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updateLinks="never"/>
  <mc:AlternateContent xmlns:mc="http://schemas.openxmlformats.org/markup-compatibility/2006">
    <mc:Choice Requires="x15">
      <x15ac:absPath xmlns:x15ac="http://schemas.microsoft.com/office/spreadsheetml/2010/11/ac" url="Z:\Lettere_alla_firma_protocollo\Carini\raccolta dati Comuni\"/>
    </mc:Choice>
  </mc:AlternateContent>
  <xr:revisionPtr revIDLastSave="0" documentId="13_ncr:1_{8A6E3B22-DDBB-4574-8F21-DF17046088F6}" xr6:coauthVersionLast="36" xr6:coauthVersionMax="36" xr10:uidLastSave="{00000000-0000-0000-0000-000000000000}"/>
  <bookViews>
    <workbookView xWindow="0" yWindow="0" windowWidth="26460" windowHeight="11100" tabRatio="706" firstSheet="2" activeTab="2" xr2:uid="{00000000-000D-0000-FFFF-FFFF00000000}"/>
  </bookViews>
  <sheets>
    <sheet name="Menu" sheetId="3" state="hidden" r:id="rId1"/>
    <sheet name="FOGLIO LAVORO" sheetId="59" state="hidden" r:id="rId2"/>
    <sheet name="Info" sheetId="42" r:id="rId3"/>
    <sheet name="IN_Par_22" sheetId="22" state="hidden" r:id="rId4"/>
    <sheet name="IN_Par_23-24-25" sheetId="31" state="hidden" r:id="rId5"/>
    <sheet name="IN_BIL_Gest_20" sheetId="23" state="hidden" r:id="rId6"/>
    <sheet name="IN_BIL_Gest_21" sheetId="29" state="hidden" r:id="rId7"/>
    <sheet name="RicaviCosti_2022" sheetId="52" r:id="rId8"/>
    <sheet name="IN_BIL_Com_22" sheetId="30" state="hidden" r:id="rId9"/>
    <sheet name="IN_Cespiti_20" sheetId="53" state="hidden" r:id="rId10"/>
    <sheet name="RicaviCosti_2023" sheetId="55" r:id="rId11"/>
    <sheet name="IN_Cespiti_21-22-23" sheetId="36" r:id="rId12"/>
    <sheet name="IN_LIC_20" sheetId="54" state="hidden" r:id="rId13"/>
    <sheet name="IN_LIC_21-22-23" sheetId="33" state="hidden" r:id="rId14"/>
    <sheet name="IVA_Ind._2021" sheetId="48" state="hidden" r:id="rId15"/>
    <sheet name="RC_Costi2022" sheetId="46" state="hidden" r:id="rId16"/>
    <sheet name="RC_Ricavi2022" sheetId="45" r:id="rId17"/>
    <sheet name="Raccolta_differenziata" sheetId="50" state="hidden" r:id="rId18"/>
    <sheet name="RC_Ricavi2023" sheetId="56" r:id="rId19"/>
    <sheet name="IN_COexp-RC-T" sheetId="12" r:id="rId20"/>
    <sheet name="Set info schema I" sheetId="58" r:id="rId21"/>
    <sheet name="IN_Detr 4.6 del_363" sheetId="37" state="hidden" r:id="rId22"/>
    <sheet name="IN_Rimd" sheetId="40" state="hidden" r:id="rId23"/>
    <sheet name="CK_22" sheetId="27" state="hidden" r:id="rId24"/>
    <sheet name="CK_23-24-25" sheetId="35" state="hidden" r:id="rId25"/>
    <sheet name="T_ante_detr.4.6" sheetId="21" state="hidden" r:id="rId26"/>
    <sheet name="T_post_detr.4.6" sheetId="38" state="hidden" r:id="rId27"/>
    <sheet name="PEF" sheetId="20" state="hidden" r:id="rId28"/>
    <sheet name="Tabelle" sheetId="6" state="hidden" r:id="rId29"/>
  </sheets>
  <externalReferences>
    <externalReference r:id="rId30"/>
  </externalReferences>
  <definedNames>
    <definedName name="_xlnm._FilterDatabase" localSheetId="0" hidden="1">Menu!$C$3:$D$3</definedName>
    <definedName name="_xlnm._FilterDatabase" localSheetId="28" hidden="1">Tabelle!$A$9:$J$9</definedName>
    <definedName name="AS2DocOpenMode" hidden="1">"AS2DocumentEdit"</definedName>
    <definedName name="ComElenco" localSheetId="9">#N/A</definedName>
    <definedName name="ComElenco" localSheetId="12">#N/A</definedName>
    <definedName name="ComElenco" localSheetId="18">#N/A</definedName>
    <definedName name="ComElenco" localSheetId="7">INDEX(#REF!,,MATCH(#REF!,RicaviCosti_2022!ComIntestazione, 0))</definedName>
    <definedName name="ComElenco" localSheetId="10">INDEX(#REF!,,MATCH(#REF!,RicaviCosti_2023!ComIntestazione, 0))</definedName>
    <definedName name="ComElenco">INDEX(#REF!,,MATCH(#REF!,RicaviCosti_2022!ComIntestazione, 0))</definedName>
    <definedName name="ComIntestazione" localSheetId="9">#REF!</definedName>
    <definedName name="ComIntestazione" localSheetId="12">#REF!</definedName>
    <definedName name="ComIntestazione" localSheetId="18">#REF!</definedName>
    <definedName name="ComIntestazione" localSheetId="7">#REF!</definedName>
    <definedName name="ComIntestazione" localSheetId="10">#REF!</definedName>
    <definedName name="ComIntestazione">#REF!</definedName>
    <definedName name="COMUNE_NOME">Info!$B$6</definedName>
    <definedName name="Elenco_Cespiti" localSheetId="24">INDEX(Categoria_Cespite[],,#REF!)</definedName>
    <definedName name="Elenco_Cespiti" localSheetId="8">INDEX(Categoria_Cespite[],,#REF!)</definedName>
    <definedName name="Elenco_Cespiti" localSheetId="6">INDEX(Categoria_Cespite[],,#REF!)</definedName>
    <definedName name="Elenco_Cespiti" localSheetId="9">INDEX(Categoria_Cespite[],,IN_Cespiti_20!XFB1)</definedName>
    <definedName name="Elenco_Cespiti" localSheetId="11">INDEX(Categoria_Cespite[],,'IN_Cespiti_21-22-23'!XFB1)</definedName>
    <definedName name="Elenco_Cespiti" localSheetId="12">INDEX(Categoria_Cespite[],,#REF!)</definedName>
    <definedName name="Elenco_Cespiti" localSheetId="13">INDEX(Categoria_Cespite[],,#REF!)</definedName>
    <definedName name="Elenco_Cespiti" localSheetId="4">INDEX(Categoria_Cespite[],,#REF!)</definedName>
    <definedName name="Elenco_Cespiti" localSheetId="18">INDEX(Categoria_Cespite[],,#REF!)</definedName>
    <definedName name="Elenco_Cespiti" localSheetId="7">INDEX(#REF!,,MATCH(#REF!,[0]!Immobilizzazioni, 0))</definedName>
    <definedName name="Elenco_Cespiti" localSheetId="10">INDEX(#REF!,,MATCH(#REF!,[0]!Immobilizzazioni, 0))</definedName>
    <definedName name="Elenco_Cespiti" localSheetId="26">INDEX(Categoria_Cespite[],,#REF!)</definedName>
    <definedName name="Elenco_Cespiti">INDEX(Categoria_Cespite[],,#REF!)</definedName>
    <definedName name="Gestori">Tabelle!$AH$9:$AJ$13</definedName>
    <definedName name="Immobilizzazioni" localSheetId="9">#REF!</definedName>
    <definedName name="Immobilizzazioni" localSheetId="12">#REF!</definedName>
    <definedName name="Immobilizzazioni" localSheetId="18">#REF!</definedName>
    <definedName name="Immobilizzazioni" localSheetId="7">#REF!</definedName>
    <definedName name="Immobilizzazioni" localSheetId="10">#REF!</definedName>
    <definedName name="Immobilizzazioni">#REF!</definedName>
    <definedName name="list_Macroclassi">Tabelle!$B$48:$B$56</definedName>
    <definedName name="Macroclassi_ACC">Tabelle!$C$48:$C$50</definedName>
    <definedName name="Macroclassi_no_ACC">Tabelle!$D$48:$D$53</definedName>
    <definedName name="ProvElenco" localSheetId="9">INDEX(#REF!,,MATCH(#REF!,IN_Cespiti_20!Reg, 0))</definedName>
    <definedName name="ProvElenco" localSheetId="12">INDEX(#REF!,,MATCH(#REF!,IN_LIC_20!Reg, 0))</definedName>
    <definedName name="ProvElenco" localSheetId="18">INDEX(#REF!,,MATCH(#REF!,RC_Ricavi2023!Reg, 0))</definedName>
    <definedName name="ProvElenco" localSheetId="7">INDEX(#REF!,,MATCH(#REF!,[0]!Reg, 0))</definedName>
    <definedName name="ProvElenco" localSheetId="10">INDEX(#REF!,,MATCH(#REF!,[0]!Reg, 0))</definedName>
    <definedName name="ProvElenco">INDEX(#REF!,,MATCH(#REF!,Reg, 0))</definedName>
    <definedName name="Reg" localSheetId="9">#REF!</definedName>
    <definedName name="Reg" localSheetId="12">#REF!</definedName>
    <definedName name="Reg" localSheetId="18">#REF!</definedName>
    <definedName name="Reg" localSheetId="7">#REF!</definedName>
    <definedName name="Reg" localSheetId="10">#REF!</definedName>
    <definedName name="Reg">#REF!</definedName>
    <definedName name="wrn.Aging._.and._.Trend._.Analysis." localSheetId="2" hidden="1">{#N/A,#N/A,FALSE,"Aging Summary";#N/A,#N/A,FALSE,"Ratio Analysis";#N/A,#N/A,FALSE,"Test 120 Day Accts";#N/A,#N/A,FALSE,"Tickmarks"}</definedName>
    <definedName name="wrn.Aging._.and._.Trend._.Analysis." localSheetId="16" hidden="1">{#N/A,#N/A,FALSE,"Aging Summary";#N/A,#N/A,FALSE,"Ratio Analysis";#N/A,#N/A,FALSE,"Test 120 Day Accts";#N/A,#N/A,FALSE,"Tickmarks"}</definedName>
    <definedName name="wrn.Aging._.and._.Trend._.Analysis." localSheetId="18" hidden="1">{#N/A,#N/A,FALSE,"Aging Summary";#N/A,#N/A,FALSE,"Ratio Analysis";#N/A,#N/A,FALSE,"Test 120 Day Accts";#N/A,#N/A,FALSE,"Tickmarks"}</definedName>
    <definedName name="wrn.Aging._.and._.Trend._.Analysis." localSheetId="7">{#N/A,#N/A,FALSE,"Aging Summary";#N/A,#N/A,FALSE,"Ratio Analysis";#N/A,#N/A,FALSE,"Test 120 Day Accts";#N/A,#N/A,FALSE,"Tickmarks"}</definedName>
    <definedName name="wrn.Aging._.and._.Trend._.Analysis." localSheetId="10">{#N/A,#N/A,FALSE,"Aging Summary";#N/A,#N/A,FALSE,"Ratio Analysis";#N/A,#N/A,FALSE,"Test 120 Day Accts";#N/A,#N/A,FALSE,"Tickmarks"}</definedName>
    <definedName name="wrn.Aging._.and._.Trend._.Analysis." hidden="1">{#N/A,#N/A,FALSE,"Aging Summary";#N/A,#N/A,FALSE,"Ratio Analysis";#N/A,#N/A,FALSE,"Test 120 Day Accts";#N/A,#N/A,FALSE,"Tickmarks"}</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4" i="56" l="1"/>
  <c r="H24" i="56" s="1"/>
  <c r="F15" i="56"/>
  <c r="H15" i="56" s="1"/>
  <c r="D156" i="55"/>
  <c r="J151" i="55"/>
  <c r="J150" i="55"/>
  <c r="J149" i="55"/>
  <c r="J148" i="55"/>
  <c r="J147" i="55"/>
  <c r="J146" i="55"/>
  <c r="J145" i="55"/>
  <c r="J144" i="55"/>
  <c r="J143" i="55"/>
  <c r="J142" i="55"/>
  <c r="B141" i="55"/>
  <c r="B142" i="55" s="1"/>
  <c r="B143" i="55" s="1"/>
  <c r="B144" i="55" s="1"/>
  <c r="B145" i="55" s="1"/>
  <c r="B146" i="55" s="1"/>
  <c r="B147" i="55" s="1"/>
  <c r="B148" i="55" s="1"/>
  <c r="B149" i="55" s="1"/>
  <c r="B150" i="55" s="1"/>
  <c r="B151" i="55" s="1"/>
  <c r="J139" i="55"/>
  <c r="L139" i="55" s="1"/>
  <c r="J138" i="55"/>
  <c r="L138" i="55" s="1"/>
  <c r="J137" i="55"/>
  <c r="L137" i="55" s="1"/>
  <c r="J136" i="55"/>
  <c r="L136" i="55" s="1"/>
  <c r="J135" i="55"/>
  <c r="L135" i="55" s="1"/>
  <c r="L134" i="55"/>
  <c r="J134" i="55"/>
  <c r="J133" i="55"/>
  <c r="L133" i="55" s="1"/>
  <c r="J132" i="55"/>
  <c r="L132" i="55" s="1"/>
  <c r="J131" i="55"/>
  <c r="L131" i="55" s="1"/>
  <c r="J130" i="55"/>
  <c r="L130" i="55" s="1"/>
  <c r="B129" i="55"/>
  <c r="B130" i="55" s="1"/>
  <c r="B131" i="55" s="1"/>
  <c r="B132" i="55" s="1"/>
  <c r="B133" i="55" s="1"/>
  <c r="B134" i="55" s="1"/>
  <c r="B135" i="55" s="1"/>
  <c r="B136" i="55" s="1"/>
  <c r="B137" i="55" s="1"/>
  <c r="B138" i="55" s="1"/>
  <c r="B139" i="55" s="1"/>
  <c r="J127" i="55"/>
  <c r="G127" i="55"/>
  <c r="J125" i="55"/>
  <c r="L125" i="55" s="1"/>
  <c r="J124" i="55"/>
  <c r="L124" i="55" s="1"/>
  <c r="J123" i="55"/>
  <c r="L123" i="55" s="1"/>
  <c r="L121" i="55"/>
  <c r="J121" i="55"/>
  <c r="J120" i="55"/>
  <c r="L120" i="55" s="1"/>
  <c r="J119" i="55"/>
  <c r="L119" i="55" s="1"/>
  <c r="J118" i="55"/>
  <c r="L118" i="55" s="1"/>
  <c r="J117" i="55"/>
  <c r="L117" i="55" s="1"/>
  <c r="J116" i="55"/>
  <c r="L116" i="55" s="1"/>
  <c r="J115" i="55"/>
  <c r="L115" i="55" s="1"/>
  <c r="J114" i="55"/>
  <c r="L114" i="55" s="1"/>
  <c r="J113" i="55"/>
  <c r="L113" i="55" s="1"/>
  <c r="J112" i="55"/>
  <c r="L112" i="55" s="1"/>
  <c r="B111" i="55"/>
  <c r="B112" i="55" s="1"/>
  <c r="J109" i="55"/>
  <c r="L109" i="55" s="1"/>
  <c r="J108" i="55"/>
  <c r="L108" i="55" s="1"/>
  <c r="J107" i="55"/>
  <c r="L107" i="55" s="1"/>
  <c r="J106" i="55"/>
  <c r="L106" i="55" s="1"/>
  <c r="J105" i="55"/>
  <c r="L105" i="55" s="1"/>
  <c r="J104" i="55"/>
  <c r="L104" i="55" s="1"/>
  <c r="J103" i="55"/>
  <c r="L103" i="55" s="1"/>
  <c r="J102" i="55"/>
  <c r="L102" i="55" s="1"/>
  <c r="L101" i="55"/>
  <c r="J101" i="55"/>
  <c r="J100" i="55"/>
  <c r="L100" i="55" s="1"/>
  <c r="B99" i="55"/>
  <c r="B100" i="55" s="1"/>
  <c r="B101" i="55" s="1"/>
  <c r="B102" i="55" s="1"/>
  <c r="B103" i="55" s="1"/>
  <c r="B104" i="55" s="1"/>
  <c r="B105" i="55" s="1"/>
  <c r="B106" i="55" s="1"/>
  <c r="B107" i="55" s="1"/>
  <c r="B108" i="55" s="1"/>
  <c r="B109" i="55" s="1"/>
  <c r="J97" i="55"/>
  <c r="L97" i="55" s="1"/>
  <c r="J96" i="55"/>
  <c r="L96" i="55" s="1"/>
  <c r="J95" i="55"/>
  <c r="L95" i="55" s="1"/>
  <c r="J94" i="55"/>
  <c r="L94" i="55" s="1"/>
  <c r="J93" i="55"/>
  <c r="L93" i="55" s="1"/>
  <c r="J92" i="55"/>
  <c r="L92" i="55" s="1"/>
  <c r="J91" i="55"/>
  <c r="L91" i="55" s="1"/>
  <c r="L90" i="55"/>
  <c r="J90" i="55"/>
  <c r="J89" i="55"/>
  <c r="L89" i="55" s="1"/>
  <c r="J88" i="55"/>
  <c r="L88" i="55" s="1"/>
  <c r="B87" i="55"/>
  <c r="B88" i="55" s="1"/>
  <c r="B89" i="55" s="1"/>
  <c r="B90" i="55" s="1"/>
  <c r="B91" i="55" s="1"/>
  <c r="B92" i="55" s="1"/>
  <c r="B93" i="55" s="1"/>
  <c r="B94" i="55" s="1"/>
  <c r="B95" i="55" s="1"/>
  <c r="B96" i="55" s="1"/>
  <c r="B97" i="55" s="1"/>
  <c r="J85" i="55"/>
  <c r="L85" i="55" s="1"/>
  <c r="J84" i="55"/>
  <c r="L84" i="55" s="1"/>
  <c r="J83" i="55"/>
  <c r="L83" i="55" s="1"/>
  <c r="J82" i="55"/>
  <c r="L82" i="55" s="1"/>
  <c r="J81" i="55"/>
  <c r="L81" i="55" s="1"/>
  <c r="J80" i="55"/>
  <c r="L80" i="55" s="1"/>
  <c r="L79" i="55"/>
  <c r="J79" i="55"/>
  <c r="J78" i="55"/>
  <c r="L78" i="55" s="1"/>
  <c r="J77" i="55"/>
  <c r="L77" i="55" s="1"/>
  <c r="J76" i="55"/>
  <c r="L76" i="55" s="1"/>
  <c r="B75" i="55"/>
  <c r="B76" i="55" s="1"/>
  <c r="B77" i="55" s="1"/>
  <c r="B78" i="55" s="1"/>
  <c r="B79" i="55" s="1"/>
  <c r="B80" i="55" s="1"/>
  <c r="B81" i="55" s="1"/>
  <c r="B82" i="55" s="1"/>
  <c r="B83" i="55" s="1"/>
  <c r="B84" i="55" s="1"/>
  <c r="B85" i="55" s="1"/>
  <c r="J73" i="55"/>
  <c r="L73" i="55" s="1"/>
  <c r="J72" i="55"/>
  <c r="L72" i="55" s="1"/>
  <c r="J71" i="55"/>
  <c r="L71" i="55" s="1"/>
  <c r="J70" i="55"/>
  <c r="L70" i="55" s="1"/>
  <c r="J69" i="55"/>
  <c r="L69" i="55" s="1"/>
  <c r="J68" i="55"/>
  <c r="L68" i="55" s="1"/>
  <c r="J67" i="55"/>
  <c r="L67" i="55" s="1"/>
  <c r="J66" i="55"/>
  <c r="L66" i="55" s="1"/>
  <c r="J65" i="55"/>
  <c r="L65" i="55" s="1"/>
  <c r="J64" i="55"/>
  <c r="L64" i="55" s="1"/>
  <c r="B63" i="55"/>
  <c r="B64" i="55" s="1"/>
  <c r="B65" i="55" s="1"/>
  <c r="B66" i="55" s="1"/>
  <c r="B67" i="55" s="1"/>
  <c r="B68" i="55" s="1"/>
  <c r="B69" i="55" s="1"/>
  <c r="B70" i="55" s="1"/>
  <c r="B71" i="55" s="1"/>
  <c r="B72" i="55" s="1"/>
  <c r="B73" i="55" s="1"/>
  <c r="J61" i="55"/>
  <c r="L61" i="55" s="1"/>
  <c r="J60" i="55"/>
  <c r="L60" i="55" s="1"/>
  <c r="J59" i="55"/>
  <c r="L59" i="55" s="1"/>
  <c r="J58" i="55"/>
  <c r="L58" i="55" s="1"/>
  <c r="J57" i="55"/>
  <c r="L57" i="55" s="1"/>
  <c r="J56" i="55"/>
  <c r="L56" i="55" s="1"/>
  <c r="J55" i="55"/>
  <c r="L55" i="55" s="1"/>
  <c r="J54" i="55"/>
  <c r="L54" i="55" s="1"/>
  <c r="J53" i="55"/>
  <c r="L53" i="55" s="1"/>
  <c r="J52" i="55"/>
  <c r="L52" i="55" s="1"/>
  <c r="B51" i="55"/>
  <c r="B52" i="55" s="1"/>
  <c r="B53" i="55" s="1"/>
  <c r="B54" i="55" s="1"/>
  <c r="B55" i="55" s="1"/>
  <c r="B56" i="55" s="1"/>
  <c r="B57" i="55" s="1"/>
  <c r="B58" i="55" s="1"/>
  <c r="B59" i="55" s="1"/>
  <c r="B60" i="55" s="1"/>
  <c r="B61" i="55" s="1"/>
  <c r="J49" i="55"/>
  <c r="L49" i="55" s="1"/>
  <c r="J48" i="55"/>
  <c r="L48" i="55" s="1"/>
  <c r="J47" i="55"/>
  <c r="L47" i="55" s="1"/>
  <c r="L46" i="55"/>
  <c r="J46" i="55"/>
  <c r="J45" i="55"/>
  <c r="L45" i="55" s="1"/>
  <c r="J44" i="55"/>
  <c r="L44" i="55" s="1"/>
  <c r="J43" i="55"/>
  <c r="L43" i="55" s="1"/>
  <c r="J42" i="55"/>
  <c r="L42" i="55" s="1"/>
  <c r="J41" i="55"/>
  <c r="L41" i="55" s="1"/>
  <c r="J40" i="55"/>
  <c r="L40" i="55" s="1"/>
  <c r="B39" i="55"/>
  <c r="B40" i="55" s="1"/>
  <c r="B41" i="55" s="1"/>
  <c r="B42" i="55" s="1"/>
  <c r="B43" i="55" s="1"/>
  <c r="B44" i="55" s="1"/>
  <c r="B45" i="55" s="1"/>
  <c r="B46" i="55" s="1"/>
  <c r="B47" i="55" s="1"/>
  <c r="B48" i="55" s="1"/>
  <c r="B49" i="55" s="1"/>
  <c r="J37" i="55"/>
  <c r="L37" i="55" s="1"/>
  <c r="J36" i="55"/>
  <c r="L36" i="55" s="1"/>
  <c r="J35" i="55"/>
  <c r="L35" i="55" s="1"/>
  <c r="J34" i="55"/>
  <c r="L34" i="55" s="1"/>
  <c r="J33" i="55"/>
  <c r="L33" i="55" s="1"/>
  <c r="J32" i="55"/>
  <c r="L32" i="55" s="1"/>
  <c r="J31" i="55"/>
  <c r="L31" i="55" s="1"/>
  <c r="J30" i="55"/>
  <c r="L30" i="55" s="1"/>
  <c r="J29" i="55"/>
  <c r="L29" i="55" s="1"/>
  <c r="J28" i="55"/>
  <c r="L28" i="55" s="1"/>
  <c r="B27" i="55"/>
  <c r="B28" i="55" s="1"/>
  <c r="C24" i="55"/>
  <c r="S21" i="55"/>
  <c r="R21" i="55"/>
  <c r="O21" i="55"/>
  <c r="N21" i="55"/>
  <c r="M21" i="55"/>
  <c r="L21" i="55"/>
  <c r="K21" i="55"/>
  <c r="J21" i="55"/>
  <c r="I21" i="55"/>
  <c r="H21" i="55"/>
  <c r="G21" i="55"/>
  <c r="F21" i="55"/>
  <c r="E21" i="55"/>
  <c r="D21" i="55"/>
  <c r="N20" i="55"/>
  <c r="M20" i="55"/>
  <c r="L20" i="55"/>
  <c r="K20" i="55"/>
  <c r="J20" i="55"/>
  <c r="I20" i="55"/>
  <c r="H20" i="55"/>
  <c r="G20" i="55"/>
  <c r="F20" i="55"/>
  <c r="E20" i="55"/>
  <c r="D20" i="55"/>
  <c r="N19" i="55"/>
  <c r="M19" i="55"/>
  <c r="L19" i="55"/>
  <c r="K19" i="55"/>
  <c r="J19" i="55"/>
  <c r="I19" i="55"/>
  <c r="H19" i="55"/>
  <c r="G19" i="55"/>
  <c r="F19" i="55"/>
  <c r="E19" i="55"/>
  <c r="D19" i="55"/>
  <c r="N18" i="55"/>
  <c r="M18" i="55"/>
  <c r="L18" i="55"/>
  <c r="K18" i="55"/>
  <c r="J18" i="55"/>
  <c r="I18" i="55"/>
  <c r="H18" i="55"/>
  <c r="G18" i="55"/>
  <c r="F18" i="55"/>
  <c r="E18" i="55"/>
  <c r="D18" i="55"/>
  <c r="N17" i="55"/>
  <c r="M17" i="55"/>
  <c r="L17" i="55"/>
  <c r="K17" i="55"/>
  <c r="J17" i="55"/>
  <c r="I17" i="55"/>
  <c r="H17" i="55"/>
  <c r="G17" i="55"/>
  <c r="F17" i="55"/>
  <c r="E17" i="55"/>
  <c r="D17" i="55"/>
  <c r="O16" i="55"/>
  <c r="N16" i="55"/>
  <c r="M16" i="55"/>
  <c r="L16" i="55"/>
  <c r="K16" i="55"/>
  <c r="J16" i="55"/>
  <c r="I16" i="55"/>
  <c r="H16" i="55"/>
  <c r="G16" i="55"/>
  <c r="F16" i="55"/>
  <c r="E16" i="55"/>
  <c r="D16" i="55"/>
  <c r="O15" i="55"/>
  <c r="N15" i="55"/>
  <c r="M15" i="55"/>
  <c r="L15" i="55"/>
  <c r="K15" i="55"/>
  <c r="J15" i="55"/>
  <c r="I15" i="55"/>
  <c r="H15" i="55"/>
  <c r="G15" i="55"/>
  <c r="F15" i="55"/>
  <c r="E15" i="55"/>
  <c r="D15" i="55"/>
  <c r="O13" i="55"/>
  <c r="N13" i="55"/>
  <c r="M13" i="55"/>
  <c r="L13" i="55"/>
  <c r="K13" i="55"/>
  <c r="J13" i="55"/>
  <c r="I13" i="55"/>
  <c r="H13" i="55"/>
  <c r="G13" i="55"/>
  <c r="F13" i="55"/>
  <c r="E13" i="55"/>
  <c r="D13" i="55"/>
  <c r="O12" i="55"/>
  <c r="N12" i="55"/>
  <c r="M12" i="55"/>
  <c r="L12" i="55"/>
  <c r="K12" i="55"/>
  <c r="J12" i="55"/>
  <c r="I12" i="55"/>
  <c r="H12" i="55"/>
  <c r="G12" i="55"/>
  <c r="F12" i="55"/>
  <c r="E12" i="55"/>
  <c r="D12" i="55"/>
  <c r="S11" i="55"/>
  <c r="R11" i="55"/>
  <c r="O11" i="55"/>
  <c r="N11" i="55"/>
  <c r="M11" i="55"/>
  <c r="L11" i="55"/>
  <c r="K11" i="55"/>
  <c r="J11" i="55"/>
  <c r="I11" i="55"/>
  <c r="H11" i="55"/>
  <c r="G11" i="55"/>
  <c r="F11" i="55"/>
  <c r="E11" i="55"/>
  <c r="D11" i="55"/>
  <c r="T10" i="55"/>
  <c r="O10" i="55"/>
  <c r="N10" i="55"/>
  <c r="M10" i="55"/>
  <c r="L10" i="55"/>
  <c r="K10" i="55"/>
  <c r="J10" i="55"/>
  <c r="I10" i="55"/>
  <c r="H10" i="55"/>
  <c r="G10" i="55"/>
  <c r="F10" i="55"/>
  <c r="E10" i="55"/>
  <c r="D10" i="55"/>
  <c r="T9" i="55"/>
  <c r="C8" i="55"/>
  <c r="C3" i="55"/>
  <c r="T11" i="55" l="1"/>
  <c r="H27" i="56"/>
  <c r="J27" i="56" s="1"/>
  <c r="B113" i="55"/>
  <c r="B114" i="55" s="1"/>
  <c r="B115" i="55" s="1"/>
  <c r="B116" i="55" s="1"/>
  <c r="B117" i="55" s="1"/>
  <c r="B118" i="55" s="1"/>
  <c r="B119" i="55" s="1"/>
  <c r="B120" i="55" s="1"/>
  <c r="B121" i="55" s="1"/>
  <c r="B122" i="55" s="1"/>
  <c r="B123" i="55" s="1"/>
  <c r="B124" i="55" s="1"/>
  <c r="B125" i="55" s="1"/>
  <c r="B127" i="55"/>
  <c r="J9" i="55"/>
  <c r="F9" i="55"/>
  <c r="B29" i="55"/>
  <c r="B30" i="55" s="1"/>
  <c r="B31" i="55" s="1"/>
  <c r="B32" i="55" s="1"/>
  <c r="B33" i="55" s="1"/>
  <c r="B34" i="55" s="1"/>
  <c r="B35" i="55" s="1"/>
  <c r="B36" i="55" s="1"/>
  <c r="B37" i="55" s="1"/>
  <c r="M9" i="55"/>
  <c r="I9" i="55"/>
  <c r="E9" i="55"/>
  <c r="L9" i="55"/>
  <c r="H9" i="55"/>
  <c r="O9" i="55"/>
  <c r="G9" i="55"/>
  <c r="N9" i="55"/>
  <c r="D9" i="55"/>
  <c r="K9" i="55"/>
  <c r="B5" i="42"/>
  <c r="M14" i="55" l="1"/>
  <c r="M22" i="55" s="1"/>
  <c r="I14" i="55"/>
  <c r="I22" i="55" s="1"/>
  <c r="E14" i="55"/>
  <c r="E22" i="55" s="1"/>
  <c r="L14" i="55"/>
  <c r="L22" i="55" s="1"/>
  <c r="H14" i="55"/>
  <c r="H22" i="55" s="1"/>
  <c r="D14" i="55"/>
  <c r="D22" i="55" s="1"/>
  <c r="J14" i="55"/>
  <c r="J22" i="55" s="1"/>
  <c r="O14" i="55"/>
  <c r="O22" i="55" s="1"/>
  <c r="K14" i="55"/>
  <c r="K22" i="55" s="1"/>
  <c r="G14" i="55"/>
  <c r="G22" i="55" s="1"/>
  <c r="N14" i="55"/>
  <c r="N22" i="55" s="1"/>
  <c r="F14" i="55"/>
  <c r="F22" i="55" s="1"/>
  <c r="G7" i="48"/>
  <c r="F7" i="48"/>
  <c r="D7" i="48"/>
  <c r="C7" i="48"/>
  <c r="C6" i="48"/>
  <c r="B17" i="54"/>
  <c r="B18" i="54" s="1"/>
  <c r="B19" i="54" s="1"/>
  <c r="B20" i="54" s="1"/>
  <c r="B21" i="54" s="1"/>
  <c r="B11" i="54"/>
  <c r="B12" i="54" s="1"/>
  <c r="B13" i="54" s="1"/>
  <c r="B14" i="54" s="1"/>
  <c r="B15" i="54" s="1"/>
  <c r="B5" i="54"/>
  <c r="B6" i="54" s="1"/>
  <c r="B7" i="54" s="1"/>
  <c r="B8" i="54" s="1"/>
  <c r="B9" i="54" s="1"/>
  <c r="CV57" i="53"/>
  <c r="CV56" i="53"/>
  <c r="CV55" i="53"/>
  <c r="CV54" i="53"/>
  <c r="CV53" i="53"/>
  <c r="CV52" i="53"/>
  <c r="CV51" i="53"/>
  <c r="CV50" i="53"/>
  <c r="CV49" i="53"/>
  <c r="CV48" i="53"/>
  <c r="CV47" i="53"/>
  <c r="CV46" i="53"/>
  <c r="CV45" i="53"/>
  <c r="CV44" i="53"/>
  <c r="CV43" i="53"/>
  <c r="CV42" i="53"/>
  <c r="CV41" i="53"/>
  <c r="CV40" i="53"/>
  <c r="CV39" i="53"/>
  <c r="CV38" i="53"/>
  <c r="CV37" i="53"/>
  <c r="CV36" i="53"/>
  <c r="CV35" i="53"/>
  <c r="CV34" i="53"/>
  <c r="CV33" i="53"/>
  <c r="CV32" i="53"/>
  <c r="CV31" i="53"/>
  <c r="CV30" i="53"/>
  <c r="CV29" i="53"/>
  <c r="CV28" i="53"/>
  <c r="CV27" i="53"/>
  <c r="CV26" i="53"/>
  <c r="CV25" i="53"/>
  <c r="CV24" i="53"/>
  <c r="CV23" i="53"/>
  <c r="CV22" i="53"/>
  <c r="CV21" i="53"/>
  <c r="CV20" i="53"/>
  <c r="CV19" i="53"/>
  <c r="CV18" i="53"/>
  <c r="CV17" i="53"/>
  <c r="CV16" i="53"/>
  <c r="CV15" i="53"/>
  <c r="CV14" i="53"/>
  <c r="CV13" i="53"/>
  <c r="CV12" i="53"/>
  <c r="CV11" i="53"/>
  <c r="CV10" i="53"/>
  <c r="CV9" i="53"/>
  <c r="CV8" i="53"/>
  <c r="L4" i="53"/>
  <c r="L3" i="53"/>
  <c r="J4" i="53"/>
  <c r="J3" i="53"/>
  <c r="CL57" i="53"/>
  <c r="DI57" i="53" s="1"/>
  <c r="CB57" i="53"/>
  <c r="CE57" i="53" s="1"/>
  <c r="BT57" i="53"/>
  <c r="BU57" i="53" s="1"/>
  <c r="BJ57" i="53"/>
  <c r="BK57" i="53" s="1"/>
  <c r="AZ57" i="53"/>
  <c r="BC57" i="53" s="1"/>
  <c r="AP57" i="53"/>
  <c r="AF57" i="53"/>
  <c r="AG57" i="53" s="1"/>
  <c r="V57" i="53"/>
  <c r="Y57" i="53" s="1"/>
  <c r="F57" i="53"/>
  <c r="D57" i="53"/>
  <c r="CL56" i="53"/>
  <c r="EC56" i="53" s="1"/>
  <c r="CB56" i="53"/>
  <c r="CE56" i="53" s="1"/>
  <c r="BT56" i="53"/>
  <c r="BU56" i="53" s="1"/>
  <c r="BJ56" i="53"/>
  <c r="BM56" i="53" s="1"/>
  <c r="AZ56" i="53"/>
  <c r="BC56" i="53" s="1"/>
  <c r="AP56" i="53"/>
  <c r="AS56" i="53" s="1"/>
  <c r="AF56" i="53"/>
  <c r="AG56" i="53" s="1"/>
  <c r="V56" i="53"/>
  <c r="W56" i="53" s="1"/>
  <c r="F56" i="53"/>
  <c r="D56" i="53"/>
  <c r="CL55" i="53"/>
  <c r="CM55" i="53" s="1"/>
  <c r="CB55" i="53"/>
  <c r="CC55" i="53" s="1"/>
  <c r="BT55" i="53"/>
  <c r="BU55" i="53" s="1"/>
  <c r="BJ55" i="53"/>
  <c r="BK55" i="53" s="1"/>
  <c r="AZ55" i="53"/>
  <c r="BC55" i="53" s="1"/>
  <c r="AP55" i="53"/>
  <c r="AS55" i="53" s="1"/>
  <c r="AF55" i="53"/>
  <c r="AG55" i="53" s="1"/>
  <c r="V55" i="53"/>
  <c r="Z55" i="53" s="1"/>
  <c r="F55" i="53"/>
  <c r="D55" i="53"/>
  <c r="CL54" i="53"/>
  <c r="DS54" i="53" s="1"/>
  <c r="CB54" i="53"/>
  <c r="CC54" i="53" s="1"/>
  <c r="BT54" i="53"/>
  <c r="BV54" i="53" s="1"/>
  <c r="BJ54" i="53"/>
  <c r="BK54" i="53" s="1"/>
  <c r="AZ54" i="53"/>
  <c r="BC54" i="53" s="1"/>
  <c r="AP54" i="53"/>
  <c r="AQ54" i="53" s="1"/>
  <c r="AF54" i="53"/>
  <c r="AI54" i="53" s="1"/>
  <c r="V54" i="53"/>
  <c r="F54" i="53"/>
  <c r="D54" i="53"/>
  <c r="CL53" i="53"/>
  <c r="CY53" i="53" s="1"/>
  <c r="CB53" i="53"/>
  <c r="CC53" i="53" s="1"/>
  <c r="BT53" i="53"/>
  <c r="BV53" i="53" s="1"/>
  <c r="BJ53" i="53"/>
  <c r="BM53" i="53" s="1"/>
  <c r="AZ53" i="53"/>
  <c r="BA53" i="53" s="1"/>
  <c r="AP53" i="53"/>
  <c r="AS53" i="53" s="1"/>
  <c r="AF53" i="53"/>
  <c r="AI53" i="53" s="1"/>
  <c r="V53" i="53"/>
  <c r="Y53" i="53" s="1"/>
  <c r="F53" i="53"/>
  <c r="D53" i="53"/>
  <c r="CL52" i="53"/>
  <c r="CO52" i="53" s="1"/>
  <c r="CB52" i="53"/>
  <c r="BT52" i="53"/>
  <c r="BU52" i="53" s="1"/>
  <c r="BJ52" i="53"/>
  <c r="AZ52" i="53"/>
  <c r="BA52" i="53" s="1"/>
  <c r="AP52" i="53"/>
  <c r="AQ52" i="53" s="1"/>
  <c r="AF52" i="53"/>
  <c r="AI52" i="53" s="1"/>
  <c r="V52" i="53"/>
  <c r="Y52" i="53" s="1"/>
  <c r="F52" i="53"/>
  <c r="D52" i="53"/>
  <c r="CL51" i="53"/>
  <c r="CO51" i="53" s="1"/>
  <c r="CB51" i="53"/>
  <c r="CE51" i="53" s="1"/>
  <c r="BT51" i="53"/>
  <c r="BU51" i="53" s="1"/>
  <c r="BJ51" i="53"/>
  <c r="BM51" i="53" s="1"/>
  <c r="AZ51" i="53"/>
  <c r="BA51" i="53" s="1"/>
  <c r="AP51" i="53"/>
  <c r="AQ51" i="53" s="1"/>
  <c r="AF51" i="53"/>
  <c r="AI51" i="53" s="1"/>
  <c r="V51" i="53"/>
  <c r="W51" i="53" s="1"/>
  <c r="F51" i="53"/>
  <c r="D51" i="53"/>
  <c r="CL50" i="53"/>
  <c r="DI50" i="53" s="1"/>
  <c r="CB50" i="53"/>
  <c r="CE50" i="53" s="1"/>
  <c r="BT50" i="53"/>
  <c r="BV50" i="53" s="1"/>
  <c r="BJ50" i="53"/>
  <c r="BM50" i="53" s="1"/>
  <c r="AZ50" i="53"/>
  <c r="BA50" i="53" s="1"/>
  <c r="AP50" i="53"/>
  <c r="AS50" i="53" s="1"/>
  <c r="AF50" i="53"/>
  <c r="AG50" i="53" s="1"/>
  <c r="V50" i="53"/>
  <c r="Z50" i="53" s="1"/>
  <c r="F50" i="53"/>
  <c r="D50" i="53"/>
  <c r="CL49" i="53"/>
  <c r="CY49" i="53" s="1"/>
  <c r="CB49" i="53"/>
  <c r="CC49" i="53" s="1"/>
  <c r="BT49" i="53"/>
  <c r="BU49" i="53" s="1"/>
  <c r="BJ49" i="53"/>
  <c r="BK49" i="53" s="1"/>
  <c r="AZ49" i="53"/>
  <c r="BC49" i="53" s="1"/>
  <c r="AP49" i="53"/>
  <c r="AF49" i="53"/>
  <c r="AG49" i="53" s="1"/>
  <c r="V49" i="53"/>
  <c r="Z49" i="53" s="1"/>
  <c r="F49" i="53"/>
  <c r="D49" i="53"/>
  <c r="CL48" i="53"/>
  <c r="CB48" i="53"/>
  <c r="CC48" i="53" s="1"/>
  <c r="BT48" i="53"/>
  <c r="BV48" i="53" s="1"/>
  <c r="BJ48" i="53"/>
  <c r="BK48" i="53" s="1"/>
  <c r="AZ48" i="53"/>
  <c r="BC48" i="53" s="1"/>
  <c r="AP48" i="53"/>
  <c r="AS48" i="53" s="1"/>
  <c r="AF48" i="53"/>
  <c r="AG48" i="53" s="1"/>
  <c r="V48" i="53"/>
  <c r="Z48" i="53" s="1"/>
  <c r="F48" i="53"/>
  <c r="D48" i="53"/>
  <c r="CL47" i="53"/>
  <c r="EC47" i="53" s="1"/>
  <c r="CB47" i="53"/>
  <c r="CC47" i="53" s="1"/>
  <c r="BT47" i="53"/>
  <c r="BV47" i="53" s="1"/>
  <c r="BJ47" i="53"/>
  <c r="BK47" i="53" s="1"/>
  <c r="AZ47" i="53"/>
  <c r="BC47" i="53" s="1"/>
  <c r="AP47" i="53"/>
  <c r="AS47" i="53" s="1"/>
  <c r="AF47" i="53"/>
  <c r="AI47" i="53" s="1"/>
  <c r="V47" i="53"/>
  <c r="Z47" i="53" s="1"/>
  <c r="F47" i="53"/>
  <c r="D47" i="53"/>
  <c r="CL46" i="53"/>
  <c r="CM46" i="53" s="1"/>
  <c r="CB46" i="53"/>
  <c r="CE46" i="53" s="1"/>
  <c r="BT46" i="53"/>
  <c r="BV46" i="53" s="1"/>
  <c r="BJ46" i="53"/>
  <c r="BK46" i="53" s="1"/>
  <c r="AZ46" i="53"/>
  <c r="BC46" i="53" s="1"/>
  <c r="AP46" i="53"/>
  <c r="AQ46" i="53" s="1"/>
  <c r="AF46" i="53"/>
  <c r="AI46" i="53" s="1"/>
  <c r="V46" i="53"/>
  <c r="F46" i="53"/>
  <c r="D46" i="53"/>
  <c r="CL45" i="53"/>
  <c r="DI45" i="53" s="1"/>
  <c r="CB45" i="53"/>
  <c r="CE45" i="53" s="1"/>
  <c r="BV45" i="53"/>
  <c r="BT45" i="53"/>
  <c r="BU45" i="53" s="1"/>
  <c r="BJ45" i="53"/>
  <c r="AZ45" i="53"/>
  <c r="BA45" i="53" s="1"/>
  <c r="AP45" i="53"/>
  <c r="AQ45" i="53" s="1"/>
  <c r="AF45" i="53"/>
  <c r="AI45" i="53" s="1"/>
  <c r="V45" i="53"/>
  <c r="Y45" i="53" s="1"/>
  <c r="F45" i="53"/>
  <c r="D45" i="53"/>
  <c r="CL44" i="53"/>
  <c r="CO44" i="53" s="1"/>
  <c r="CB44" i="53"/>
  <c r="BT44" i="53"/>
  <c r="BV44" i="53" s="1"/>
  <c r="BJ44" i="53"/>
  <c r="AZ44" i="53"/>
  <c r="BA44" i="53" s="1"/>
  <c r="AP44" i="53"/>
  <c r="AQ44" i="53" s="1"/>
  <c r="AF44" i="53"/>
  <c r="AI44" i="53" s="1"/>
  <c r="V44" i="53"/>
  <c r="Y44" i="53" s="1"/>
  <c r="F44" i="53"/>
  <c r="D44" i="53"/>
  <c r="CL43" i="53"/>
  <c r="CB43" i="53"/>
  <c r="CE43" i="53" s="1"/>
  <c r="BT43" i="53"/>
  <c r="BU43" i="53" s="1"/>
  <c r="BJ43" i="53"/>
  <c r="BK43" i="53" s="1"/>
  <c r="AZ43" i="53"/>
  <c r="BA43" i="53" s="1"/>
  <c r="AP43" i="53"/>
  <c r="AS43" i="53" s="1"/>
  <c r="AF43" i="53"/>
  <c r="AI43" i="53" s="1"/>
  <c r="V43" i="53"/>
  <c r="W43" i="53" s="1"/>
  <c r="F43" i="53"/>
  <c r="D43" i="53"/>
  <c r="CL42" i="53"/>
  <c r="DS42" i="53" s="1"/>
  <c r="CB42" i="53"/>
  <c r="CE42" i="53" s="1"/>
  <c r="BT42" i="53"/>
  <c r="BV42" i="53" s="1"/>
  <c r="BJ42" i="53"/>
  <c r="BM42" i="53" s="1"/>
  <c r="AZ42" i="53"/>
  <c r="BC42" i="53" s="1"/>
  <c r="AP42" i="53"/>
  <c r="AQ42" i="53" s="1"/>
  <c r="AF42" i="53"/>
  <c r="AG42" i="53" s="1"/>
  <c r="V42" i="53"/>
  <c r="Z42" i="53" s="1"/>
  <c r="F42" i="53"/>
  <c r="D42" i="53"/>
  <c r="CL41" i="53"/>
  <c r="DI41" i="53" s="1"/>
  <c r="CB41" i="53"/>
  <c r="CC41" i="53" s="1"/>
  <c r="BT41" i="53"/>
  <c r="BU41" i="53" s="1"/>
  <c r="BJ41" i="53"/>
  <c r="BK41" i="53" s="1"/>
  <c r="AZ41" i="53"/>
  <c r="BC41" i="53" s="1"/>
  <c r="AP41" i="53"/>
  <c r="AF41" i="53"/>
  <c r="AG41" i="53" s="1"/>
  <c r="V41" i="53"/>
  <c r="Y41" i="53" s="1"/>
  <c r="F41" i="53"/>
  <c r="D41" i="53"/>
  <c r="CL40" i="53"/>
  <c r="CB40" i="53"/>
  <c r="CC40" i="53" s="1"/>
  <c r="BT40" i="53"/>
  <c r="BU40" i="53" s="1"/>
  <c r="BJ40" i="53"/>
  <c r="BK40" i="53" s="1"/>
  <c r="AZ40" i="53"/>
  <c r="BC40" i="53" s="1"/>
  <c r="AP40" i="53"/>
  <c r="AQ40" i="53" s="1"/>
  <c r="AF40" i="53"/>
  <c r="AG40" i="53" s="1"/>
  <c r="V40" i="53"/>
  <c r="Z40" i="53" s="1"/>
  <c r="F40" i="53"/>
  <c r="D40" i="53"/>
  <c r="CM39" i="53"/>
  <c r="CL39" i="53"/>
  <c r="EM39" i="53" s="1"/>
  <c r="CB39" i="53"/>
  <c r="CE39" i="53" s="1"/>
  <c r="BT39" i="53"/>
  <c r="BU39" i="53" s="1"/>
  <c r="BJ39" i="53"/>
  <c r="BK39" i="53" s="1"/>
  <c r="AZ39" i="53"/>
  <c r="BC39" i="53" s="1"/>
  <c r="AP39" i="53"/>
  <c r="AS39" i="53" s="1"/>
  <c r="AF39" i="53"/>
  <c r="AI39" i="53" s="1"/>
  <c r="V39" i="53"/>
  <c r="Y39" i="53" s="1"/>
  <c r="F39" i="53"/>
  <c r="D39" i="53"/>
  <c r="CL38" i="53"/>
  <c r="CB38" i="53"/>
  <c r="CE38" i="53" s="1"/>
  <c r="BT38" i="53"/>
  <c r="BJ38" i="53"/>
  <c r="BM38" i="53" s="1"/>
  <c r="AZ38" i="53"/>
  <c r="BC38" i="53" s="1"/>
  <c r="AP38" i="53"/>
  <c r="AQ38" i="53" s="1"/>
  <c r="AF38" i="53"/>
  <c r="AI38" i="53" s="1"/>
  <c r="V38" i="53"/>
  <c r="F38" i="53"/>
  <c r="D38" i="53"/>
  <c r="CL37" i="53"/>
  <c r="CW37" i="53" s="1"/>
  <c r="CB37" i="53"/>
  <c r="CE37" i="53" s="1"/>
  <c r="BT37" i="53"/>
  <c r="BU37" i="53" s="1"/>
  <c r="BJ37" i="53"/>
  <c r="BM37" i="53" s="1"/>
  <c r="AZ37" i="53"/>
  <c r="BA37" i="53" s="1"/>
  <c r="AP37" i="53"/>
  <c r="AQ37" i="53" s="1"/>
  <c r="AF37" i="53"/>
  <c r="AI37" i="53" s="1"/>
  <c r="V37" i="53"/>
  <c r="Y37" i="53" s="1"/>
  <c r="F37" i="53"/>
  <c r="D37" i="53"/>
  <c r="CL36" i="53"/>
  <c r="EM36" i="53" s="1"/>
  <c r="CB36" i="53"/>
  <c r="CE36" i="53" s="1"/>
  <c r="BT36" i="53"/>
  <c r="BU36" i="53" s="1"/>
  <c r="BJ36" i="53"/>
  <c r="BM36" i="53" s="1"/>
  <c r="AZ36" i="53"/>
  <c r="AP36" i="53"/>
  <c r="AS36" i="53" s="1"/>
  <c r="AF36" i="53"/>
  <c r="AI36" i="53" s="1"/>
  <c r="V36" i="53"/>
  <c r="Y36" i="53" s="1"/>
  <c r="F36" i="53"/>
  <c r="D36" i="53"/>
  <c r="CL35" i="53"/>
  <c r="CB35" i="53"/>
  <c r="CE35" i="53" s="1"/>
  <c r="BT35" i="53"/>
  <c r="BV35" i="53" s="1"/>
  <c r="BJ35" i="53"/>
  <c r="BM35" i="53" s="1"/>
  <c r="AZ35" i="53"/>
  <c r="BA35" i="53" s="1"/>
  <c r="AP35" i="53"/>
  <c r="AQ35" i="53" s="1"/>
  <c r="AF35" i="53"/>
  <c r="AG35" i="53" s="1"/>
  <c r="V35" i="53"/>
  <c r="Y35" i="53" s="1"/>
  <c r="F35" i="53"/>
  <c r="D35" i="53"/>
  <c r="CL34" i="53"/>
  <c r="CB34" i="53"/>
  <c r="CE34" i="53" s="1"/>
  <c r="BT34" i="53"/>
  <c r="BU34" i="53" s="1"/>
  <c r="BJ34" i="53"/>
  <c r="BM34" i="53" s="1"/>
  <c r="AZ34" i="53"/>
  <c r="BA34" i="53" s="1"/>
  <c r="AP34" i="53"/>
  <c r="AS34" i="53" s="1"/>
  <c r="AF34" i="53"/>
  <c r="AI34" i="53" s="1"/>
  <c r="V34" i="53"/>
  <c r="W34" i="53" s="1"/>
  <c r="F34" i="53"/>
  <c r="D34" i="53"/>
  <c r="CL33" i="53"/>
  <c r="EM33" i="53" s="1"/>
  <c r="CB33" i="53"/>
  <c r="CE33" i="53" s="1"/>
  <c r="BT33" i="53"/>
  <c r="BV33" i="53" s="1"/>
  <c r="BJ33" i="53"/>
  <c r="BM33" i="53" s="1"/>
  <c r="AZ33" i="53"/>
  <c r="BC33" i="53" s="1"/>
  <c r="AP33" i="53"/>
  <c r="AS33" i="53" s="1"/>
  <c r="AF33" i="53"/>
  <c r="V33" i="53"/>
  <c r="Z33" i="53" s="1"/>
  <c r="F33" i="53"/>
  <c r="D33" i="53"/>
  <c r="CL32" i="53"/>
  <c r="CO32" i="53" s="1"/>
  <c r="CB32" i="53"/>
  <c r="CC32" i="53" s="1"/>
  <c r="BT32" i="53"/>
  <c r="BV32" i="53" s="1"/>
  <c r="BJ32" i="53"/>
  <c r="BK32" i="53" s="1"/>
  <c r="AZ32" i="53"/>
  <c r="BC32" i="53" s="1"/>
  <c r="AP32" i="53"/>
  <c r="AS32" i="53" s="1"/>
  <c r="AF32" i="53"/>
  <c r="AG32" i="53" s="1"/>
  <c r="V32" i="53"/>
  <c r="W32" i="53" s="1"/>
  <c r="F32" i="53"/>
  <c r="D32" i="53"/>
  <c r="CL31" i="53"/>
  <c r="EC31" i="53" s="1"/>
  <c r="CB31" i="53"/>
  <c r="CE31" i="53" s="1"/>
  <c r="BT31" i="53"/>
  <c r="BJ31" i="53"/>
  <c r="BM31" i="53" s="1"/>
  <c r="AZ31" i="53"/>
  <c r="BC31" i="53" s="1"/>
  <c r="AP31" i="53"/>
  <c r="AS31" i="53" s="1"/>
  <c r="AF31" i="53"/>
  <c r="AG31" i="53" s="1"/>
  <c r="V31" i="53"/>
  <c r="Z31" i="53" s="1"/>
  <c r="F31" i="53"/>
  <c r="D31" i="53"/>
  <c r="CL30" i="53"/>
  <c r="CB30" i="53"/>
  <c r="CC30" i="53" s="1"/>
  <c r="BT30" i="53"/>
  <c r="BV30" i="53" s="1"/>
  <c r="BJ30" i="53"/>
  <c r="BK30" i="53" s="1"/>
  <c r="AZ30" i="53"/>
  <c r="BA30" i="53" s="1"/>
  <c r="AP30" i="53"/>
  <c r="AS30" i="53" s="1"/>
  <c r="AF30" i="53"/>
  <c r="AI30" i="53" s="1"/>
  <c r="V30" i="53"/>
  <c r="Z30" i="53" s="1"/>
  <c r="F30" i="53"/>
  <c r="D30" i="53"/>
  <c r="CL29" i="53"/>
  <c r="DS29" i="53" s="1"/>
  <c r="CB29" i="53"/>
  <c r="CE29" i="53" s="1"/>
  <c r="BT29" i="53"/>
  <c r="BV29" i="53" s="1"/>
  <c r="BJ29" i="53"/>
  <c r="BM29" i="53" s="1"/>
  <c r="AZ29" i="53"/>
  <c r="BC29" i="53" s="1"/>
  <c r="AP29" i="53"/>
  <c r="AS29" i="53" s="1"/>
  <c r="AF29" i="53"/>
  <c r="AI29" i="53" s="1"/>
  <c r="V29" i="53"/>
  <c r="W29" i="53" s="1"/>
  <c r="F29" i="53"/>
  <c r="D29" i="53"/>
  <c r="CL28" i="53"/>
  <c r="CB28" i="53"/>
  <c r="CE28" i="53" s="1"/>
  <c r="BT28" i="53"/>
  <c r="BV28" i="53" s="1"/>
  <c r="BJ28" i="53"/>
  <c r="BM28" i="53" s="1"/>
  <c r="AZ28" i="53"/>
  <c r="AP28" i="53"/>
  <c r="AS28" i="53" s="1"/>
  <c r="AF28" i="53"/>
  <c r="AI28" i="53" s="1"/>
  <c r="V28" i="53"/>
  <c r="Y28" i="53" s="1"/>
  <c r="F28" i="53"/>
  <c r="D28" i="53"/>
  <c r="CM27" i="53"/>
  <c r="CL27" i="53"/>
  <c r="CO27" i="53" s="1"/>
  <c r="CB27" i="53"/>
  <c r="CE27" i="53" s="1"/>
  <c r="BT27" i="53"/>
  <c r="BV27" i="53" s="1"/>
  <c r="BJ27" i="53"/>
  <c r="AZ27" i="53"/>
  <c r="BC27" i="53" s="1"/>
  <c r="AP27" i="53"/>
  <c r="AQ27" i="53" s="1"/>
  <c r="AF27" i="53"/>
  <c r="AG27" i="53" s="1"/>
  <c r="V27" i="53"/>
  <c r="Y27" i="53" s="1"/>
  <c r="F27" i="53"/>
  <c r="D27" i="53"/>
  <c r="CL26" i="53"/>
  <c r="CY26" i="53" s="1"/>
  <c r="CB26" i="53"/>
  <c r="CC26" i="53" s="1"/>
  <c r="BT26" i="53"/>
  <c r="BV26" i="53" s="1"/>
  <c r="BJ26" i="53"/>
  <c r="BK26" i="53" s="1"/>
  <c r="AZ26" i="53"/>
  <c r="BA26" i="53" s="1"/>
  <c r="AP26" i="53"/>
  <c r="AS26" i="53" s="1"/>
  <c r="AF26" i="53"/>
  <c r="AI26" i="53" s="1"/>
  <c r="V26" i="53"/>
  <c r="Z26" i="53" s="1"/>
  <c r="F26" i="53"/>
  <c r="D26" i="53"/>
  <c r="CL25" i="53"/>
  <c r="CB25" i="53"/>
  <c r="CE25" i="53" s="1"/>
  <c r="BT25" i="53"/>
  <c r="BV25" i="53" s="1"/>
  <c r="BJ25" i="53"/>
  <c r="BM25" i="53" s="1"/>
  <c r="AZ25" i="53"/>
  <c r="BC25" i="53" s="1"/>
  <c r="AP25" i="53"/>
  <c r="AS25" i="53" s="1"/>
  <c r="AF25" i="53"/>
  <c r="V25" i="53"/>
  <c r="Z25" i="53" s="1"/>
  <c r="F25" i="53"/>
  <c r="D25" i="53"/>
  <c r="CL24" i="53"/>
  <c r="CB24" i="53"/>
  <c r="CC24" i="53" s="1"/>
  <c r="BT24" i="53"/>
  <c r="BV24" i="53" s="1"/>
  <c r="BJ24" i="53"/>
  <c r="BK24" i="53" s="1"/>
  <c r="AZ24" i="53"/>
  <c r="BC24" i="53" s="1"/>
  <c r="AP24" i="53"/>
  <c r="AS24" i="53" s="1"/>
  <c r="AF24" i="53"/>
  <c r="AI24" i="53" s="1"/>
  <c r="V24" i="53"/>
  <c r="W24" i="53" s="1"/>
  <c r="F24" i="53"/>
  <c r="D24" i="53"/>
  <c r="CL23" i="53"/>
  <c r="CY23" i="53" s="1"/>
  <c r="CB23" i="53"/>
  <c r="CE23" i="53" s="1"/>
  <c r="BT23" i="53"/>
  <c r="BJ23" i="53"/>
  <c r="BM23" i="53" s="1"/>
  <c r="AZ23" i="53"/>
  <c r="BC23" i="53" s="1"/>
  <c r="AP23" i="53"/>
  <c r="AQ23" i="53" s="1"/>
  <c r="AF23" i="53"/>
  <c r="AG23" i="53" s="1"/>
  <c r="V23" i="53"/>
  <c r="Y23" i="53" s="1"/>
  <c r="F23" i="53"/>
  <c r="D23" i="53"/>
  <c r="CL22" i="53"/>
  <c r="EM22" i="53" s="1"/>
  <c r="CB22" i="53"/>
  <c r="CC22" i="53" s="1"/>
  <c r="BT22" i="53"/>
  <c r="BU22" i="53" s="1"/>
  <c r="BJ22" i="53"/>
  <c r="BK22" i="53" s="1"/>
  <c r="AZ22" i="53"/>
  <c r="BA22" i="53" s="1"/>
  <c r="AP22" i="53"/>
  <c r="AS22" i="53" s="1"/>
  <c r="AF22" i="53"/>
  <c r="AI22" i="53" s="1"/>
  <c r="V22" i="53"/>
  <c r="Z22" i="53" s="1"/>
  <c r="F22" i="53"/>
  <c r="D22" i="53"/>
  <c r="CL21" i="53"/>
  <c r="CB21" i="53"/>
  <c r="CC21" i="53" s="1"/>
  <c r="BT21" i="53"/>
  <c r="BV21" i="53" s="1"/>
  <c r="BJ21" i="53"/>
  <c r="BK21" i="53" s="1"/>
  <c r="AZ21" i="53"/>
  <c r="BA21" i="53" s="1"/>
  <c r="AP21" i="53"/>
  <c r="AQ21" i="53" s="1"/>
  <c r="AF21" i="53"/>
  <c r="AI21" i="53" s="1"/>
  <c r="V21" i="53"/>
  <c r="Z21" i="53" s="1"/>
  <c r="F21" i="53"/>
  <c r="D21" i="53"/>
  <c r="CL20" i="53"/>
  <c r="CW20" i="53" s="1"/>
  <c r="CB20" i="53"/>
  <c r="CC20" i="53" s="1"/>
  <c r="BT20" i="53"/>
  <c r="BV20" i="53" s="1"/>
  <c r="BJ20" i="53"/>
  <c r="BK20" i="53" s="1"/>
  <c r="AZ20" i="53"/>
  <c r="BC20" i="53" s="1"/>
  <c r="AP20" i="53"/>
  <c r="AS20" i="53" s="1"/>
  <c r="AF20" i="53"/>
  <c r="AI20" i="53" s="1"/>
  <c r="V20" i="53"/>
  <c r="Y20" i="53" s="1"/>
  <c r="F20" i="53"/>
  <c r="D20" i="53"/>
  <c r="CL19" i="53"/>
  <c r="CO19" i="53" s="1"/>
  <c r="CB19" i="53"/>
  <c r="CE19" i="53" s="1"/>
  <c r="BT19" i="53"/>
  <c r="BV19" i="53" s="1"/>
  <c r="BJ19" i="53"/>
  <c r="BM19" i="53" s="1"/>
  <c r="AZ19" i="53"/>
  <c r="BC19" i="53" s="1"/>
  <c r="AP19" i="53"/>
  <c r="AF19" i="53"/>
  <c r="AI19" i="53" s="1"/>
  <c r="V19" i="53"/>
  <c r="X19" i="53" s="1"/>
  <c r="F19" i="53"/>
  <c r="D19" i="53"/>
  <c r="CL18" i="53"/>
  <c r="DS18" i="53" s="1"/>
  <c r="CB18" i="53"/>
  <c r="CC18" i="53" s="1"/>
  <c r="BT18" i="53"/>
  <c r="BV18" i="53" s="1"/>
  <c r="BJ18" i="53"/>
  <c r="BK18" i="53" s="1"/>
  <c r="AZ18" i="53"/>
  <c r="BC18" i="53" s="1"/>
  <c r="AP18" i="53"/>
  <c r="AS18" i="53" s="1"/>
  <c r="AF18" i="53"/>
  <c r="AG18" i="53" s="1"/>
  <c r="V18" i="53"/>
  <c r="Z18" i="53" s="1"/>
  <c r="F18" i="53"/>
  <c r="D18" i="53"/>
  <c r="CL17" i="53"/>
  <c r="EM17" i="53" s="1"/>
  <c r="CB17" i="53"/>
  <c r="BT17" i="53"/>
  <c r="BV17" i="53" s="1"/>
  <c r="BJ17" i="53"/>
  <c r="AZ17" i="53"/>
  <c r="BC17" i="53" s="1"/>
  <c r="AP17" i="53"/>
  <c r="AQ17" i="53" s="1"/>
  <c r="AF17" i="53"/>
  <c r="AI17" i="53" s="1"/>
  <c r="V17" i="53"/>
  <c r="Y17" i="53" s="1"/>
  <c r="F17" i="53"/>
  <c r="D17" i="53"/>
  <c r="CL16" i="53"/>
  <c r="CM16" i="53" s="1"/>
  <c r="CB16" i="53"/>
  <c r="CE16" i="53" s="1"/>
  <c r="BT16" i="53"/>
  <c r="BV16" i="53" s="1"/>
  <c r="BJ16" i="53"/>
  <c r="BM16" i="53" s="1"/>
  <c r="AZ16" i="53"/>
  <c r="BC16" i="53" s="1"/>
  <c r="AP16" i="53"/>
  <c r="AS16" i="53" s="1"/>
  <c r="AF16" i="53"/>
  <c r="AG16" i="53" s="1"/>
  <c r="V16" i="53"/>
  <c r="F16" i="53"/>
  <c r="D16" i="53"/>
  <c r="CL15" i="53"/>
  <c r="DS15" i="53" s="1"/>
  <c r="CB15" i="53"/>
  <c r="CC15" i="53" s="1"/>
  <c r="BT15" i="53"/>
  <c r="BV15" i="53" s="1"/>
  <c r="BJ15" i="53"/>
  <c r="BK15" i="53" s="1"/>
  <c r="AZ15" i="53"/>
  <c r="BC15" i="53" s="1"/>
  <c r="AP15" i="53"/>
  <c r="AS15" i="53" s="1"/>
  <c r="AF15" i="53"/>
  <c r="AG15" i="53" s="1"/>
  <c r="V15" i="53"/>
  <c r="Y15" i="53" s="1"/>
  <c r="F15" i="53"/>
  <c r="D15" i="53"/>
  <c r="CL14" i="53"/>
  <c r="CW14" i="53" s="1"/>
  <c r="CB14" i="53"/>
  <c r="BT14" i="53"/>
  <c r="BV14" i="53" s="1"/>
  <c r="BJ14" i="53"/>
  <c r="AZ14" i="53"/>
  <c r="BA14" i="53" s="1"/>
  <c r="AP14" i="53"/>
  <c r="AF14" i="53"/>
  <c r="AI14" i="53" s="1"/>
  <c r="V14" i="53"/>
  <c r="W14" i="53" s="1"/>
  <c r="F14" i="53"/>
  <c r="D14" i="53"/>
  <c r="CL13" i="53"/>
  <c r="DI13" i="53" s="1"/>
  <c r="CB13" i="53"/>
  <c r="CC13" i="53" s="1"/>
  <c r="BT13" i="53"/>
  <c r="BU13" i="53" s="1"/>
  <c r="BJ13" i="53"/>
  <c r="BM13" i="53" s="1"/>
  <c r="AZ13" i="53"/>
  <c r="BC13" i="53" s="1"/>
  <c r="AP13" i="53"/>
  <c r="AS13" i="53" s="1"/>
  <c r="AF13" i="53"/>
  <c r="AI13" i="53" s="1"/>
  <c r="V13" i="53"/>
  <c r="Z13" i="53" s="1"/>
  <c r="F13" i="53"/>
  <c r="D13" i="53"/>
  <c r="CL12" i="53"/>
  <c r="CB12" i="53"/>
  <c r="CC12" i="53" s="1"/>
  <c r="BT12" i="53"/>
  <c r="BV12" i="53" s="1"/>
  <c r="BJ12" i="53"/>
  <c r="BK12" i="53" s="1"/>
  <c r="AZ12" i="53"/>
  <c r="BC12" i="53" s="1"/>
  <c r="AP12" i="53"/>
  <c r="AS12" i="53" s="1"/>
  <c r="AF12" i="53"/>
  <c r="AI12" i="53" s="1"/>
  <c r="V12" i="53"/>
  <c r="Y12" i="53" s="1"/>
  <c r="F12" i="53"/>
  <c r="D12" i="53"/>
  <c r="CL11" i="53"/>
  <c r="CM11" i="53" s="1"/>
  <c r="CB11" i="53"/>
  <c r="CE11" i="53" s="1"/>
  <c r="BT11" i="53"/>
  <c r="BV11" i="53" s="1"/>
  <c r="BJ11" i="53"/>
  <c r="BM11" i="53" s="1"/>
  <c r="AZ11" i="53"/>
  <c r="BC11" i="53" s="1"/>
  <c r="AP11" i="53"/>
  <c r="AF11" i="53"/>
  <c r="AG11" i="53" s="1"/>
  <c r="V11" i="53"/>
  <c r="F11" i="53"/>
  <c r="D11" i="53"/>
  <c r="CL10" i="53"/>
  <c r="EC10" i="53" s="1"/>
  <c r="CB10" i="53"/>
  <c r="CC10" i="53" s="1"/>
  <c r="BT10" i="53"/>
  <c r="BV10" i="53" s="1"/>
  <c r="BJ10" i="53"/>
  <c r="BM10" i="53" s="1"/>
  <c r="AZ10" i="53"/>
  <c r="BC10" i="53" s="1"/>
  <c r="AP10" i="53"/>
  <c r="AQ10" i="53" s="1"/>
  <c r="AF10" i="53"/>
  <c r="AI10" i="53" s="1"/>
  <c r="V10" i="53"/>
  <c r="Z10" i="53" s="1"/>
  <c r="F10" i="53"/>
  <c r="D10" i="53"/>
  <c r="CL9" i="53"/>
  <c r="CY9" i="53" s="1"/>
  <c r="CB9" i="53"/>
  <c r="BT9" i="53"/>
  <c r="BV9" i="53" s="1"/>
  <c r="BJ9" i="53"/>
  <c r="AZ9" i="53"/>
  <c r="BC9" i="53" s="1"/>
  <c r="AP9" i="53"/>
  <c r="AQ9" i="53" s="1"/>
  <c r="AF9" i="53"/>
  <c r="AI9" i="53" s="1"/>
  <c r="V9" i="53"/>
  <c r="Y9" i="53" s="1"/>
  <c r="F9" i="53"/>
  <c r="D9" i="53"/>
  <c r="CL8" i="53"/>
  <c r="CY8" i="53" s="1"/>
  <c r="CB8" i="53"/>
  <c r="CE8" i="53" s="1"/>
  <c r="BT8" i="53"/>
  <c r="BV8" i="53" s="1"/>
  <c r="BJ8" i="53"/>
  <c r="BM8" i="53" s="1"/>
  <c r="AZ8" i="53"/>
  <c r="BC8" i="53" s="1"/>
  <c r="AP8" i="53"/>
  <c r="AS8" i="53" s="1"/>
  <c r="AF8" i="53"/>
  <c r="AG8" i="53" s="1"/>
  <c r="V8" i="53"/>
  <c r="F8" i="53"/>
  <c r="D8" i="53"/>
  <c r="K4" i="53"/>
  <c r="I4" i="53"/>
  <c r="K3" i="53"/>
  <c r="I3" i="53"/>
  <c r="CE40" i="53" l="1"/>
  <c r="CE22" i="53"/>
  <c r="AS37" i="53"/>
  <c r="AI48" i="53"/>
  <c r="CE15" i="53"/>
  <c r="BM54" i="53"/>
  <c r="BV36" i="53"/>
  <c r="CC56" i="53"/>
  <c r="BU30" i="53"/>
  <c r="CC50" i="53"/>
  <c r="BA18" i="53"/>
  <c r="R20" i="55"/>
  <c r="R22" i="55" s="1"/>
  <c r="R15" i="55"/>
  <c r="S15" i="55"/>
  <c r="S20" i="55"/>
  <c r="S22" i="55" s="1"/>
  <c r="S14" i="55"/>
  <c r="R14" i="55"/>
  <c r="BU27" i="53"/>
  <c r="BZ27" i="53" s="1"/>
  <c r="CM29" i="53"/>
  <c r="BA32" i="53"/>
  <c r="Z41" i="53"/>
  <c r="AI42" i="53"/>
  <c r="BV51" i="53"/>
  <c r="BV52" i="53"/>
  <c r="BZ52" i="53" s="1"/>
  <c r="CW57" i="53"/>
  <c r="BU9" i="53"/>
  <c r="CY57" i="53"/>
  <c r="CM10" i="53"/>
  <c r="CE26" i="53"/>
  <c r="BC45" i="53"/>
  <c r="BA49" i="53"/>
  <c r="CO50" i="53"/>
  <c r="CW56" i="53"/>
  <c r="DI56" i="53"/>
  <c r="BV43" i="53"/>
  <c r="BM46" i="53"/>
  <c r="AG53" i="53"/>
  <c r="BV56" i="53"/>
  <c r="CE47" i="53"/>
  <c r="BA11" i="53"/>
  <c r="CO21" i="53"/>
  <c r="DS21" i="53"/>
  <c r="EM21" i="53"/>
  <c r="CO24" i="53"/>
  <c r="DS24" i="53"/>
  <c r="CO35" i="53"/>
  <c r="DI35" i="53"/>
  <c r="CM51" i="53"/>
  <c r="EC51" i="53"/>
  <c r="CY19" i="53"/>
  <c r="CW29" i="53"/>
  <c r="CW42" i="53"/>
  <c r="CW49" i="53"/>
  <c r="CW52" i="53"/>
  <c r="DI8" i="53"/>
  <c r="DI15" i="53"/>
  <c r="DI44" i="53"/>
  <c r="DI55" i="53"/>
  <c r="EC18" i="53"/>
  <c r="EC22" i="53"/>
  <c r="EC49" i="53"/>
  <c r="EM50" i="53"/>
  <c r="EM55" i="53"/>
  <c r="CY11" i="53"/>
  <c r="CW17" i="53"/>
  <c r="CY32" i="53"/>
  <c r="CY35" i="53"/>
  <c r="CY55" i="53"/>
  <c r="DI29" i="53"/>
  <c r="DI33" i="53"/>
  <c r="DS32" i="53"/>
  <c r="DS41" i="53"/>
  <c r="EC27" i="53"/>
  <c r="EM51" i="53"/>
  <c r="CO12" i="53"/>
  <c r="EC12" i="53"/>
  <c r="EM12" i="53"/>
  <c r="DI12" i="53"/>
  <c r="CO36" i="53"/>
  <c r="DS36" i="53"/>
  <c r="CW36" i="53"/>
  <c r="DI36" i="53"/>
  <c r="AG10" i="53"/>
  <c r="CO28" i="53"/>
  <c r="DS28" i="53"/>
  <c r="CO40" i="53"/>
  <c r="EC40" i="53"/>
  <c r="DI40" i="53"/>
  <c r="BK50" i="53"/>
  <c r="BA10" i="53"/>
  <c r="CO14" i="53"/>
  <c r="DS14" i="53"/>
  <c r="EC14" i="53"/>
  <c r="CM24" i="53"/>
  <c r="BM30" i="53"/>
  <c r="DS31" i="53"/>
  <c r="CY31" i="53"/>
  <c r="EM31" i="53"/>
  <c r="AI16" i="53"/>
  <c r="CO17" i="53"/>
  <c r="DS17" i="53"/>
  <c r="DI17" i="53"/>
  <c r="X33" i="53"/>
  <c r="CO43" i="53"/>
  <c r="EC43" i="53"/>
  <c r="DI43" i="53"/>
  <c r="CM50" i="53"/>
  <c r="CY14" i="53"/>
  <c r="CW23" i="53"/>
  <c r="CW26" i="53"/>
  <c r="CY29" i="53"/>
  <c r="CW46" i="53"/>
  <c r="CY52" i="53"/>
  <c r="DI19" i="53"/>
  <c r="DI26" i="53"/>
  <c r="DS10" i="53"/>
  <c r="DS19" i="53"/>
  <c r="DS37" i="53"/>
  <c r="EC36" i="53"/>
  <c r="EM27" i="53"/>
  <c r="EM46" i="53"/>
  <c r="CY17" i="53"/>
  <c r="CY39" i="53"/>
  <c r="CW43" i="53"/>
  <c r="DI37" i="53"/>
  <c r="DI52" i="53"/>
  <c r="DS50" i="53"/>
  <c r="EC32" i="53"/>
  <c r="EM32" i="53"/>
  <c r="EM41" i="53"/>
  <c r="CW12" i="53"/>
  <c r="CY46" i="53"/>
  <c r="DS46" i="53"/>
  <c r="EC46" i="53"/>
  <c r="EC50" i="53"/>
  <c r="CO8" i="53"/>
  <c r="EM8" i="53"/>
  <c r="CO15" i="53"/>
  <c r="EM15" i="53"/>
  <c r="EC15" i="53"/>
  <c r="BV39" i="53"/>
  <c r="CO34" i="53"/>
  <c r="DS34" i="53"/>
  <c r="CW34" i="53"/>
  <c r="EM34" i="53"/>
  <c r="EC34" i="53"/>
  <c r="Y56" i="53"/>
  <c r="CO10" i="53"/>
  <c r="EM10" i="53"/>
  <c r="Z15" i="53"/>
  <c r="AB15" i="53" s="1"/>
  <c r="CO20" i="53"/>
  <c r="DS20" i="53"/>
  <c r="EC23" i="53"/>
  <c r="EM23" i="53"/>
  <c r="DS23" i="53"/>
  <c r="CE30" i="53"/>
  <c r="X32" i="53"/>
  <c r="BA41" i="53"/>
  <c r="CW9" i="53"/>
  <c r="CW15" i="53"/>
  <c r="CY20" i="53"/>
  <c r="CW33" i="53"/>
  <c r="CY36" i="53"/>
  <c r="CY43" i="53"/>
  <c r="DI16" i="53"/>
  <c r="DI23" i="53"/>
  <c r="DS33" i="53"/>
  <c r="DS51" i="53"/>
  <c r="DS55" i="53"/>
  <c r="EC19" i="53"/>
  <c r="EC28" i="53"/>
  <c r="EC55" i="53"/>
  <c r="EM14" i="53"/>
  <c r="EM52" i="53"/>
  <c r="BK13" i="53"/>
  <c r="BV57" i="53"/>
  <c r="BZ57" i="53" s="1"/>
  <c r="CY12" i="53"/>
  <c r="CW40" i="53"/>
  <c r="CW50" i="53"/>
  <c r="CW53" i="53"/>
  <c r="DI20" i="53"/>
  <c r="DI34" i="53"/>
  <c r="DS11" i="53"/>
  <c r="DS43" i="53"/>
  <c r="X20" i="53"/>
  <c r="CM36" i="53"/>
  <c r="Z20" i="53"/>
  <c r="AB20" i="53" s="1"/>
  <c r="DF20" i="53" s="1"/>
  <c r="CM38" i="53"/>
  <c r="EM38" i="53"/>
  <c r="CO49" i="53"/>
  <c r="DI49" i="53"/>
  <c r="CO30" i="53"/>
  <c r="DI30" i="53"/>
  <c r="Y32" i="53"/>
  <c r="CM42" i="53"/>
  <c r="CY42" i="53"/>
  <c r="EM42" i="53"/>
  <c r="EC42" i="53"/>
  <c r="CM54" i="53"/>
  <c r="DI54" i="53"/>
  <c r="EC54" i="53"/>
  <c r="CO13" i="53"/>
  <c r="EM13" i="53"/>
  <c r="AI18" i="53"/>
  <c r="CO26" i="53"/>
  <c r="EM26" i="53"/>
  <c r="EC26" i="53"/>
  <c r="DS26" i="53"/>
  <c r="CO29" i="53"/>
  <c r="EM29" i="53"/>
  <c r="EC29" i="53"/>
  <c r="BV37" i="53"/>
  <c r="BZ37" i="53" s="1"/>
  <c r="BA40" i="53"/>
  <c r="CO42" i="53"/>
  <c r="AS52" i="53"/>
  <c r="CY15" i="53"/>
  <c r="CW18" i="53"/>
  <c r="CW27" i="53"/>
  <c r="CW30" i="53"/>
  <c r="CW47" i="53"/>
  <c r="CY50" i="53"/>
  <c r="DI10" i="53"/>
  <c r="DI27" i="53"/>
  <c r="DI38" i="53"/>
  <c r="DS38" i="53"/>
  <c r="EC24" i="53"/>
  <c r="EM19" i="53"/>
  <c r="EM28" i="53"/>
  <c r="EM43" i="53"/>
  <c r="CO45" i="53"/>
  <c r="EM45" i="53"/>
  <c r="EC45" i="53"/>
  <c r="DS45" i="53"/>
  <c r="CC57" i="53"/>
  <c r="CY40" i="53"/>
  <c r="CW44" i="53"/>
  <c r="DI42" i="53"/>
  <c r="DS12" i="53"/>
  <c r="DS16" i="53"/>
  <c r="EC11" i="53"/>
  <c r="EC33" i="53"/>
  <c r="EC38" i="53"/>
  <c r="CM9" i="53"/>
  <c r="EC9" i="53"/>
  <c r="DI9" i="53"/>
  <c r="EM9" i="53"/>
  <c r="CM33" i="53"/>
  <c r="CY33" i="53"/>
  <c r="CO37" i="53"/>
  <c r="EM37" i="53"/>
  <c r="EC37" i="53"/>
  <c r="AQ39" i="53"/>
  <c r="CE41" i="53"/>
  <c r="CM48" i="53"/>
  <c r="EC48" i="53"/>
  <c r="EM48" i="53"/>
  <c r="DI48" i="53"/>
  <c r="CY48" i="53"/>
  <c r="BC52" i="53"/>
  <c r="CE53" i="53"/>
  <c r="CO57" i="53"/>
  <c r="EM57" i="53"/>
  <c r="EC57" i="53"/>
  <c r="CW13" i="53"/>
  <c r="CY18" i="53"/>
  <c r="CW21" i="53"/>
  <c r="CW24" i="53"/>
  <c r="CY27" i="53"/>
  <c r="CY30" i="53"/>
  <c r="CY47" i="53"/>
  <c r="DI46" i="53"/>
  <c r="DS47" i="53"/>
  <c r="EC20" i="53"/>
  <c r="EM11" i="53"/>
  <c r="CO41" i="53"/>
  <c r="EC41" i="53"/>
  <c r="CO53" i="53"/>
  <c r="DS53" i="53"/>
  <c r="DI53" i="53"/>
  <c r="EM53" i="53"/>
  <c r="CW10" i="53"/>
  <c r="CY34" i="53"/>
  <c r="CY37" i="53"/>
  <c r="CY44" i="53"/>
  <c r="CW54" i="53"/>
  <c r="DI31" i="53"/>
  <c r="DS30" i="53"/>
  <c r="DS52" i="53"/>
  <c r="DS57" i="53"/>
  <c r="EC16" i="53"/>
  <c r="EC52" i="53"/>
  <c r="EM24" i="53"/>
  <c r="AI11" i="53"/>
  <c r="CO22" i="53"/>
  <c r="DS22" i="53"/>
  <c r="CW22" i="53"/>
  <c r="DI22" i="53"/>
  <c r="CO25" i="53"/>
  <c r="CY25" i="53"/>
  <c r="EC25" i="53"/>
  <c r="DS25" i="53"/>
  <c r="AI31" i="53"/>
  <c r="BC35" i="53"/>
  <c r="BC50" i="53"/>
  <c r="CM53" i="53"/>
  <c r="CY13" i="53"/>
  <c r="CW16" i="53"/>
  <c r="CY21" i="53"/>
  <c r="CY24" i="53"/>
  <c r="CW31" i="53"/>
  <c r="CW51" i="53"/>
  <c r="DI24" i="53"/>
  <c r="DI28" i="53"/>
  <c r="DS35" i="53"/>
  <c r="DS44" i="53"/>
  <c r="DS48" i="53"/>
  <c r="EC21" i="53"/>
  <c r="EM20" i="53"/>
  <c r="EM44" i="53"/>
  <c r="EM54" i="53"/>
  <c r="CY10" i="53"/>
  <c r="CW28" i="53"/>
  <c r="CW41" i="53"/>
  <c r="CW48" i="53"/>
  <c r="CY54" i="53"/>
  <c r="DI14" i="53"/>
  <c r="DI21" i="53"/>
  <c r="DI39" i="53"/>
  <c r="DS8" i="53"/>
  <c r="DS13" i="53"/>
  <c r="EC30" i="53"/>
  <c r="EC39" i="53"/>
  <c r="EM16" i="53"/>
  <c r="EM49" i="53"/>
  <c r="CO56" i="53"/>
  <c r="DS56" i="53"/>
  <c r="CY56" i="53"/>
  <c r="EM56" i="53"/>
  <c r="CY16" i="53"/>
  <c r="CW38" i="53"/>
  <c r="CW45" i="53"/>
  <c r="CY51" i="53"/>
  <c r="DI11" i="53"/>
  <c r="DI18" i="53"/>
  <c r="DI25" i="53"/>
  <c r="DI51" i="53"/>
  <c r="DS27" i="53"/>
  <c r="DS40" i="53"/>
  <c r="EC44" i="53"/>
  <c r="EM30" i="53"/>
  <c r="EM35" i="53"/>
  <c r="CW19" i="53"/>
  <c r="CW25" i="53"/>
  <c r="CY28" i="53"/>
  <c r="CY41" i="53"/>
  <c r="DI32" i="53"/>
  <c r="DS9" i="53"/>
  <c r="EC8" i="53"/>
  <c r="EC13" i="53"/>
  <c r="EC35" i="53"/>
  <c r="EM25" i="53"/>
  <c r="BU21" i="53"/>
  <c r="BZ21" i="53" s="1"/>
  <c r="W42" i="53"/>
  <c r="CM47" i="53"/>
  <c r="EM47" i="53"/>
  <c r="DI47" i="53"/>
  <c r="CO18" i="53"/>
  <c r="EM18" i="53"/>
  <c r="CE24" i="53"/>
  <c r="X26" i="53"/>
  <c r="BC30" i="53"/>
  <c r="CC35" i="53"/>
  <c r="CO39" i="53"/>
  <c r="DS39" i="53"/>
  <c r="CW39" i="53"/>
  <c r="CC51" i="53"/>
  <c r="CW8" i="53"/>
  <c r="CW11" i="53"/>
  <c r="CY22" i="53"/>
  <c r="CW32" i="53"/>
  <c r="CW35" i="53"/>
  <c r="CY38" i="53"/>
  <c r="CY45" i="53"/>
  <c r="CW55" i="53"/>
  <c r="DS49" i="53"/>
  <c r="EC17" i="53"/>
  <c r="EC53" i="53"/>
  <c r="EM40" i="53"/>
  <c r="AI15" i="53"/>
  <c r="BM21" i="53"/>
  <c r="BV22" i="53"/>
  <c r="BZ22" i="53" s="1"/>
  <c r="AI32" i="53"/>
  <c r="CM45" i="53"/>
  <c r="CM52" i="53"/>
  <c r="W55" i="53"/>
  <c r="X57" i="53"/>
  <c r="CO9" i="53"/>
  <c r="CE10" i="53"/>
  <c r="AG13" i="53"/>
  <c r="BK16" i="53"/>
  <c r="BU28" i="53"/>
  <c r="BZ28" i="53" s="1"/>
  <c r="CM35" i="53"/>
  <c r="CC37" i="53"/>
  <c r="AG39" i="53"/>
  <c r="AS42" i="53"/>
  <c r="BC26" i="53"/>
  <c r="BA48" i="53"/>
  <c r="AI55" i="53"/>
  <c r="AQ56" i="53"/>
  <c r="CM13" i="53"/>
  <c r="BM22" i="53"/>
  <c r="BU10" i="53"/>
  <c r="BZ10" i="53" s="1"/>
  <c r="X12" i="53"/>
  <c r="AQ13" i="53"/>
  <c r="BM15" i="53"/>
  <c r="CC16" i="53"/>
  <c r="W18" i="53"/>
  <c r="BM26" i="53"/>
  <c r="CC27" i="53"/>
  <c r="X37" i="53"/>
  <c r="CC43" i="53"/>
  <c r="AQ47" i="53"/>
  <c r="BM48" i="53"/>
  <c r="W53" i="53"/>
  <c r="BC21" i="53"/>
  <c r="X9" i="53"/>
  <c r="W10" i="53"/>
  <c r="Z9" i="53"/>
  <c r="Z12" i="53"/>
  <c r="AB12" i="53" s="1"/>
  <c r="CM22" i="53"/>
  <c r="AG24" i="53"/>
  <c r="Z35" i="53"/>
  <c r="Z37" i="53"/>
  <c r="AB37" i="53" s="1"/>
  <c r="BM41" i="53"/>
  <c r="W52" i="53"/>
  <c r="BA56" i="53"/>
  <c r="BA13" i="53"/>
  <c r="CO16" i="53"/>
  <c r="BM39" i="53"/>
  <c r="BV40" i="53"/>
  <c r="BZ40" i="53" s="1"/>
  <c r="AG46" i="53"/>
  <c r="CE32" i="53"/>
  <c r="AI35" i="53"/>
  <c r="BZ39" i="53"/>
  <c r="CM43" i="53"/>
  <c r="CE48" i="53"/>
  <c r="BV55" i="53"/>
  <c r="BZ55" i="53" s="1"/>
  <c r="BZ56" i="53"/>
  <c r="AS45" i="53"/>
  <c r="AS46" i="53"/>
  <c r="AS10" i="53"/>
  <c r="CM14" i="53"/>
  <c r="AG22" i="53"/>
  <c r="CM32" i="53"/>
  <c r="AG34" i="53"/>
  <c r="AS35" i="53"/>
  <c r="BC51" i="53"/>
  <c r="CE55" i="53"/>
  <c r="BC37" i="53"/>
  <c r="CE54" i="53"/>
  <c r="CO55" i="53"/>
  <c r="AG26" i="53"/>
  <c r="CE13" i="53"/>
  <c r="AS21" i="53"/>
  <c r="BC22" i="53"/>
  <c r="AG28" i="53"/>
  <c r="BK37" i="53"/>
  <c r="Z43" i="53"/>
  <c r="BZ45" i="53"/>
  <c r="CM56" i="53"/>
  <c r="BV34" i="53"/>
  <c r="BZ34" i="53" s="1"/>
  <c r="X41" i="53"/>
  <c r="BC44" i="53"/>
  <c r="BK10" i="53"/>
  <c r="BU16" i="53"/>
  <c r="BZ16" i="53" s="1"/>
  <c r="BM18" i="53"/>
  <c r="BA19" i="53"/>
  <c r="AG20" i="53"/>
  <c r="Z23" i="53"/>
  <c r="AB23" i="53" s="1"/>
  <c r="DF23" i="53" s="1"/>
  <c r="X24" i="53"/>
  <c r="AA24" i="53" s="1"/>
  <c r="CM26" i="53"/>
  <c r="BU29" i="53"/>
  <c r="BZ29" i="53" s="1"/>
  <c r="BA31" i="53"/>
  <c r="BA33" i="53"/>
  <c r="CC36" i="53"/>
  <c r="AG38" i="53"/>
  <c r="BV41" i="53"/>
  <c r="BU44" i="53"/>
  <c r="BM47" i="53"/>
  <c r="BM49" i="53"/>
  <c r="AQ53" i="53"/>
  <c r="Y55" i="53"/>
  <c r="AB55" i="53" s="1"/>
  <c r="Z57" i="53"/>
  <c r="Y24" i="53"/>
  <c r="CM40" i="53"/>
  <c r="AG12" i="53"/>
  <c r="BU18" i="53"/>
  <c r="BZ18" i="53" s="1"/>
  <c r="AI23" i="53"/>
  <c r="BM32" i="53"/>
  <c r="BC34" i="53"/>
  <c r="AS38" i="53"/>
  <c r="AI40" i="53"/>
  <c r="X43" i="53"/>
  <c r="AA43" i="53" s="1"/>
  <c r="BV49" i="53"/>
  <c r="BZ49" i="53" s="1"/>
  <c r="Z51" i="53"/>
  <c r="AG54" i="53"/>
  <c r="BK56" i="53"/>
  <c r="AI57" i="53"/>
  <c r="X14" i="53"/>
  <c r="AA14" i="53" s="1"/>
  <c r="W15" i="53"/>
  <c r="BU19" i="53"/>
  <c r="CM28" i="53"/>
  <c r="BU32" i="53"/>
  <c r="BZ32" i="53" s="1"/>
  <c r="X36" i="53"/>
  <c r="AS40" i="53"/>
  <c r="BK42" i="53"/>
  <c r="CM44" i="53"/>
  <c r="CC46" i="53"/>
  <c r="CE49" i="53"/>
  <c r="BU50" i="53"/>
  <c r="BK53" i="53"/>
  <c r="BU11" i="53"/>
  <c r="Z14" i="53"/>
  <c r="X15" i="53"/>
  <c r="CE18" i="53"/>
  <c r="CE21" i="53"/>
  <c r="AS23" i="53"/>
  <c r="BA25" i="53"/>
  <c r="Z27" i="53"/>
  <c r="AB27" i="53" s="1"/>
  <c r="DF27" i="53" s="1"/>
  <c r="CO33" i="53"/>
  <c r="Z36" i="53"/>
  <c r="AB36" i="53" s="1"/>
  <c r="AB41" i="53"/>
  <c r="CO47" i="53"/>
  <c r="CO48" i="53"/>
  <c r="AS51" i="53"/>
  <c r="AQ55" i="53"/>
  <c r="X56" i="53"/>
  <c r="BA57" i="53"/>
  <c r="CM18" i="53"/>
  <c r="CM19" i="53"/>
  <c r="CM21" i="53"/>
  <c r="BA23" i="53"/>
  <c r="BM24" i="53"/>
  <c r="AI27" i="53"/>
  <c r="CM30" i="53"/>
  <c r="AG36" i="53"/>
  <c r="BU42" i="53"/>
  <c r="BZ42" i="53" s="1"/>
  <c r="BC43" i="53"/>
  <c r="W44" i="53"/>
  <c r="CO46" i="53"/>
  <c r="BU53" i="53"/>
  <c r="BZ53" i="53" s="1"/>
  <c r="Z56" i="53"/>
  <c r="Z44" i="53"/>
  <c r="AB44" i="53" s="1"/>
  <c r="BA55" i="53"/>
  <c r="BU24" i="53"/>
  <c r="BZ24" i="53" s="1"/>
  <c r="AS27" i="53"/>
  <c r="X28" i="53"/>
  <c r="CM34" i="53"/>
  <c r="BU35" i="53"/>
  <c r="BZ35" i="53" s="1"/>
  <c r="CC39" i="53"/>
  <c r="BM40" i="53"/>
  <c r="AI41" i="53"/>
  <c r="X42" i="53"/>
  <c r="CC42" i="53"/>
  <c r="BM43" i="53"/>
  <c r="Z45" i="53"/>
  <c r="AB45" i="53" s="1"/>
  <c r="X49" i="53"/>
  <c r="W50" i="53"/>
  <c r="BK51" i="53"/>
  <c r="Z52" i="53"/>
  <c r="AB52" i="53" s="1"/>
  <c r="CO11" i="53"/>
  <c r="BV13" i="53"/>
  <c r="BZ13" i="53" s="1"/>
  <c r="X17" i="53"/>
  <c r="CM25" i="53"/>
  <c r="BU26" i="53"/>
  <c r="BZ26" i="53" s="1"/>
  <c r="Z28" i="53"/>
  <c r="AB28" i="53" s="1"/>
  <c r="DF28" i="53" s="1"/>
  <c r="AG30" i="53"/>
  <c r="X34" i="53"/>
  <c r="AA34" i="53" s="1"/>
  <c r="CM37" i="53"/>
  <c r="Y42" i="53"/>
  <c r="AB42" i="53" s="1"/>
  <c r="X50" i="53"/>
  <c r="AI56" i="53"/>
  <c r="BA16" i="53"/>
  <c r="Z17" i="53"/>
  <c r="AB17" i="53" s="1"/>
  <c r="DF17" i="53" s="1"/>
  <c r="AQ18" i="53"/>
  <c r="AG21" i="53"/>
  <c r="BA27" i="53"/>
  <c r="AG29" i="53"/>
  <c r="Y34" i="53"/>
  <c r="AG37" i="53"/>
  <c r="AS44" i="53"/>
  <c r="AG45" i="53"/>
  <c r="AI49" i="53"/>
  <c r="Y50" i="53"/>
  <c r="AB50" i="53" s="1"/>
  <c r="AG52" i="53"/>
  <c r="Z53" i="53"/>
  <c r="AB53" i="53" s="1"/>
  <c r="CO54" i="53"/>
  <c r="BM55" i="53"/>
  <c r="BC14" i="53"/>
  <c r="BU14" i="53"/>
  <c r="BZ14" i="53" s="1"/>
  <c r="BA15" i="53"/>
  <c r="Z34" i="53"/>
  <c r="BZ9" i="53"/>
  <c r="BZ36" i="53"/>
  <c r="AB57" i="53"/>
  <c r="BU8" i="53"/>
  <c r="CC8" i="53"/>
  <c r="CM8" i="53"/>
  <c r="AI8" i="53"/>
  <c r="BA8" i="53"/>
  <c r="BK8" i="53"/>
  <c r="CE14" i="53"/>
  <c r="CC14" i="53"/>
  <c r="Z16" i="53"/>
  <c r="Y16" i="53"/>
  <c r="X16" i="53"/>
  <c r="W16" i="53"/>
  <c r="BM17" i="53"/>
  <c r="BK17" i="53"/>
  <c r="BZ19" i="53"/>
  <c r="BM9" i="53"/>
  <c r="BK9" i="53"/>
  <c r="CO31" i="53"/>
  <c r="CM31" i="53"/>
  <c r="AS11" i="53"/>
  <c r="AQ11" i="53"/>
  <c r="CE17" i="53"/>
  <c r="CC17" i="53"/>
  <c r="Z8" i="53"/>
  <c r="Y8" i="53"/>
  <c r="X8" i="53"/>
  <c r="W8" i="53"/>
  <c r="Z19" i="53"/>
  <c r="Y19" i="53"/>
  <c r="W19" i="53"/>
  <c r="AS14" i="53"/>
  <c r="AQ14" i="53"/>
  <c r="AS19" i="53"/>
  <c r="AQ19" i="53"/>
  <c r="BM27" i="53"/>
  <c r="BK27" i="53"/>
  <c r="Z11" i="53"/>
  <c r="Y11" i="53"/>
  <c r="W11" i="53"/>
  <c r="CE9" i="53"/>
  <c r="CC9" i="53"/>
  <c r="BM14" i="53"/>
  <c r="BK14" i="53"/>
  <c r="X11" i="53"/>
  <c r="AS9" i="53"/>
  <c r="BM12" i="53"/>
  <c r="CE12" i="53"/>
  <c r="Y14" i="53"/>
  <c r="AB14" i="53" s="1"/>
  <c r="AS17" i="53"/>
  <c r="BM20" i="53"/>
  <c r="CE20" i="53"/>
  <c r="AI33" i="53"/>
  <c r="AG33" i="53"/>
  <c r="AQ8" i="53"/>
  <c r="BK11" i="53"/>
  <c r="CC11" i="53"/>
  <c r="W13" i="53"/>
  <c r="AQ16" i="53"/>
  <c r="BK19" i="53"/>
  <c r="CC19" i="53"/>
  <c r="W21" i="53"/>
  <c r="AA32" i="53"/>
  <c r="AG9" i="53"/>
  <c r="BA12" i="53"/>
  <c r="X13" i="53"/>
  <c r="BU15" i="53"/>
  <c r="CM15" i="53"/>
  <c r="AG17" i="53"/>
  <c r="BA20" i="53"/>
  <c r="X21" i="53"/>
  <c r="AQ24" i="53"/>
  <c r="Z29" i="53"/>
  <c r="Y29" i="53"/>
  <c r="X29" i="53"/>
  <c r="Y13" i="53"/>
  <c r="AB13" i="53" s="1"/>
  <c r="Y21" i="53"/>
  <c r="AB21" i="53" s="1"/>
  <c r="AA29" i="53"/>
  <c r="BA9" i="53"/>
  <c r="X10" i="53"/>
  <c r="BU12" i="53"/>
  <c r="CM12" i="53"/>
  <c r="AG14" i="53"/>
  <c r="BA17" i="53"/>
  <c r="X18" i="53"/>
  <c r="BU20" i="53"/>
  <c r="CM20" i="53"/>
  <c r="BC28" i="53"/>
  <c r="BA28" i="53"/>
  <c r="BC36" i="53"/>
  <c r="BA36" i="53"/>
  <c r="Y10" i="53"/>
  <c r="Y18" i="53"/>
  <c r="BU17" i="53"/>
  <c r="CM17" i="53"/>
  <c r="AG19" i="53"/>
  <c r="BV23" i="53"/>
  <c r="BU23" i="53"/>
  <c r="W12" i="53"/>
  <c r="AQ15" i="53"/>
  <c r="W20" i="53"/>
  <c r="AI25" i="53"/>
  <c r="AG25" i="53"/>
  <c r="BZ30" i="53"/>
  <c r="BK35" i="53"/>
  <c r="AQ32" i="53"/>
  <c r="W9" i="53"/>
  <c r="AQ12" i="53"/>
  <c r="W17" i="53"/>
  <c r="AQ20" i="53"/>
  <c r="CO23" i="53"/>
  <c r="CM23" i="53"/>
  <c r="BV31" i="53"/>
  <c r="BU31" i="53"/>
  <c r="AB35" i="53"/>
  <c r="BM45" i="53"/>
  <c r="BK45" i="53"/>
  <c r="Z24" i="53"/>
  <c r="Z32" i="53"/>
  <c r="AA56" i="53"/>
  <c r="W26" i="53"/>
  <c r="AQ29" i="53"/>
  <c r="AS41" i="53"/>
  <c r="AQ41" i="53"/>
  <c r="BM52" i="53"/>
  <c r="BK52" i="53"/>
  <c r="AS57" i="53"/>
  <c r="AQ57" i="53"/>
  <c r="W23" i="53"/>
  <c r="Y26" i="53"/>
  <c r="AB26" i="53" s="1"/>
  <c r="AQ26" i="53"/>
  <c r="BK29" i="53"/>
  <c r="CC29" i="53"/>
  <c r="W31" i="53"/>
  <c r="AQ34" i="53"/>
  <c r="BZ43" i="53"/>
  <c r="X23" i="53"/>
  <c r="BU25" i="53"/>
  <c r="X31" i="53"/>
  <c r="BU33" i="53"/>
  <c r="W28" i="53"/>
  <c r="Y31" i="53"/>
  <c r="AB31" i="53" s="1"/>
  <c r="AQ31" i="53"/>
  <c r="BK34" i="53"/>
  <c r="CC34" i="53"/>
  <c r="W36" i="53"/>
  <c r="BV38" i="53"/>
  <c r="BU38" i="53"/>
  <c r="AS49" i="53"/>
  <c r="AQ49" i="53"/>
  <c r="CE52" i="53"/>
  <c r="CC52" i="53"/>
  <c r="Y54" i="53"/>
  <c r="X54" i="53"/>
  <c r="W54" i="53"/>
  <c r="Z54" i="53"/>
  <c r="BK23" i="53"/>
  <c r="CC23" i="53"/>
  <c r="W25" i="53"/>
  <c r="AQ28" i="53"/>
  <c r="BK31" i="53"/>
  <c r="CC31" i="53"/>
  <c r="W33" i="53"/>
  <c r="AQ36" i="53"/>
  <c r="Y38" i="53"/>
  <c r="X38" i="53"/>
  <c r="W38" i="53"/>
  <c r="Z38" i="53"/>
  <c r="BA24" i="53"/>
  <c r="X25" i="53"/>
  <c r="W22" i="53"/>
  <c r="Y25" i="53"/>
  <c r="AB25" i="53" s="1"/>
  <c r="AQ25" i="53"/>
  <c r="BK28" i="53"/>
  <c r="CC28" i="53"/>
  <c r="W30" i="53"/>
  <c r="Y33" i="53"/>
  <c r="AB33" i="53" s="1"/>
  <c r="AQ33" i="53"/>
  <c r="BK36" i="53"/>
  <c r="BM44" i="53"/>
  <c r="BK44" i="53"/>
  <c r="X22" i="53"/>
  <c r="BA29" i="53"/>
  <c r="X30" i="53"/>
  <c r="CO38" i="53"/>
  <c r="Y46" i="53"/>
  <c r="X46" i="53"/>
  <c r="W46" i="53"/>
  <c r="Z46" i="53"/>
  <c r="Y22" i="53"/>
  <c r="AB22" i="53" s="1"/>
  <c r="AQ22" i="53"/>
  <c r="BK25" i="53"/>
  <c r="CC25" i="53"/>
  <c r="W27" i="53"/>
  <c r="Y30" i="53"/>
  <c r="AB30" i="53" s="1"/>
  <c r="AQ30" i="53"/>
  <c r="BK33" i="53"/>
  <c r="CC33" i="53"/>
  <c r="W35" i="53"/>
  <c r="X27" i="53"/>
  <c r="X35" i="53"/>
  <c r="BZ51" i="53"/>
  <c r="Z39" i="53"/>
  <c r="X39" i="53"/>
  <c r="W39" i="53"/>
  <c r="CE44" i="53"/>
  <c r="CC44" i="53"/>
  <c r="BA42" i="53"/>
  <c r="AG47" i="53"/>
  <c r="AI50" i="53"/>
  <c r="X51" i="53"/>
  <c r="AA51" i="53" s="1"/>
  <c r="BC53" i="53"/>
  <c r="BK38" i="53"/>
  <c r="CC38" i="53"/>
  <c r="W40" i="53"/>
  <c r="Y43" i="53"/>
  <c r="AQ43" i="53"/>
  <c r="W48" i="53"/>
  <c r="Y51" i="53"/>
  <c r="AB51" i="53" s="1"/>
  <c r="AS54" i="53"/>
  <c r="BM57" i="53"/>
  <c r="BA39" i="53"/>
  <c r="X40" i="53"/>
  <c r="AG44" i="53"/>
  <c r="BA47" i="53"/>
  <c r="X48" i="53"/>
  <c r="W37" i="53"/>
  <c r="Y40" i="53"/>
  <c r="AB40" i="53" s="1"/>
  <c r="W45" i="53"/>
  <c r="Y48" i="53"/>
  <c r="AB48" i="53" s="1"/>
  <c r="AQ48" i="53"/>
  <c r="X45" i="53"/>
  <c r="BU47" i="53"/>
  <c r="X53" i="53"/>
  <c r="AD53" i="53" s="1"/>
  <c r="CC45" i="53"/>
  <c r="W47" i="53"/>
  <c r="AQ50" i="53"/>
  <c r="BA38" i="53"/>
  <c r="CM41" i="53"/>
  <c r="AG43" i="53"/>
  <c r="BA46" i="53"/>
  <c r="X47" i="53"/>
  <c r="CM49" i="53"/>
  <c r="AG51" i="53"/>
  <c r="BA54" i="53"/>
  <c r="X55" i="53"/>
  <c r="CM57" i="53"/>
  <c r="Y47" i="53"/>
  <c r="AB47" i="53" s="1"/>
  <c r="X44" i="53"/>
  <c r="BU46" i="53"/>
  <c r="X52" i="53"/>
  <c r="BU54" i="53"/>
  <c r="W41" i="53"/>
  <c r="W49" i="53"/>
  <c r="W57" i="53"/>
  <c r="Y49" i="53"/>
  <c r="AB49" i="53" s="1"/>
  <c r="BU48" i="53"/>
  <c r="AA10" i="53" l="1"/>
  <c r="EC4" i="53"/>
  <c r="AA55" i="53"/>
  <c r="R16" i="55"/>
  <c r="T14" i="55"/>
  <c r="T15" i="55"/>
  <c r="S16" i="55"/>
  <c r="AD15" i="53"/>
  <c r="AD55" i="53"/>
  <c r="AA42" i="53"/>
  <c r="AA44" i="53"/>
  <c r="BZ44" i="53"/>
  <c r="DF52" i="53"/>
  <c r="DF15" i="53"/>
  <c r="AD50" i="53"/>
  <c r="DF30" i="53"/>
  <c r="DF26" i="53"/>
  <c r="DF36" i="53"/>
  <c r="DF12" i="53"/>
  <c r="DF42" i="53"/>
  <c r="DF50" i="53"/>
  <c r="AA50" i="53"/>
  <c r="DF37" i="53"/>
  <c r="DF44" i="53"/>
  <c r="AD56" i="53"/>
  <c r="DF14" i="53"/>
  <c r="CW4" i="53"/>
  <c r="DF31" i="53"/>
  <c r="DF48" i="53"/>
  <c r="DF55" i="53"/>
  <c r="DF35" i="53"/>
  <c r="DF21" i="53"/>
  <c r="DF53" i="53"/>
  <c r="AD42" i="53"/>
  <c r="DS4" i="53"/>
  <c r="DS3" i="53"/>
  <c r="DF40" i="53"/>
  <c r="CW3" i="53"/>
  <c r="DF49" i="53"/>
  <c r="AD44" i="53"/>
  <c r="CY3" i="53"/>
  <c r="EC3" i="53"/>
  <c r="DF57" i="53"/>
  <c r="BZ41" i="53"/>
  <c r="EM3" i="53"/>
  <c r="DF47" i="53"/>
  <c r="DI4" i="53"/>
  <c r="DI3" i="53"/>
  <c r="AA52" i="53"/>
  <c r="DF33" i="53"/>
  <c r="DF51" i="53"/>
  <c r="DF25" i="53"/>
  <c r="DF45" i="53"/>
  <c r="DF22" i="53"/>
  <c r="DF13" i="53"/>
  <c r="AD34" i="53"/>
  <c r="DF41" i="53"/>
  <c r="EM4" i="53"/>
  <c r="CY4" i="53"/>
  <c r="BZ11" i="53"/>
  <c r="AB54" i="53"/>
  <c r="DF54" i="53" s="1"/>
  <c r="AB38" i="53"/>
  <c r="DF38" i="53" s="1"/>
  <c r="AB19" i="53"/>
  <c r="DF19" i="53" s="1"/>
  <c r="AB9" i="53"/>
  <c r="DF9" i="53" s="1"/>
  <c r="AD52" i="53"/>
  <c r="AB34" i="53"/>
  <c r="DF34" i="53" s="1"/>
  <c r="BZ50" i="53"/>
  <c r="BZ8" i="53"/>
  <c r="AB46" i="53"/>
  <c r="AB29" i="53"/>
  <c r="AA15" i="53"/>
  <c r="AB56" i="53"/>
  <c r="BZ48" i="53"/>
  <c r="BZ23" i="53"/>
  <c r="AD13" i="53"/>
  <c r="AA13" i="53"/>
  <c r="BU3" i="53"/>
  <c r="BZ54" i="53"/>
  <c r="AD45" i="53"/>
  <c r="AA45" i="53"/>
  <c r="AD48" i="53"/>
  <c r="AA48" i="53"/>
  <c r="AD26" i="53"/>
  <c r="AA26" i="53"/>
  <c r="BA3" i="53"/>
  <c r="BU4" i="53"/>
  <c r="AD8" i="53"/>
  <c r="AA8" i="53"/>
  <c r="W3" i="53"/>
  <c r="W4" i="53"/>
  <c r="AD18" i="53"/>
  <c r="AB18" i="53"/>
  <c r="X4" i="53"/>
  <c r="X3" i="53"/>
  <c r="BK4" i="53"/>
  <c r="BK3" i="53"/>
  <c r="AD37" i="53"/>
  <c r="AA37" i="53"/>
  <c r="AB43" i="53"/>
  <c r="AD43" i="53"/>
  <c r="AD27" i="53"/>
  <c r="AA27" i="53"/>
  <c r="AD46" i="53"/>
  <c r="AA46" i="53"/>
  <c r="AD10" i="53"/>
  <c r="AB10" i="53"/>
  <c r="AG4" i="53"/>
  <c r="AG3" i="53"/>
  <c r="BC3" i="53"/>
  <c r="AB8" i="53"/>
  <c r="Y3" i="53"/>
  <c r="Y4" i="53"/>
  <c r="BM3" i="53"/>
  <c r="AD40" i="53"/>
  <c r="AA40" i="53"/>
  <c r="AA33" i="53"/>
  <c r="AD33" i="53"/>
  <c r="AD17" i="53"/>
  <c r="AA17" i="53"/>
  <c r="BZ20" i="53"/>
  <c r="AQ3" i="53"/>
  <c r="AQ4" i="53"/>
  <c r="BC4" i="53"/>
  <c r="AD19" i="53"/>
  <c r="AA19" i="53"/>
  <c r="Z4" i="53"/>
  <c r="Z3" i="53"/>
  <c r="AD39" i="53"/>
  <c r="AA39" i="53"/>
  <c r="AA22" i="53"/>
  <c r="AD22" i="53"/>
  <c r="BZ38" i="53"/>
  <c r="AD31" i="53"/>
  <c r="AA31" i="53"/>
  <c r="BZ31" i="53"/>
  <c r="AD29" i="53"/>
  <c r="AS4" i="53"/>
  <c r="BZ46" i="53"/>
  <c r="AD24" i="53"/>
  <c r="AB39" i="53"/>
  <c r="AD9" i="53"/>
  <c r="AA9" i="53"/>
  <c r="BZ17" i="53"/>
  <c r="AA25" i="53"/>
  <c r="AD25" i="53"/>
  <c r="AD36" i="53"/>
  <c r="AA36" i="53"/>
  <c r="CC4" i="53"/>
  <c r="CC3" i="53"/>
  <c r="BA4" i="53"/>
  <c r="AD47" i="53"/>
  <c r="AA47" i="53"/>
  <c r="CE4" i="53"/>
  <c r="CE3" i="53"/>
  <c r="AA57" i="53"/>
  <c r="AD57" i="53"/>
  <c r="BZ33" i="53"/>
  <c r="AD23" i="53"/>
  <c r="AA23" i="53"/>
  <c r="AA20" i="53"/>
  <c r="AD20" i="53"/>
  <c r="AI3" i="53"/>
  <c r="BV3" i="53"/>
  <c r="BM4" i="53"/>
  <c r="AA18" i="53"/>
  <c r="BV4" i="53"/>
  <c r="AA53" i="53"/>
  <c r="AD51" i="53"/>
  <c r="BZ12" i="53"/>
  <c r="AD21" i="53"/>
  <c r="AA21" i="53"/>
  <c r="CO3" i="53"/>
  <c r="AD11" i="53"/>
  <c r="AA11" i="53"/>
  <c r="AI4" i="53"/>
  <c r="BZ47" i="53"/>
  <c r="AD28" i="53"/>
  <c r="AA28" i="53"/>
  <c r="BZ25" i="53"/>
  <c r="AB32" i="53"/>
  <c r="AD32" i="53"/>
  <c r="CO4" i="53"/>
  <c r="AB11" i="53"/>
  <c r="CM3" i="53"/>
  <c r="AD14" i="53"/>
  <c r="AD16" i="53"/>
  <c r="AA16" i="53"/>
  <c r="AA49" i="53"/>
  <c r="AD49" i="53"/>
  <c r="AD35" i="53"/>
  <c r="AA35" i="53"/>
  <c r="AS3" i="53"/>
  <c r="CM4" i="53"/>
  <c r="AA41" i="53"/>
  <c r="AD41" i="53"/>
  <c r="AA30" i="53"/>
  <c r="AD30" i="53"/>
  <c r="AD38" i="53"/>
  <c r="AA38" i="53"/>
  <c r="AD54" i="53"/>
  <c r="AA54" i="53"/>
  <c r="AA12" i="53"/>
  <c r="AD12" i="53"/>
  <c r="BZ15" i="53"/>
  <c r="AB24" i="53"/>
  <c r="AB16" i="53"/>
  <c r="T16" i="55" l="1"/>
  <c r="DF16" i="53"/>
  <c r="DF8" i="53"/>
  <c r="DF24" i="53"/>
  <c r="DF56" i="53"/>
  <c r="DF10" i="53"/>
  <c r="DF46" i="53"/>
  <c r="DF43" i="53"/>
  <c r="DF29" i="53"/>
  <c r="DF11" i="53"/>
  <c r="DF32" i="53"/>
  <c r="DF18" i="53"/>
  <c r="DF39" i="53"/>
  <c r="BZ4" i="53"/>
  <c r="AA3" i="53"/>
  <c r="AA4" i="53"/>
  <c r="BZ3" i="53"/>
  <c r="AD4" i="53"/>
  <c r="AD3" i="53"/>
  <c r="AB3" i="53"/>
  <c r="AB4" i="53"/>
  <c r="C41" i="30" l="1"/>
  <c r="C42" i="30"/>
  <c r="C43" i="30"/>
  <c r="C44" i="30"/>
  <c r="C45" i="30"/>
  <c r="C46" i="30"/>
  <c r="C47" i="30"/>
  <c r="C48" i="30"/>
  <c r="C40" i="30"/>
  <c r="C38" i="30"/>
  <c r="J123" i="52"/>
  <c r="L123" i="52" s="1"/>
  <c r="J118" i="52"/>
  <c r="L118" i="52" s="1"/>
  <c r="J119" i="52"/>
  <c r="L119" i="52" s="1"/>
  <c r="J115" i="52"/>
  <c r="L115" i="52" s="1"/>
  <c r="J116" i="52"/>
  <c r="L116" i="52" s="1"/>
  <c r="E11" i="30"/>
  <c r="C11" i="30" s="1"/>
  <c r="D11" i="30" s="1"/>
  <c r="E10" i="30"/>
  <c r="D10" i="30" s="1"/>
  <c r="B3" i="30"/>
  <c r="D12" i="22"/>
  <c r="B23" i="54" l="1"/>
  <c r="B24" i="54" s="1"/>
  <c r="B25" i="54" s="1"/>
  <c r="B26" i="54" s="1"/>
  <c r="B27" i="54" s="1"/>
  <c r="F33" i="30"/>
  <c r="F32" i="30"/>
  <c r="E33" i="30"/>
  <c r="E32" i="30"/>
  <c r="S21" i="52"/>
  <c r="R21" i="52"/>
  <c r="T10" i="52"/>
  <c r="T9" i="52"/>
  <c r="S11" i="52"/>
  <c r="R11" i="52"/>
  <c r="N18" i="52"/>
  <c r="N19" i="52"/>
  <c r="N20" i="52"/>
  <c r="N17" i="52"/>
  <c r="J143" i="52"/>
  <c r="J144" i="52"/>
  <c r="J145" i="52"/>
  <c r="J146" i="52"/>
  <c r="J147" i="52"/>
  <c r="J148" i="52"/>
  <c r="J149" i="52"/>
  <c r="J150" i="52"/>
  <c r="J151" i="52"/>
  <c r="J142" i="52"/>
  <c r="D156" i="52"/>
  <c r="J137" i="52"/>
  <c r="L137" i="52" s="1"/>
  <c r="J131" i="52"/>
  <c r="L131" i="52" s="1"/>
  <c r="J132" i="52"/>
  <c r="L132" i="52" s="1"/>
  <c r="J133" i="52"/>
  <c r="L133" i="52" s="1"/>
  <c r="J134" i="52"/>
  <c r="L134" i="52" s="1"/>
  <c r="J135" i="52"/>
  <c r="L135" i="52" s="1"/>
  <c r="J136" i="52"/>
  <c r="L136" i="52" s="1"/>
  <c r="J138" i="52"/>
  <c r="L138" i="52" s="1"/>
  <c r="J130" i="52"/>
  <c r="L130" i="52" s="1"/>
  <c r="J139" i="52"/>
  <c r="L139" i="52" s="1"/>
  <c r="B129" i="52"/>
  <c r="B130" i="52" s="1"/>
  <c r="B131" i="52" s="1"/>
  <c r="B132" i="52" s="1"/>
  <c r="B133" i="52" s="1"/>
  <c r="B134" i="52" s="1"/>
  <c r="B135" i="52" s="1"/>
  <c r="B136" i="52" s="1"/>
  <c r="B137" i="52" s="1"/>
  <c r="B138" i="52" s="1"/>
  <c r="B139" i="52" s="1"/>
  <c r="J127" i="52"/>
  <c r="D32" i="30" s="1"/>
  <c r="G127" i="52"/>
  <c r="J121" i="52"/>
  <c r="L121" i="52" s="1"/>
  <c r="J112" i="52"/>
  <c r="J113" i="52"/>
  <c r="J114" i="52"/>
  <c r="J117" i="52"/>
  <c r="J120" i="52"/>
  <c r="J124" i="52"/>
  <c r="L124" i="52" s="1"/>
  <c r="J125" i="52"/>
  <c r="L125" i="52" s="1"/>
  <c r="B111" i="52"/>
  <c r="B112" i="52" s="1"/>
  <c r="B141" i="52"/>
  <c r="B142" i="52" s="1"/>
  <c r="B143" i="52" s="1"/>
  <c r="B144" i="52" s="1"/>
  <c r="B145" i="52" s="1"/>
  <c r="B146" i="52" s="1"/>
  <c r="B147" i="52" s="1"/>
  <c r="B148" i="52" s="1"/>
  <c r="B149" i="52" s="1"/>
  <c r="B150" i="52" s="1"/>
  <c r="B151" i="52" s="1"/>
  <c r="J109" i="52"/>
  <c r="J108" i="52"/>
  <c r="L108" i="52" s="1"/>
  <c r="J107" i="52"/>
  <c r="J106" i="52"/>
  <c r="J105" i="52"/>
  <c r="J104" i="52"/>
  <c r="L104" i="52" s="1"/>
  <c r="J103" i="52"/>
  <c r="J102" i="52"/>
  <c r="L102" i="52" s="1"/>
  <c r="J101" i="52"/>
  <c r="J100" i="52"/>
  <c r="B99" i="52"/>
  <c r="B100" i="52" s="1"/>
  <c r="B101" i="52" s="1"/>
  <c r="B102" i="52" s="1"/>
  <c r="B103" i="52" s="1"/>
  <c r="B104" i="52" s="1"/>
  <c r="B105" i="52" s="1"/>
  <c r="B106" i="52" s="1"/>
  <c r="B107" i="52" s="1"/>
  <c r="B108" i="52" s="1"/>
  <c r="B109" i="52" s="1"/>
  <c r="B87" i="52"/>
  <c r="B88" i="52" s="1"/>
  <c r="B89" i="52" s="1"/>
  <c r="B90" i="52" s="1"/>
  <c r="B91" i="52" s="1"/>
  <c r="B92" i="52" s="1"/>
  <c r="B93" i="52" s="1"/>
  <c r="B94" i="52" s="1"/>
  <c r="B95" i="52" s="1"/>
  <c r="B96" i="52" s="1"/>
  <c r="B97" i="52" s="1"/>
  <c r="B75" i="52"/>
  <c r="B76" i="52" s="1"/>
  <c r="B77" i="52" s="1"/>
  <c r="B78" i="52" s="1"/>
  <c r="B79" i="52" s="1"/>
  <c r="B80" i="52" s="1"/>
  <c r="B81" i="52" s="1"/>
  <c r="B82" i="52" s="1"/>
  <c r="B83" i="52" s="1"/>
  <c r="B84" i="52" s="1"/>
  <c r="B85" i="52" s="1"/>
  <c r="B63" i="52"/>
  <c r="B64" i="52" s="1"/>
  <c r="B65" i="52" s="1"/>
  <c r="B66" i="52" s="1"/>
  <c r="B67" i="52" s="1"/>
  <c r="B68" i="52" s="1"/>
  <c r="B69" i="52" s="1"/>
  <c r="B70" i="52" s="1"/>
  <c r="B71" i="52" s="1"/>
  <c r="B72" i="52" s="1"/>
  <c r="B73" i="52" s="1"/>
  <c r="B51" i="52"/>
  <c r="B52" i="52" s="1"/>
  <c r="B53" i="52" s="1"/>
  <c r="B54" i="52" s="1"/>
  <c r="B55" i="52" s="1"/>
  <c r="B56" i="52" s="1"/>
  <c r="B57" i="52" s="1"/>
  <c r="B58" i="52" s="1"/>
  <c r="B59" i="52" s="1"/>
  <c r="B60" i="52" s="1"/>
  <c r="B61" i="52" s="1"/>
  <c r="B39" i="52"/>
  <c r="B40" i="52" s="1"/>
  <c r="B41" i="52" s="1"/>
  <c r="B42" i="52" s="1"/>
  <c r="B43" i="52" s="1"/>
  <c r="B44" i="52" s="1"/>
  <c r="B45" i="52" s="1"/>
  <c r="B46" i="52" s="1"/>
  <c r="B47" i="52" s="1"/>
  <c r="B48" i="52" s="1"/>
  <c r="B49" i="52" s="1"/>
  <c r="B27" i="52"/>
  <c r="B28" i="52" s="1"/>
  <c r="B29" i="52" s="1"/>
  <c r="B30" i="52" s="1"/>
  <c r="B31" i="52" s="1"/>
  <c r="B32" i="52" s="1"/>
  <c r="J97" i="52"/>
  <c r="L97" i="52" s="1"/>
  <c r="J96" i="52"/>
  <c r="J95" i="52"/>
  <c r="J94" i="52"/>
  <c r="J93" i="52"/>
  <c r="J92" i="52"/>
  <c r="J91" i="52"/>
  <c r="J90" i="52"/>
  <c r="J89" i="52"/>
  <c r="J88" i="52"/>
  <c r="L88" i="52" s="1"/>
  <c r="J85" i="52"/>
  <c r="J84" i="52"/>
  <c r="J83" i="52"/>
  <c r="L83" i="52" s="1"/>
  <c r="J82" i="52"/>
  <c r="J81" i="52"/>
  <c r="J80" i="52"/>
  <c r="J79" i="52"/>
  <c r="J78" i="52"/>
  <c r="J77" i="52"/>
  <c r="J76" i="52"/>
  <c r="J73" i="52"/>
  <c r="J72" i="52"/>
  <c r="J71" i="52"/>
  <c r="J70" i="52"/>
  <c r="J69" i="52"/>
  <c r="J68" i="52"/>
  <c r="J67" i="52"/>
  <c r="J66" i="52"/>
  <c r="J65" i="52"/>
  <c r="J64" i="52"/>
  <c r="J61" i="52"/>
  <c r="J60" i="52"/>
  <c r="J59" i="52"/>
  <c r="J58" i="52"/>
  <c r="J57" i="52"/>
  <c r="J56" i="52"/>
  <c r="J55" i="52"/>
  <c r="J54" i="52"/>
  <c r="J53" i="52"/>
  <c r="J52" i="52"/>
  <c r="C24" i="52"/>
  <c r="C8" i="52"/>
  <c r="C3" i="52"/>
  <c r="J49" i="52"/>
  <c r="J48" i="52"/>
  <c r="J47" i="52"/>
  <c r="L47" i="52" s="1"/>
  <c r="J46" i="52"/>
  <c r="J45" i="52"/>
  <c r="J44" i="52"/>
  <c r="J43" i="52"/>
  <c r="J42" i="52"/>
  <c r="J41" i="52"/>
  <c r="J40" i="52"/>
  <c r="J37" i="52"/>
  <c r="J36" i="52"/>
  <c r="L36" i="52" s="1"/>
  <c r="J35" i="52"/>
  <c r="J34" i="52"/>
  <c r="J33" i="52"/>
  <c r="J32" i="52"/>
  <c r="J31" i="52"/>
  <c r="J30" i="52"/>
  <c r="J29" i="52"/>
  <c r="L29" i="52" s="1"/>
  <c r="J28" i="52"/>
  <c r="D9" i="52" s="1"/>
  <c r="G22" i="30" s="1"/>
  <c r="T11" i="52" l="1"/>
  <c r="L114" i="52"/>
  <c r="C34" i="30"/>
  <c r="L113" i="52"/>
  <c r="C33" i="30"/>
  <c r="L112" i="52"/>
  <c r="C32" i="30"/>
  <c r="L120" i="52"/>
  <c r="F34" i="30"/>
  <c r="L117" i="52"/>
  <c r="E34" i="30"/>
  <c r="F21" i="52"/>
  <c r="D27" i="30" s="1"/>
  <c r="B127" i="52"/>
  <c r="G9" i="52"/>
  <c r="E22" i="30" s="1"/>
  <c r="D13" i="52"/>
  <c r="G26" i="30" s="1"/>
  <c r="G10" i="52"/>
  <c r="E23" i="30" s="1"/>
  <c r="B33" i="52"/>
  <c r="B34" i="52" s="1"/>
  <c r="B35" i="52" s="1"/>
  <c r="B36" i="52" s="1"/>
  <c r="B37" i="52" s="1"/>
  <c r="M21" i="52"/>
  <c r="M12" i="52"/>
  <c r="G12" i="52"/>
  <c r="E25" i="30" s="1"/>
  <c r="K21" i="52"/>
  <c r="J27" i="30" s="1"/>
  <c r="M13" i="52"/>
  <c r="L12" i="52"/>
  <c r="K25" i="30" s="1"/>
  <c r="F11" i="52"/>
  <c r="D24" i="30" s="1"/>
  <c r="F10" i="52"/>
  <c r="D23" i="30" s="1"/>
  <c r="F9" i="52"/>
  <c r="D22" i="30" s="1"/>
  <c r="N10" i="52"/>
  <c r="G11" i="52"/>
  <c r="E24" i="30" s="1"/>
  <c r="N11" i="52"/>
  <c r="E9" i="52"/>
  <c r="C22" i="30" s="1"/>
  <c r="G21" i="52"/>
  <c r="E27" i="30" s="1"/>
  <c r="B113" i="52"/>
  <c r="E13" i="52"/>
  <c r="C26" i="30" s="1"/>
  <c r="J21" i="52"/>
  <c r="I27" i="30" s="1"/>
  <c r="L13" i="52"/>
  <c r="K26" i="30" s="1"/>
  <c r="K12" i="52"/>
  <c r="J25" i="30" s="1"/>
  <c r="M10" i="52"/>
  <c r="M9" i="52"/>
  <c r="N9" i="52"/>
  <c r="N21" i="52"/>
  <c r="E21" i="52"/>
  <c r="C27" i="30" s="1"/>
  <c r="H21" i="52"/>
  <c r="F27" i="30" s="1"/>
  <c r="E10" i="52"/>
  <c r="C23" i="30" s="1"/>
  <c r="I21" i="52"/>
  <c r="H27" i="30" s="1"/>
  <c r="K13" i="52"/>
  <c r="J26" i="30" s="1"/>
  <c r="J12" i="52"/>
  <c r="I25" i="30" s="1"/>
  <c r="L10" i="52"/>
  <c r="K23" i="30" s="1"/>
  <c r="L9" i="52"/>
  <c r="K22" i="30" s="1"/>
  <c r="O13" i="52"/>
  <c r="H12" i="52"/>
  <c r="F25" i="30" s="1"/>
  <c r="D12" i="52"/>
  <c r="G25" i="30" s="1"/>
  <c r="J13" i="52"/>
  <c r="I26" i="30" s="1"/>
  <c r="M11" i="52"/>
  <c r="K10" i="52"/>
  <c r="J23" i="30" s="1"/>
  <c r="K9" i="52"/>
  <c r="J22" i="30" s="1"/>
  <c r="O12" i="52"/>
  <c r="D11" i="52"/>
  <c r="G24" i="30" s="1"/>
  <c r="I13" i="52"/>
  <c r="H26" i="30" s="1"/>
  <c r="K11" i="52"/>
  <c r="J24" i="30" s="1"/>
  <c r="J10" i="52"/>
  <c r="I23" i="30" s="1"/>
  <c r="J9" i="52"/>
  <c r="I22" i="30" s="1"/>
  <c r="O11" i="52"/>
  <c r="H13" i="52"/>
  <c r="F26" i="30" s="1"/>
  <c r="I11" i="52"/>
  <c r="H24" i="30" s="1"/>
  <c r="I10" i="52"/>
  <c r="H23" i="30" s="1"/>
  <c r="I9" i="52"/>
  <c r="H22" i="30" s="1"/>
  <c r="N13" i="52"/>
  <c r="O10" i="52"/>
  <c r="J11" i="52"/>
  <c r="I24" i="30" s="1"/>
  <c r="F12" i="52"/>
  <c r="D25" i="30" s="1"/>
  <c r="G13" i="52"/>
  <c r="E26" i="30" s="1"/>
  <c r="H11" i="52"/>
  <c r="F24" i="30" s="1"/>
  <c r="H10" i="52"/>
  <c r="F23" i="30" s="1"/>
  <c r="H9" i="52"/>
  <c r="F22" i="30" s="1"/>
  <c r="N12" i="52"/>
  <c r="O9" i="52"/>
  <c r="O21" i="52"/>
  <c r="L21" i="52"/>
  <c r="K27" i="30" s="1"/>
  <c r="L11" i="52"/>
  <c r="K24" i="30" s="1"/>
  <c r="I12" i="52"/>
  <c r="H25" i="30" s="1"/>
  <c r="F13" i="52"/>
  <c r="D26" i="30" s="1"/>
  <c r="D10" i="52"/>
  <c r="G23" i="30" s="1"/>
  <c r="E12" i="52"/>
  <c r="C25" i="30" s="1"/>
  <c r="E11" i="52"/>
  <c r="C24" i="30" s="1"/>
  <c r="D21" i="52"/>
  <c r="G27" i="30" s="1"/>
  <c r="L96" i="52"/>
  <c r="L42" i="52"/>
  <c r="L103" i="52"/>
  <c r="L80" i="52"/>
  <c r="L91" i="52"/>
  <c r="L105" i="52"/>
  <c r="L54" i="52"/>
  <c r="L92" i="52"/>
  <c r="L106" i="52"/>
  <c r="L107" i="52"/>
  <c r="L109" i="52"/>
  <c r="L41" i="52"/>
  <c r="L93" i="52"/>
  <c r="L95" i="52"/>
  <c r="L100" i="52"/>
  <c r="L101" i="52"/>
  <c r="L43" i="52"/>
  <c r="L82" i="52"/>
  <c r="L66" i="52"/>
  <c r="L76" i="52"/>
  <c r="L84" i="52"/>
  <c r="L94" i="52"/>
  <c r="L79" i="52"/>
  <c r="L89" i="52"/>
  <c r="L90" i="52"/>
  <c r="L81" i="52"/>
  <c r="L78" i="52"/>
  <c r="L52" i="52"/>
  <c r="L30" i="52"/>
  <c r="L40" i="52"/>
  <c r="L48" i="52"/>
  <c r="L57" i="52"/>
  <c r="L77" i="52"/>
  <c r="L85" i="52"/>
  <c r="L67" i="52"/>
  <c r="L68" i="52"/>
  <c r="L60" i="52"/>
  <c r="L69" i="52"/>
  <c r="L70" i="52"/>
  <c r="L46" i="52"/>
  <c r="L71" i="52"/>
  <c r="L55" i="52"/>
  <c r="L64" i="52"/>
  <c r="L72" i="52"/>
  <c r="L56" i="52"/>
  <c r="L65" i="52"/>
  <c r="L73" i="52"/>
  <c r="L58" i="52"/>
  <c r="L59" i="52"/>
  <c r="L45" i="52"/>
  <c r="L53" i="52"/>
  <c r="L61" i="52"/>
  <c r="L44" i="52"/>
  <c r="L49" i="52"/>
  <c r="L35" i="52"/>
  <c r="L28" i="52"/>
  <c r="L37" i="52"/>
  <c r="L34" i="52"/>
  <c r="L31" i="52"/>
  <c r="L33" i="52"/>
  <c r="L32" i="52"/>
  <c r="F24" i="45"/>
  <c r="H24" i="45" s="1"/>
  <c r="F15" i="45"/>
  <c r="D4" i="55" s="1"/>
  <c r="D4" i="52" l="1"/>
  <c r="C7" i="30" s="1"/>
  <c r="H15" i="45"/>
  <c r="B114" i="52"/>
  <c r="H27" i="45" l="1"/>
  <c r="J27" i="45" s="1"/>
  <c r="I17" i="52"/>
  <c r="B115" i="52"/>
  <c r="D17" i="52"/>
  <c r="E17" i="52"/>
  <c r="M17" i="52"/>
  <c r="J17" i="52"/>
  <c r="H17" i="52"/>
  <c r="F17" i="52"/>
  <c r="K17" i="52"/>
  <c r="G17" i="52"/>
  <c r="L17" i="52"/>
  <c r="C19" i="12"/>
  <c r="D19" i="12"/>
  <c r="E19" i="12"/>
  <c r="G28" i="30"/>
  <c r="E7" i="48"/>
  <c r="D20" i="12"/>
  <c r="E20" i="12"/>
  <c r="C20" i="12"/>
  <c r="B116" i="52" l="1"/>
  <c r="B117" i="52" s="1"/>
  <c r="B118" i="52" s="1"/>
  <c r="B119" i="52" s="1"/>
  <c r="B120" i="52" s="1"/>
  <c r="B121" i="52" s="1"/>
  <c r="B122" i="52" s="1"/>
  <c r="B123" i="52" s="1"/>
  <c r="B124" i="52" s="1"/>
  <c r="B125" i="52" s="1"/>
  <c r="K14" i="52"/>
  <c r="E14" i="52"/>
  <c r="L14" i="52"/>
  <c r="N14" i="52"/>
  <c r="M14" i="52"/>
  <c r="H14" i="52"/>
  <c r="J14" i="52"/>
  <c r="O14" i="52"/>
  <c r="F14" i="52"/>
  <c r="I14" i="52"/>
  <c r="G14" i="52"/>
  <c r="D14" i="52"/>
  <c r="H15" i="52"/>
  <c r="F15" i="52"/>
  <c r="D15" i="52"/>
  <c r="N15" i="52"/>
  <c r="O15" i="52"/>
  <c r="M18" i="52"/>
  <c r="F18" i="52"/>
  <c r="G18" i="52"/>
  <c r="J19" i="52"/>
  <c r="H19" i="52"/>
  <c r="K19" i="52"/>
  <c r="E19" i="52"/>
  <c r="L19" i="52"/>
  <c r="G19" i="52"/>
  <c r="D19" i="52"/>
  <c r="M19" i="52"/>
  <c r="F19" i="52"/>
  <c r="I19" i="52"/>
  <c r="K18" i="52"/>
  <c r="H18" i="52"/>
  <c r="J18" i="52"/>
  <c r="E18" i="52"/>
  <c r="I18" i="52"/>
  <c r="D18" i="52"/>
  <c r="L18" i="52"/>
  <c r="G9" i="46"/>
  <c r="G8" i="46"/>
  <c r="E26" i="46"/>
  <c r="M15" i="52" l="1"/>
  <c r="J16" i="52"/>
  <c r="K16" i="52"/>
  <c r="E16" i="52"/>
  <c r="D16" i="52"/>
  <c r="D22" i="52" s="1"/>
  <c r="L16" i="52"/>
  <c r="M16" i="52"/>
  <c r="G16" i="52"/>
  <c r="N16" i="52"/>
  <c r="N22" i="52" s="1"/>
  <c r="O16" i="52"/>
  <c r="O22" i="52" s="1"/>
  <c r="F16" i="52"/>
  <c r="F22" i="52" s="1"/>
  <c r="I16" i="52"/>
  <c r="H16" i="52"/>
  <c r="H22" i="52" s="1"/>
  <c r="E15" i="52"/>
  <c r="J15" i="52"/>
  <c r="G15" i="52"/>
  <c r="I15" i="52"/>
  <c r="L15" i="52"/>
  <c r="K15" i="52"/>
  <c r="F20" i="52"/>
  <c r="H20" i="52"/>
  <c r="J20" i="52"/>
  <c r="G20" i="52"/>
  <c r="K20" i="52"/>
  <c r="I20" i="52"/>
  <c r="L20" i="52"/>
  <c r="E20" i="52"/>
  <c r="D20" i="52"/>
  <c r="M20" i="52"/>
  <c r="E9" i="50"/>
  <c r="H8" i="46"/>
  <c r="H9" i="46"/>
  <c r="I34" i="46"/>
  <c r="I33" i="46"/>
  <c r="I32" i="46"/>
  <c r="I31" i="46"/>
  <c r="I30" i="46"/>
  <c r="I29" i="46"/>
  <c r="I28" i="46"/>
  <c r="I27" i="46"/>
  <c r="I23" i="46"/>
  <c r="I22" i="46"/>
  <c r="I21" i="46"/>
  <c r="I20" i="46"/>
  <c r="I19" i="46"/>
  <c r="I18" i="46"/>
  <c r="I17" i="46"/>
  <c r="I16" i="46"/>
  <c r="S20" i="52" l="1"/>
  <c r="S15" i="52"/>
  <c r="R20" i="52"/>
  <c r="R15" i="52"/>
  <c r="M22" i="52"/>
  <c r="K22" i="52"/>
  <c r="I22" i="52"/>
  <c r="G22" i="52"/>
  <c r="L22" i="52"/>
  <c r="E22" i="52"/>
  <c r="J22" i="52"/>
  <c r="H10" i="46"/>
  <c r="I9" i="46"/>
  <c r="I8" i="46"/>
  <c r="H7" i="48"/>
  <c r="F8" i="48"/>
  <c r="C8" i="48"/>
  <c r="T15" i="52" l="1"/>
  <c r="S14" i="52"/>
  <c r="S16" i="52" s="1"/>
  <c r="R14" i="52"/>
  <c r="R16" i="52" s="1"/>
  <c r="R22" i="52"/>
  <c r="G6" i="48"/>
  <c r="S22" i="52"/>
  <c r="D6" i="48"/>
  <c r="I10" i="46"/>
  <c r="G7" i="46"/>
  <c r="G6" i="46"/>
  <c r="G5" i="46"/>
  <c r="T14" i="52" l="1"/>
  <c r="T16" i="52" s="1"/>
  <c r="D8" i="48"/>
  <c r="E8" i="48" s="1"/>
  <c r="E6" i="48"/>
  <c r="G8" i="48"/>
  <c r="H8" i="48" s="1"/>
  <c r="H6" i="48"/>
  <c r="G10" i="46"/>
  <c r="C12" i="12" l="1"/>
  <c r="C6" i="12"/>
  <c r="D12" i="12"/>
  <c r="E6" i="12"/>
  <c r="E12" i="12"/>
  <c r="D6" i="12"/>
  <c r="G33" i="35"/>
  <c r="F33" i="35"/>
  <c r="E33" i="35"/>
  <c r="D33" i="35"/>
  <c r="G33" i="27"/>
  <c r="F33" i="27"/>
  <c r="E33" i="27"/>
  <c r="D33" i="27"/>
  <c r="D9" i="36"/>
  <c r="F9" i="36"/>
  <c r="T9" i="36"/>
  <c r="AD9" i="36"/>
  <c r="AG9" i="36" s="1"/>
  <c r="AN9" i="36"/>
  <c r="AX9" i="36"/>
  <c r="AY9" i="36" s="1"/>
  <c r="BH9" i="36"/>
  <c r="BI9" i="36" s="1"/>
  <c r="BR9" i="36"/>
  <c r="BS9" i="36" s="1"/>
  <c r="BZ9" i="36"/>
  <c r="CC9" i="36" s="1"/>
  <c r="CJ9" i="36"/>
  <c r="D10" i="36"/>
  <c r="F10" i="36"/>
  <c r="T10" i="36"/>
  <c r="U10" i="36" s="1"/>
  <c r="AD10" i="36"/>
  <c r="AE10" i="36" s="1"/>
  <c r="AN10" i="36"/>
  <c r="AQ10" i="36" s="1"/>
  <c r="AX10" i="36"/>
  <c r="BA10" i="36" s="1"/>
  <c r="BH10" i="36"/>
  <c r="BI10" i="36" s="1"/>
  <c r="BR10" i="36"/>
  <c r="BZ10" i="36"/>
  <c r="CJ10" i="36"/>
  <c r="CM10" i="36" s="1"/>
  <c r="D11" i="36"/>
  <c r="F11" i="36"/>
  <c r="T11" i="36"/>
  <c r="W11" i="36" s="1"/>
  <c r="AD11" i="36"/>
  <c r="AN11" i="36"/>
  <c r="AQ11" i="36" s="1"/>
  <c r="AX11" i="36"/>
  <c r="BH11" i="36"/>
  <c r="BI11" i="36" s="1"/>
  <c r="BR11" i="36"/>
  <c r="BZ11" i="36"/>
  <c r="CJ11" i="36"/>
  <c r="CK11" i="36" s="1"/>
  <c r="D12" i="36"/>
  <c r="F12" i="36"/>
  <c r="T12" i="36"/>
  <c r="X12" i="36" s="1"/>
  <c r="AD12" i="36"/>
  <c r="AE12" i="36" s="1"/>
  <c r="AN12" i="36"/>
  <c r="AQ12" i="36" s="1"/>
  <c r="AX12" i="36"/>
  <c r="AY12" i="36" s="1"/>
  <c r="BH12" i="36"/>
  <c r="BR12" i="36"/>
  <c r="BS12" i="36" s="1"/>
  <c r="BZ12" i="36"/>
  <c r="CA12" i="36" s="1"/>
  <c r="CJ12" i="36"/>
  <c r="CK12" i="36" s="1"/>
  <c r="D13" i="36"/>
  <c r="F13" i="36"/>
  <c r="T13" i="36"/>
  <c r="AD13" i="36"/>
  <c r="AE13" i="36" s="1"/>
  <c r="AN13" i="36"/>
  <c r="AQ13" i="36" s="1"/>
  <c r="AX13" i="36"/>
  <c r="BA13" i="36" s="1"/>
  <c r="BH13" i="36"/>
  <c r="BI13" i="36" s="1"/>
  <c r="BR13" i="36"/>
  <c r="BZ13" i="36"/>
  <c r="CJ13" i="36"/>
  <c r="CK13" i="36" s="1"/>
  <c r="D14" i="36"/>
  <c r="F14" i="36"/>
  <c r="T14" i="36"/>
  <c r="U14" i="36" s="1"/>
  <c r="AD14" i="36"/>
  <c r="AN14" i="36"/>
  <c r="AX14" i="36"/>
  <c r="AY14" i="36" s="1"/>
  <c r="BH14" i="36"/>
  <c r="BK14" i="36" s="1"/>
  <c r="BR14" i="36"/>
  <c r="BZ14" i="36"/>
  <c r="CC14" i="36" s="1"/>
  <c r="CJ14" i="36"/>
  <c r="D15" i="36"/>
  <c r="F15" i="36"/>
  <c r="T15" i="36"/>
  <c r="AD15" i="36"/>
  <c r="AE15" i="36" s="1"/>
  <c r="AN15" i="36"/>
  <c r="AX15" i="36"/>
  <c r="BH15" i="36"/>
  <c r="BI15" i="36" s="1"/>
  <c r="BR15" i="36"/>
  <c r="BS15" i="36" s="1"/>
  <c r="BZ15" i="36"/>
  <c r="CJ15" i="36"/>
  <c r="CM15" i="36" s="1"/>
  <c r="D16" i="36"/>
  <c r="F16" i="36"/>
  <c r="T16" i="36"/>
  <c r="AD16" i="36"/>
  <c r="AN16" i="36"/>
  <c r="AO16" i="36" s="1"/>
  <c r="AX16" i="36"/>
  <c r="BH16" i="36"/>
  <c r="BK16" i="36" s="1"/>
  <c r="BR16" i="36"/>
  <c r="BZ16" i="36"/>
  <c r="CJ16" i="36"/>
  <c r="D17" i="36"/>
  <c r="F17" i="36"/>
  <c r="T17" i="36"/>
  <c r="AD17" i="36"/>
  <c r="AG17" i="36" s="1"/>
  <c r="AN17" i="36"/>
  <c r="AX17" i="36"/>
  <c r="BA17" i="36" s="1"/>
  <c r="BH17" i="36"/>
  <c r="BR17" i="36"/>
  <c r="BZ17" i="36"/>
  <c r="CA17" i="36" s="1"/>
  <c r="CJ17" i="36"/>
  <c r="D18" i="36"/>
  <c r="F18" i="36"/>
  <c r="T18" i="36"/>
  <c r="V18" i="36" s="1"/>
  <c r="AD18" i="36"/>
  <c r="AN18" i="36"/>
  <c r="AX18" i="36"/>
  <c r="AY18" i="36" s="1"/>
  <c r="BH18" i="36"/>
  <c r="BR18" i="36"/>
  <c r="BZ18" i="36"/>
  <c r="CJ18" i="36"/>
  <c r="D19" i="36"/>
  <c r="F19" i="36"/>
  <c r="T19" i="36"/>
  <c r="U19" i="36" s="1"/>
  <c r="AD19" i="36"/>
  <c r="AE19" i="36" s="1"/>
  <c r="AN19" i="36"/>
  <c r="AX19" i="36"/>
  <c r="AY19" i="36" s="1"/>
  <c r="BH19" i="36"/>
  <c r="BR19" i="36"/>
  <c r="BS19" i="36" s="1"/>
  <c r="BZ19" i="36"/>
  <c r="CA19" i="36" s="1"/>
  <c r="CJ19" i="36"/>
  <c r="CM19" i="36" s="1"/>
  <c r="D20" i="36"/>
  <c r="F20" i="36"/>
  <c r="T20" i="36"/>
  <c r="AD20" i="36"/>
  <c r="AE20" i="36" s="1"/>
  <c r="AN20" i="36"/>
  <c r="AX20" i="36"/>
  <c r="AY20" i="36" s="1"/>
  <c r="BH20" i="36"/>
  <c r="BK20" i="36" s="1"/>
  <c r="BR20" i="36"/>
  <c r="BZ20" i="36"/>
  <c r="CC20" i="36" s="1"/>
  <c r="CJ20" i="36"/>
  <c r="D21" i="36"/>
  <c r="F21" i="36"/>
  <c r="T21" i="36"/>
  <c r="X21" i="36" s="1"/>
  <c r="AD21" i="36"/>
  <c r="AN21" i="36"/>
  <c r="AX21" i="36"/>
  <c r="AY21" i="36" s="1"/>
  <c r="BH21" i="36"/>
  <c r="BR21" i="36"/>
  <c r="BT21" i="36" s="1"/>
  <c r="BZ21" i="36"/>
  <c r="CC21" i="36" s="1"/>
  <c r="CJ21" i="36"/>
  <c r="CM21" i="36" s="1"/>
  <c r="D22" i="36"/>
  <c r="F22" i="36"/>
  <c r="T22" i="36"/>
  <c r="V22" i="36" s="1"/>
  <c r="AD22" i="36"/>
  <c r="AE22" i="36" s="1"/>
  <c r="AN22" i="36"/>
  <c r="AQ22" i="36" s="1"/>
  <c r="AX22" i="36"/>
  <c r="BH22" i="36"/>
  <c r="BR22" i="36"/>
  <c r="BZ22" i="36"/>
  <c r="CJ22" i="36"/>
  <c r="CK22" i="36" s="1"/>
  <c r="D23" i="36"/>
  <c r="F23" i="36"/>
  <c r="T23" i="36"/>
  <c r="W23" i="36" s="1"/>
  <c r="AD23" i="36"/>
  <c r="AN23" i="36"/>
  <c r="AX23" i="36"/>
  <c r="AY23" i="36" s="1"/>
  <c r="BH23" i="36"/>
  <c r="BK23" i="36" s="1"/>
  <c r="BR23" i="36"/>
  <c r="BT23" i="36" s="1"/>
  <c r="BZ23" i="36"/>
  <c r="CC23" i="36" s="1"/>
  <c r="CJ23" i="36"/>
  <c r="D24" i="36"/>
  <c r="F24" i="36"/>
  <c r="T24" i="36"/>
  <c r="X24" i="36" s="1"/>
  <c r="AD24" i="36"/>
  <c r="AE24" i="36" s="1"/>
  <c r="AN24" i="36"/>
  <c r="AQ24" i="36" s="1"/>
  <c r="AX24" i="36"/>
  <c r="AY24" i="36" s="1"/>
  <c r="BH24" i="36"/>
  <c r="BR24" i="36"/>
  <c r="BZ24" i="36"/>
  <c r="CJ24" i="36"/>
  <c r="CK24" i="36" s="1"/>
  <c r="D25" i="36"/>
  <c r="F25" i="36"/>
  <c r="T25" i="36"/>
  <c r="AD25" i="36"/>
  <c r="AN25" i="36"/>
  <c r="AX25" i="36"/>
  <c r="BH25" i="36"/>
  <c r="BR25" i="36"/>
  <c r="BZ25" i="36"/>
  <c r="CJ25" i="36"/>
  <c r="CM25" i="36" s="1"/>
  <c r="D26" i="36"/>
  <c r="F26" i="36"/>
  <c r="T26" i="36"/>
  <c r="AD26" i="36"/>
  <c r="AE26" i="36" s="1"/>
  <c r="AN26" i="36"/>
  <c r="AX26" i="36"/>
  <c r="AY26" i="36" s="1"/>
  <c r="BH26" i="36"/>
  <c r="BR26" i="36"/>
  <c r="BS26" i="36" s="1"/>
  <c r="BZ26" i="36"/>
  <c r="CJ26" i="36"/>
  <c r="D27" i="36"/>
  <c r="F27" i="36"/>
  <c r="T27" i="36"/>
  <c r="AD27" i="36"/>
  <c r="AG27" i="36" s="1"/>
  <c r="AN27" i="36"/>
  <c r="AX27" i="36"/>
  <c r="BH27" i="36"/>
  <c r="BR27" i="36"/>
  <c r="BT27" i="36" s="1"/>
  <c r="BZ27" i="36"/>
  <c r="CJ27" i="36"/>
  <c r="D28" i="36"/>
  <c r="F28" i="36"/>
  <c r="T28" i="36"/>
  <c r="V28" i="36" s="1"/>
  <c r="AD28" i="36"/>
  <c r="AE28" i="36" s="1"/>
  <c r="AN28" i="36"/>
  <c r="AX28" i="36"/>
  <c r="BH28" i="36"/>
  <c r="BR28" i="36"/>
  <c r="BS28" i="36" s="1"/>
  <c r="BZ28" i="36"/>
  <c r="CJ28" i="36"/>
  <c r="CK28" i="36" s="1"/>
  <c r="D29" i="36"/>
  <c r="F29" i="36"/>
  <c r="T29" i="36"/>
  <c r="V29" i="36" s="1"/>
  <c r="AD29" i="36"/>
  <c r="AN29" i="36"/>
  <c r="AX29" i="36"/>
  <c r="BH29" i="36"/>
  <c r="BR29" i="36"/>
  <c r="BZ29" i="36"/>
  <c r="CJ29" i="36"/>
  <c r="D30" i="36"/>
  <c r="F30" i="36"/>
  <c r="T30" i="36"/>
  <c r="AD30" i="36"/>
  <c r="AE30" i="36" s="1"/>
  <c r="AN30" i="36"/>
  <c r="AX30" i="36"/>
  <c r="BA30" i="36" s="1"/>
  <c r="BH30" i="36"/>
  <c r="BR30" i="36"/>
  <c r="BS30" i="36" s="1"/>
  <c r="BZ30" i="36"/>
  <c r="CJ30" i="36"/>
  <c r="CM30" i="36" s="1"/>
  <c r="D31" i="36"/>
  <c r="F31" i="36"/>
  <c r="T31" i="36"/>
  <c r="V31" i="36" s="1"/>
  <c r="AD31" i="36"/>
  <c r="AN31" i="36"/>
  <c r="AX31" i="36"/>
  <c r="BA31" i="36" s="1"/>
  <c r="BH31" i="36"/>
  <c r="BR31" i="36"/>
  <c r="BZ31" i="36"/>
  <c r="CJ31" i="36"/>
  <c r="D32" i="36"/>
  <c r="F32" i="36"/>
  <c r="T32" i="36"/>
  <c r="W32" i="36" s="1"/>
  <c r="AD32" i="36"/>
  <c r="AN32" i="36"/>
  <c r="AO32" i="36" s="1"/>
  <c r="AX32" i="36"/>
  <c r="BH32" i="36"/>
  <c r="BI32" i="36" s="1"/>
  <c r="BR32" i="36"/>
  <c r="BS32" i="36" s="1"/>
  <c r="BZ32" i="36"/>
  <c r="CA32" i="36" s="1"/>
  <c r="CJ32" i="36"/>
  <c r="D33" i="36"/>
  <c r="F33" i="36"/>
  <c r="T33" i="36"/>
  <c r="AD33" i="36"/>
  <c r="AN33" i="36"/>
  <c r="AX33" i="36"/>
  <c r="BH33" i="36"/>
  <c r="BR33" i="36"/>
  <c r="BS33" i="36" s="1"/>
  <c r="BZ33" i="36"/>
  <c r="CA33" i="36" s="1"/>
  <c r="CJ33" i="36"/>
  <c r="D34" i="36"/>
  <c r="F34" i="36"/>
  <c r="T34" i="36"/>
  <c r="U34" i="36" s="1"/>
  <c r="AD34" i="36"/>
  <c r="AN34" i="36"/>
  <c r="AO34" i="36" s="1"/>
  <c r="AX34" i="36"/>
  <c r="BH34" i="36"/>
  <c r="BI34" i="36" s="1"/>
  <c r="BR34" i="36"/>
  <c r="BS34" i="36" s="1"/>
  <c r="BZ34" i="36"/>
  <c r="CJ34" i="36"/>
  <c r="D35" i="36"/>
  <c r="F35" i="36"/>
  <c r="T35" i="36"/>
  <c r="V35" i="36" s="1"/>
  <c r="AD35" i="36"/>
  <c r="AN35" i="36"/>
  <c r="AX35" i="36"/>
  <c r="BH35" i="36"/>
  <c r="BR35" i="36"/>
  <c r="BS35" i="36" s="1"/>
  <c r="BZ35" i="36"/>
  <c r="CA35" i="36" s="1"/>
  <c r="CJ35" i="36"/>
  <c r="D36" i="36"/>
  <c r="F36" i="36"/>
  <c r="T36" i="36"/>
  <c r="X36" i="36" s="1"/>
  <c r="AD36" i="36"/>
  <c r="AN36" i="36"/>
  <c r="AX36" i="36"/>
  <c r="BH36" i="36"/>
  <c r="BR36" i="36"/>
  <c r="BZ36" i="36"/>
  <c r="CJ36" i="36"/>
  <c r="D37" i="36"/>
  <c r="F37" i="36"/>
  <c r="T37" i="36"/>
  <c r="V37" i="36" s="1"/>
  <c r="AD37" i="36"/>
  <c r="AN37" i="36"/>
  <c r="AO37" i="36" s="1"/>
  <c r="AX37" i="36"/>
  <c r="BA37" i="36" s="1"/>
  <c r="BH37" i="36"/>
  <c r="BK37" i="36" s="1"/>
  <c r="BR37" i="36"/>
  <c r="BZ37" i="36"/>
  <c r="CC37" i="36" s="1"/>
  <c r="CJ37" i="36"/>
  <c r="D38" i="36"/>
  <c r="F38" i="36"/>
  <c r="T38" i="36"/>
  <c r="U38" i="36" s="1"/>
  <c r="AD38" i="36"/>
  <c r="AN38" i="36"/>
  <c r="AX38" i="36"/>
  <c r="AY38" i="36" s="1"/>
  <c r="BH38" i="36"/>
  <c r="BK38" i="36" s="1"/>
  <c r="BR38" i="36"/>
  <c r="BZ38" i="36"/>
  <c r="CA38" i="36" s="1"/>
  <c r="CJ38" i="36"/>
  <c r="CM38" i="36" s="1"/>
  <c r="D39" i="36"/>
  <c r="F39" i="36"/>
  <c r="T39" i="36"/>
  <c r="AD39" i="36"/>
  <c r="AE39" i="36" s="1"/>
  <c r="AN39" i="36"/>
  <c r="AX39" i="36"/>
  <c r="BH39" i="36"/>
  <c r="BR39" i="36"/>
  <c r="BS39" i="36" s="1"/>
  <c r="BZ39" i="36"/>
  <c r="CJ39" i="36"/>
  <c r="CK39" i="36" s="1"/>
  <c r="D40" i="36"/>
  <c r="F40" i="36"/>
  <c r="T40" i="36"/>
  <c r="AD40" i="36"/>
  <c r="AN40" i="36"/>
  <c r="AO40" i="36" s="1"/>
  <c r="AX40" i="36"/>
  <c r="BH40" i="36"/>
  <c r="BR40" i="36"/>
  <c r="BS40" i="36" s="1"/>
  <c r="BZ40" i="36"/>
  <c r="CA40" i="36" s="1"/>
  <c r="CJ40" i="36"/>
  <c r="CM40" i="36" s="1"/>
  <c r="D41" i="36"/>
  <c r="F41" i="36"/>
  <c r="T41" i="36"/>
  <c r="X41" i="36" s="1"/>
  <c r="AD41" i="36"/>
  <c r="AN41" i="36"/>
  <c r="AO41" i="36" s="1"/>
  <c r="AX41" i="36"/>
  <c r="BH41" i="36"/>
  <c r="BI41" i="36" s="1"/>
  <c r="BR41" i="36"/>
  <c r="BZ41" i="36"/>
  <c r="CA41" i="36" s="1"/>
  <c r="CJ41" i="36"/>
  <c r="D42" i="36"/>
  <c r="F42" i="36"/>
  <c r="T42" i="36"/>
  <c r="X42" i="36" s="1"/>
  <c r="AD42" i="36"/>
  <c r="AE42" i="36" s="1"/>
  <c r="AN42" i="36"/>
  <c r="AQ42" i="36" s="1"/>
  <c r="AX42" i="36"/>
  <c r="BA42" i="36" s="1"/>
  <c r="BH42" i="36"/>
  <c r="BI42" i="36" s="1"/>
  <c r="BR42" i="36"/>
  <c r="BT42" i="36" s="1"/>
  <c r="BZ42" i="36"/>
  <c r="CA42" i="36" s="1"/>
  <c r="CJ42" i="36"/>
  <c r="CK42" i="36" s="1"/>
  <c r="D43" i="36"/>
  <c r="F43" i="36"/>
  <c r="T43" i="36"/>
  <c r="U43" i="36" s="1"/>
  <c r="AD43" i="36"/>
  <c r="AG43" i="36" s="1"/>
  <c r="AN43" i="36"/>
  <c r="AO43" i="36" s="1"/>
  <c r="AX43" i="36"/>
  <c r="BH43" i="36"/>
  <c r="BK43" i="36" s="1"/>
  <c r="BR43" i="36"/>
  <c r="BZ43" i="36"/>
  <c r="CC43" i="36" s="1"/>
  <c r="CJ43" i="36"/>
  <c r="CK43" i="36" s="1"/>
  <c r="D44" i="36"/>
  <c r="F44" i="36"/>
  <c r="T44" i="36"/>
  <c r="U44" i="36" s="1"/>
  <c r="AD44" i="36"/>
  <c r="AE44" i="36" s="1"/>
  <c r="AN44" i="36"/>
  <c r="AQ44" i="36" s="1"/>
  <c r="AX44" i="36"/>
  <c r="AY44" i="36" s="1"/>
  <c r="BH44" i="36"/>
  <c r="BR44" i="36"/>
  <c r="BZ44" i="36"/>
  <c r="CC44" i="36" s="1"/>
  <c r="CJ44" i="36"/>
  <c r="CM44" i="36" s="1"/>
  <c r="D45" i="36"/>
  <c r="F45" i="36"/>
  <c r="T45" i="36"/>
  <c r="U45" i="36" s="1"/>
  <c r="AD45" i="36"/>
  <c r="AE45" i="36" s="1"/>
  <c r="AN45" i="36"/>
  <c r="AX45" i="36"/>
  <c r="BA45" i="36" s="1"/>
  <c r="BH45" i="36"/>
  <c r="BR45" i="36"/>
  <c r="BS45" i="36" s="1"/>
  <c r="BZ45" i="36"/>
  <c r="CA45" i="36" s="1"/>
  <c r="CJ45" i="36"/>
  <c r="D46" i="36"/>
  <c r="F46" i="36"/>
  <c r="T46" i="36"/>
  <c r="AD46" i="36"/>
  <c r="AG46" i="36" s="1"/>
  <c r="AN46" i="36"/>
  <c r="AO46" i="36" s="1"/>
  <c r="AX46" i="36"/>
  <c r="BH46" i="36"/>
  <c r="BR46" i="36"/>
  <c r="BT46" i="36" s="1"/>
  <c r="BZ46" i="36"/>
  <c r="CJ46" i="36"/>
  <c r="CM46" i="36" s="1"/>
  <c r="D47" i="36"/>
  <c r="F47" i="36"/>
  <c r="T47" i="36"/>
  <c r="AD47" i="36"/>
  <c r="AE47" i="36" s="1"/>
  <c r="AN47" i="36"/>
  <c r="AQ47" i="36" s="1"/>
  <c r="AX47" i="36"/>
  <c r="BA47" i="36" s="1"/>
  <c r="BH47" i="36"/>
  <c r="BI47" i="36" s="1"/>
  <c r="BR47" i="36"/>
  <c r="BZ47" i="36"/>
  <c r="CA47" i="36" s="1"/>
  <c r="CJ47" i="36"/>
  <c r="CK47" i="36" s="1"/>
  <c r="D48" i="36"/>
  <c r="F48" i="36"/>
  <c r="T48" i="36"/>
  <c r="AD48" i="36"/>
  <c r="AG48" i="36" s="1"/>
  <c r="AN48" i="36"/>
  <c r="AO48" i="36" s="1"/>
  <c r="AX48" i="36"/>
  <c r="AY48" i="36" s="1"/>
  <c r="BH48" i="36"/>
  <c r="BK48" i="36" s="1"/>
  <c r="BR48" i="36"/>
  <c r="BT48" i="36" s="1"/>
  <c r="BZ48" i="36"/>
  <c r="CC48" i="36" s="1"/>
  <c r="CJ48" i="36"/>
  <c r="CM48" i="36" s="1"/>
  <c r="D49" i="36"/>
  <c r="F49" i="36"/>
  <c r="T49" i="36"/>
  <c r="U49" i="36" s="1"/>
  <c r="AD49" i="36"/>
  <c r="AG49" i="36" s="1"/>
  <c r="AN49" i="36"/>
  <c r="AQ49" i="36" s="1"/>
  <c r="AX49" i="36"/>
  <c r="BA49" i="36" s="1"/>
  <c r="BH49" i="36"/>
  <c r="BI49" i="36" s="1"/>
  <c r="BR49" i="36"/>
  <c r="BT49" i="36" s="1"/>
  <c r="BZ49" i="36"/>
  <c r="CJ49" i="36"/>
  <c r="CK49" i="36" s="1"/>
  <c r="D50" i="36"/>
  <c r="F50" i="36"/>
  <c r="T50" i="36"/>
  <c r="W50" i="36" s="1"/>
  <c r="AD50" i="36"/>
  <c r="AG50" i="36" s="1"/>
  <c r="AN50" i="36"/>
  <c r="AX50" i="36"/>
  <c r="BA50" i="36" s="1"/>
  <c r="BH50" i="36"/>
  <c r="BK50" i="36" s="1"/>
  <c r="BR50" i="36"/>
  <c r="BT50" i="36" s="1"/>
  <c r="BZ50" i="36"/>
  <c r="CJ50" i="36"/>
  <c r="CM50" i="36" s="1"/>
  <c r="D51" i="36"/>
  <c r="F51" i="36"/>
  <c r="T51" i="36"/>
  <c r="U51" i="36" s="1"/>
  <c r="AD51" i="36"/>
  <c r="AN51" i="36"/>
  <c r="AX51" i="36"/>
  <c r="BA51" i="36" s="1"/>
  <c r="BH51" i="36"/>
  <c r="BR51" i="36"/>
  <c r="BZ51" i="36"/>
  <c r="CA51" i="36" s="1"/>
  <c r="CJ51" i="36"/>
  <c r="D52" i="36"/>
  <c r="F52" i="36"/>
  <c r="T52" i="36"/>
  <c r="AD52" i="36"/>
  <c r="AN52" i="36"/>
  <c r="AO52" i="36" s="1"/>
  <c r="AX52" i="36"/>
  <c r="BH52" i="36"/>
  <c r="BK52" i="36" s="1"/>
  <c r="BR52" i="36"/>
  <c r="BZ52" i="36"/>
  <c r="CC52" i="36" s="1"/>
  <c r="CJ52" i="36"/>
  <c r="D53" i="36"/>
  <c r="F53" i="36"/>
  <c r="T53" i="36"/>
  <c r="AD53" i="36"/>
  <c r="AE53" i="36" s="1"/>
  <c r="AN53" i="36"/>
  <c r="AQ53" i="36" s="1"/>
  <c r="AX53" i="36"/>
  <c r="BA53" i="36" s="1"/>
  <c r="BH53" i="36"/>
  <c r="BI53" i="36" s="1"/>
  <c r="BR53" i="36"/>
  <c r="BZ53" i="36"/>
  <c r="CA53" i="36" s="1"/>
  <c r="CJ53" i="36"/>
  <c r="CK53" i="36" s="1"/>
  <c r="D54" i="36"/>
  <c r="F54" i="36"/>
  <c r="T54" i="36"/>
  <c r="W54" i="36" s="1"/>
  <c r="AD54" i="36"/>
  <c r="AG54" i="36" s="1"/>
  <c r="AN54" i="36"/>
  <c r="AX54" i="36"/>
  <c r="BA54" i="36" s="1"/>
  <c r="BH54" i="36"/>
  <c r="BK54" i="36" s="1"/>
  <c r="BR54" i="36"/>
  <c r="BZ54" i="36"/>
  <c r="CJ54" i="36"/>
  <c r="CM54" i="36" s="1"/>
  <c r="D55" i="36"/>
  <c r="F55" i="36"/>
  <c r="T55" i="36"/>
  <c r="V55" i="36" s="1"/>
  <c r="AD55" i="36"/>
  <c r="AE55" i="36" s="1"/>
  <c r="AN55" i="36"/>
  <c r="AO55" i="36" s="1"/>
  <c r="AX55" i="36"/>
  <c r="BA55" i="36" s="1"/>
  <c r="BH55" i="36"/>
  <c r="BI55" i="36" s="1"/>
  <c r="BR55" i="36"/>
  <c r="BS55" i="36" s="1"/>
  <c r="BZ55" i="36"/>
  <c r="CA55" i="36" s="1"/>
  <c r="CJ55" i="36"/>
  <c r="CK55" i="36" s="1"/>
  <c r="D56" i="36"/>
  <c r="F56" i="36"/>
  <c r="T56" i="36"/>
  <c r="AD56" i="36"/>
  <c r="AG56" i="36" s="1"/>
  <c r="AN56" i="36"/>
  <c r="AX56" i="36"/>
  <c r="AY56" i="36" s="1"/>
  <c r="BH56" i="36"/>
  <c r="BR56" i="36"/>
  <c r="BZ56" i="36"/>
  <c r="CA56" i="36" s="1"/>
  <c r="CJ56" i="36"/>
  <c r="CM56" i="36" s="1"/>
  <c r="D57" i="36"/>
  <c r="F57" i="36"/>
  <c r="T57" i="36"/>
  <c r="AD57" i="36"/>
  <c r="AE57" i="36" s="1"/>
  <c r="AN57" i="36"/>
  <c r="AX57" i="36"/>
  <c r="BA57" i="36" s="1"/>
  <c r="BH57" i="36"/>
  <c r="BI57" i="36" s="1"/>
  <c r="BR57" i="36"/>
  <c r="BS57" i="36" s="1"/>
  <c r="BZ57" i="36"/>
  <c r="CJ57" i="36"/>
  <c r="CK57" i="36" s="1"/>
  <c r="G13" i="27"/>
  <c r="O13" i="35"/>
  <c r="K13" i="35"/>
  <c r="G13" i="35"/>
  <c r="D13" i="35"/>
  <c r="K69" i="37"/>
  <c r="C32" i="37"/>
  <c r="C35" i="37" s="1"/>
  <c r="D57" i="22"/>
  <c r="U14" i="21"/>
  <c r="U14" i="38"/>
  <c r="D56" i="27"/>
  <c r="D108" i="22"/>
  <c r="V32" i="37"/>
  <c r="V35" i="37" s="1"/>
  <c r="T32" i="37"/>
  <c r="S32" i="37"/>
  <c r="S35" i="37" s="1"/>
  <c r="R32" i="37"/>
  <c r="Q32" i="37"/>
  <c r="Q35" i="37" s="1"/>
  <c r="O32" i="37"/>
  <c r="O35" i="37" s="1"/>
  <c r="N32" i="37"/>
  <c r="N35" i="37" s="1"/>
  <c r="M32" i="37"/>
  <c r="M35" i="37" s="1"/>
  <c r="L32" i="37"/>
  <c r="L35" i="37" s="1"/>
  <c r="J32" i="37"/>
  <c r="J35" i="37" s="1"/>
  <c r="I32" i="37"/>
  <c r="I35" i="37" s="1"/>
  <c r="H32" i="37"/>
  <c r="H35" i="37" s="1"/>
  <c r="G32" i="37"/>
  <c r="E32" i="37"/>
  <c r="D32" i="37"/>
  <c r="C67" i="37"/>
  <c r="M27" i="21"/>
  <c r="M27" i="38" s="1"/>
  <c r="V27" i="21"/>
  <c r="V27" i="38" s="1"/>
  <c r="T27" i="21"/>
  <c r="T27" i="38" s="1"/>
  <c r="S27" i="21"/>
  <c r="S27" i="38" s="1"/>
  <c r="R27" i="21"/>
  <c r="Q27" i="21"/>
  <c r="Q27" i="38" s="1"/>
  <c r="O27" i="21"/>
  <c r="O27" i="38" s="1"/>
  <c r="N27" i="21"/>
  <c r="N27" i="38" s="1"/>
  <c r="T35" i="37"/>
  <c r="F43" i="37"/>
  <c r="F42" i="37"/>
  <c r="F41" i="37"/>
  <c r="C46" i="37"/>
  <c r="F25" i="37"/>
  <c r="F31" i="37"/>
  <c r="F27" i="37"/>
  <c r="F26" i="37"/>
  <c r="F24" i="37"/>
  <c r="F23" i="37"/>
  <c r="F22" i="37"/>
  <c r="F10" i="37"/>
  <c r="F9" i="37"/>
  <c r="F8" i="37"/>
  <c r="F7" i="37"/>
  <c r="V68" i="21"/>
  <c r="Q68" i="21"/>
  <c r="L68" i="21"/>
  <c r="G68" i="21"/>
  <c r="V33" i="21"/>
  <c r="Q33" i="21"/>
  <c r="L33" i="21"/>
  <c r="G33" i="21"/>
  <c r="N45" i="20"/>
  <c r="K45" i="20"/>
  <c r="H45" i="20"/>
  <c r="N21" i="20"/>
  <c r="K21" i="20"/>
  <c r="H21" i="20"/>
  <c r="I21" i="20" s="1"/>
  <c r="V46" i="37"/>
  <c r="T46" i="37"/>
  <c r="S46" i="37"/>
  <c r="R46" i="37"/>
  <c r="Q46" i="37"/>
  <c r="O46" i="37"/>
  <c r="N46" i="37"/>
  <c r="M46" i="37"/>
  <c r="L46" i="37"/>
  <c r="H46" i="37"/>
  <c r="J46" i="37"/>
  <c r="I46" i="37"/>
  <c r="G46" i="37"/>
  <c r="L20" i="38"/>
  <c r="E131" i="29"/>
  <c r="J20" i="38" s="1"/>
  <c r="E130" i="29"/>
  <c r="E71" i="29"/>
  <c r="I20" i="38" s="1"/>
  <c r="E70" i="29"/>
  <c r="E11" i="29"/>
  <c r="H20" i="21" s="1"/>
  <c r="E10" i="29"/>
  <c r="E131" i="23"/>
  <c r="E130" i="23"/>
  <c r="E71" i="23"/>
  <c r="E70" i="23"/>
  <c r="B21" i="30"/>
  <c r="B141" i="29"/>
  <c r="B81" i="29"/>
  <c r="B21" i="29"/>
  <c r="B141" i="23"/>
  <c r="B81" i="23"/>
  <c r="B21" i="23"/>
  <c r="E11" i="23"/>
  <c r="E10" i="23"/>
  <c r="AG53" i="36" l="1"/>
  <c r="CC47" i="36"/>
  <c r="W38" i="36"/>
  <c r="AY17" i="36"/>
  <c r="X37" i="36"/>
  <c r="CK15" i="36"/>
  <c r="BS21" i="36"/>
  <c r="BX21" i="36" s="1"/>
  <c r="AG13" i="36"/>
  <c r="BA21" i="36"/>
  <c r="W37" i="36"/>
  <c r="BT35" i="36"/>
  <c r="X34" i="36"/>
  <c r="CC12" i="36"/>
  <c r="BA18" i="36"/>
  <c r="AY53" i="36"/>
  <c r="AY50" i="36"/>
  <c r="AG24" i="36"/>
  <c r="AE27" i="36"/>
  <c r="CK40" i="36"/>
  <c r="AE54" i="36"/>
  <c r="CC38" i="36"/>
  <c r="BT40" i="36"/>
  <c r="AO33" i="36"/>
  <c r="AQ33" i="36"/>
  <c r="BT18" i="36"/>
  <c r="BS18" i="36"/>
  <c r="AE17" i="36"/>
  <c r="BA27" i="36"/>
  <c r="AY27" i="36"/>
  <c r="BK33" i="36"/>
  <c r="BI33" i="36"/>
  <c r="AQ48" i="36"/>
  <c r="BS42" i="36"/>
  <c r="BX42" i="36" s="1"/>
  <c r="X51" i="36"/>
  <c r="CM43" i="36"/>
  <c r="CK21" i="36"/>
  <c r="V38" i="36"/>
  <c r="Y38" i="36" s="1"/>
  <c r="BT9" i="36"/>
  <c r="CM42" i="36"/>
  <c r="W21" i="36"/>
  <c r="Z21" i="36" s="1"/>
  <c r="V50" i="36"/>
  <c r="BT45" i="36"/>
  <c r="BX45" i="36" s="1"/>
  <c r="V44" i="36"/>
  <c r="Y44" i="36" s="1"/>
  <c r="V56" i="36"/>
  <c r="W56" i="36"/>
  <c r="X56" i="36"/>
  <c r="U56" i="36"/>
  <c r="AG23" i="36"/>
  <c r="AE23" i="36"/>
  <c r="BT16" i="36"/>
  <c r="BS16" i="36"/>
  <c r="CM9" i="36"/>
  <c r="CK9" i="36"/>
  <c r="V33" i="36"/>
  <c r="X33" i="36"/>
  <c r="CC10" i="36"/>
  <c r="CA10" i="36"/>
  <c r="CC34" i="36"/>
  <c r="CA34" i="36"/>
  <c r="CA13" i="36"/>
  <c r="CC13" i="36"/>
  <c r="AQ46" i="36"/>
  <c r="X23" i="36"/>
  <c r="Z23" i="36" s="1"/>
  <c r="X22" i="36"/>
  <c r="AG19" i="36"/>
  <c r="AQ37" i="36"/>
  <c r="V23" i="36"/>
  <c r="AG20" i="36"/>
  <c r="BK15" i="36"/>
  <c r="BA14" i="36"/>
  <c r="AO49" i="36"/>
  <c r="AG47" i="36"/>
  <c r="X45" i="36"/>
  <c r="X44" i="36"/>
  <c r="X38" i="36"/>
  <c r="Z38" i="36" s="1"/>
  <c r="BT30" i="36"/>
  <c r="BX30" i="36" s="1"/>
  <c r="AG26" i="36"/>
  <c r="AQ16" i="36"/>
  <c r="AY13" i="36"/>
  <c r="AY10" i="36"/>
  <c r="W45" i="36"/>
  <c r="BA9" i="36"/>
  <c r="W34" i="36"/>
  <c r="X10" i="36"/>
  <c r="U37" i="36"/>
  <c r="Y37" i="36" s="1"/>
  <c r="V34" i="36"/>
  <c r="CK10" i="36"/>
  <c r="AE9" i="36"/>
  <c r="X31" i="36"/>
  <c r="V32" i="36"/>
  <c r="I20" i="21"/>
  <c r="AQ56" i="36"/>
  <c r="AO56" i="36"/>
  <c r="CK51" i="36"/>
  <c r="CM51" i="36"/>
  <c r="BS47" i="36"/>
  <c r="BT47" i="36"/>
  <c r="AG21" i="36"/>
  <c r="AE21" i="36"/>
  <c r="BI17" i="36"/>
  <c r="BK17" i="36"/>
  <c r="CA11" i="36"/>
  <c r="CC11" i="36"/>
  <c r="AO9" i="36"/>
  <c r="AQ9" i="36"/>
  <c r="CM29" i="36"/>
  <c r="CK29" i="36"/>
  <c r="CK27" i="36"/>
  <c r="CM27" i="36"/>
  <c r="BS24" i="36"/>
  <c r="BT24" i="36"/>
  <c r="AG18" i="36"/>
  <c r="AE18" i="36"/>
  <c r="X13" i="36"/>
  <c r="W13" i="36"/>
  <c r="AE11" i="36"/>
  <c r="AG11" i="36"/>
  <c r="W48" i="36"/>
  <c r="V48" i="36"/>
  <c r="CC46" i="36"/>
  <c r="CA46" i="36"/>
  <c r="AY43" i="36"/>
  <c r="BA43" i="36"/>
  <c r="AQ36" i="36"/>
  <c r="AO36" i="36"/>
  <c r="CK26" i="36"/>
  <c r="CM26" i="36"/>
  <c r="CK23" i="36"/>
  <c r="CM23" i="36"/>
  <c r="AO14" i="36"/>
  <c r="AQ14" i="36"/>
  <c r="AO54" i="36"/>
  <c r="AQ54" i="36"/>
  <c r="U53" i="36"/>
  <c r="W53" i="36"/>
  <c r="X53" i="36"/>
  <c r="BI51" i="36"/>
  <c r="BK51" i="36"/>
  <c r="BS44" i="36"/>
  <c r="BT44" i="36"/>
  <c r="U40" i="36"/>
  <c r="V40" i="36"/>
  <c r="W40" i="36"/>
  <c r="X40" i="36"/>
  <c r="BT38" i="36"/>
  <c r="BS38" i="36"/>
  <c r="BS36" i="36"/>
  <c r="BT36" i="36"/>
  <c r="BX36" i="36" s="1"/>
  <c r="AY28" i="36"/>
  <c r="BA28" i="36"/>
  <c r="BA11" i="36"/>
  <c r="AY11" i="36"/>
  <c r="U9" i="36"/>
  <c r="X9" i="36"/>
  <c r="CC55" i="36"/>
  <c r="BK55" i="36"/>
  <c r="AQ55" i="36"/>
  <c r="W55" i="36"/>
  <c r="AY54" i="36"/>
  <c r="U50" i="36"/>
  <c r="CM49" i="36"/>
  <c r="BK49" i="36"/>
  <c r="AG45" i="36"/>
  <c r="AG44" i="36"/>
  <c r="AG42" i="36"/>
  <c r="CC41" i="36"/>
  <c r="BK41" i="36"/>
  <c r="AQ41" i="36"/>
  <c r="AQ40" i="36"/>
  <c r="BT39" i="36"/>
  <c r="BX39" i="36" s="1"/>
  <c r="BI38" i="36"/>
  <c r="AQ34" i="36"/>
  <c r="CC33" i="36"/>
  <c r="CC32" i="36"/>
  <c r="BK32" i="36"/>
  <c r="AQ32" i="36"/>
  <c r="W31" i="36"/>
  <c r="AG30" i="36"/>
  <c r="BA26" i="36"/>
  <c r="BA23" i="36"/>
  <c r="BA20" i="36"/>
  <c r="BT19" i="36"/>
  <c r="W12" i="36"/>
  <c r="Z12" i="36" s="1"/>
  <c r="CM11" i="36"/>
  <c r="AO11" i="36"/>
  <c r="V11" i="36"/>
  <c r="CC56" i="36"/>
  <c r="CM53" i="36"/>
  <c r="AO53" i="36"/>
  <c r="BI52" i="36"/>
  <c r="BA48" i="36"/>
  <c r="BA44" i="36"/>
  <c r="CC40" i="36"/>
  <c r="CK38" i="36"/>
  <c r="CA37" i="36"/>
  <c r="U35" i="36"/>
  <c r="Y35" i="36" s="1"/>
  <c r="U31" i="36"/>
  <c r="Y31" i="36" s="1"/>
  <c r="CM28" i="36"/>
  <c r="BS27" i="36"/>
  <c r="BT26" i="36"/>
  <c r="BX26" i="36" s="1"/>
  <c r="CK25" i="36"/>
  <c r="BS23" i="36"/>
  <c r="AG22" i="36"/>
  <c r="CA21" i="36"/>
  <c r="CK19" i="36"/>
  <c r="BI16" i="36"/>
  <c r="X14" i="36"/>
  <c r="CM13" i="36"/>
  <c r="AO13" i="36"/>
  <c r="BT12" i="36"/>
  <c r="BX12" i="36" s="1"/>
  <c r="AO12" i="36"/>
  <c r="CA9" i="36"/>
  <c r="K32" i="37"/>
  <c r="K35" i="37"/>
  <c r="U32" i="37"/>
  <c r="J20" i="21"/>
  <c r="P35" i="37"/>
  <c r="BS10" i="36"/>
  <c r="BT10" i="36"/>
  <c r="AE51" i="36"/>
  <c r="AG51" i="36"/>
  <c r="BT43" i="36"/>
  <c r="BS43" i="36"/>
  <c r="BI45" i="36"/>
  <c r="BK45" i="36"/>
  <c r="W46" i="36"/>
  <c r="U46" i="36"/>
  <c r="V46" i="36"/>
  <c r="X46" i="36"/>
  <c r="U20" i="36"/>
  <c r="X20" i="36"/>
  <c r="AE16" i="36"/>
  <c r="AG16" i="36"/>
  <c r="CK37" i="36"/>
  <c r="CM37" i="36"/>
  <c r="BI31" i="36"/>
  <c r="BK31" i="36"/>
  <c r="CA57" i="36"/>
  <c r="CC57" i="36"/>
  <c r="W43" i="36"/>
  <c r="V43" i="36"/>
  <c r="X43" i="36"/>
  <c r="AG40" i="36"/>
  <c r="AE40" i="36"/>
  <c r="BX38" i="36"/>
  <c r="CA36" i="36"/>
  <c r="CC36" i="36"/>
  <c r="BI35" i="36"/>
  <c r="BK35" i="36"/>
  <c r="BT25" i="36"/>
  <c r="BS25" i="36"/>
  <c r="BI19" i="36"/>
  <c r="BK19" i="36"/>
  <c r="CK17" i="36"/>
  <c r="CM17" i="36"/>
  <c r="BI12" i="36"/>
  <c r="BK12" i="36"/>
  <c r="CC53" i="36"/>
  <c r="CA48" i="36"/>
  <c r="BK46" i="36"/>
  <c r="BI46" i="36"/>
  <c r="AQ45" i="36"/>
  <c r="AO45" i="36"/>
  <c r="V41" i="36"/>
  <c r="U41" i="36"/>
  <c r="W41" i="36"/>
  <c r="Z41" i="36" s="1"/>
  <c r="U36" i="36"/>
  <c r="V36" i="36"/>
  <c r="W36" i="36"/>
  <c r="Z36" i="36" s="1"/>
  <c r="AO31" i="36"/>
  <c r="AQ31" i="36"/>
  <c r="BT29" i="36"/>
  <c r="BS29" i="36"/>
  <c r="BS22" i="36"/>
  <c r="BT22" i="36"/>
  <c r="W52" i="36"/>
  <c r="U52" i="36"/>
  <c r="V52" i="36"/>
  <c r="X52" i="36"/>
  <c r="BS51" i="36"/>
  <c r="BT51" i="36"/>
  <c r="AO50" i="36"/>
  <c r="AQ50" i="36"/>
  <c r="U47" i="36"/>
  <c r="W47" i="36"/>
  <c r="X47" i="36"/>
  <c r="AY46" i="36"/>
  <c r="BA46" i="36"/>
  <c r="CK45" i="36"/>
  <c r="CM45" i="36"/>
  <c r="BS37" i="36"/>
  <c r="BT37" i="36"/>
  <c r="AO35" i="36"/>
  <c r="AQ35" i="36"/>
  <c r="CA30" i="36"/>
  <c r="CC30" i="36"/>
  <c r="V27" i="36"/>
  <c r="X27" i="36"/>
  <c r="V26" i="36"/>
  <c r="X26" i="36"/>
  <c r="AY25" i="36"/>
  <c r="BA25" i="36"/>
  <c r="BI21" i="36"/>
  <c r="BK21" i="36"/>
  <c r="CK18" i="36"/>
  <c r="CM18" i="36"/>
  <c r="BS17" i="36"/>
  <c r="BT17" i="36"/>
  <c r="CA54" i="36"/>
  <c r="CC54" i="36"/>
  <c r="BS53" i="36"/>
  <c r="BT53" i="36"/>
  <c r="CA49" i="36"/>
  <c r="CC49" i="36"/>
  <c r="AE49" i="36"/>
  <c r="BI40" i="36"/>
  <c r="BK40" i="36"/>
  <c r="BI36" i="36"/>
  <c r="BK36" i="36"/>
  <c r="U30" i="36"/>
  <c r="W30" i="36"/>
  <c r="AY29" i="36"/>
  <c r="BA29" i="36"/>
  <c r="AY22" i="36"/>
  <c r="BA22" i="36"/>
  <c r="AQ15" i="36"/>
  <c r="AO15" i="36"/>
  <c r="AE14" i="36"/>
  <c r="AG14" i="36"/>
  <c r="AO57" i="36"/>
  <c r="AQ57" i="36"/>
  <c r="BS56" i="36"/>
  <c r="BT56" i="36"/>
  <c r="BT54" i="36"/>
  <c r="BS54" i="36"/>
  <c r="BS49" i="36"/>
  <c r="BX49" i="36" s="1"/>
  <c r="BA41" i="36"/>
  <c r="AY41" i="36"/>
  <c r="BA39" i="36"/>
  <c r="AY39" i="36"/>
  <c r="AE25" i="36"/>
  <c r="AG25" i="36"/>
  <c r="AO20" i="36"/>
  <c r="AQ20" i="36"/>
  <c r="AY16" i="36"/>
  <c r="BA16" i="36"/>
  <c r="BS13" i="36"/>
  <c r="BT13" i="36"/>
  <c r="BI56" i="36"/>
  <c r="BK56" i="36"/>
  <c r="CC50" i="36"/>
  <c r="CA50" i="36"/>
  <c r="AO39" i="36"/>
  <c r="AQ39" i="36"/>
  <c r="AG38" i="36"/>
  <c r="AE38" i="36"/>
  <c r="CA31" i="36"/>
  <c r="CC31" i="36"/>
  <c r="BI30" i="36"/>
  <c r="BK30" i="36"/>
  <c r="AE29" i="36"/>
  <c r="AG29" i="36"/>
  <c r="CK20" i="36"/>
  <c r="CM20" i="36"/>
  <c r="V57" i="36"/>
  <c r="U57" i="36"/>
  <c r="W57" i="36"/>
  <c r="X57" i="36"/>
  <c r="AY52" i="36"/>
  <c r="BA52" i="36"/>
  <c r="AQ51" i="36"/>
  <c r="AO51" i="36"/>
  <c r="BI44" i="36"/>
  <c r="BK44" i="36"/>
  <c r="Y34" i="36"/>
  <c r="CK16" i="36"/>
  <c r="CM16" i="36"/>
  <c r="CA15" i="36"/>
  <c r="CC15" i="36"/>
  <c r="U15" i="36"/>
  <c r="V15" i="36"/>
  <c r="W15" i="36"/>
  <c r="X15" i="36"/>
  <c r="BS11" i="36"/>
  <c r="BT11" i="36"/>
  <c r="U55" i="36"/>
  <c r="Y55" i="36" s="1"/>
  <c r="BK53" i="36"/>
  <c r="CA52" i="36"/>
  <c r="AQ52" i="36"/>
  <c r="U48" i="36"/>
  <c r="AO47" i="36"/>
  <c r="CC45" i="36"/>
  <c r="BI43" i="36"/>
  <c r="AO42" i="36"/>
  <c r="BI37" i="36"/>
  <c r="CC35" i="36"/>
  <c r="BK34" i="36"/>
  <c r="W33" i="36"/>
  <c r="Z33" i="36" s="1"/>
  <c r="U32" i="36"/>
  <c r="AY30" i="36"/>
  <c r="X29" i="36"/>
  <c r="BT28" i="36"/>
  <c r="BX28" i="36" s="1"/>
  <c r="AG28" i="36"/>
  <c r="CM24" i="36"/>
  <c r="BA24" i="36"/>
  <c r="CM22" i="36"/>
  <c r="U22" i="36"/>
  <c r="Y22" i="36" s="1"/>
  <c r="V21" i="36"/>
  <c r="BT15" i="36"/>
  <c r="BX15" i="36" s="1"/>
  <c r="AG15" i="36"/>
  <c r="BI14" i="36"/>
  <c r="W14" i="36"/>
  <c r="Z14" i="36" s="1"/>
  <c r="BK13" i="36"/>
  <c r="V13" i="36"/>
  <c r="CM12" i="36"/>
  <c r="BA12" i="36"/>
  <c r="AG12" i="36"/>
  <c r="V12" i="36"/>
  <c r="BK11" i="36"/>
  <c r="U11" i="36"/>
  <c r="BK10" i="36"/>
  <c r="AO10" i="36"/>
  <c r="U33" i="36"/>
  <c r="Y33" i="36" s="1"/>
  <c r="U21" i="36"/>
  <c r="AB21" i="36" s="1"/>
  <c r="CC19" i="36"/>
  <c r="V14" i="36"/>
  <c r="U13" i="36"/>
  <c r="U12" i="36"/>
  <c r="W10" i="36"/>
  <c r="W9" i="36"/>
  <c r="BK57" i="36"/>
  <c r="W51" i="36"/>
  <c r="Z51" i="36" s="1"/>
  <c r="BI50" i="36"/>
  <c r="X49" i="36"/>
  <c r="CM47" i="36"/>
  <c r="CA44" i="36"/>
  <c r="W44" i="36"/>
  <c r="V10" i="36"/>
  <c r="Y10" i="36" s="1"/>
  <c r="BK9" i="36"/>
  <c r="V9" i="36"/>
  <c r="CC51" i="36"/>
  <c r="X50" i="36"/>
  <c r="Z50" i="36" s="1"/>
  <c r="W49" i="36"/>
  <c r="BI48" i="36"/>
  <c r="BK47" i="36"/>
  <c r="BK42" i="36"/>
  <c r="X35" i="36"/>
  <c r="X32" i="36"/>
  <c r="Z32" i="36" s="1"/>
  <c r="CA14" i="36"/>
  <c r="X11" i="36"/>
  <c r="Z11" i="36" s="1"/>
  <c r="AG10" i="36"/>
  <c r="X55" i="36"/>
  <c r="X48" i="36"/>
  <c r="Z48" i="36" s="1"/>
  <c r="W35" i="36"/>
  <c r="BT52" i="36"/>
  <c r="BS52" i="36"/>
  <c r="CM57" i="36"/>
  <c r="AY57" i="36"/>
  <c r="AG57" i="36"/>
  <c r="CK56" i="36"/>
  <c r="BA56" i="36"/>
  <c r="AE56" i="36"/>
  <c r="CM55" i="36"/>
  <c r="AY55" i="36"/>
  <c r="AG55" i="36"/>
  <c r="CK54" i="36"/>
  <c r="X54" i="36"/>
  <c r="BT57" i="36"/>
  <c r="BT55" i="36"/>
  <c r="V54" i="36"/>
  <c r="AG52" i="36"/>
  <c r="AE52" i="36"/>
  <c r="BI54" i="36"/>
  <c r="U54" i="36"/>
  <c r="CM52" i="36"/>
  <c r="CK52" i="36"/>
  <c r="AY51" i="36"/>
  <c r="CK50" i="36"/>
  <c r="BS50" i="36"/>
  <c r="AE50" i="36"/>
  <c r="AY49" i="36"/>
  <c r="CK48" i="36"/>
  <c r="BS48" i="36"/>
  <c r="AE48" i="36"/>
  <c r="AY47" i="36"/>
  <c r="CK46" i="36"/>
  <c r="BS46" i="36"/>
  <c r="AE46" i="36"/>
  <c r="AY45" i="36"/>
  <c r="CK44" i="36"/>
  <c r="AO44" i="36"/>
  <c r="CA43" i="36"/>
  <c r="AE43" i="36"/>
  <c r="CC42" i="36"/>
  <c r="CC39" i="36"/>
  <c r="CA39" i="36"/>
  <c r="BK39" i="36"/>
  <c r="BI39" i="36"/>
  <c r="BS41" i="36"/>
  <c r="BT41" i="36"/>
  <c r="V39" i="36"/>
  <c r="W39" i="36"/>
  <c r="X39" i="36"/>
  <c r="U39" i="36"/>
  <c r="AQ38" i="36"/>
  <c r="AO38" i="36"/>
  <c r="V53" i="36"/>
  <c r="V51" i="36"/>
  <c r="V49" i="36"/>
  <c r="V47" i="36"/>
  <c r="V45" i="36"/>
  <c r="BX40" i="36"/>
  <c r="AY40" i="36"/>
  <c r="BA40" i="36"/>
  <c r="AQ43" i="36"/>
  <c r="AY42" i="36"/>
  <c r="V42" i="36"/>
  <c r="W42" i="36"/>
  <c r="Z42" i="36" s="1"/>
  <c r="U42" i="36"/>
  <c r="CK41" i="36"/>
  <c r="CM41" i="36"/>
  <c r="AE41" i="36"/>
  <c r="AG41" i="36"/>
  <c r="CM39" i="36"/>
  <c r="AG39" i="36"/>
  <c r="BA38" i="36"/>
  <c r="AY37" i="36"/>
  <c r="AY36" i="36"/>
  <c r="BA36" i="36"/>
  <c r="BA35" i="36"/>
  <c r="AY35" i="36"/>
  <c r="CM34" i="36"/>
  <c r="CK34" i="36"/>
  <c r="BT34" i="36"/>
  <c r="BX34" i="36" s="1"/>
  <c r="CK33" i="36"/>
  <c r="CM33" i="36"/>
  <c r="BT33" i="36"/>
  <c r="AG32" i="36"/>
  <c r="AE32" i="36"/>
  <c r="CC29" i="36"/>
  <c r="CA29" i="36"/>
  <c r="AQ26" i="36"/>
  <c r="AO26" i="36"/>
  <c r="W25" i="36"/>
  <c r="U25" i="36"/>
  <c r="V25" i="36"/>
  <c r="X25" i="36"/>
  <c r="CM36" i="36"/>
  <c r="CK36" i="36"/>
  <c r="CK35" i="36"/>
  <c r="CM35" i="36"/>
  <c r="AG34" i="36"/>
  <c r="AE34" i="36"/>
  <c r="AE33" i="36"/>
  <c r="AG33" i="36"/>
  <c r="CK31" i="36"/>
  <c r="CM31" i="36"/>
  <c r="AE31" i="36"/>
  <c r="AG31" i="36"/>
  <c r="AB31" i="36"/>
  <c r="CA26" i="36"/>
  <c r="CC26" i="36"/>
  <c r="BK25" i="36"/>
  <c r="BI25" i="36"/>
  <c r="AG36" i="36"/>
  <c r="AE36" i="36"/>
  <c r="AE35" i="36"/>
  <c r="AG35" i="36"/>
  <c r="AY32" i="36"/>
  <c r="BA32" i="36"/>
  <c r="AQ30" i="36"/>
  <c r="AO30" i="36"/>
  <c r="AO29" i="36"/>
  <c r="AQ29" i="36"/>
  <c r="AE37" i="36"/>
  <c r="AG37" i="36"/>
  <c r="BX35" i="36"/>
  <c r="AY34" i="36"/>
  <c r="BA34" i="36"/>
  <c r="BA33" i="36"/>
  <c r="AY33" i="36"/>
  <c r="CM32" i="36"/>
  <c r="CK32" i="36"/>
  <c r="BT32" i="36"/>
  <c r="BS31" i="36"/>
  <c r="BT31" i="36"/>
  <c r="AQ21" i="36"/>
  <c r="AO21" i="36"/>
  <c r="AY31" i="36"/>
  <c r="CK30" i="36"/>
  <c r="V30" i="36"/>
  <c r="BI28" i="36"/>
  <c r="BK28" i="36"/>
  <c r="U28" i="36"/>
  <c r="W28" i="36"/>
  <c r="BX27" i="36"/>
  <c r="AO27" i="36"/>
  <c r="AQ27" i="36"/>
  <c r="BI24" i="36"/>
  <c r="BK24" i="36"/>
  <c r="AO23" i="36"/>
  <c r="AQ23" i="36"/>
  <c r="AQ19" i="36"/>
  <c r="AO19" i="36"/>
  <c r="BK29" i="36"/>
  <c r="BI29" i="36"/>
  <c r="W29" i="36"/>
  <c r="U29" i="36"/>
  <c r="CC27" i="36"/>
  <c r="CA27" i="36"/>
  <c r="BI26" i="36"/>
  <c r="BK26" i="36"/>
  <c r="U26" i="36"/>
  <c r="W26" i="36"/>
  <c r="AO25" i="36"/>
  <c r="AQ25" i="36"/>
  <c r="CA24" i="36"/>
  <c r="CC24" i="36"/>
  <c r="BX23" i="36"/>
  <c r="BI22" i="36"/>
  <c r="BK22" i="36"/>
  <c r="BX19" i="36"/>
  <c r="X30" i="36"/>
  <c r="CA28" i="36"/>
  <c r="CC28" i="36"/>
  <c r="AQ28" i="36"/>
  <c r="AO28" i="36"/>
  <c r="X28" i="36"/>
  <c r="BK27" i="36"/>
  <c r="BI27" i="36"/>
  <c r="W27" i="36"/>
  <c r="U27" i="36"/>
  <c r="CC25" i="36"/>
  <c r="CA25" i="36"/>
  <c r="U24" i="36"/>
  <c r="V24" i="36"/>
  <c r="W24" i="36"/>
  <c r="Z24" i="36" s="1"/>
  <c r="CA22" i="36"/>
  <c r="CC22" i="36"/>
  <c r="AO24" i="36"/>
  <c r="CA23" i="36"/>
  <c r="BI23" i="36"/>
  <c r="U23" i="36"/>
  <c r="AO22" i="36"/>
  <c r="CA20" i="36"/>
  <c r="BT20" i="36"/>
  <c r="BS20" i="36"/>
  <c r="BI20" i="36"/>
  <c r="BA19" i="36"/>
  <c r="W19" i="36"/>
  <c r="X19" i="36"/>
  <c r="V19" i="36"/>
  <c r="AY15" i="36"/>
  <c r="BA15" i="36"/>
  <c r="BS14" i="36"/>
  <c r="BT14" i="36"/>
  <c r="W22" i="36"/>
  <c r="W20" i="36"/>
  <c r="V20" i="36"/>
  <c r="AQ17" i="36"/>
  <c r="AO17" i="36"/>
  <c r="U17" i="36"/>
  <c r="V17" i="36"/>
  <c r="X17" i="36"/>
  <c r="CC16" i="36"/>
  <c r="CA16" i="36"/>
  <c r="V16" i="36"/>
  <c r="W16" i="36"/>
  <c r="U16" i="36"/>
  <c r="BK18" i="36"/>
  <c r="BI18" i="36"/>
  <c r="W18" i="36"/>
  <c r="U18" i="36"/>
  <c r="CK14" i="36"/>
  <c r="CM14" i="36"/>
  <c r="CC18" i="36"/>
  <c r="CA18" i="36"/>
  <c r="AO18" i="36"/>
  <c r="AQ18" i="36"/>
  <c r="X18" i="36"/>
  <c r="W17" i="36"/>
  <c r="X16" i="36"/>
  <c r="Z13" i="36"/>
  <c r="CC17" i="36"/>
  <c r="BX9" i="36"/>
  <c r="L20" i="21"/>
  <c r="H20" i="38"/>
  <c r="U27" i="21"/>
  <c r="P27" i="21"/>
  <c r="R27" i="38"/>
  <c r="U27" i="38" s="1"/>
  <c r="P27" i="38"/>
  <c r="R35" i="37"/>
  <c r="U35" i="37" s="1"/>
  <c r="D55" i="27"/>
  <c r="F35" i="30"/>
  <c r="G11" i="35" s="1"/>
  <c r="E35" i="30"/>
  <c r="G10" i="35" s="1"/>
  <c r="D35" i="30"/>
  <c r="G9" i="35" s="1"/>
  <c r="C35" i="30"/>
  <c r="G8" i="35" s="1"/>
  <c r="F155" i="29"/>
  <c r="E155" i="29"/>
  <c r="D155" i="29"/>
  <c r="C155" i="29"/>
  <c r="F95" i="29"/>
  <c r="E95" i="29"/>
  <c r="D95" i="29"/>
  <c r="C95" i="29"/>
  <c r="F35" i="29"/>
  <c r="E35" i="29"/>
  <c r="D35" i="29"/>
  <c r="C35" i="29"/>
  <c r="F155" i="23"/>
  <c r="E155" i="23"/>
  <c r="D155" i="23"/>
  <c r="C155" i="23"/>
  <c r="D95" i="23"/>
  <c r="E95" i="23"/>
  <c r="F95" i="23"/>
  <c r="C95" i="23"/>
  <c r="D35" i="23"/>
  <c r="E35" i="23"/>
  <c r="F35" i="23"/>
  <c r="C35" i="23"/>
  <c r="C56" i="37"/>
  <c r="C111" i="38"/>
  <c r="D111" i="38"/>
  <c r="E111" i="38"/>
  <c r="G111" i="38"/>
  <c r="E92" i="20" s="1"/>
  <c r="H111" i="38"/>
  <c r="I111" i="38"/>
  <c r="J111" i="38"/>
  <c r="L111" i="38"/>
  <c r="H92" i="20" s="1"/>
  <c r="M111" i="38"/>
  <c r="N111" i="38"/>
  <c r="O111" i="38"/>
  <c r="Q111" i="38"/>
  <c r="K92" i="20" s="1"/>
  <c r="R111" i="38"/>
  <c r="S111" i="38"/>
  <c r="T111" i="38"/>
  <c r="V111" i="38"/>
  <c r="N92" i="20" s="1"/>
  <c r="U111" i="38"/>
  <c r="M92" i="20" s="1"/>
  <c r="P111" i="38"/>
  <c r="J92" i="20" s="1"/>
  <c r="K111" i="38"/>
  <c r="G92" i="20" s="1"/>
  <c r="F111" i="38"/>
  <c r="D92" i="20" s="1"/>
  <c r="AB53" i="36" l="1"/>
  <c r="BX44" i="36"/>
  <c r="AB34" i="36"/>
  <c r="Y15" i="36"/>
  <c r="AB41" i="36"/>
  <c r="Y9" i="36"/>
  <c r="AB46" i="36"/>
  <c r="Y50" i="36"/>
  <c r="Z30" i="36"/>
  <c r="Y40" i="36"/>
  <c r="BX18" i="36"/>
  <c r="AB40" i="36"/>
  <c r="AB37" i="36"/>
  <c r="Y48" i="36"/>
  <c r="Z55" i="36"/>
  <c r="Y11" i="36"/>
  <c r="AB36" i="36"/>
  <c r="AB38" i="36"/>
  <c r="Z26" i="36"/>
  <c r="BX11" i="36"/>
  <c r="AB32" i="36"/>
  <c r="Z35" i="36"/>
  <c r="Z34" i="36"/>
  <c r="BX29" i="36"/>
  <c r="Z10" i="36"/>
  <c r="BX17" i="36"/>
  <c r="BX43" i="36"/>
  <c r="Y57" i="36"/>
  <c r="AB9" i="36"/>
  <c r="AB13" i="36"/>
  <c r="Y56" i="36"/>
  <c r="Z31" i="36"/>
  <c r="Z9" i="36"/>
  <c r="BX16" i="36"/>
  <c r="AB48" i="36"/>
  <c r="Z37" i="36"/>
  <c r="AB52" i="36"/>
  <c r="AB15" i="36"/>
  <c r="AB57" i="36"/>
  <c r="AB50" i="36"/>
  <c r="AB56" i="36"/>
  <c r="BX13" i="36"/>
  <c r="BX56" i="36"/>
  <c r="AB10" i="36"/>
  <c r="AB47" i="36"/>
  <c r="Z17" i="36"/>
  <c r="Z29" i="36"/>
  <c r="AB43" i="36"/>
  <c r="Z27" i="36"/>
  <c r="AB11" i="36"/>
  <c r="Z45" i="36"/>
  <c r="BX24" i="36"/>
  <c r="AB55" i="36"/>
  <c r="AB35" i="36"/>
  <c r="Z47" i="36"/>
  <c r="Z57" i="36"/>
  <c r="AB33" i="36"/>
  <c r="Y43" i="36"/>
  <c r="AB49" i="36"/>
  <c r="AB30" i="36"/>
  <c r="Z56" i="36"/>
  <c r="Y46" i="36"/>
  <c r="BX10" i="36"/>
  <c r="BX47" i="36"/>
  <c r="Y30" i="36"/>
  <c r="Y41" i="36"/>
  <c r="Z46" i="36"/>
  <c r="Z39" i="36"/>
  <c r="BX37" i="36"/>
  <c r="Z40" i="36"/>
  <c r="Z53" i="36"/>
  <c r="G155" i="29"/>
  <c r="Z25" i="36"/>
  <c r="Z15" i="36"/>
  <c r="BX53" i="36"/>
  <c r="BX51" i="36"/>
  <c r="BX22" i="36"/>
  <c r="Y36" i="36"/>
  <c r="BX25" i="36"/>
  <c r="Z43" i="36"/>
  <c r="Z44" i="36"/>
  <c r="AB44" i="36"/>
  <c r="Y12" i="36"/>
  <c r="AB12" i="36"/>
  <c r="Y52" i="36"/>
  <c r="BX54" i="36"/>
  <c r="Z52" i="36"/>
  <c r="Y21" i="36"/>
  <c r="Z49" i="36"/>
  <c r="Y13" i="36"/>
  <c r="Y32" i="36"/>
  <c r="AB14" i="36"/>
  <c r="Y14" i="36"/>
  <c r="Y16" i="36"/>
  <c r="AB16" i="36"/>
  <c r="BX46" i="36"/>
  <c r="BX48" i="36"/>
  <c r="BX50" i="36"/>
  <c r="BX52" i="36"/>
  <c r="BX57" i="36"/>
  <c r="Z20" i="36"/>
  <c r="AB20" i="36"/>
  <c r="Y19" i="36"/>
  <c r="AB19" i="36"/>
  <c r="AB23" i="36"/>
  <c r="Y23" i="36"/>
  <c r="BX32" i="36"/>
  <c r="BX33" i="36"/>
  <c r="Z16" i="36"/>
  <c r="Y17" i="36"/>
  <c r="AB17" i="36"/>
  <c r="Z22" i="36"/>
  <c r="BX14" i="36"/>
  <c r="BX20" i="36"/>
  <c r="AB54" i="36"/>
  <c r="Y54" i="36"/>
  <c r="Y51" i="36"/>
  <c r="Y53" i="36"/>
  <c r="AB45" i="36"/>
  <c r="Y18" i="36"/>
  <c r="AB18" i="36"/>
  <c r="Z19" i="36"/>
  <c r="AB22" i="36"/>
  <c r="Y24" i="36"/>
  <c r="AB24" i="36"/>
  <c r="Y27" i="36"/>
  <c r="AB27" i="36"/>
  <c r="Z28" i="36"/>
  <c r="Y42" i="36"/>
  <c r="AB42" i="36"/>
  <c r="AB39" i="36"/>
  <c r="Y39" i="36"/>
  <c r="BX41" i="36"/>
  <c r="Y47" i="36"/>
  <c r="Y49" i="36"/>
  <c r="BX55" i="36"/>
  <c r="Z18" i="36"/>
  <c r="Y20" i="36"/>
  <c r="Y26" i="36"/>
  <c r="AB26" i="36"/>
  <c r="Y29" i="36"/>
  <c r="AB29" i="36"/>
  <c r="Y28" i="36"/>
  <c r="AB28" i="36"/>
  <c r="BX31" i="36"/>
  <c r="Y25" i="36"/>
  <c r="AB25" i="36"/>
  <c r="AB51" i="36"/>
  <c r="Y45" i="36"/>
  <c r="Z54" i="36"/>
  <c r="G35" i="30"/>
  <c r="G7" i="35" s="1"/>
  <c r="G95" i="29"/>
  <c r="G155" i="23"/>
  <c r="G95" i="23"/>
  <c r="G35" i="29"/>
  <c r="G35" i="23"/>
  <c r="D7" i="27" s="1"/>
  <c r="D10" i="31"/>
  <c r="D11" i="31"/>
  <c r="D12" i="31"/>
  <c r="D9" i="31"/>
  <c r="V23" i="40"/>
  <c r="T23" i="40"/>
  <c r="S23" i="40"/>
  <c r="R23" i="40"/>
  <c r="Q23" i="40"/>
  <c r="O23" i="40"/>
  <c r="N23" i="40"/>
  <c r="M23" i="40"/>
  <c r="L23" i="40"/>
  <c r="J23" i="40"/>
  <c r="I23" i="40"/>
  <c r="H23" i="40"/>
  <c r="U22" i="40"/>
  <c r="P22" i="40"/>
  <c r="K22" i="40"/>
  <c r="U21" i="40"/>
  <c r="P21" i="40"/>
  <c r="K21" i="40"/>
  <c r="V15" i="40"/>
  <c r="T15" i="40"/>
  <c r="S15" i="40"/>
  <c r="R15" i="40"/>
  <c r="Q15" i="40"/>
  <c r="O15" i="40"/>
  <c r="N15" i="40"/>
  <c r="M15" i="40"/>
  <c r="L15" i="40"/>
  <c r="J15" i="40"/>
  <c r="I15" i="40"/>
  <c r="H15" i="40"/>
  <c r="G15" i="40"/>
  <c r="E15" i="40"/>
  <c r="D15" i="40"/>
  <c r="C15" i="40"/>
  <c r="U14" i="40"/>
  <c r="P14" i="40"/>
  <c r="K14" i="40"/>
  <c r="F14" i="40"/>
  <c r="U13" i="40"/>
  <c r="P13" i="40"/>
  <c r="Q8" i="40" s="1"/>
  <c r="K13" i="40"/>
  <c r="L8" i="40" s="1"/>
  <c r="F13" i="40"/>
  <c r="G8" i="40" s="1"/>
  <c r="U12" i="40"/>
  <c r="U20" i="40" s="1"/>
  <c r="P12" i="40"/>
  <c r="P20" i="40" s="1"/>
  <c r="K12" i="40"/>
  <c r="K20" i="40" s="1"/>
  <c r="F12" i="40"/>
  <c r="F20" i="40" s="1"/>
  <c r="V8" i="40"/>
  <c r="P41" i="6"/>
  <c r="Q41" i="6" s="1"/>
  <c r="R41" i="6" s="1"/>
  <c r="R53" i="6"/>
  <c r="S53" i="6" s="1"/>
  <c r="T53" i="6" s="1"/>
  <c r="U53" i="6" s="1"/>
  <c r="V53" i="6" s="1"/>
  <c r="Q52" i="6"/>
  <c r="R52" i="6" s="1"/>
  <c r="P11" i="6"/>
  <c r="Q11" i="6" s="1"/>
  <c r="R11" i="6" s="1"/>
  <c r="P12" i="6"/>
  <c r="Q12" i="6" s="1"/>
  <c r="R12" i="6" s="1"/>
  <c r="P13" i="6"/>
  <c r="Q13" i="6" s="1"/>
  <c r="R13" i="6" s="1"/>
  <c r="P14" i="6"/>
  <c r="Q14" i="6" s="1"/>
  <c r="R14" i="6" s="1"/>
  <c r="P15" i="6"/>
  <c r="Q15" i="6" s="1"/>
  <c r="R15" i="6" s="1"/>
  <c r="P16" i="6"/>
  <c r="Q16" i="6" s="1"/>
  <c r="R16" i="6" s="1"/>
  <c r="P17" i="6"/>
  <c r="Q17" i="6" s="1"/>
  <c r="P18" i="6"/>
  <c r="Q18" i="6" s="1"/>
  <c r="R18" i="6" s="1"/>
  <c r="P19" i="6"/>
  <c r="Q19" i="6" s="1"/>
  <c r="R19" i="6" s="1"/>
  <c r="S19" i="6" s="1"/>
  <c r="T19" i="6" s="1"/>
  <c r="U19" i="6" s="1"/>
  <c r="V19" i="6" s="1"/>
  <c r="P20" i="6"/>
  <c r="Q20" i="6" s="1"/>
  <c r="R20" i="6" s="1"/>
  <c r="P21" i="6"/>
  <c r="Q21" i="6" s="1"/>
  <c r="R21" i="6" s="1"/>
  <c r="S21" i="6" s="1"/>
  <c r="T21" i="6" s="1"/>
  <c r="U21" i="6" s="1"/>
  <c r="V21" i="6" s="1"/>
  <c r="P22" i="6"/>
  <c r="Q22" i="6" s="1"/>
  <c r="R22" i="6" s="1"/>
  <c r="P23" i="6"/>
  <c r="Q23" i="6" s="1"/>
  <c r="R23" i="6" s="1"/>
  <c r="S23" i="6" s="1"/>
  <c r="T23" i="6" s="1"/>
  <c r="U23" i="6" s="1"/>
  <c r="V23" i="6" s="1"/>
  <c r="P24" i="6"/>
  <c r="Q24" i="6" s="1"/>
  <c r="R24" i="6" s="1"/>
  <c r="P25" i="6"/>
  <c r="Q25" i="6" s="1"/>
  <c r="P26" i="6"/>
  <c r="Q26" i="6" s="1"/>
  <c r="R26" i="6" s="1"/>
  <c r="P27" i="6"/>
  <c r="Q27" i="6" s="1"/>
  <c r="R27" i="6" s="1"/>
  <c r="S27" i="6" s="1"/>
  <c r="T27" i="6" s="1"/>
  <c r="U27" i="6" s="1"/>
  <c r="V27" i="6" s="1"/>
  <c r="P28" i="6"/>
  <c r="Q28" i="6" s="1"/>
  <c r="R28" i="6" s="1"/>
  <c r="P29" i="6"/>
  <c r="Q29" i="6" s="1"/>
  <c r="R29" i="6" s="1"/>
  <c r="S29" i="6" s="1"/>
  <c r="T29" i="6" s="1"/>
  <c r="U29" i="6" s="1"/>
  <c r="V29" i="6" s="1"/>
  <c r="P30" i="6"/>
  <c r="Q30" i="6" s="1"/>
  <c r="R30" i="6" s="1"/>
  <c r="P31" i="6"/>
  <c r="Q31" i="6" s="1"/>
  <c r="R31" i="6" s="1"/>
  <c r="S31" i="6" s="1"/>
  <c r="T31" i="6" s="1"/>
  <c r="U31" i="6" s="1"/>
  <c r="V31" i="6" s="1"/>
  <c r="P32" i="6"/>
  <c r="Q32" i="6" s="1"/>
  <c r="R32" i="6" s="1"/>
  <c r="P33" i="6"/>
  <c r="Q33" i="6" s="1"/>
  <c r="P34" i="6"/>
  <c r="Q34" i="6" s="1"/>
  <c r="R34" i="6" s="1"/>
  <c r="P35" i="6"/>
  <c r="Q35" i="6" s="1"/>
  <c r="R35" i="6" s="1"/>
  <c r="S35" i="6" s="1"/>
  <c r="T35" i="6" s="1"/>
  <c r="U35" i="6" s="1"/>
  <c r="V35" i="6" s="1"/>
  <c r="P36" i="6"/>
  <c r="Q36" i="6" s="1"/>
  <c r="R36" i="6" s="1"/>
  <c r="P37" i="6"/>
  <c r="Q37" i="6" s="1"/>
  <c r="R37" i="6" s="1"/>
  <c r="S37" i="6" s="1"/>
  <c r="T37" i="6" s="1"/>
  <c r="U37" i="6" s="1"/>
  <c r="V37" i="6" s="1"/>
  <c r="P38" i="6"/>
  <c r="Q38" i="6" s="1"/>
  <c r="R38" i="6" s="1"/>
  <c r="P39" i="6"/>
  <c r="Q39" i="6" s="1"/>
  <c r="R39" i="6" s="1"/>
  <c r="S39" i="6" s="1"/>
  <c r="T39" i="6" s="1"/>
  <c r="U39" i="6" s="1"/>
  <c r="V39" i="6" s="1"/>
  <c r="P40" i="6"/>
  <c r="Q40" i="6" s="1"/>
  <c r="R40" i="6" s="1"/>
  <c r="P42" i="6"/>
  <c r="Q42" i="6" s="1"/>
  <c r="R42" i="6" s="1"/>
  <c r="P43" i="6"/>
  <c r="Q43" i="6" s="1"/>
  <c r="R43" i="6" s="1"/>
  <c r="P44" i="6"/>
  <c r="Q44" i="6" s="1"/>
  <c r="R44" i="6" s="1"/>
  <c r="P45" i="6"/>
  <c r="Q45" i="6" s="1"/>
  <c r="R45" i="6" s="1"/>
  <c r="S45" i="6" s="1"/>
  <c r="T45" i="6" s="1"/>
  <c r="U45" i="6" s="1"/>
  <c r="V45" i="6" s="1"/>
  <c r="P46" i="6"/>
  <c r="Q46" i="6" s="1"/>
  <c r="R46" i="6" s="1"/>
  <c r="P47" i="6"/>
  <c r="Q47" i="6" s="1"/>
  <c r="R47" i="6" s="1"/>
  <c r="S47" i="6" s="1"/>
  <c r="T47" i="6" s="1"/>
  <c r="U47" i="6" s="1"/>
  <c r="V47" i="6" s="1"/>
  <c r="P48" i="6"/>
  <c r="Q48" i="6" s="1"/>
  <c r="R48" i="6" s="1"/>
  <c r="P49" i="6"/>
  <c r="Q49" i="6" s="1"/>
  <c r="R49" i="6" s="1"/>
  <c r="P50" i="6"/>
  <c r="Q50" i="6" s="1"/>
  <c r="R50" i="6" s="1"/>
  <c r="P51" i="6"/>
  <c r="P10" i="6"/>
  <c r="Q10" i="6" s="1"/>
  <c r="R10" i="6" s="1"/>
  <c r="S10" i="6" s="1"/>
  <c r="V57" i="6"/>
  <c r="U56" i="6"/>
  <c r="V56" i="6" s="1"/>
  <c r="T55" i="6"/>
  <c r="U55" i="6" s="1"/>
  <c r="V55" i="6" s="1"/>
  <c r="R54" i="6"/>
  <c r="S54" i="6" s="1"/>
  <c r="T54" i="6" s="1"/>
  <c r="U54" i="6" s="1"/>
  <c r="V54" i="6" s="1"/>
  <c r="AH32" i="53" l="1"/>
  <c r="AJ20" i="53"/>
  <c r="AH56" i="53"/>
  <c r="AJ35" i="53"/>
  <c r="AL35" i="53" s="1"/>
  <c r="AJ44" i="53"/>
  <c r="AH22" i="53"/>
  <c r="AJ54" i="53"/>
  <c r="AL54" i="53" s="1"/>
  <c r="AH55" i="53"/>
  <c r="AJ36" i="53"/>
  <c r="AL36" i="53" s="1"/>
  <c r="AJ57" i="53"/>
  <c r="AL57" i="53" s="1"/>
  <c r="AH14" i="53"/>
  <c r="AJ28" i="53"/>
  <c r="AL28" i="53" s="1"/>
  <c r="AJ51" i="53"/>
  <c r="AL51" i="53" s="1"/>
  <c r="AJ52" i="53"/>
  <c r="AL52" i="53" s="1"/>
  <c r="AJ37" i="53"/>
  <c r="AL37" i="53" s="1"/>
  <c r="AJ21" i="53"/>
  <c r="AL21" i="53" s="1"/>
  <c r="AJ53" i="53"/>
  <c r="AL53" i="53" s="1"/>
  <c r="AJ48" i="53"/>
  <c r="AL48" i="53" s="1"/>
  <c r="AJ22" i="53"/>
  <c r="AL22" i="53" s="1"/>
  <c r="AJ9" i="53"/>
  <c r="AJ14" i="53"/>
  <c r="AL14" i="53" s="1"/>
  <c r="AJ15" i="53"/>
  <c r="AJ17" i="53"/>
  <c r="AL17" i="53" s="1"/>
  <c r="AJ13" i="53"/>
  <c r="AL13" i="53" s="1"/>
  <c r="AJ31" i="53"/>
  <c r="AL31" i="53" s="1"/>
  <c r="AH51" i="53"/>
  <c r="AJ12" i="53"/>
  <c r="AH34" i="53"/>
  <c r="AJ23" i="53"/>
  <c r="AJ33" i="53"/>
  <c r="AL33" i="53" s="1"/>
  <c r="AH29" i="53"/>
  <c r="AH43" i="53"/>
  <c r="AJ30" i="53"/>
  <c r="AL30" i="53" s="1"/>
  <c r="AJ34" i="53"/>
  <c r="AJ50" i="53"/>
  <c r="AL50" i="53" s="1"/>
  <c r="AJ42" i="53"/>
  <c r="AL42" i="53" s="1"/>
  <c r="AH42" i="53"/>
  <c r="AJ49" i="53"/>
  <c r="AL49" i="53" s="1"/>
  <c r="AJ41" i="53"/>
  <c r="AL41" i="53" s="1"/>
  <c r="AJ27" i="53"/>
  <c r="AL27" i="53" s="1"/>
  <c r="AH23" i="53"/>
  <c r="AH10" i="53"/>
  <c r="AJ40" i="53"/>
  <c r="AL40" i="53" s="1"/>
  <c r="AJ47" i="53"/>
  <c r="AL47" i="53" s="1"/>
  <c r="AJ45" i="53"/>
  <c r="AJ19" i="53"/>
  <c r="AL19" i="53" s="1"/>
  <c r="AJ26" i="53"/>
  <c r="AL26" i="53" s="1"/>
  <c r="AJ55" i="53"/>
  <c r="AL55" i="53" s="1"/>
  <c r="AJ25" i="53"/>
  <c r="AL25" i="53" s="1"/>
  <c r="AH45" i="53"/>
  <c r="AH24" i="53"/>
  <c r="AH44" i="53"/>
  <c r="AJ16" i="53"/>
  <c r="AL16" i="53" s="1"/>
  <c r="AH16" i="53"/>
  <c r="AH30" i="53"/>
  <c r="AH26" i="53"/>
  <c r="AH47" i="53"/>
  <c r="AH36" i="53"/>
  <c r="AJ38" i="53"/>
  <c r="AL38" i="53" s="1"/>
  <c r="AJ10" i="53"/>
  <c r="AL10" i="53" s="1"/>
  <c r="AH35" i="53"/>
  <c r="AJ43" i="53"/>
  <c r="AJ8" i="53"/>
  <c r="AJ29" i="53"/>
  <c r="AL29" i="53" s="1"/>
  <c r="AH50" i="53"/>
  <c r="AH20" i="53"/>
  <c r="AJ24" i="53"/>
  <c r="AL24" i="53" s="1"/>
  <c r="AH49" i="53"/>
  <c r="AJ11" i="53"/>
  <c r="AL11" i="53" s="1"/>
  <c r="AH57" i="53"/>
  <c r="AH18" i="53"/>
  <c r="AH37" i="53"/>
  <c r="AH41" i="53"/>
  <c r="AH46" i="53"/>
  <c r="AH33" i="53"/>
  <c r="AH25" i="53"/>
  <c r="AJ18" i="53"/>
  <c r="AL18" i="53" s="1"/>
  <c r="AJ56" i="53"/>
  <c r="AL56" i="53" s="1"/>
  <c r="AJ32" i="53"/>
  <c r="AL32" i="53" s="1"/>
  <c r="AJ46" i="53"/>
  <c r="AL46" i="53" s="1"/>
  <c r="AH52" i="53"/>
  <c r="AH53" i="53"/>
  <c r="AH39" i="53"/>
  <c r="AH8" i="53"/>
  <c r="AH15" i="53"/>
  <c r="AH11" i="53"/>
  <c r="AH9" i="53"/>
  <c r="AH48" i="53"/>
  <c r="AH28" i="53"/>
  <c r="AJ39" i="53"/>
  <c r="AH12" i="53"/>
  <c r="AH31" i="53"/>
  <c r="AH27" i="53"/>
  <c r="AH40" i="53"/>
  <c r="AH54" i="53"/>
  <c r="AH21" i="53"/>
  <c r="AH19" i="53"/>
  <c r="AH17" i="53"/>
  <c r="AH13" i="53"/>
  <c r="AH38" i="53"/>
  <c r="AF40" i="36"/>
  <c r="AF50" i="36"/>
  <c r="AH38" i="36"/>
  <c r="AF56" i="36"/>
  <c r="AH56" i="36"/>
  <c r="AJ56" i="36" s="1"/>
  <c r="AR56" i="36" s="1"/>
  <c r="AT56" i="36" s="1"/>
  <c r="BB56" i="36" s="1"/>
  <c r="AH45" i="36"/>
  <c r="AH40" i="36"/>
  <c r="AH31" i="36"/>
  <c r="AF35" i="36"/>
  <c r="AF38" i="36"/>
  <c r="AH37" i="36"/>
  <c r="AH34" i="36"/>
  <c r="AF37" i="36"/>
  <c r="AH21" i="36"/>
  <c r="AJ21" i="36" s="1"/>
  <c r="AR21" i="36" s="1"/>
  <c r="AT21" i="36" s="1"/>
  <c r="BB21" i="36" s="1"/>
  <c r="BD21" i="36" s="1"/>
  <c r="BL21" i="36" s="1"/>
  <c r="BN21" i="36" s="1"/>
  <c r="AH47" i="36"/>
  <c r="AJ47" i="36" s="1"/>
  <c r="AR47" i="36" s="1"/>
  <c r="AT47" i="36" s="1"/>
  <c r="BB47" i="36" s="1"/>
  <c r="AH53" i="36"/>
  <c r="AJ53" i="36" s="1"/>
  <c r="AR53" i="36" s="1"/>
  <c r="AT53" i="36" s="1"/>
  <c r="BB53" i="36" s="1"/>
  <c r="AH51" i="36"/>
  <c r="AJ51" i="36" s="1"/>
  <c r="AR51" i="36" s="1"/>
  <c r="AT51" i="36" s="1"/>
  <c r="BB51" i="36" s="1"/>
  <c r="AH23" i="36"/>
  <c r="AF44" i="36"/>
  <c r="AF22" i="36"/>
  <c r="AI22" i="36" s="1"/>
  <c r="AP22" i="36" s="1"/>
  <c r="AS22" i="36" s="1"/>
  <c r="AZ22" i="36" s="1"/>
  <c r="AH29" i="36"/>
  <c r="AJ29" i="36" s="1"/>
  <c r="AR29" i="36" s="1"/>
  <c r="AH14" i="36"/>
  <c r="AH32" i="36"/>
  <c r="AJ32" i="36" s="1"/>
  <c r="AR32" i="36" s="1"/>
  <c r="AF41" i="36"/>
  <c r="AH36" i="36"/>
  <c r="AJ36" i="36" s="1"/>
  <c r="AR36" i="36" s="1"/>
  <c r="AH26" i="36"/>
  <c r="AH24" i="36"/>
  <c r="AJ24" i="36" s="1"/>
  <c r="AR24" i="36" s="1"/>
  <c r="AT24" i="36" s="1"/>
  <c r="BB24" i="36" s="1"/>
  <c r="AF34" i="36"/>
  <c r="AF13" i="36"/>
  <c r="AH41" i="36"/>
  <c r="AJ41" i="36" s="1"/>
  <c r="AR41" i="36" s="1"/>
  <c r="AT41" i="36" s="1"/>
  <c r="BB41" i="36" s="1"/>
  <c r="AH27" i="36"/>
  <c r="AJ27" i="36" s="1"/>
  <c r="AR27" i="36" s="1"/>
  <c r="AT27" i="36" s="1"/>
  <c r="BB27" i="36" s="1"/>
  <c r="AH11" i="36"/>
  <c r="AF36" i="36"/>
  <c r="AH48" i="36"/>
  <c r="AF48" i="36"/>
  <c r="AH50" i="36"/>
  <c r="AH57" i="36"/>
  <c r="AJ57" i="36" s="1"/>
  <c r="AR57" i="36" s="1"/>
  <c r="AT57" i="36" s="1"/>
  <c r="BB57" i="36" s="1"/>
  <c r="BD57" i="36" s="1"/>
  <c r="BL57" i="36" s="1"/>
  <c r="BN57" i="36" s="1"/>
  <c r="AF46" i="36"/>
  <c r="AH49" i="36"/>
  <c r="AF55" i="36"/>
  <c r="AF57" i="36"/>
  <c r="AH55" i="36"/>
  <c r="AJ55" i="36" s="1"/>
  <c r="AR55" i="36" s="1"/>
  <c r="AH10" i="36"/>
  <c r="AF33" i="36"/>
  <c r="AF9" i="36"/>
  <c r="AH35" i="36"/>
  <c r="AJ35" i="36" s="1"/>
  <c r="AR35" i="36" s="1"/>
  <c r="AT35" i="36" s="1"/>
  <c r="BB35" i="36" s="1"/>
  <c r="BD35" i="36" s="1"/>
  <c r="BL35" i="36" s="1"/>
  <c r="BN35" i="36" s="1"/>
  <c r="AF10" i="36"/>
  <c r="AH12" i="36"/>
  <c r="AH33" i="36"/>
  <c r="AJ33" i="36" s="1"/>
  <c r="AR33" i="36" s="1"/>
  <c r="AF15" i="36"/>
  <c r="AF31" i="36"/>
  <c r="AH9" i="36"/>
  <c r="AH46" i="36"/>
  <c r="AH42" i="36"/>
  <c r="AJ42" i="36" s="1"/>
  <c r="AR42" i="36" s="1"/>
  <c r="AT42" i="36" s="1"/>
  <c r="BB42" i="36" s="1"/>
  <c r="AF43" i="36"/>
  <c r="AH13" i="36"/>
  <c r="AF11" i="36"/>
  <c r="AH25" i="36"/>
  <c r="AJ25" i="36" s="1"/>
  <c r="AR25" i="36" s="1"/>
  <c r="AF30" i="36"/>
  <c r="AL30" i="36" s="1"/>
  <c r="AF16" i="36"/>
  <c r="AI16" i="36" s="1"/>
  <c r="AP16" i="36" s="1"/>
  <c r="AF53" i="36"/>
  <c r="AH30" i="36"/>
  <c r="AJ30" i="36" s="1"/>
  <c r="AR30" i="36" s="1"/>
  <c r="AH17" i="36"/>
  <c r="AJ17" i="36" s="1"/>
  <c r="AR17" i="36" s="1"/>
  <c r="AH16" i="36"/>
  <c r="AH39" i="36"/>
  <c r="AJ39" i="36" s="1"/>
  <c r="AR39" i="36" s="1"/>
  <c r="S13" i="6"/>
  <c r="T13" i="6" s="1"/>
  <c r="U13" i="6" s="1"/>
  <c r="V13" i="6" s="1"/>
  <c r="R33" i="6"/>
  <c r="S33" i="6" s="1"/>
  <c r="T33" i="6" s="1"/>
  <c r="U33" i="6" s="1"/>
  <c r="V33" i="6" s="1"/>
  <c r="R25" i="6"/>
  <c r="S25" i="6" s="1"/>
  <c r="T25" i="6" s="1"/>
  <c r="U25" i="6" s="1"/>
  <c r="V25" i="6" s="1"/>
  <c r="R17" i="6"/>
  <c r="S17" i="6" s="1"/>
  <c r="T17" i="6" s="1"/>
  <c r="U17" i="6" s="1"/>
  <c r="V17" i="6" s="1"/>
  <c r="S49" i="6"/>
  <c r="T49" i="6" s="1"/>
  <c r="U49" i="6" s="1"/>
  <c r="V49" i="6" s="1"/>
  <c r="S41" i="6"/>
  <c r="T41" i="6" s="1"/>
  <c r="U41" i="6" s="1"/>
  <c r="V41" i="6" s="1"/>
  <c r="Q51" i="6"/>
  <c r="R51" i="6" s="1"/>
  <c r="AF28" i="36"/>
  <c r="AI28" i="36" s="1"/>
  <c r="AP28" i="36" s="1"/>
  <c r="AF26" i="36"/>
  <c r="AL26" i="36" s="1"/>
  <c r="AF20" i="36"/>
  <c r="AI20" i="36" s="1"/>
  <c r="AP20" i="36" s="1"/>
  <c r="AH54" i="36"/>
  <c r="AJ54" i="36" s="1"/>
  <c r="AR54" i="36" s="1"/>
  <c r="AF45" i="36"/>
  <c r="AI45" i="36" s="1"/>
  <c r="AP45" i="36" s="1"/>
  <c r="AF29" i="36"/>
  <c r="AI29" i="36" s="1"/>
  <c r="AP29" i="36" s="1"/>
  <c r="AH18" i="36"/>
  <c r="AJ18" i="36" s="1"/>
  <c r="AR18" i="36" s="1"/>
  <c r="AF47" i="36"/>
  <c r="AI47" i="36" s="1"/>
  <c r="AP47" i="36" s="1"/>
  <c r="AH28" i="36"/>
  <c r="AF27" i="36"/>
  <c r="AF18" i="36"/>
  <c r="AI18" i="36" s="1"/>
  <c r="AP18" i="36" s="1"/>
  <c r="AF25" i="36"/>
  <c r="AI25" i="36" s="1"/>
  <c r="AP25" i="36" s="1"/>
  <c r="AF39" i="36"/>
  <c r="AI39" i="36" s="1"/>
  <c r="AP39" i="36" s="1"/>
  <c r="AF42" i="36"/>
  <c r="AL42" i="36" s="1"/>
  <c r="AF49" i="36"/>
  <c r="AI49" i="36" s="1"/>
  <c r="AP49" i="36" s="1"/>
  <c r="AH19" i="36"/>
  <c r="AJ19" i="36" s="1"/>
  <c r="AR19" i="36" s="1"/>
  <c r="AF24" i="36"/>
  <c r="AI24" i="36" s="1"/>
  <c r="AP24" i="36" s="1"/>
  <c r="AF23" i="36"/>
  <c r="AI23" i="36" s="1"/>
  <c r="AP23" i="36" s="1"/>
  <c r="AF17" i="36"/>
  <c r="AL17" i="36" s="1"/>
  <c r="AH20" i="36"/>
  <c r="AJ20" i="36" s="1"/>
  <c r="AR20" i="36" s="1"/>
  <c r="AF54" i="36"/>
  <c r="AI54" i="36" s="1"/>
  <c r="AP54" i="36" s="1"/>
  <c r="AF14" i="36"/>
  <c r="AH22" i="36"/>
  <c r="AF51" i="36"/>
  <c r="AI51" i="36" s="1"/>
  <c r="AP51" i="36" s="1"/>
  <c r="AF19" i="36"/>
  <c r="AI19" i="36" s="1"/>
  <c r="AP19" i="36" s="1"/>
  <c r="AH52" i="36"/>
  <c r="AJ52" i="36" s="1"/>
  <c r="AR52" i="36" s="1"/>
  <c r="AT52" i="36" s="1"/>
  <c r="BB52" i="36" s="1"/>
  <c r="BD52" i="36" s="1"/>
  <c r="BL52" i="36" s="1"/>
  <c r="BN52" i="36" s="1"/>
  <c r="AH43" i="36"/>
  <c r="AJ43" i="36" s="1"/>
  <c r="AR43" i="36" s="1"/>
  <c r="AT43" i="36" s="1"/>
  <c r="BB43" i="36" s="1"/>
  <c r="BD43" i="36" s="1"/>
  <c r="BL43" i="36" s="1"/>
  <c r="BN43" i="36" s="1"/>
  <c r="AF52" i="36"/>
  <c r="AH44" i="36"/>
  <c r="AH15" i="36"/>
  <c r="AF21" i="36"/>
  <c r="AF32" i="36"/>
  <c r="AF12" i="36"/>
  <c r="AJ28" i="36"/>
  <c r="AR28" i="36" s="1"/>
  <c r="AL24" i="36"/>
  <c r="AT29" i="36"/>
  <c r="BB29" i="36" s="1"/>
  <c r="BD56" i="36"/>
  <c r="BL56" i="36" s="1"/>
  <c r="BN56" i="36" s="1"/>
  <c r="AI27" i="36"/>
  <c r="AP27" i="36" s="1"/>
  <c r="P15" i="40"/>
  <c r="U23" i="40"/>
  <c r="K15" i="40"/>
  <c r="K23" i="40"/>
  <c r="F15" i="40"/>
  <c r="U15" i="40"/>
  <c r="P23" i="40"/>
  <c r="T10" i="6"/>
  <c r="U10" i="6" s="1"/>
  <c r="V10" i="6" s="1"/>
  <c r="S43" i="6"/>
  <c r="T43" i="6" s="1"/>
  <c r="U43" i="6" s="1"/>
  <c r="V43" i="6" s="1"/>
  <c r="S51" i="6"/>
  <c r="T51" i="6" s="1"/>
  <c r="U51" i="6" s="1"/>
  <c r="V51" i="6" s="1"/>
  <c r="S46" i="6"/>
  <c r="T46" i="6" s="1"/>
  <c r="U46" i="6" s="1"/>
  <c r="V46" i="6" s="1"/>
  <c r="S38" i="6"/>
  <c r="T38" i="6" s="1"/>
  <c r="U38" i="6" s="1"/>
  <c r="V38" i="6" s="1"/>
  <c r="S30" i="6"/>
  <c r="T30" i="6" s="1"/>
  <c r="U30" i="6" s="1"/>
  <c r="V30" i="6" s="1"/>
  <c r="S22" i="6"/>
  <c r="T22" i="6" s="1"/>
  <c r="U22" i="6" s="1"/>
  <c r="V22" i="6" s="1"/>
  <c r="S48" i="6"/>
  <c r="T48" i="6" s="1"/>
  <c r="U48" i="6" s="1"/>
  <c r="V48" i="6" s="1"/>
  <c r="S40" i="6"/>
  <c r="T40" i="6" s="1"/>
  <c r="U40" i="6" s="1"/>
  <c r="V40" i="6" s="1"/>
  <c r="S32" i="6"/>
  <c r="T32" i="6" s="1"/>
  <c r="U32" i="6" s="1"/>
  <c r="V32" i="6" s="1"/>
  <c r="S24" i="6"/>
  <c r="T24" i="6" s="1"/>
  <c r="U24" i="6" s="1"/>
  <c r="V24" i="6" s="1"/>
  <c r="S16" i="6"/>
  <c r="T16" i="6" s="1"/>
  <c r="U16" i="6" s="1"/>
  <c r="V16" i="6" s="1"/>
  <c r="S50" i="6"/>
  <c r="T50" i="6" s="1"/>
  <c r="U50" i="6" s="1"/>
  <c r="V50" i="6" s="1"/>
  <c r="S42" i="6"/>
  <c r="T42" i="6" s="1"/>
  <c r="U42" i="6" s="1"/>
  <c r="V42" i="6" s="1"/>
  <c r="S34" i="6"/>
  <c r="T34" i="6" s="1"/>
  <c r="U34" i="6" s="1"/>
  <c r="V34" i="6" s="1"/>
  <c r="S26" i="6"/>
  <c r="T26" i="6" s="1"/>
  <c r="U26" i="6" s="1"/>
  <c r="V26" i="6" s="1"/>
  <c r="S18" i="6"/>
  <c r="T18" i="6" s="1"/>
  <c r="U18" i="6" s="1"/>
  <c r="V18" i="6" s="1"/>
  <c r="S15" i="6"/>
  <c r="T15" i="6" s="1"/>
  <c r="U15" i="6" s="1"/>
  <c r="V15" i="6" s="1"/>
  <c r="S12" i="6"/>
  <c r="T12" i="6" s="1"/>
  <c r="U12" i="6" s="1"/>
  <c r="V12" i="6" s="1"/>
  <c r="S52" i="6"/>
  <c r="T52" i="6" s="1"/>
  <c r="U52" i="6" s="1"/>
  <c r="V52" i="6" s="1"/>
  <c r="S44" i="6"/>
  <c r="T44" i="6" s="1"/>
  <c r="U44" i="6" s="1"/>
  <c r="V44" i="6" s="1"/>
  <c r="S36" i="6"/>
  <c r="T36" i="6" s="1"/>
  <c r="U36" i="6" s="1"/>
  <c r="V36" i="6" s="1"/>
  <c r="S28" i="6"/>
  <c r="T28" i="6" s="1"/>
  <c r="U28" i="6" s="1"/>
  <c r="V28" i="6" s="1"/>
  <c r="S20" i="6"/>
  <c r="T20" i="6" s="1"/>
  <c r="U20" i="6" s="1"/>
  <c r="V20" i="6" s="1"/>
  <c r="S14" i="6"/>
  <c r="T14" i="6" s="1"/>
  <c r="U14" i="6" s="1"/>
  <c r="V14" i="6" s="1"/>
  <c r="S11" i="6"/>
  <c r="T11" i="6" s="1"/>
  <c r="U11" i="6" s="1"/>
  <c r="V11" i="6" s="1"/>
  <c r="AI26" i="36" l="1"/>
  <c r="AP26" i="36" s="1"/>
  <c r="AI42" i="36"/>
  <c r="AP42" i="36" s="1"/>
  <c r="AL39" i="36"/>
  <c r="AL22" i="36"/>
  <c r="AL45" i="36"/>
  <c r="AL53" i="36"/>
  <c r="AN21" i="53"/>
  <c r="AK21" i="53"/>
  <c r="AR21" i="53" s="1"/>
  <c r="AK54" i="53"/>
  <c r="AR54" i="53" s="1"/>
  <c r="AN54" i="53"/>
  <c r="AN40" i="53"/>
  <c r="AK40" i="53"/>
  <c r="AR40" i="53" s="1"/>
  <c r="AT33" i="53"/>
  <c r="AV33" i="53" s="1"/>
  <c r="DP33" i="53"/>
  <c r="AT18" i="53"/>
  <c r="AV18" i="53" s="1"/>
  <c r="DP18" i="53"/>
  <c r="AL23" i="53"/>
  <c r="DP23" i="53" s="1"/>
  <c r="AK25" i="53"/>
  <c r="AR25" i="53" s="1"/>
  <c r="AN25" i="53"/>
  <c r="AK34" i="53"/>
  <c r="AR34" i="53" s="1"/>
  <c r="AN34" i="53"/>
  <c r="AL12" i="53"/>
  <c r="DP12" i="53" s="1"/>
  <c r="AL19" i="36"/>
  <c r="AL39" i="53"/>
  <c r="DP39" i="53" s="1"/>
  <c r="AN46" i="53"/>
  <c r="AK46" i="53"/>
  <c r="AR46" i="53" s="1"/>
  <c r="AK36" i="53"/>
  <c r="AR36" i="53" s="1"/>
  <c r="AN36" i="53"/>
  <c r="AN10" i="53"/>
  <c r="AK10" i="53"/>
  <c r="AR10" i="53" s="1"/>
  <c r="AN51" i="53"/>
  <c r="AK51" i="53"/>
  <c r="AR51" i="53" s="1"/>
  <c r="AT57" i="53"/>
  <c r="AV57" i="53" s="1"/>
  <c r="DP57" i="53"/>
  <c r="AK43" i="53"/>
  <c r="AR43" i="53" s="1"/>
  <c r="AN43" i="53"/>
  <c r="AT32" i="53"/>
  <c r="AV32" i="53" s="1"/>
  <c r="DP32" i="53"/>
  <c r="AT56" i="53"/>
  <c r="AV56" i="53" s="1"/>
  <c r="DP56" i="53"/>
  <c r="AL43" i="53"/>
  <c r="DP43" i="53" s="1"/>
  <c r="AT19" i="53"/>
  <c r="AV19" i="53" s="1"/>
  <c r="DP19" i="53"/>
  <c r="AT52" i="53"/>
  <c r="DP52" i="53"/>
  <c r="AN27" i="53"/>
  <c r="AK27" i="53"/>
  <c r="AR27" i="53" s="1"/>
  <c r="AK35" i="53"/>
  <c r="AR35" i="53" s="1"/>
  <c r="AN35" i="53"/>
  <c r="AL45" i="53"/>
  <c r="DP45" i="53" s="1"/>
  <c r="AT51" i="53"/>
  <c r="AV51" i="53" s="1"/>
  <c r="DP51" i="53"/>
  <c r="AL20" i="36"/>
  <c r="AN31" i="53"/>
  <c r="AK31" i="53"/>
  <c r="AR31" i="53" s="1"/>
  <c r="AT10" i="53"/>
  <c r="AV10" i="53" s="1"/>
  <c r="DP10" i="53"/>
  <c r="AT47" i="53"/>
  <c r="AV47" i="53" s="1"/>
  <c r="DP47" i="53"/>
  <c r="AT28" i="53"/>
  <c r="AV28" i="53" s="1"/>
  <c r="DP28" i="53"/>
  <c r="AK12" i="53"/>
  <c r="AR12" i="53" s="1"/>
  <c r="AN12" i="53"/>
  <c r="AK33" i="53"/>
  <c r="AR33" i="53" s="1"/>
  <c r="AN33" i="53"/>
  <c r="AT38" i="53"/>
  <c r="DP38" i="53"/>
  <c r="AT40" i="53"/>
  <c r="AV40" i="53" s="1"/>
  <c r="DP40" i="53"/>
  <c r="AK14" i="53"/>
  <c r="AR14" i="53" s="1"/>
  <c r="AN14" i="53"/>
  <c r="AI17" i="36"/>
  <c r="AP17" i="36" s="1"/>
  <c r="AV17" i="36" s="1"/>
  <c r="AK28" i="53"/>
  <c r="AR28" i="53" s="1"/>
  <c r="AN28" i="53"/>
  <c r="AN41" i="53"/>
  <c r="AK41" i="53"/>
  <c r="AR41" i="53" s="1"/>
  <c r="AN47" i="53"/>
  <c r="AK47" i="53"/>
  <c r="AR47" i="53" s="1"/>
  <c r="AN23" i="53"/>
  <c r="AK23" i="53"/>
  <c r="AR23" i="53" s="1"/>
  <c r="AT31" i="53"/>
  <c r="DP31" i="53"/>
  <c r="AT36" i="53"/>
  <c r="AV36" i="53" s="1"/>
  <c r="DP36" i="53"/>
  <c r="AK48" i="53"/>
  <c r="AR48" i="53" s="1"/>
  <c r="AN48" i="53"/>
  <c r="AK37" i="53"/>
  <c r="AR37" i="53" s="1"/>
  <c r="AN37" i="53"/>
  <c r="AK26" i="53"/>
  <c r="AR26" i="53" s="1"/>
  <c r="AN26" i="53"/>
  <c r="AT27" i="53"/>
  <c r="AV27" i="53" s="1"/>
  <c r="DP27" i="53"/>
  <c r="AT13" i="53"/>
  <c r="AV13" i="53" s="1"/>
  <c r="DP13" i="53"/>
  <c r="AN55" i="53"/>
  <c r="AK55" i="53"/>
  <c r="AR55" i="53" s="1"/>
  <c r="AT29" i="53"/>
  <c r="AV29" i="53" s="1"/>
  <c r="DP29" i="53"/>
  <c r="AT41" i="53"/>
  <c r="AV41" i="53" s="1"/>
  <c r="DP41" i="53"/>
  <c r="AT54" i="53"/>
  <c r="AV54" i="53" s="1"/>
  <c r="DP54" i="53"/>
  <c r="AT46" i="53"/>
  <c r="AV46" i="53" s="1"/>
  <c r="DP46" i="53"/>
  <c r="AN11" i="53"/>
  <c r="AK11" i="53"/>
  <c r="AR11" i="53" s="1"/>
  <c r="AN57" i="53"/>
  <c r="AK57" i="53"/>
  <c r="AR57" i="53" s="1"/>
  <c r="AK16" i="53"/>
  <c r="AR16" i="53" s="1"/>
  <c r="AN16" i="53"/>
  <c r="AT49" i="53"/>
  <c r="AV49" i="53" s="1"/>
  <c r="DP49" i="53"/>
  <c r="AL15" i="53"/>
  <c r="DP15" i="53" s="1"/>
  <c r="AK22" i="53"/>
  <c r="AR22" i="53" s="1"/>
  <c r="AN22" i="53"/>
  <c r="AK29" i="53"/>
  <c r="AR29" i="53" s="1"/>
  <c r="AN29" i="53"/>
  <c r="AT17" i="53"/>
  <c r="AV17" i="53" s="1"/>
  <c r="DP17" i="53"/>
  <c r="AT16" i="53"/>
  <c r="AV16" i="53" s="1"/>
  <c r="DP16" i="53"/>
  <c r="AT14" i="53"/>
  <c r="AV14" i="53" s="1"/>
  <c r="DP14" i="53"/>
  <c r="AL44" i="53"/>
  <c r="DP44" i="53" s="1"/>
  <c r="AT37" i="53"/>
  <c r="AV37" i="53" s="1"/>
  <c r="DP37" i="53"/>
  <c r="AN9" i="53"/>
  <c r="AK9" i="53"/>
  <c r="AR9" i="53" s="1"/>
  <c r="AH4" i="53"/>
  <c r="AN8" i="53"/>
  <c r="AH3" i="53"/>
  <c r="AK8" i="53"/>
  <c r="AR8" i="53" s="1"/>
  <c r="AT21" i="53"/>
  <c r="AV21" i="53" s="1"/>
  <c r="DP21" i="53"/>
  <c r="AT26" i="53"/>
  <c r="AV26" i="53" s="1"/>
  <c r="DP26" i="53"/>
  <c r="AN30" i="53"/>
  <c r="AK30" i="53"/>
  <c r="AR30" i="53" s="1"/>
  <c r="AN15" i="53"/>
  <c r="AK15" i="53"/>
  <c r="AR15" i="53" s="1"/>
  <c r="AT11" i="53"/>
  <c r="AV11" i="53" s="1"/>
  <c r="DP11" i="53"/>
  <c r="AK42" i="53"/>
  <c r="AR42" i="53" s="1"/>
  <c r="AN42" i="53"/>
  <c r="AL16" i="36"/>
  <c r="AN38" i="53"/>
  <c r="AK38" i="53"/>
  <c r="AR38" i="53" s="1"/>
  <c r="AN49" i="53"/>
  <c r="AK49" i="53"/>
  <c r="AR49" i="53" s="1"/>
  <c r="AN44" i="53"/>
  <c r="AK44" i="53"/>
  <c r="AR44" i="53" s="1"/>
  <c r="AT42" i="53"/>
  <c r="AV42" i="53" s="1"/>
  <c r="DP42" i="53"/>
  <c r="AL9" i="53"/>
  <c r="DP9" i="53" s="1"/>
  <c r="AT35" i="53"/>
  <c r="AV35" i="53" s="1"/>
  <c r="DP35" i="53"/>
  <c r="AI30" i="36"/>
  <c r="AP30" i="36" s="1"/>
  <c r="AV30" i="36" s="1"/>
  <c r="AK13" i="53"/>
  <c r="AR13" i="53" s="1"/>
  <c r="AN13" i="53"/>
  <c r="AK39" i="53"/>
  <c r="AR39" i="53" s="1"/>
  <c r="AN39" i="53"/>
  <c r="AT24" i="53"/>
  <c r="AV24" i="53" s="1"/>
  <c r="DP24" i="53"/>
  <c r="AK24" i="53"/>
  <c r="AR24" i="53"/>
  <c r="AN24" i="53"/>
  <c r="AT50" i="53"/>
  <c r="AV50" i="53" s="1"/>
  <c r="DP50" i="53"/>
  <c r="AT22" i="53"/>
  <c r="AV22" i="53" s="1"/>
  <c r="DP22" i="53"/>
  <c r="AK56" i="53"/>
  <c r="AR56" i="53" s="1"/>
  <c r="AN56" i="53"/>
  <c r="AJ22" i="36"/>
  <c r="AR22" i="36" s="1"/>
  <c r="AT22" i="36" s="1"/>
  <c r="BB22" i="36" s="1"/>
  <c r="AN17" i="53"/>
  <c r="AK17" i="53"/>
  <c r="AR17" i="53" s="1"/>
  <c r="AN53" i="53"/>
  <c r="AK53" i="53"/>
  <c r="AR53" i="53" s="1"/>
  <c r="AN20" i="53"/>
  <c r="AK20" i="53"/>
  <c r="AR20" i="53" s="1"/>
  <c r="AN45" i="53"/>
  <c r="AK45" i="53"/>
  <c r="AR45" i="53" s="1"/>
  <c r="AL34" i="53"/>
  <c r="DP34" i="53" s="1"/>
  <c r="AT48" i="53"/>
  <c r="AV48" i="53" s="1"/>
  <c r="DP48" i="53"/>
  <c r="AL20" i="53"/>
  <c r="DP20" i="53" s="1"/>
  <c r="AT55" i="53"/>
  <c r="AV55" i="53" s="1"/>
  <c r="DP55" i="53"/>
  <c r="AJ3" i="53"/>
  <c r="AJ4" i="53"/>
  <c r="AL8" i="53"/>
  <c r="AN18" i="53"/>
  <c r="AK18" i="53"/>
  <c r="AR18" i="53" s="1"/>
  <c r="AN19" i="53"/>
  <c r="AK19" i="53"/>
  <c r="AR19" i="53" s="1"/>
  <c r="AK52" i="53"/>
  <c r="AR52" i="53" s="1"/>
  <c r="AN52" i="53"/>
  <c r="AN50" i="53"/>
  <c r="AK50" i="53"/>
  <c r="AR50" i="53" s="1"/>
  <c r="AT25" i="53"/>
  <c r="DP25" i="53"/>
  <c r="AT30" i="53"/>
  <c r="AV30" i="53" s="1"/>
  <c r="DP30" i="53"/>
  <c r="AT53" i="53"/>
  <c r="AV53" i="53" s="1"/>
  <c r="DP53" i="53"/>
  <c r="AK32" i="53"/>
  <c r="AR32" i="53" s="1"/>
  <c r="AN32" i="53"/>
  <c r="AL18" i="36"/>
  <c r="AL28" i="36"/>
  <c r="AJ16" i="36"/>
  <c r="AR16" i="36" s="1"/>
  <c r="AT16" i="36" s="1"/>
  <c r="BB16" i="36" s="1"/>
  <c r="AL27" i="36"/>
  <c r="AI53" i="36"/>
  <c r="AP53" i="36" s="1"/>
  <c r="AV53" i="36" s="1"/>
  <c r="AL54" i="36"/>
  <c r="AL23" i="36"/>
  <c r="AL49" i="36"/>
  <c r="AL29" i="36"/>
  <c r="AL51" i="36"/>
  <c r="AL47" i="36"/>
  <c r="AL25" i="36"/>
  <c r="AI52" i="36"/>
  <c r="AP52" i="36" s="1"/>
  <c r="AL52" i="36"/>
  <c r="AL14" i="36"/>
  <c r="AI14" i="36"/>
  <c r="AP14" i="36" s="1"/>
  <c r="AJ12" i="36"/>
  <c r="AR12" i="36" s="1"/>
  <c r="AJ49" i="36"/>
  <c r="AR49" i="36" s="1"/>
  <c r="AI46" i="36"/>
  <c r="AP46" i="36" s="1"/>
  <c r="AL46" i="36"/>
  <c r="AJ50" i="36"/>
  <c r="AR50" i="36" s="1"/>
  <c r="AJ48" i="36"/>
  <c r="AR48" i="36" s="1"/>
  <c r="AL34" i="36"/>
  <c r="AI34" i="36"/>
  <c r="AP34" i="36" s="1"/>
  <c r="AT32" i="36"/>
  <c r="BB32" i="36" s="1"/>
  <c r="AL44" i="36"/>
  <c r="AI44" i="36"/>
  <c r="AP44" i="36" s="1"/>
  <c r="AL38" i="36"/>
  <c r="AI38" i="36"/>
  <c r="AP38" i="36" s="1"/>
  <c r="AJ40" i="36"/>
  <c r="AR40" i="36" s="1"/>
  <c r="AT40" i="36" s="1"/>
  <c r="BB40" i="36" s="1"/>
  <c r="BD40" i="36" s="1"/>
  <c r="BL40" i="36" s="1"/>
  <c r="BN40" i="36" s="1"/>
  <c r="AI40" i="36"/>
  <c r="AP40" i="36" s="1"/>
  <c r="AL40" i="36"/>
  <c r="AI12" i="36"/>
  <c r="AP12" i="36" s="1"/>
  <c r="AL12" i="36"/>
  <c r="AI11" i="36"/>
  <c r="AP11" i="36" s="1"/>
  <c r="AL11" i="36"/>
  <c r="AL48" i="36"/>
  <c r="AI48" i="36"/>
  <c r="AP48" i="36" s="1"/>
  <c r="AI36" i="36"/>
  <c r="AP36" i="36" s="1"/>
  <c r="AL36" i="36"/>
  <c r="AJ11" i="36"/>
  <c r="AR11" i="36" s="1"/>
  <c r="AI13" i="36"/>
  <c r="AP13" i="36" s="1"/>
  <c r="AL13" i="36"/>
  <c r="AJ23" i="36"/>
  <c r="AR23" i="36" s="1"/>
  <c r="AV23" i="36" s="1"/>
  <c r="AI43" i="36"/>
  <c r="AP43" i="36" s="1"/>
  <c r="AL43" i="36"/>
  <c r="AJ46" i="36"/>
  <c r="AR46" i="36" s="1"/>
  <c r="AI31" i="36"/>
  <c r="AP31" i="36" s="1"/>
  <c r="AL31" i="36"/>
  <c r="AI55" i="36"/>
  <c r="AP55" i="36" s="1"/>
  <c r="AL55" i="36"/>
  <c r="AJ26" i="36"/>
  <c r="AR26" i="36" s="1"/>
  <c r="AV26" i="36" s="1"/>
  <c r="AI37" i="36"/>
  <c r="AP37" i="36" s="1"/>
  <c r="AL37" i="36"/>
  <c r="AJ45" i="36"/>
  <c r="AR45" i="36" s="1"/>
  <c r="AL56" i="36"/>
  <c r="AI56" i="36"/>
  <c r="AP56" i="36" s="1"/>
  <c r="AL21" i="36"/>
  <c r="AI21" i="36"/>
  <c r="AP21" i="36" s="1"/>
  <c r="AJ15" i="36"/>
  <c r="AR15" i="36" s="1"/>
  <c r="AL9" i="36"/>
  <c r="AJ9" i="36"/>
  <c r="AR9" i="36" s="1"/>
  <c r="AT9" i="36" s="1"/>
  <c r="BB9" i="36" s="1"/>
  <c r="BD9" i="36" s="1"/>
  <c r="BL9" i="36" s="1"/>
  <c r="AT36" i="36"/>
  <c r="BB36" i="36" s="1"/>
  <c r="AJ38" i="36"/>
  <c r="AR38" i="36" s="1"/>
  <c r="AJ13" i="36"/>
  <c r="AR13" i="36" s="1"/>
  <c r="AL15" i="36"/>
  <c r="AI15" i="36"/>
  <c r="AP15" i="36" s="1"/>
  <c r="AI10" i="36"/>
  <c r="AP10" i="36" s="1"/>
  <c r="AL10" i="36"/>
  <c r="AT55" i="36"/>
  <c r="BB55" i="36" s="1"/>
  <c r="AL41" i="36"/>
  <c r="AI41" i="36"/>
  <c r="AP41" i="36" s="1"/>
  <c r="AJ14" i="36"/>
  <c r="AR14" i="36" s="1"/>
  <c r="AT14" i="36" s="1"/>
  <c r="BB14" i="36" s="1"/>
  <c r="BD14" i="36" s="1"/>
  <c r="BL14" i="36" s="1"/>
  <c r="BN14" i="36" s="1"/>
  <c r="AT33" i="36"/>
  <c r="BB33" i="36" s="1"/>
  <c r="AI57" i="36"/>
  <c r="AP57" i="36" s="1"/>
  <c r="AL57" i="36"/>
  <c r="AJ34" i="36"/>
  <c r="AR34" i="36" s="1"/>
  <c r="AT34" i="36" s="1"/>
  <c r="BB34" i="36" s="1"/>
  <c r="AI35" i="36"/>
  <c r="AP35" i="36" s="1"/>
  <c r="AL35" i="36"/>
  <c r="AI32" i="36"/>
  <c r="AP32" i="36" s="1"/>
  <c r="AL32" i="36"/>
  <c r="AJ44" i="36"/>
  <c r="AR44" i="36" s="1"/>
  <c r="AI9" i="36"/>
  <c r="AP9" i="36" s="1"/>
  <c r="AI33" i="36"/>
  <c r="AP33" i="36" s="1"/>
  <c r="AL33" i="36"/>
  <c r="AJ10" i="36"/>
  <c r="AR10" i="36" s="1"/>
  <c r="AJ37" i="36"/>
  <c r="AR37" i="36" s="1"/>
  <c r="AT37" i="36" s="1"/>
  <c r="BB37" i="36" s="1"/>
  <c r="BD37" i="36" s="1"/>
  <c r="BL37" i="36" s="1"/>
  <c r="BN37" i="36" s="1"/>
  <c r="AJ31" i="36"/>
  <c r="AR31" i="36" s="1"/>
  <c r="AT31" i="36" s="1"/>
  <c r="BB31" i="36" s="1"/>
  <c r="BD31" i="36" s="1"/>
  <c r="BL31" i="36" s="1"/>
  <c r="BN31" i="36" s="1"/>
  <c r="AL50" i="36"/>
  <c r="AI50" i="36"/>
  <c r="AP50" i="36" s="1"/>
  <c r="AS29" i="36"/>
  <c r="AZ29" i="36" s="1"/>
  <c r="AV29" i="36"/>
  <c r="AS53" i="36"/>
  <c r="AZ53" i="36" s="1"/>
  <c r="AT39" i="36"/>
  <c r="BB39" i="36" s="1"/>
  <c r="AS42" i="36"/>
  <c r="AZ42" i="36" s="1"/>
  <c r="AV42" i="36"/>
  <c r="AT20" i="36"/>
  <c r="BB20" i="36" s="1"/>
  <c r="AT30" i="36"/>
  <c r="BB30" i="36" s="1"/>
  <c r="AS26" i="36"/>
  <c r="AZ26" i="36" s="1"/>
  <c r="AS27" i="36"/>
  <c r="AZ27" i="36" s="1"/>
  <c r="AV27" i="36"/>
  <c r="AT19" i="36"/>
  <c r="BB19" i="36" s="1"/>
  <c r="BD27" i="36"/>
  <c r="BL27" i="36" s="1"/>
  <c r="BN27" i="36" s="1"/>
  <c r="AV25" i="36"/>
  <c r="AS25" i="36"/>
  <c r="AZ25" i="36" s="1"/>
  <c r="BD47" i="36"/>
  <c r="BL47" i="36" s="1"/>
  <c r="BN47" i="36" s="1"/>
  <c r="AS51" i="36"/>
  <c r="AZ51" i="36" s="1"/>
  <c r="AV51" i="36"/>
  <c r="AT17" i="36"/>
  <c r="BB17" i="36" s="1"/>
  <c r="AS20" i="36"/>
  <c r="AZ20" i="36" s="1"/>
  <c r="AV20" i="36"/>
  <c r="AS47" i="36"/>
  <c r="AZ47" i="36" s="1"/>
  <c r="AV47" i="36"/>
  <c r="AT25" i="36"/>
  <c r="BB25" i="36" s="1"/>
  <c r="AV16" i="36"/>
  <c r="AS16" i="36"/>
  <c r="AZ16" i="36" s="1"/>
  <c r="BD41" i="36"/>
  <c r="BL41" i="36" s="1"/>
  <c r="BN41" i="36" s="1"/>
  <c r="AS19" i="36"/>
  <c r="AZ19" i="36" s="1"/>
  <c r="AV19" i="36"/>
  <c r="AS45" i="36"/>
  <c r="AZ45" i="36" s="1"/>
  <c r="BD53" i="36"/>
  <c r="BL53" i="36" s="1"/>
  <c r="BN53" i="36" s="1"/>
  <c r="AS49" i="36"/>
  <c r="AZ49" i="36" s="1"/>
  <c r="AV54" i="36"/>
  <c r="AS54" i="36"/>
  <c r="AZ54" i="36" s="1"/>
  <c r="BD24" i="36"/>
  <c r="BL24" i="36" s="1"/>
  <c r="BN24" i="36" s="1"/>
  <c r="AS18" i="36"/>
  <c r="AZ18" i="36" s="1"/>
  <c r="AV18" i="36"/>
  <c r="BD42" i="36"/>
  <c r="BL42" i="36" s="1"/>
  <c r="BN42" i="36" s="1"/>
  <c r="AT28" i="36"/>
  <c r="BB28" i="36" s="1"/>
  <c r="AT18" i="36"/>
  <c r="BB18" i="36" s="1"/>
  <c r="BD51" i="36"/>
  <c r="BL51" i="36" s="1"/>
  <c r="BN51" i="36" s="1"/>
  <c r="AS24" i="36"/>
  <c r="AZ24" i="36" s="1"/>
  <c r="AV24" i="36"/>
  <c r="AS28" i="36"/>
  <c r="AZ28" i="36" s="1"/>
  <c r="AV28" i="36"/>
  <c r="AS23" i="36"/>
  <c r="AZ23" i="36" s="1"/>
  <c r="AS39" i="36"/>
  <c r="AZ39" i="36" s="1"/>
  <c r="AV39" i="36"/>
  <c r="BD29" i="36"/>
  <c r="BL29" i="36" s="1"/>
  <c r="BN29" i="36" s="1"/>
  <c r="BC22" i="36"/>
  <c r="BJ22" i="36" s="1"/>
  <c r="AT54" i="36"/>
  <c r="BB54" i="36" s="1"/>
  <c r="G20" i="31"/>
  <c r="Z109" i="31"/>
  <c r="O109" i="31"/>
  <c r="D109" i="31"/>
  <c r="AC20" i="31"/>
  <c r="R20" i="31"/>
  <c r="G19" i="22"/>
  <c r="E60" i="31"/>
  <c r="E61" i="31" s="1"/>
  <c r="D80" i="31" s="1"/>
  <c r="E59" i="22"/>
  <c r="E60" i="22" s="1"/>
  <c r="D79" i="22" s="1"/>
  <c r="Q14" i="38"/>
  <c r="V56" i="37"/>
  <c r="T56" i="37"/>
  <c r="S56" i="37"/>
  <c r="R56" i="37"/>
  <c r="Q56" i="37"/>
  <c r="N56" i="37"/>
  <c r="O56" i="37"/>
  <c r="M56" i="37"/>
  <c r="L56" i="37"/>
  <c r="J56" i="37"/>
  <c r="I56" i="37"/>
  <c r="H56" i="37"/>
  <c r="G56" i="37"/>
  <c r="E56" i="37"/>
  <c r="D56" i="37"/>
  <c r="K22" i="37"/>
  <c r="H22" i="21"/>
  <c r="L22" i="21"/>
  <c r="J22" i="21"/>
  <c r="I22" i="21"/>
  <c r="V67" i="37"/>
  <c r="T67" i="37"/>
  <c r="S67" i="37"/>
  <c r="R67" i="37"/>
  <c r="Q67" i="37"/>
  <c r="O67" i="37"/>
  <c r="N67" i="37"/>
  <c r="M67" i="37"/>
  <c r="L67" i="37"/>
  <c r="J67" i="37"/>
  <c r="I67" i="37"/>
  <c r="H67" i="37"/>
  <c r="G67" i="37"/>
  <c r="D67" i="37"/>
  <c r="E67" i="37"/>
  <c r="G35" i="37"/>
  <c r="I59" i="38"/>
  <c r="C91" i="21"/>
  <c r="O85" i="20"/>
  <c r="O86" i="20"/>
  <c r="L85" i="20"/>
  <c r="L86" i="20"/>
  <c r="I85" i="20"/>
  <c r="I86" i="20"/>
  <c r="F85" i="20"/>
  <c r="F86" i="20"/>
  <c r="E21" i="12"/>
  <c r="D21" i="12"/>
  <c r="C21" i="12"/>
  <c r="AT44" i="53" l="1"/>
  <c r="AT20" i="53"/>
  <c r="AV20" i="53" s="1"/>
  <c r="AT34" i="53"/>
  <c r="AV34" i="53" s="1"/>
  <c r="AT9" i="53"/>
  <c r="AX9" i="53" s="1"/>
  <c r="AT43" i="53"/>
  <c r="AV43" i="53" s="1"/>
  <c r="AT39" i="53"/>
  <c r="AV39" i="53" s="1"/>
  <c r="AT23" i="53"/>
  <c r="AV23" i="53" s="1"/>
  <c r="DZ23" i="53" s="1"/>
  <c r="AU9" i="53"/>
  <c r="BB9" i="53" s="1"/>
  <c r="AU55" i="53"/>
  <c r="BB55" i="53" s="1"/>
  <c r="AX55" i="53"/>
  <c r="AU44" i="53"/>
  <c r="BB44" i="53" s="1"/>
  <c r="AX44" i="53"/>
  <c r="AX33" i="53"/>
  <c r="AU33" i="53"/>
  <c r="BB33" i="53" s="1"/>
  <c r="AX30" i="53"/>
  <c r="AU30" i="53"/>
  <c r="BB30" i="53" s="1"/>
  <c r="AX17" i="53"/>
  <c r="AU17" i="53"/>
  <c r="BB17" i="53" s="1"/>
  <c r="DP8" i="53"/>
  <c r="AL4" i="53"/>
  <c r="AL3" i="53"/>
  <c r="BD24" i="53"/>
  <c r="BF24" i="53" s="1"/>
  <c r="DZ24" i="53"/>
  <c r="AX57" i="53"/>
  <c r="AU57" i="53"/>
  <c r="BB57" i="53"/>
  <c r="BD13" i="53"/>
  <c r="DZ13" i="53"/>
  <c r="AU47" i="53"/>
  <c r="BB47" i="53" s="1"/>
  <c r="AX47" i="53"/>
  <c r="BD53" i="53"/>
  <c r="BF53" i="53" s="1"/>
  <c r="DZ53" i="53"/>
  <c r="AU49" i="53"/>
  <c r="BB49" i="53" s="1"/>
  <c r="AX49" i="53"/>
  <c r="BD26" i="53"/>
  <c r="BF26" i="53" s="1"/>
  <c r="DZ26" i="53"/>
  <c r="BD14" i="53"/>
  <c r="DZ14" i="53"/>
  <c r="AU43" i="53"/>
  <c r="BB43" i="53" s="1"/>
  <c r="AX43" i="53"/>
  <c r="AU39" i="53"/>
  <c r="BB39" i="53" s="1"/>
  <c r="AX39" i="53"/>
  <c r="AU11" i="53"/>
  <c r="BB11" i="53" s="1"/>
  <c r="AX11" i="53"/>
  <c r="BD27" i="53"/>
  <c r="BF27" i="53" s="1"/>
  <c r="DZ27" i="53"/>
  <c r="AU12" i="53"/>
  <c r="BB12" i="53" s="1"/>
  <c r="AX35" i="53"/>
  <c r="AU35" i="53"/>
  <c r="BB35" i="53" s="1"/>
  <c r="AU34" i="53"/>
  <c r="BB34" i="53" s="1"/>
  <c r="AU13" i="53"/>
  <c r="BB13" i="53" s="1"/>
  <c r="AX13" i="53"/>
  <c r="AU8" i="53"/>
  <c r="AR4" i="53"/>
  <c r="AR3" i="53"/>
  <c r="AX51" i="53"/>
  <c r="AU51" i="53"/>
  <c r="BB51" i="53" s="1"/>
  <c r="AV25" i="53"/>
  <c r="DZ25" i="53" s="1"/>
  <c r="BD17" i="53"/>
  <c r="BF17" i="53" s="1"/>
  <c r="DZ17" i="53"/>
  <c r="AS30" i="36"/>
  <c r="AZ30" i="36" s="1"/>
  <c r="BC30" i="36" s="1"/>
  <c r="BJ30" i="36" s="1"/>
  <c r="AU50" i="53"/>
  <c r="BB50" i="53" s="1"/>
  <c r="AX50" i="53"/>
  <c r="AX37" i="53"/>
  <c r="AU37" i="53"/>
  <c r="BB37" i="53" s="1"/>
  <c r="AU28" i="53"/>
  <c r="BB28" i="53" s="1"/>
  <c r="AX28" i="53"/>
  <c r="BD47" i="53"/>
  <c r="BF47" i="53" s="1"/>
  <c r="DZ47" i="53"/>
  <c r="AV52" i="53"/>
  <c r="DZ52" i="53" s="1"/>
  <c r="AX10" i="53"/>
  <c r="AU10" i="53"/>
  <c r="BB10" i="53" s="1"/>
  <c r="AU56" i="53"/>
  <c r="BB56" i="53" s="1"/>
  <c r="BE56" i="53" s="1"/>
  <c r="BL56" i="53" s="1"/>
  <c r="AX56" i="53"/>
  <c r="BD35" i="53"/>
  <c r="BF35" i="53" s="1"/>
  <c r="DZ35" i="53"/>
  <c r="AX42" i="53"/>
  <c r="AU42" i="53"/>
  <c r="BB42" i="53" s="1"/>
  <c r="AN4" i="53"/>
  <c r="AN3" i="53"/>
  <c r="AX29" i="53"/>
  <c r="AU29" i="53"/>
  <c r="BB29" i="53" s="1"/>
  <c r="BD54" i="53"/>
  <c r="BF54" i="53" s="1"/>
  <c r="DZ54" i="53"/>
  <c r="AS17" i="36"/>
  <c r="AZ17" i="36" s="1"/>
  <c r="BC17" i="36" s="1"/>
  <c r="BJ17" i="36" s="1"/>
  <c r="BD48" i="53"/>
  <c r="BF48" i="53" s="1"/>
  <c r="DZ48" i="53"/>
  <c r="AV9" i="53"/>
  <c r="DZ9" i="53" s="1"/>
  <c r="AU48" i="53"/>
  <c r="BB48" i="53" s="1"/>
  <c r="AX48" i="53"/>
  <c r="BD10" i="53"/>
  <c r="BF10" i="53" s="1"/>
  <c r="DZ10" i="53"/>
  <c r="BD19" i="53"/>
  <c r="BF19" i="53" s="1"/>
  <c r="DZ19" i="53"/>
  <c r="BD18" i="53"/>
  <c r="BF18" i="53" s="1"/>
  <c r="DZ18" i="53"/>
  <c r="AU52" i="53"/>
  <c r="BB52" i="53" s="1"/>
  <c r="AX52" i="53"/>
  <c r="BD22" i="53"/>
  <c r="BF22" i="53" s="1"/>
  <c r="DZ22" i="53"/>
  <c r="AX22" i="53"/>
  <c r="AU22" i="53"/>
  <c r="BB22" i="53" s="1"/>
  <c r="BD41" i="53"/>
  <c r="BF41" i="53" s="1"/>
  <c r="DZ41" i="53"/>
  <c r="AX14" i="53"/>
  <c r="AU14" i="53"/>
  <c r="BB14" i="53" s="1"/>
  <c r="AX31" i="53"/>
  <c r="AU31" i="53"/>
  <c r="BB31" i="53" s="1"/>
  <c r="AU36" i="53"/>
  <c r="BB36" i="53" s="1"/>
  <c r="AX36" i="53"/>
  <c r="BD57" i="53"/>
  <c r="BF57" i="53" s="1"/>
  <c r="DZ57" i="53"/>
  <c r="AK4" i="53"/>
  <c r="AK3" i="53"/>
  <c r="AX19" i="53"/>
  <c r="AU19" i="53"/>
  <c r="BB19" i="53" s="1"/>
  <c r="BD34" i="53"/>
  <c r="BF34" i="53" s="1"/>
  <c r="DZ34" i="53"/>
  <c r="BD11" i="53"/>
  <c r="BF11" i="53" s="1"/>
  <c r="DZ11" i="53"/>
  <c r="AT15" i="53"/>
  <c r="AX15" i="53" s="1"/>
  <c r="BD36" i="53"/>
  <c r="BF36" i="53" s="1"/>
  <c r="DZ36" i="53"/>
  <c r="BD43" i="53"/>
  <c r="BF43" i="53" s="1"/>
  <c r="DZ43" i="53"/>
  <c r="AX46" i="53"/>
  <c r="AU46" i="53"/>
  <c r="BB46" i="53" s="1"/>
  <c r="BD33" i="53"/>
  <c r="BF33" i="53" s="1"/>
  <c r="DZ33" i="53"/>
  <c r="BD16" i="53"/>
  <c r="BF16" i="53" s="1"/>
  <c r="DZ16" i="53"/>
  <c r="BD28" i="53"/>
  <c r="DZ28" i="53"/>
  <c r="BD42" i="53"/>
  <c r="BF42" i="53" s="1"/>
  <c r="DZ42" i="53"/>
  <c r="AU15" i="53"/>
  <c r="BB15" i="53" s="1"/>
  <c r="BD29" i="53"/>
  <c r="BF29" i="53" s="1"/>
  <c r="DZ29" i="53"/>
  <c r="BD40" i="53"/>
  <c r="BF40" i="53" s="1"/>
  <c r="DZ40" i="53"/>
  <c r="AX40" i="53"/>
  <c r="AU40" i="53"/>
  <c r="BB40" i="53" s="1"/>
  <c r="BD46" i="53"/>
  <c r="BF46" i="53" s="1"/>
  <c r="DZ46" i="53"/>
  <c r="AV31" i="53"/>
  <c r="DZ31" i="53" s="1"/>
  <c r="BD39" i="53"/>
  <c r="BF39" i="53" s="1"/>
  <c r="DZ39" i="53"/>
  <c r="AX41" i="53"/>
  <c r="AU41" i="53"/>
  <c r="BB41" i="53" s="1"/>
  <c r="BD20" i="53"/>
  <c r="BF20" i="53" s="1"/>
  <c r="DZ20" i="53"/>
  <c r="BD50" i="53"/>
  <c r="BF50" i="53" s="1"/>
  <c r="DZ50" i="53"/>
  <c r="AX20" i="53"/>
  <c r="AU20" i="53"/>
  <c r="BB20" i="53" s="1"/>
  <c r="BD49" i="53"/>
  <c r="BF49" i="53" s="1"/>
  <c r="DZ49" i="53"/>
  <c r="AX23" i="53"/>
  <c r="AU23" i="53"/>
  <c r="BB23" i="53" s="1"/>
  <c r="AV38" i="53"/>
  <c r="DZ38" i="53" s="1"/>
  <c r="BD56" i="53"/>
  <c r="DZ56" i="53"/>
  <c r="BD30" i="53"/>
  <c r="BF30" i="53" s="1"/>
  <c r="DZ30" i="53"/>
  <c r="AU27" i="53"/>
  <c r="BB27" i="53" s="1"/>
  <c r="AX27" i="53"/>
  <c r="BD37" i="53"/>
  <c r="BF37" i="53" s="1"/>
  <c r="DZ37" i="53"/>
  <c r="AU32" i="53"/>
  <c r="BB32" i="53" s="1"/>
  <c r="AX32" i="53"/>
  <c r="AV44" i="53"/>
  <c r="DZ44" i="53" s="1"/>
  <c r="BD51" i="53"/>
  <c r="DZ51" i="53"/>
  <c r="AX54" i="53"/>
  <c r="AU54" i="53"/>
  <c r="BB54" i="53" s="1"/>
  <c r="BD21" i="53"/>
  <c r="BF21" i="53" s="1"/>
  <c r="DZ21" i="53"/>
  <c r="BD55" i="53"/>
  <c r="BF55" i="53" s="1"/>
  <c r="DZ55" i="53"/>
  <c r="AX38" i="53"/>
  <c r="AU38" i="53"/>
  <c r="BB38" i="53" s="1"/>
  <c r="AU26" i="53"/>
  <c r="BB26" i="53" s="1"/>
  <c r="AX26" i="53"/>
  <c r="AU25" i="53"/>
  <c r="BB25" i="53" s="1"/>
  <c r="AX25" i="53"/>
  <c r="AU45" i="53"/>
  <c r="BB45" i="53" s="1"/>
  <c r="AV22" i="36"/>
  <c r="AU18" i="53"/>
  <c r="BB18" i="53" s="1"/>
  <c r="AX18" i="53"/>
  <c r="AU24" i="53"/>
  <c r="BB24" i="53" s="1"/>
  <c r="AX24" i="53"/>
  <c r="AT8" i="53"/>
  <c r="AU53" i="53"/>
  <c r="BB53" i="53" s="1"/>
  <c r="AX53" i="53"/>
  <c r="AU16" i="53"/>
  <c r="BB16" i="53" s="1"/>
  <c r="AX16" i="53"/>
  <c r="AT45" i="53"/>
  <c r="AV45" i="53" s="1"/>
  <c r="BD32" i="53"/>
  <c r="BF32" i="53" s="1"/>
  <c r="DZ32" i="53"/>
  <c r="AT12" i="53"/>
  <c r="AV12" i="53" s="1"/>
  <c r="AX21" i="53"/>
  <c r="AU21" i="53"/>
  <c r="BB21" i="53" s="1"/>
  <c r="F67" i="37"/>
  <c r="AV15" i="36"/>
  <c r="AS15" i="36"/>
  <c r="AZ15" i="36" s="1"/>
  <c r="H70" i="37"/>
  <c r="AV10" i="36"/>
  <c r="AT10" i="36"/>
  <c r="BB10" i="36" s="1"/>
  <c r="BD10" i="36" s="1"/>
  <c r="BL10" i="36" s="1"/>
  <c r="BN10" i="36" s="1"/>
  <c r="AS9" i="36"/>
  <c r="AZ9" i="36" s="1"/>
  <c r="AV9" i="36"/>
  <c r="AS10" i="36"/>
  <c r="AZ10" i="36" s="1"/>
  <c r="AS52" i="36"/>
  <c r="AZ52" i="36" s="1"/>
  <c r="AV52" i="36"/>
  <c r="AT49" i="36"/>
  <c r="BB49" i="36" s="1"/>
  <c r="AV49" i="36"/>
  <c r="AV11" i="36"/>
  <c r="AS11" i="36"/>
  <c r="AZ11" i="36" s="1"/>
  <c r="BD34" i="36"/>
  <c r="BL34" i="36" s="1"/>
  <c r="BN34" i="36" s="1"/>
  <c r="BD33" i="36"/>
  <c r="BL33" i="36" s="1"/>
  <c r="BN33" i="36" s="1"/>
  <c r="AT45" i="36"/>
  <c r="BB45" i="36" s="1"/>
  <c r="BF45" i="36" s="1"/>
  <c r="AV45" i="36"/>
  <c r="AS31" i="36"/>
  <c r="AZ31" i="36" s="1"/>
  <c r="AV31" i="36"/>
  <c r="AV13" i="36"/>
  <c r="AS13" i="36"/>
  <c r="AZ13" i="36" s="1"/>
  <c r="BD36" i="36"/>
  <c r="BL36" i="36" s="1"/>
  <c r="BN36" i="36" s="1"/>
  <c r="AT11" i="36"/>
  <c r="BB11" i="36" s="1"/>
  <c r="AT23" i="36"/>
  <c r="BB23" i="36" s="1"/>
  <c r="BF23" i="36" s="1"/>
  <c r="AV48" i="36"/>
  <c r="AS48" i="36"/>
  <c r="AZ48" i="36" s="1"/>
  <c r="AV38" i="36"/>
  <c r="AS38" i="36"/>
  <c r="AZ38" i="36" s="1"/>
  <c r="AT48" i="36"/>
  <c r="BB48" i="36" s="1"/>
  <c r="AV46" i="36"/>
  <c r="AS46" i="36"/>
  <c r="AZ46" i="36" s="1"/>
  <c r="AS56" i="36"/>
  <c r="AZ56" i="36" s="1"/>
  <c r="AV56" i="36"/>
  <c r="AV40" i="36"/>
  <c r="AS40" i="36"/>
  <c r="AZ40" i="36" s="1"/>
  <c r="BD32" i="36"/>
  <c r="BL32" i="36" s="1"/>
  <c r="BN32" i="36" s="1"/>
  <c r="AS34" i="36"/>
  <c r="AZ34" i="36" s="1"/>
  <c r="AV34" i="36"/>
  <c r="AS33" i="36"/>
  <c r="AZ33" i="36" s="1"/>
  <c r="AV33" i="36"/>
  <c r="AV14" i="36"/>
  <c r="AS14" i="36"/>
  <c r="AZ14" i="36" s="1"/>
  <c r="AV32" i="36"/>
  <c r="AS32" i="36"/>
  <c r="AZ32" i="36" s="1"/>
  <c r="AS35" i="36"/>
  <c r="AZ35" i="36" s="1"/>
  <c r="AV35" i="36"/>
  <c r="AT38" i="36"/>
  <c r="BB38" i="36" s="1"/>
  <c r="AV37" i="36"/>
  <c r="AS37" i="36"/>
  <c r="AZ37" i="36" s="1"/>
  <c r="BD55" i="36"/>
  <c r="BL55" i="36" s="1"/>
  <c r="BN55" i="36" s="1"/>
  <c r="AV43" i="36"/>
  <c r="AS43" i="36"/>
  <c r="AZ43" i="36" s="1"/>
  <c r="AV50" i="36"/>
  <c r="AS50" i="36"/>
  <c r="AZ50" i="36" s="1"/>
  <c r="AT44" i="36"/>
  <c r="BB44" i="36" s="1"/>
  <c r="AS57" i="36"/>
  <c r="AZ57" i="36" s="1"/>
  <c r="AV57" i="36"/>
  <c r="AS21" i="36"/>
  <c r="AZ21" i="36" s="1"/>
  <c r="AV21" i="36"/>
  <c r="AS55" i="36"/>
  <c r="AZ55" i="36" s="1"/>
  <c r="AV55" i="36"/>
  <c r="AV44" i="36"/>
  <c r="AS44" i="36"/>
  <c r="AZ44" i="36" s="1"/>
  <c r="AV41" i="36"/>
  <c r="AS41" i="36"/>
  <c r="AZ41" i="36" s="1"/>
  <c r="AS36" i="36"/>
  <c r="AZ36" i="36" s="1"/>
  <c r="AV36" i="36"/>
  <c r="AT13" i="36"/>
  <c r="BB13" i="36" s="1"/>
  <c r="BD13" i="36" s="1"/>
  <c r="BL13" i="36" s="1"/>
  <c r="BN13" i="36" s="1"/>
  <c r="AT15" i="36"/>
  <c r="BB15" i="36" s="1"/>
  <c r="BD15" i="36" s="1"/>
  <c r="BL15" i="36" s="1"/>
  <c r="BN15" i="36" s="1"/>
  <c r="AT26" i="36"/>
  <c r="BB26" i="36" s="1"/>
  <c r="AT46" i="36"/>
  <c r="BB46" i="36" s="1"/>
  <c r="BD46" i="36" s="1"/>
  <c r="BL46" i="36" s="1"/>
  <c r="BN46" i="36" s="1"/>
  <c r="AS12" i="36"/>
  <c r="AZ12" i="36" s="1"/>
  <c r="AV12" i="36"/>
  <c r="AT50" i="36"/>
  <c r="BB50" i="36" s="1"/>
  <c r="BD50" i="36" s="1"/>
  <c r="BL50" i="36" s="1"/>
  <c r="BN50" i="36" s="1"/>
  <c r="AT12" i="36"/>
  <c r="BB12" i="36" s="1"/>
  <c r="BD12" i="36" s="1"/>
  <c r="BL12" i="36" s="1"/>
  <c r="BN12" i="36" s="1"/>
  <c r="BF39" i="36"/>
  <c r="BC39" i="36"/>
  <c r="BJ39" i="36" s="1"/>
  <c r="BC19" i="36"/>
  <c r="BJ19" i="36" s="1"/>
  <c r="BF19" i="36"/>
  <c r="BD54" i="36"/>
  <c r="BL54" i="36" s="1"/>
  <c r="BN54" i="36" s="1"/>
  <c r="BC27" i="36"/>
  <c r="BJ27" i="36" s="1"/>
  <c r="BF27" i="36"/>
  <c r="BN9" i="36"/>
  <c r="BD39" i="36"/>
  <c r="BL39" i="36" s="1"/>
  <c r="BN39" i="36" s="1"/>
  <c r="BD16" i="36"/>
  <c r="BL16" i="36" s="1"/>
  <c r="BN16" i="36" s="1"/>
  <c r="BC29" i="36"/>
  <c r="BJ29" i="36" s="1"/>
  <c r="BF29" i="36"/>
  <c r="BC23" i="36"/>
  <c r="BJ23" i="36" s="1"/>
  <c r="BD22" i="36"/>
  <c r="BL22" i="36" s="1"/>
  <c r="BF22" i="36"/>
  <c r="BD20" i="36"/>
  <c r="BL20" i="36" s="1"/>
  <c r="BN20" i="36" s="1"/>
  <c r="BF25" i="36"/>
  <c r="BC25" i="36"/>
  <c r="BJ25" i="36" s="1"/>
  <c r="BC53" i="36"/>
  <c r="BJ53" i="36" s="1"/>
  <c r="BF53" i="36"/>
  <c r="BF24" i="36"/>
  <c r="BC24" i="36"/>
  <c r="BJ24" i="36" s="1"/>
  <c r="BC45" i="36"/>
  <c r="BJ45" i="36" s="1"/>
  <c r="BF47" i="36"/>
  <c r="BC47" i="36"/>
  <c r="BJ47" i="36" s="1"/>
  <c r="BC20" i="36"/>
  <c r="BJ20" i="36" s="1"/>
  <c r="BF20" i="36"/>
  <c r="BF51" i="36"/>
  <c r="BC51" i="36"/>
  <c r="BJ51" i="36" s="1"/>
  <c r="BC42" i="36"/>
  <c r="BJ42" i="36" s="1"/>
  <c r="BF42" i="36"/>
  <c r="BM22" i="36"/>
  <c r="BC28" i="36"/>
  <c r="BJ28" i="36" s="1"/>
  <c r="BF28" i="36"/>
  <c r="BD28" i="36"/>
  <c r="BL28" i="36" s="1"/>
  <c r="BN28" i="36" s="1"/>
  <c r="BC18" i="36"/>
  <c r="BJ18" i="36" s="1"/>
  <c r="BF18" i="36"/>
  <c r="BC49" i="36"/>
  <c r="BJ49" i="36" s="1"/>
  <c r="BF16" i="36"/>
  <c r="BC16" i="36"/>
  <c r="BJ16" i="36" s="1"/>
  <c r="BD25" i="36"/>
  <c r="BL25" i="36" s="1"/>
  <c r="BN25" i="36" s="1"/>
  <c r="BD17" i="36"/>
  <c r="BL17" i="36" s="1"/>
  <c r="BN17" i="36" s="1"/>
  <c r="BD18" i="36"/>
  <c r="BL18" i="36" s="1"/>
  <c r="BN18" i="36" s="1"/>
  <c r="BC54" i="36"/>
  <c r="BJ54" i="36" s="1"/>
  <c r="BF54" i="36"/>
  <c r="BD19" i="36"/>
  <c r="BL19" i="36" s="1"/>
  <c r="BN19" i="36" s="1"/>
  <c r="BC26" i="36"/>
  <c r="BJ26" i="36" s="1"/>
  <c r="BD30" i="36"/>
  <c r="BL30" i="36" s="1"/>
  <c r="BN30" i="36" s="1"/>
  <c r="H22" i="38"/>
  <c r="K22" i="21"/>
  <c r="I22" i="38"/>
  <c r="J22" i="38"/>
  <c r="L22" i="38"/>
  <c r="C70" i="37"/>
  <c r="P32" i="37"/>
  <c r="F32" i="37"/>
  <c r="C92" i="38"/>
  <c r="C91" i="38"/>
  <c r="F86" i="38"/>
  <c r="E86" i="38"/>
  <c r="D86" i="38"/>
  <c r="F85" i="38"/>
  <c r="E85" i="38"/>
  <c r="D85" i="38"/>
  <c r="F84" i="38"/>
  <c r="E84" i="38"/>
  <c r="D84" i="38"/>
  <c r="F83" i="38"/>
  <c r="E83" i="38"/>
  <c r="D83" i="38"/>
  <c r="F82" i="38"/>
  <c r="E82" i="38"/>
  <c r="D82" i="38"/>
  <c r="C82" i="38"/>
  <c r="F73" i="38"/>
  <c r="V69" i="38"/>
  <c r="N46" i="20" s="1"/>
  <c r="T69" i="38"/>
  <c r="S69" i="38"/>
  <c r="R69" i="38"/>
  <c r="Q69" i="38"/>
  <c r="K46" i="20" s="1"/>
  <c r="O69" i="38"/>
  <c r="N69" i="38"/>
  <c r="M69" i="38"/>
  <c r="L69" i="38"/>
  <c r="H46" i="20" s="1"/>
  <c r="V59" i="38"/>
  <c r="N43" i="20" s="1"/>
  <c r="T59" i="38"/>
  <c r="S59" i="38"/>
  <c r="R59" i="38"/>
  <c r="Q59" i="38"/>
  <c r="K43" i="20" s="1"/>
  <c r="O59" i="38"/>
  <c r="N59" i="38"/>
  <c r="M59" i="38"/>
  <c r="L59" i="38"/>
  <c r="H43" i="20" s="1"/>
  <c r="J59" i="38"/>
  <c r="H59" i="38"/>
  <c r="K59" i="38" s="1"/>
  <c r="G59" i="38"/>
  <c r="E43" i="20" s="1"/>
  <c r="E59" i="38"/>
  <c r="D59" i="38"/>
  <c r="C59" i="38"/>
  <c r="V58" i="38"/>
  <c r="N42" i="20" s="1"/>
  <c r="T58" i="38"/>
  <c r="S58" i="38"/>
  <c r="R58" i="38"/>
  <c r="Q58" i="38"/>
  <c r="K42" i="20" s="1"/>
  <c r="O58" i="38"/>
  <c r="N58" i="38"/>
  <c r="M58" i="38"/>
  <c r="L58" i="38"/>
  <c r="H42" i="20" s="1"/>
  <c r="J58" i="38"/>
  <c r="I58" i="38"/>
  <c r="H58" i="38"/>
  <c r="G58" i="38"/>
  <c r="E42" i="20" s="1"/>
  <c r="E58" i="38"/>
  <c r="D58" i="38"/>
  <c r="C58" i="38"/>
  <c r="V57" i="38"/>
  <c r="N41" i="20" s="1"/>
  <c r="T57" i="38"/>
  <c r="S57" i="38"/>
  <c r="R57" i="38"/>
  <c r="Q57" i="38"/>
  <c r="K41" i="20" s="1"/>
  <c r="O57" i="38"/>
  <c r="N57" i="38"/>
  <c r="M57" i="38"/>
  <c r="L57" i="38"/>
  <c r="H41" i="20" s="1"/>
  <c r="J57" i="38"/>
  <c r="I57" i="38"/>
  <c r="H57" i="38"/>
  <c r="G57" i="38"/>
  <c r="E41" i="20" s="1"/>
  <c r="E57" i="38"/>
  <c r="D57" i="38"/>
  <c r="C57" i="38"/>
  <c r="U40" i="38"/>
  <c r="U73" i="38" s="1"/>
  <c r="P40" i="38"/>
  <c r="P73" i="38" s="1"/>
  <c r="K40" i="38"/>
  <c r="K73" i="38" s="1"/>
  <c r="Q20" i="38"/>
  <c r="K16" i="20" s="1"/>
  <c r="O20" i="38"/>
  <c r="T20" i="38" s="1"/>
  <c r="N20" i="38"/>
  <c r="G20" i="38"/>
  <c r="E16" i="20" s="1"/>
  <c r="E20" i="38"/>
  <c r="D20" i="38"/>
  <c r="C20" i="38"/>
  <c r="L15" i="38"/>
  <c r="J15" i="38"/>
  <c r="O15" i="38" s="1"/>
  <c r="T15" i="38" s="1"/>
  <c r="I15" i="38"/>
  <c r="N15" i="38" s="1"/>
  <c r="S15" i="38" s="1"/>
  <c r="H15" i="38"/>
  <c r="G15" i="38"/>
  <c r="E15" i="38"/>
  <c r="D15" i="38"/>
  <c r="C15" i="38"/>
  <c r="V14" i="38"/>
  <c r="V17" i="38" s="1"/>
  <c r="U17" i="38"/>
  <c r="U19" i="38" s="1"/>
  <c r="M18" i="20" s="1"/>
  <c r="T14" i="38"/>
  <c r="S14" i="38"/>
  <c r="S17" i="38" s="1"/>
  <c r="R14" i="38"/>
  <c r="R17" i="38" s="1"/>
  <c r="Q17" i="38"/>
  <c r="P14" i="38"/>
  <c r="O14" i="38"/>
  <c r="O17" i="38" s="1"/>
  <c r="N14" i="38"/>
  <c r="M14" i="38"/>
  <c r="M17" i="38" s="1"/>
  <c r="L14" i="38"/>
  <c r="K14" i="38"/>
  <c r="K17" i="38" s="1"/>
  <c r="K19" i="38" s="1"/>
  <c r="G18" i="20" s="1"/>
  <c r="J14" i="38"/>
  <c r="I14" i="38"/>
  <c r="H14" i="38"/>
  <c r="G14" i="38"/>
  <c r="G17" i="38" s="1"/>
  <c r="F14" i="38"/>
  <c r="F17" i="38" s="1"/>
  <c r="F19" i="38" s="1"/>
  <c r="D18" i="20" s="1"/>
  <c r="E14" i="38"/>
  <c r="D14" i="38"/>
  <c r="C14" i="38"/>
  <c r="C17" i="38" s="1"/>
  <c r="V13" i="38"/>
  <c r="N12" i="20" s="1"/>
  <c r="T13" i="38"/>
  <c r="S13" i="38"/>
  <c r="R13" i="38"/>
  <c r="Q13" i="38"/>
  <c r="K12" i="20" s="1"/>
  <c r="O13" i="38"/>
  <c r="N13" i="38"/>
  <c r="M13" i="38"/>
  <c r="L13" i="38"/>
  <c r="H12" i="20" s="1"/>
  <c r="J13" i="38"/>
  <c r="I13" i="38"/>
  <c r="H13" i="38"/>
  <c r="G13" i="38"/>
  <c r="E12" i="20" s="1"/>
  <c r="E13" i="38"/>
  <c r="D13" i="38"/>
  <c r="C13" i="38"/>
  <c r="V12" i="38"/>
  <c r="N11" i="20" s="1"/>
  <c r="T12" i="38"/>
  <c r="S12" i="38"/>
  <c r="R12" i="38"/>
  <c r="Q12" i="38"/>
  <c r="K11" i="20" s="1"/>
  <c r="O12" i="38"/>
  <c r="N12" i="38"/>
  <c r="M12" i="38"/>
  <c r="L12" i="38"/>
  <c r="H11" i="20" s="1"/>
  <c r="J12" i="38"/>
  <c r="I12" i="38"/>
  <c r="H12" i="38"/>
  <c r="G12" i="38"/>
  <c r="E11" i="20" s="1"/>
  <c r="E12" i="38"/>
  <c r="D12" i="38"/>
  <c r="C12" i="38"/>
  <c r="V11" i="38"/>
  <c r="N10" i="20" s="1"/>
  <c r="T11" i="38"/>
  <c r="S11" i="38"/>
  <c r="R11" i="38"/>
  <c r="Q11" i="38"/>
  <c r="K10" i="20" s="1"/>
  <c r="O11" i="38"/>
  <c r="N11" i="38"/>
  <c r="M11" i="38"/>
  <c r="L11" i="38"/>
  <c r="H10" i="20" s="1"/>
  <c r="J11" i="38"/>
  <c r="I11" i="38"/>
  <c r="H11" i="38"/>
  <c r="G11" i="38"/>
  <c r="E10" i="20" s="1"/>
  <c r="E11" i="38"/>
  <c r="D11" i="38"/>
  <c r="C11" i="38"/>
  <c r="U6" i="38"/>
  <c r="P6" i="38"/>
  <c r="K6" i="38"/>
  <c r="L70" i="37"/>
  <c r="I70" i="37"/>
  <c r="J70" i="37"/>
  <c r="G70" i="37"/>
  <c r="U69" i="37"/>
  <c r="U67" i="37"/>
  <c r="U66" i="37"/>
  <c r="U63" i="37"/>
  <c r="U61" i="37"/>
  <c r="P69" i="37"/>
  <c r="P67" i="37"/>
  <c r="P66" i="37"/>
  <c r="P63" i="37"/>
  <c r="P61" i="37"/>
  <c r="K67" i="37"/>
  <c r="K66" i="37"/>
  <c r="K63" i="37"/>
  <c r="K62" i="37"/>
  <c r="K61" i="37"/>
  <c r="K60" i="37"/>
  <c r="F61" i="37"/>
  <c r="F62" i="37"/>
  <c r="F63" i="37"/>
  <c r="F66" i="37"/>
  <c r="F60" i="37"/>
  <c r="U56" i="37"/>
  <c r="P56" i="37"/>
  <c r="K56" i="37"/>
  <c r="F56" i="37"/>
  <c r="U34" i="37"/>
  <c r="P34" i="37"/>
  <c r="K34" i="37"/>
  <c r="K31" i="37"/>
  <c r="U31" i="37"/>
  <c r="P31" i="37"/>
  <c r="K23" i="37"/>
  <c r="K24" i="37"/>
  <c r="P24" i="37" s="1"/>
  <c r="U24" i="37" s="1"/>
  <c r="K25" i="37"/>
  <c r="K26" i="37"/>
  <c r="K27" i="37"/>
  <c r="P27" i="37" s="1"/>
  <c r="U27" i="37" s="1"/>
  <c r="K8" i="37"/>
  <c r="P8" i="37" s="1"/>
  <c r="U8" i="37" s="1"/>
  <c r="K9" i="37"/>
  <c r="P9" i="37" s="1"/>
  <c r="U9" i="37" s="1"/>
  <c r="K10" i="37"/>
  <c r="P10" i="37" s="1"/>
  <c r="U10" i="37" s="1"/>
  <c r="K7" i="37"/>
  <c r="E46" i="37"/>
  <c r="E70" i="37" s="1"/>
  <c r="U40" i="37"/>
  <c r="P40" i="37"/>
  <c r="K40" i="37"/>
  <c r="U6" i="37"/>
  <c r="P6" i="37"/>
  <c r="K6" i="37"/>
  <c r="BD9" i="53" l="1"/>
  <c r="BF9" i="53" s="1"/>
  <c r="BD44" i="53"/>
  <c r="BF44" i="53" s="1"/>
  <c r="BF17" i="36"/>
  <c r="BD23" i="53"/>
  <c r="BF23" i="53" s="1"/>
  <c r="EJ23" i="53" s="1"/>
  <c r="AX34" i="53"/>
  <c r="AX12" i="53"/>
  <c r="BE12" i="53"/>
  <c r="BL12" i="53" s="1"/>
  <c r="BH33" i="53"/>
  <c r="BE33" i="53"/>
  <c r="BL33" i="53" s="1"/>
  <c r="BN29" i="53"/>
  <c r="BP29" i="53" s="1"/>
  <c r="EJ29" i="53"/>
  <c r="BE35" i="53"/>
  <c r="BL35" i="53" s="1"/>
  <c r="BH35" i="53"/>
  <c r="BE53" i="53"/>
  <c r="BL53" i="53" s="1"/>
  <c r="BH53" i="53"/>
  <c r="BN11" i="53"/>
  <c r="BP11" i="53" s="1"/>
  <c r="EJ11" i="53"/>
  <c r="BN30" i="53"/>
  <c r="BP30" i="53" s="1"/>
  <c r="EJ30" i="53"/>
  <c r="BH49" i="53"/>
  <c r="BE49" i="53"/>
  <c r="BL49" i="53" s="1"/>
  <c r="BF30" i="36"/>
  <c r="BH54" i="53"/>
  <c r="BE54" i="53"/>
  <c r="BL54" i="53" s="1"/>
  <c r="BH56" i="53"/>
  <c r="BF56" i="53"/>
  <c r="BF28" i="53"/>
  <c r="EJ28" i="53" s="1"/>
  <c r="BE19" i="53"/>
  <c r="BL19" i="53" s="1"/>
  <c r="BH19" i="53"/>
  <c r="BH18" i="53"/>
  <c r="BE18" i="53"/>
  <c r="BL18" i="53" s="1"/>
  <c r="BD38" i="53"/>
  <c r="BF38" i="53" s="1"/>
  <c r="BD31" i="53"/>
  <c r="BF31" i="53" s="1"/>
  <c r="BN16" i="53"/>
  <c r="BP16" i="53" s="1"/>
  <c r="EJ16" i="53"/>
  <c r="BN54" i="53"/>
  <c r="BP54" i="53" s="1"/>
  <c r="EJ54" i="53"/>
  <c r="BN47" i="53"/>
  <c r="BP47" i="53" s="1"/>
  <c r="EJ47" i="53"/>
  <c r="BN27" i="53"/>
  <c r="BP27" i="53" s="1"/>
  <c r="EJ27" i="53"/>
  <c r="BH47" i="53"/>
  <c r="BE47" i="53"/>
  <c r="BL47" i="53" s="1"/>
  <c r="BE38" i="53"/>
  <c r="BL38" i="53" s="1"/>
  <c r="BN36" i="53"/>
  <c r="BP36" i="53" s="1"/>
  <c r="EJ36" i="53"/>
  <c r="BH27" i="53"/>
  <c r="BE27" i="53"/>
  <c r="BL27" i="53" s="1"/>
  <c r="BN26" i="53"/>
  <c r="BP26" i="53" s="1"/>
  <c r="EJ26" i="53"/>
  <c r="BE17" i="53"/>
  <c r="BL17" i="53" s="1"/>
  <c r="BH17" i="53"/>
  <c r="BN21" i="53"/>
  <c r="BP21" i="53" s="1"/>
  <c r="EJ21" i="53"/>
  <c r="BN39" i="53"/>
  <c r="BP39" i="53" s="1"/>
  <c r="EJ39" i="53"/>
  <c r="BN22" i="53"/>
  <c r="BP22" i="53" s="1"/>
  <c r="EJ22" i="53"/>
  <c r="BE51" i="53"/>
  <c r="BL51" i="53" s="1"/>
  <c r="BH51" i="53"/>
  <c r="BF51" i="53"/>
  <c r="EJ51" i="53" s="1"/>
  <c r="BE23" i="53"/>
  <c r="BL23" i="53" s="1"/>
  <c r="BE52" i="53"/>
  <c r="BL52" i="53" s="1"/>
  <c r="BH29" i="53"/>
  <c r="BE29" i="53"/>
  <c r="BL29" i="53" s="1"/>
  <c r="BH48" i="53"/>
  <c r="BE48" i="53"/>
  <c r="BL48" i="53" s="1"/>
  <c r="BO56" i="53"/>
  <c r="BN41" i="53"/>
  <c r="BP41" i="53" s="1"/>
  <c r="EJ41" i="53"/>
  <c r="BN48" i="53"/>
  <c r="BP48" i="53" s="1"/>
  <c r="EJ48" i="53"/>
  <c r="BN53" i="53"/>
  <c r="BP53" i="53" s="1"/>
  <c r="EJ53" i="53"/>
  <c r="BE21" i="53"/>
  <c r="BL21" i="53" s="1"/>
  <c r="BH21" i="53"/>
  <c r="BE45" i="53"/>
  <c r="BL45" i="53" s="1"/>
  <c r="BN46" i="53"/>
  <c r="BP46" i="53" s="1"/>
  <c r="EJ46" i="53"/>
  <c r="BN33" i="53"/>
  <c r="BP33" i="53" s="1"/>
  <c r="EJ33" i="53"/>
  <c r="BH28" i="53"/>
  <c r="BE28" i="53"/>
  <c r="BL28" i="53" s="1"/>
  <c r="BE11" i="53"/>
  <c r="BL11" i="53" s="1"/>
  <c r="BH11" i="53"/>
  <c r="BF13" i="53"/>
  <c r="EJ13" i="53" s="1"/>
  <c r="BH14" i="53"/>
  <c r="BE14" i="53"/>
  <c r="BL14" i="53" s="1"/>
  <c r="AX45" i="53"/>
  <c r="BN50" i="53"/>
  <c r="BP50" i="53" s="1"/>
  <c r="EJ50" i="53"/>
  <c r="BF14" i="53"/>
  <c r="EJ14" i="53" s="1"/>
  <c r="BE15" i="53"/>
  <c r="BL15" i="53" s="1"/>
  <c r="BE41" i="53"/>
  <c r="BL41" i="53" s="1"/>
  <c r="BH41" i="53"/>
  <c r="AT3" i="53"/>
  <c r="AV8" i="53"/>
  <c r="AT4" i="53"/>
  <c r="BE24" i="53"/>
  <c r="BL24" i="53" s="1"/>
  <c r="BH24" i="53"/>
  <c r="BD52" i="53"/>
  <c r="BF52" i="53" s="1"/>
  <c r="BN44" i="53"/>
  <c r="BP44" i="53" s="1"/>
  <c r="EJ44" i="53"/>
  <c r="BH40" i="53"/>
  <c r="BE40" i="53"/>
  <c r="BL40" i="53" s="1"/>
  <c r="BH46" i="53"/>
  <c r="BE46" i="53"/>
  <c r="BL46" i="53" s="1"/>
  <c r="BN57" i="53"/>
  <c r="BP57" i="53" s="1"/>
  <c r="EJ57" i="53"/>
  <c r="BN18" i="53"/>
  <c r="BP18" i="53" s="1"/>
  <c r="EJ18" i="53"/>
  <c r="BE37" i="53"/>
  <c r="BL37" i="53" s="1"/>
  <c r="BH37" i="53"/>
  <c r="BB8" i="53"/>
  <c r="AU3" i="53"/>
  <c r="AU4" i="53"/>
  <c r="BH57" i="53"/>
  <c r="BE57" i="53"/>
  <c r="BL57" i="53" s="1"/>
  <c r="BH44" i="53"/>
  <c r="BE44" i="53"/>
  <c r="BL44" i="53" s="1"/>
  <c r="BD12" i="53"/>
  <c r="BF12" i="53" s="1"/>
  <c r="DZ12" i="53"/>
  <c r="BN49" i="53"/>
  <c r="BP49" i="53" s="1"/>
  <c r="EJ49" i="53"/>
  <c r="AX8" i="53"/>
  <c r="BH39" i="53"/>
  <c r="BE39" i="53"/>
  <c r="BL39" i="53" s="1"/>
  <c r="BN35" i="53"/>
  <c r="BP35" i="53" s="1"/>
  <c r="EJ35" i="53"/>
  <c r="BN9" i="53"/>
  <c r="BP9" i="53" s="1"/>
  <c r="EJ9" i="53"/>
  <c r="BH10" i="53"/>
  <c r="BE10" i="53"/>
  <c r="BL10" i="53" s="1"/>
  <c r="BE22" i="53"/>
  <c r="BL22" i="53" s="1"/>
  <c r="BH22" i="53"/>
  <c r="BN37" i="53"/>
  <c r="BP37" i="53" s="1"/>
  <c r="EJ37" i="53"/>
  <c r="BH16" i="53"/>
  <c r="BE16" i="53"/>
  <c r="BL16" i="53" s="1"/>
  <c r="AV15" i="53"/>
  <c r="DZ15" i="53" s="1"/>
  <c r="BN20" i="53"/>
  <c r="BP20" i="53" s="1"/>
  <c r="EJ20" i="53"/>
  <c r="BN55" i="53"/>
  <c r="BP55" i="53" s="1"/>
  <c r="EJ55" i="53"/>
  <c r="BN42" i="53"/>
  <c r="BP42" i="53" s="1"/>
  <c r="EJ42" i="53"/>
  <c r="BN17" i="53"/>
  <c r="BP17" i="53" s="1"/>
  <c r="EJ17" i="53"/>
  <c r="BN34" i="53"/>
  <c r="BP34" i="53" s="1"/>
  <c r="EJ34" i="53"/>
  <c r="BH30" i="53"/>
  <c r="BE30" i="53"/>
  <c r="BL30" i="53" s="1"/>
  <c r="BD25" i="53"/>
  <c r="BF25" i="53" s="1"/>
  <c r="BE25" i="53"/>
  <c r="BL25" i="53" s="1"/>
  <c r="BH25" i="53"/>
  <c r="BE32" i="53"/>
  <c r="BL32" i="53" s="1"/>
  <c r="BH32" i="53"/>
  <c r="BE20" i="53"/>
  <c r="BL20" i="53" s="1"/>
  <c r="BH20" i="53"/>
  <c r="BE36" i="53"/>
  <c r="BL36" i="53" s="1"/>
  <c r="BH36" i="53"/>
  <c r="BN19" i="53"/>
  <c r="BP19" i="53" s="1"/>
  <c r="EJ19" i="53"/>
  <c r="BH42" i="53"/>
  <c r="BE42" i="53"/>
  <c r="BL42" i="53" s="1"/>
  <c r="BH50" i="53"/>
  <c r="BE50" i="53"/>
  <c r="BL50" i="53" s="1"/>
  <c r="BH55" i="53"/>
  <c r="BE55" i="53"/>
  <c r="BL55" i="53" s="1"/>
  <c r="BN32" i="53"/>
  <c r="BP32" i="53" s="1"/>
  <c r="EJ32" i="53"/>
  <c r="BN40" i="53"/>
  <c r="BP40" i="53" s="1"/>
  <c r="EJ40" i="53"/>
  <c r="BN43" i="53"/>
  <c r="BP43" i="53" s="1"/>
  <c r="EJ43" i="53"/>
  <c r="BE31" i="53"/>
  <c r="BL31" i="53" s="1"/>
  <c r="BH13" i="53"/>
  <c r="BE13" i="53"/>
  <c r="BL13" i="53" s="1"/>
  <c r="BE43" i="53"/>
  <c r="BL43" i="53" s="1"/>
  <c r="BH43" i="53"/>
  <c r="BD45" i="53"/>
  <c r="BF45" i="53" s="1"/>
  <c r="DZ45" i="53"/>
  <c r="BH26" i="53"/>
  <c r="BE26" i="53"/>
  <c r="BL26" i="53" s="1"/>
  <c r="BN10" i="53"/>
  <c r="BP10" i="53" s="1"/>
  <c r="EJ10" i="53"/>
  <c r="BH34" i="53"/>
  <c r="BE34" i="53"/>
  <c r="BL34" i="53" s="1"/>
  <c r="BN24" i="53"/>
  <c r="BP24" i="53" s="1"/>
  <c r="EJ24" i="53"/>
  <c r="BE9" i="53"/>
  <c r="BL9" i="53" s="1"/>
  <c r="BH9" i="53"/>
  <c r="BD26" i="36"/>
  <c r="BL26" i="36" s="1"/>
  <c r="BN26" i="36" s="1"/>
  <c r="BF26" i="36"/>
  <c r="P69" i="38"/>
  <c r="BF12" i="36"/>
  <c r="BC12" i="36"/>
  <c r="BJ12" i="36" s="1"/>
  <c r="BD44" i="36"/>
  <c r="BL44" i="36" s="1"/>
  <c r="BN44" i="36" s="1"/>
  <c r="BC57" i="36"/>
  <c r="BJ57" i="36" s="1"/>
  <c r="BF57" i="36"/>
  <c r="BD38" i="36"/>
  <c r="BL38" i="36" s="1"/>
  <c r="BN38" i="36" s="1"/>
  <c r="BD48" i="36"/>
  <c r="BL48" i="36" s="1"/>
  <c r="BN48" i="36" s="1"/>
  <c r="BC56" i="36"/>
  <c r="BJ56" i="36" s="1"/>
  <c r="BF56" i="36"/>
  <c r="BC46" i="36"/>
  <c r="BJ46" i="36" s="1"/>
  <c r="BF46" i="36"/>
  <c r="BF21" i="36"/>
  <c r="BC21" i="36"/>
  <c r="BJ21" i="36" s="1"/>
  <c r="BD11" i="36"/>
  <c r="BL11" i="36" s="1"/>
  <c r="BN11" i="36" s="1"/>
  <c r="BF36" i="36"/>
  <c r="BC36" i="36"/>
  <c r="BJ36" i="36" s="1"/>
  <c r="BC43" i="36"/>
  <c r="BJ43" i="36" s="1"/>
  <c r="BF43" i="36"/>
  <c r="BF33" i="36"/>
  <c r="BC33" i="36"/>
  <c r="BJ33" i="36" s="1"/>
  <c r="BD49" i="36"/>
  <c r="BL49" i="36" s="1"/>
  <c r="BF49" i="36"/>
  <c r="BC35" i="36"/>
  <c r="BJ35" i="36" s="1"/>
  <c r="BF35" i="36"/>
  <c r="BC11" i="36"/>
  <c r="BJ11" i="36" s="1"/>
  <c r="BF11" i="36"/>
  <c r="BD23" i="36"/>
  <c r="BL23" i="36" s="1"/>
  <c r="BF31" i="36"/>
  <c r="BC31" i="36"/>
  <c r="BJ31" i="36" s="1"/>
  <c r="BF41" i="36"/>
  <c r="BC41" i="36"/>
  <c r="BJ41" i="36" s="1"/>
  <c r="BC15" i="36"/>
  <c r="BJ15" i="36" s="1"/>
  <c r="BF15" i="36"/>
  <c r="BF50" i="36"/>
  <c r="BC50" i="36"/>
  <c r="BJ50" i="36" s="1"/>
  <c r="BF32" i="36"/>
  <c r="BC32" i="36"/>
  <c r="BJ32" i="36" s="1"/>
  <c r="BC38" i="36"/>
  <c r="BJ38" i="36" s="1"/>
  <c r="BF38" i="36"/>
  <c r="BC48" i="36"/>
  <c r="BJ48" i="36" s="1"/>
  <c r="BF48" i="36"/>
  <c r="BF34" i="36"/>
  <c r="BC34" i="36"/>
  <c r="BJ34" i="36" s="1"/>
  <c r="BD45" i="36"/>
  <c r="BL45" i="36" s="1"/>
  <c r="BC52" i="36"/>
  <c r="BJ52" i="36" s="1"/>
  <c r="BF52" i="36"/>
  <c r="BF37" i="36"/>
  <c r="BC37" i="36"/>
  <c r="BJ37" i="36" s="1"/>
  <c r="BC44" i="36"/>
  <c r="BJ44" i="36" s="1"/>
  <c r="BF44" i="36"/>
  <c r="BF55" i="36"/>
  <c r="BC55" i="36"/>
  <c r="BJ55" i="36" s="1"/>
  <c r="BF14" i="36"/>
  <c r="BC14" i="36"/>
  <c r="BJ14" i="36" s="1"/>
  <c r="BC40" i="36"/>
  <c r="BJ40" i="36" s="1"/>
  <c r="BF40" i="36"/>
  <c r="BC13" i="36"/>
  <c r="BJ13" i="36" s="1"/>
  <c r="BF13" i="36"/>
  <c r="BC9" i="36"/>
  <c r="BJ9" i="36" s="1"/>
  <c r="BF9" i="36"/>
  <c r="U69" i="38"/>
  <c r="BC10" i="36"/>
  <c r="BJ10" i="36" s="1"/>
  <c r="BF10" i="36"/>
  <c r="BP42" i="36"/>
  <c r="BM42" i="36"/>
  <c r="BP54" i="36"/>
  <c r="BM54" i="36"/>
  <c r="BP18" i="36"/>
  <c r="BM18" i="36"/>
  <c r="BM45" i="36"/>
  <c r="BP53" i="36"/>
  <c r="BM53" i="36"/>
  <c r="BP17" i="36"/>
  <c r="BM17" i="36"/>
  <c r="BM19" i="36"/>
  <c r="BP19" i="36"/>
  <c r="BP39" i="36"/>
  <c r="BM39" i="36"/>
  <c r="BN22" i="36"/>
  <c r="BP22" i="36"/>
  <c r="BM30" i="36"/>
  <c r="BP30" i="36"/>
  <c r="BP28" i="36"/>
  <c r="BM28" i="36"/>
  <c r="BP20" i="36"/>
  <c r="BM20" i="36"/>
  <c r="BP47" i="36"/>
  <c r="BM47" i="36"/>
  <c r="BM27" i="36"/>
  <c r="BP27" i="36"/>
  <c r="BP24" i="36"/>
  <c r="BM24" i="36"/>
  <c r="BM23" i="36"/>
  <c r="BM26" i="36"/>
  <c r="BP26" i="36"/>
  <c r="BM16" i="36"/>
  <c r="BP16" i="36"/>
  <c r="BP29" i="36"/>
  <c r="BM29" i="36"/>
  <c r="BM49" i="36"/>
  <c r="BP51" i="36"/>
  <c r="BM51" i="36"/>
  <c r="BM25" i="36"/>
  <c r="BP25" i="36"/>
  <c r="F57" i="38"/>
  <c r="K57" i="38"/>
  <c r="P57" i="38"/>
  <c r="U57" i="38"/>
  <c r="F58" i="38"/>
  <c r="K58" i="38"/>
  <c r="P58" i="38"/>
  <c r="U58" i="38"/>
  <c r="F59" i="38"/>
  <c r="P59" i="38"/>
  <c r="U59" i="38"/>
  <c r="K22" i="38"/>
  <c r="E16" i="38"/>
  <c r="Q15" i="38"/>
  <c r="K13" i="20" s="1"/>
  <c r="T16" i="38"/>
  <c r="D16" i="38"/>
  <c r="E87" i="38"/>
  <c r="U101" i="38"/>
  <c r="U110" i="38" s="1"/>
  <c r="P101" i="38"/>
  <c r="P110" i="38" s="1"/>
  <c r="K101" i="38"/>
  <c r="K110" i="38" s="1"/>
  <c r="F101" i="38"/>
  <c r="F110" i="38" s="1"/>
  <c r="I16" i="38"/>
  <c r="J16" i="38"/>
  <c r="N16" i="38"/>
  <c r="K20" i="38"/>
  <c r="G16" i="20" s="1"/>
  <c r="H16" i="38"/>
  <c r="H17" i="38"/>
  <c r="P17" i="38"/>
  <c r="J14" i="20"/>
  <c r="H14" i="20"/>
  <c r="L17" i="38"/>
  <c r="L16" i="38"/>
  <c r="H15" i="20" s="1"/>
  <c r="F15" i="38"/>
  <c r="F20" i="38"/>
  <c r="D16" i="20" s="1"/>
  <c r="F87" i="38"/>
  <c r="E14" i="20"/>
  <c r="K14" i="20"/>
  <c r="G14" i="20"/>
  <c r="M14" i="20"/>
  <c r="D87" i="38"/>
  <c r="H13" i="20"/>
  <c r="N14" i="20"/>
  <c r="H16" i="20"/>
  <c r="F11" i="38"/>
  <c r="D10" i="20" s="1"/>
  <c r="K11" i="38"/>
  <c r="G10" i="20" s="1"/>
  <c r="P11" i="38"/>
  <c r="J10" i="20" s="1"/>
  <c r="U11" i="38"/>
  <c r="M10" i="20" s="1"/>
  <c r="F12" i="38"/>
  <c r="D11" i="20" s="1"/>
  <c r="K12" i="38"/>
  <c r="G11" i="20" s="1"/>
  <c r="P12" i="38"/>
  <c r="J11" i="20" s="1"/>
  <c r="U12" i="38"/>
  <c r="M11" i="20" s="1"/>
  <c r="F13" i="38"/>
  <c r="D12" i="20" s="1"/>
  <c r="K13" i="38"/>
  <c r="G12" i="20" s="1"/>
  <c r="P13" i="38"/>
  <c r="J12" i="20" s="1"/>
  <c r="U13" i="38"/>
  <c r="M12" i="20" s="1"/>
  <c r="E35" i="37"/>
  <c r="D35" i="37"/>
  <c r="S20" i="38"/>
  <c r="V20" i="38"/>
  <c r="D17" i="38"/>
  <c r="I17" i="38"/>
  <c r="N17" i="38"/>
  <c r="T17" i="38"/>
  <c r="M20" i="38"/>
  <c r="P20" i="38" s="1"/>
  <c r="J16" i="20" s="1"/>
  <c r="K15" i="38"/>
  <c r="G13" i="20" s="1"/>
  <c r="M15" i="38"/>
  <c r="E17" i="38"/>
  <c r="J17" i="38"/>
  <c r="C16" i="38"/>
  <c r="G16" i="38"/>
  <c r="E15" i="20" s="1"/>
  <c r="O16" i="38"/>
  <c r="S16" i="38"/>
  <c r="F51" i="37"/>
  <c r="U51" i="37"/>
  <c r="F52" i="37"/>
  <c r="K52" i="37"/>
  <c r="U52" i="37"/>
  <c r="F53" i="37"/>
  <c r="U55" i="37"/>
  <c r="F49" i="37"/>
  <c r="F45" i="37"/>
  <c r="K45" i="37"/>
  <c r="U43" i="37"/>
  <c r="F44" i="37"/>
  <c r="K44" i="37"/>
  <c r="U44" i="37"/>
  <c r="K49" i="37"/>
  <c r="K50" i="37"/>
  <c r="F55" i="37"/>
  <c r="F48" i="37"/>
  <c r="K48" i="37"/>
  <c r="U48" i="37"/>
  <c r="K53" i="37"/>
  <c r="K54" i="37"/>
  <c r="P47" i="37"/>
  <c r="K43" i="37"/>
  <c r="U45" i="37"/>
  <c r="F47" i="37"/>
  <c r="U49" i="37"/>
  <c r="F50" i="37"/>
  <c r="K51" i="37"/>
  <c r="U53" i="37"/>
  <c r="F54" i="37"/>
  <c r="K55" i="37"/>
  <c r="K42" i="37"/>
  <c r="P43" i="37"/>
  <c r="P51" i="37"/>
  <c r="P55" i="37"/>
  <c r="D46" i="37"/>
  <c r="U42" i="37"/>
  <c r="P45" i="37"/>
  <c r="P49" i="37"/>
  <c r="U50" i="37"/>
  <c r="P53" i="37"/>
  <c r="U54" i="37"/>
  <c r="U41" i="37"/>
  <c r="U47" i="37"/>
  <c r="P7" i="37"/>
  <c r="K41" i="37"/>
  <c r="K47" i="37"/>
  <c r="P41" i="37"/>
  <c r="P42" i="37"/>
  <c r="P44" i="37"/>
  <c r="P48" i="37"/>
  <c r="P50" i="37"/>
  <c r="P52" i="37"/>
  <c r="P54" i="37"/>
  <c r="BH23" i="53" l="1"/>
  <c r="BH31" i="53"/>
  <c r="BN28" i="53"/>
  <c r="BP28" i="53" s="1"/>
  <c r="BN23" i="53"/>
  <c r="BP23" i="53" s="1"/>
  <c r="BN51" i="53"/>
  <c r="BP51" i="53" s="1"/>
  <c r="BN52" i="53"/>
  <c r="BP52" i="53" s="1"/>
  <c r="EJ52" i="53"/>
  <c r="BN45" i="53"/>
  <c r="BP45" i="53" s="1"/>
  <c r="EJ45" i="53"/>
  <c r="BO30" i="53"/>
  <c r="BR30" i="53"/>
  <c r="BN12" i="53"/>
  <c r="BP12" i="53" s="1"/>
  <c r="EJ12" i="53"/>
  <c r="BR40" i="53"/>
  <c r="BO40" i="53"/>
  <c r="BH45" i="53"/>
  <c r="BO52" i="53"/>
  <c r="BR42" i="53"/>
  <c r="BO42" i="53"/>
  <c r="BR44" i="53"/>
  <c r="BO44" i="53"/>
  <c r="BO23" i="53"/>
  <c r="BR23" i="53"/>
  <c r="BO27" i="53"/>
  <c r="BR27" i="53"/>
  <c r="BN31" i="53"/>
  <c r="BP31" i="53" s="1"/>
  <c r="EJ31" i="53"/>
  <c r="BR18" i="53"/>
  <c r="BO18" i="53"/>
  <c r="BH38" i="53"/>
  <c r="BO53" i="53"/>
  <c r="BR53" i="53"/>
  <c r="BR9" i="53"/>
  <c r="BO9" i="53"/>
  <c r="BO31" i="53"/>
  <c r="BO36" i="53"/>
  <c r="BR36" i="53"/>
  <c r="BO24" i="53"/>
  <c r="BR24" i="53"/>
  <c r="BN13" i="53"/>
  <c r="BP13" i="53" s="1"/>
  <c r="BO51" i="53"/>
  <c r="BR51" i="53"/>
  <c r="BO38" i="53"/>
  <c r="BO19" i="53"/>
  <c r="BR19" i="53"/>
  <c r="BB3" i="53"/>
  <c r="BB4" i="53"/>
  <c r="BE8" i="53"/>
  <c r="BL8" i="53" s="1"/>
  <c r="BO47" i="53"/>
  <c r="BR47" i="53"/>
  <c r="BD8" i="53"/>
  <c r="BH8" i="53" s="1"/>
  <c r="DZ8" i="53"/>
  <c r="AV3" i="53"/>
  <c r="AV4" i="53"/>
  <c r="BR11" i="53"/>
  <c r="BO11" i="53"/>
  <c r="BO21" i="53"/>
  <c r="BR21" i="53"/>
  <c r="BO22" i="53"/>
  <c r="BR22" i="53"/>
  <c r="BO34" i="53"/>
  <c r="BR34" i="53"/>
  <c r="BR20" i="53"/>
  <c r="BO20" i="53"/>
  <c r="BO37" i="53"/>
  <c r="BR37" i="53"/>
  <c r="BO28" i="53"/>
  <c r="BR28" i="53"/>
  <c r="BN56" i="53"/>
  <c r="EJ56" i="53"/>
  <c r="BR35" i="53"/>
  <c r="BO35" i="53"/>
  <c r="BO39" i="53"/>
  <c r="BR39" i="53"/>
  <c r="BO10" i="53"/>
  <c r="BR10" i="53"/>
  <c r="BO32" i="53"/>
  <c r="BR32" i="53"/>
  <c r="BO41" i="53"/>
  <c r="BR41" i="53"/>
  <c r="BO48" i="53"/>
  <c r="BR48" i="53"/>
  <c r="BR54" i="53"/>
  <c r="BO54" i="53"/>
  <c r="BO14" i="53"/>
  <c r="AX3" i="53"/>
  <c r="AX4" i="53"/>
  <c r="BO15" i="53"/>
  <c r="BR33" i="53"/>
  <c r="BO33" i="53"/>
  <c r="BO43" i="53"/>
  <c r="BR43" i="53"/>
  <c r="BO13" i="53"/>
  <c r="BR26" i="53"/>
  <c r="BO26" i="53"/>
  <c r="BR55" i="53"/>
  <c r="BO55" i="53"/>
  <c r="BO25" i="53"/>
  <c r="BD15" i="53"/>
  <c r="BR29" i="53"/>
  <c r="BO29" i="53"/>
  <c r="BN38" i="53"/>
  <c r="BP38" i="53" s="1"/>
  <c r="EJ38" i="53"/>
  <c r="BN25" i="53"/>
  <c r="BP25" i="53" s="1"/>
  <c r="EJ25" i="53"/>
  <c r="BO16" i="53"/>
  <c r="BR16" i="53"/>
  <c r="BR46" i="53"/>
  <c r="BO46" i="53"/>
  <c r="BO17" i="53"/>
  <c r="BR17" i="53"/>
  <c r="BR49" i="53"/>
  <c r="BO49" i="53"/>
  <c r="BH12" i="53"/>
  <c r="BR57" i="53"/>
  <c r="BO57" i="53"/>
  <c r="BO50" i="53"/>
  <c r="BR50" i="53"/>
  <c r="BN14" i="53"/>
  <c r="BP14" i="53" s="1"/>
  <c r="BO45" i="53"/>
  <c r="BH52" i="53"/>
  <c r="BO12" i="53"/>
  <c r="BN45" i="36"/>
  <c r="BP45" i="36"/>
  <c r="V15" i="38"/>
  <c r="N13" i="20" s="1"/>
  <c r="BN49" i="36"/>
  <c r="BP49" i="36"/>
  <c r="BP43" i="36"/>
  <c r="BM43" i="36"/>
  <c r="BM46" i="36"/>
  <c r="BP46" i="36"/>
  <c r="BP44" i="36"/>
  <c r="BM44" i="36"/>
  <c r="BP37" i="36"/>
  <c r="BM37" i="36"/>
  <c r="BP15" i="36"/>
  <c r="BM15" i="36"/>
  <c r="BM31" i="36"/>
  <c r="BP31" i="36"/>
  <c r="BN23" i="36"/>
  <c r="BP23" i="36"/>
  <c r="BP11" i="36"/>
  <c r="BM11" i="36"/>
  <c r="BM56" i="36"/>
  <c r="BP56" i="36"/>
  <c r="BP12" i="36"/>
  <c r="BM12" i="36"/>
  <c r="BM13" i="36"/>
  <c r="BP13" i="36"/>
  <c r="BM40" i="36"/>
  <c r="BP40" i="36"/>
  <c r="BP35" i="36"/>
  <c r="BM35" i="36"/>
  <c r="BM14" i="36"/>
  <c r="BP14" i="36"/>
  <c r="BM9" i="36"/>
  <c r="BP9" i="36"/>
  <c r="BM21" i="36"/>
  <c r="BP21" i="36"/>
  <c r="BM57" i="36"/>
  <c r="BP57" i="36"/>
  <c r="BM38" i="36"/>
  <c r="BP38" i="36"/>
  <c r="BP34" i="36"/>
  <c r="BM34" i="36"/>
  <c r="BM36" i="36"/>
  <c r="BP36" i="36"/>
  <c r="BP52" i="36"/>
  <c r="BM52" i="36"/>
  <c r="BM48" i="36"/>
  <c r="BP48" i="36"/>
  <c r="BP41" i="36"/>
  <c r="BM41" i="36"/>
  <c r="BM10" i="36"/>
  <c r="BP10" i="36"/>
  <c r="BM55" i="36"/>
  <c r="BP55" i="36"/>
  <c r="BP50" i="36"/>
  <c r="BM50" i="36"/>
  <c r="BM33" i="36"/>
  <c r="BP33" i="36"/>
  <c r="BM32" i="36"/>
  <c r="BP32" i="36"/>
  <c r="L14" i="20"/>
  <c r="F35" i="37"/>
  <c r="D70" i="37"/>
  <c r="F46" i="37"/>
  <c r="F70" i="37" s="1"/>
  <c r="Q16" i="38"/>
  <c r="K15" i="20" s="1"/>
  <c r="V16" i="38"/>
  <c r="N15" i="20" s="1"/>
  <c r="F16" i="38"/>
  <c r="D15" i="20" s="1"/>
  <c r="K16" i="38"/>
  <c r="G15" i="20" s="1"/>
  <c r="R15" i="38"/>
  <c r="P15" i="38"/>
  <c r="N16" i="20"/>
  <c r="D13" i="20"/>
  <c r="E13" i="20"/>
  <c r="R20" i="38"/>
  <c r="M16" i="38"/>
  <c r="P16" i="38" s="1"/>
  <c r="J15" i="20" s="1"/>
  <c r="U46" i="37"/>
  <c r="P46" i="37"/>
  <c r="K46" i="37"/>
  <c r="K70" i="37" s="1"/>
  <c r="U7" i="37"/>
  <c r="P86" i="31"/>
  <c r="P88" i="31"/>
  <c r="P58" i="31"/>
  <c r="AA58" i="31" s="1"/>
  <c r="O59" i="20" s="1"/>
  <c r="P59" i="31"/>
  <c r="AA59" i="31" s="1"/>
  <c r="O60" i="20" s="1"/>
  <c r="Q45" i="31"/>
  <c r="AB45" i="31" s="1"/>
  <c r="O53" i="20" s="1"/>
  <c r="Q46" i="31"/>
  <c r="AB46" i="31" s="1"/>
  <c r="Q47" i="31"/>
  <c r="AB47" i="31" s="1"/>
  <c r="G71" i="22"/>
  <c r="E7" i="35"/>
  <c r="M7" i="35" s="1"/>
  <c r="CJ8" i="36"/>
  <c r="BZ8" i="36"/>
  <c r="CA8" i="36" s="1"/>
  <c r="G11" i="27"/>
  <c r="F11" i="27"/>
  <c r="E11" i="27"/>
  <c r="D11" i="27"/>
  <c r="G10" i="27"/>
  <c r="F10" i="27"/>
  <c r="E10" i="27"/>
  <c r="D10" i="27"/>
  <c r="G9" i="27"/>
  <c r="F9" i="27"/>
  <c r="E9" i="27"/>
  <c r="D9" i="27"/>
  <c r="G8" i="27"/>
  <c r="F8" i="27"/>
  <c r="E8" i="27"/>
  <c r="D8" i="27"/>
  <c r="F92" i="20"/>
  <c r="I60" i="20"/>
  <c r="I59" i="20"/>
  <c r="F56" i="20"/>
  <c r="I54" i="20"/>
  <c r="D8" i="35"/>
  <c r="L8" i="35" s="1"/>
  <c r="G58" i="35"/>
  <c r="O58" i="35" s="1"/>
  <c r="G57" i="35"/>
  <c r="O57" i="35" s="1"/>
  <c r="G56" i="35"/>
  <c r="O56" i="35" s="1"/>
  <c r="G55" i="35"/>
  <c r="O55" i="35" s="1"/>
  <c r="F58" i="35"/>
  <c r="N58" i="35" s="1"/>
  <c r="F57" i="35"/>
  <c r="N57" i="35" s="1"/>
  <c r="F56" i="35"/>
  <c r="N56" i="35" s="1"/>
  <c r="F55" i="35"/>
  <c r="N55" i="35" s="1"/>
  <c r="E58" i="35"/>
  <c r="M58" i="35" s="1"/>
  <c r="E57" i="35"/>
  <c r="M57" i="35" s="1"/>
  <c r="E56" i="35"/>
  <c r="M56" i="35" s="1"/>
  <c r="E55" i="35"/>
  <c r="M55" i="35" s="1"/>
  <c r="D58" i="35"/>
  <c r="L58" i="35" s="1"/>
  <c r="D57" i="35"/>
  <c r="L57" i="35" s="1"/>
  <c r="D56" i="35"/>
  <c r="H56" i="35" s="1"/>
  <c r="D55" i="35"/>
  <c r="L55" i="35" s="1"/>
  <c r="I33" i="35"/>
  <c r="K33" i="35"/>
  <c r="G27" i="35"/>
  <c r="K27" i="35" s="1"/>
  <c r="F27" i="35"/>
  <c r="J27" i="35" s="1"/>
  <c r="E27" i="35"/>
  <c r="M27" i="35" s="1"/>
  <c r="D27" i="35"/>
  <c r="L27" i="35" s="1"/>
  <c r="N13" i="35"/>
  <c r="M13" i="35"/>
  <c r="L13" i="35"/>
  <c r="J13" i="35"/>
  <c r="I13" i="35"/>
  <c r="H13" i="35"/>
  <c r="F13" i="35"/>
  <c r="E13" i="35"/>
  <c r="O11" i="35"/>
  <c r="O10" i="35"/>
  <c r="O9" i="35"/>
  <c r="O8" i="35"/>
  <c r="F11" i="35"/>
  <c r="J11" i="35" s="1"/>
  <c r="F10" i="35"/>
  <c r="N10" i="35" s="1"/>
  <c r="F9" i="35"/>
  <c r="N9" i="35" s="1"/>
  <c r="F8" i="35"/>
  <c r="J8" i="35" s="1"/>
  <c r="E11" i="35"/>
  <c r="M11" i="35" s="1"/>
  <c r="E10" i="35"/>
  <c r="I10" i="35" s="1"/>
  <c r="E9" i="35"/>
  <c r="I9" i="35" s="1"/>
  <c r="E8" i="35"/>
  <c r="I8" i="35" s="1"/>
  <c r="D11" i="35"/>
  <c r="L11" i="35" s="1"/>
  <c r="D10" i="35"/>
  <c r="L10" i="35" s="1"/>
  <c r="D9" i="35"/>
  <c r="H9" i="35" s="1"/>
  <c r="C82" i="21"/>
  <c r="D82" i="21"/>
  <c r="I65" i="20" s="1"/>
  <c r="E82" i="21"/>
  <c r="L65" i="20" s="1"/>
  <c r="F82" i="21"/>
  <c r="O65" i="20" s="1"/>
  <c r="H69" i="21"/>
  <c r="I69" i="21"/>
  <c r="I69" i="38" s="1"/>
  <c r="J69" i="21"/>
  <c r="J69" i="38" s="1"/>
  <c r="L69" i="21"/>
  <c r="M69" i="21"/>
  <c r="N69" i="21"/>
  <c r="O69" i="21"/>
  <c r="Q69" i="21"/>
  <c r="R69" i="21"/>
  <c r="S69" i="21"/>
  <c r="T69" i="21"/>
  <c r="V69" i="21"/>
  <c r="H34" i="21"/>
  <c r="I34" i="21"/>
  <c r="I34" i="38" s="1"/>
  <c r="J34" i="21"/>
  <c r="J34" i="38" s="1"/>
  <c r="L34" i="21"/>
  <c r="L34" i="38" s="1"/>
  <c r="H22" i="20" s="1"/>
  <c r="M34" i="21"/>
  <c r="N34" i="21"/>
  <c r="N34" i="38" s="1"/>
  <c r="O34" i="21"/>
  <c r="O34" i="38" s="1"/>
  <c r="Q34" i="21"/>
  <c r="Q34" i="38" s="1"/>
  <c r="K22" i="20" s="1"/>
  <c r="R34" i="21"/>
  <c r="S34" i="21"/>
  <c r="S34" i="38" s="1"/>
  <c r="T34" i="21"/>
  <c r="T34" i="38" s="1"/>
  <c r="V34" i="21"/>
  <c r="V34" i="38" s="1"/>
  <c r="N22" i="20" s="1"/>
  <c r="F86" i="21"/>
  <c r="O69" i="20" s="1"/>
  <c r="E86" i="21"/>
  <c r="L69" i="20" s="1"/>
  <c r="D86" i="21"/>
  <c r="I69" i="20" s="1"/>
  <c r="F83" i="21"/>
  <c r="O66" i="20" s="1"/>
  <c r="E83" i="21"/>
  <c r="L66" i="20" s="1"/>
  <c r="D83" i="21"/>
  <c r="I66" i="20" s="1"/>
  <c r="F84" i="21"/>
  <c r="O67" i="20" s="1"/>
  <c r="F85" i="21"/>
  <c r="O68" i="20" s="1"/>
  <c r="E84" i="21"/>
  <c r="L67" i="20" s="1"/>
  <c r="E85" i="21"/>
  <c r="L68" i="20" s="1"/>
  <c r="D84" i="21"/>
  <c r="I67" i="20" s="1"/>
  <c r="D85" i="21"/>
  <c r="I68" i="20" s="1"/>
  <c r="C92" i="21"/>
  <c r="F54" i="20"/>
  <c r="I53" i="20"/>
  <c r="BR45" i="53" l="1"/>
  <c r="BR12" i="53"/>
  <c r="BR13" i="53"/>
  <c r="BR25" i="53"/>
  <c r="BR14" i="53"/>
  <c r="BR38" i="53"/>
  <c r="BR31" i="53"/>
  <c r="BO8" i="53"/>
  <c r="BL3" i="53"/>
  <c r="BL4" i="53"/>
  <c r="BR52" i="53"/>
  <c r="BE4" i="53"/>
  <c r="BE3" i="53"/>
  <c r="BF15" i="53"/>
  <c r="BH15" i="53"/>
  <c r="BP56" i="53"/>
  <c r="BR56" i="53"/>
  <c r="BH4" i="53"/>
  <c r="BH3" i="53"/>
  <c r="BD3" i="53"/>
  <c r="BF8" i="53"/>
  <c r="BD4" i="53"/>
  <c r="L53" i="20"/>
  <c r="R34" i="38"/>
  <c r="U34" i="38" s="1"/>
  <c r="M22" i="20" s="1"/>
  <c r="O22" i="20" s="1"/>
  <c r="U34" i="21"/>
  <c r="M34" i="38"/>
  <c r="P34" i="38" s="1"/>
  <c r="J22" i="20" s="1"/>
  <c r="L22" i="20" s="1"/>
  <c r="P34" i="21"/>
  <c r="H34" i="38"/>
  <c r="K34" i="38" s="1"/>
  <c r="G22" i="20" s="1"/>
  <c r="K34" i="21"/>
  <c r="U69" i="21"/>
  <c r="P69" i="21"/>
  <c r="H69" i="38"/>
  <c r="K69" i="38" s="1"/>
  <c r="G46" i="20" s="1"/>
  <c r="I46" i="20" s="1"/>
  <c r="K69" i="21"/>
  <c r="D14" i="20"/>
  <c r="AC72" i="31"/>
  <c r="R72" i="31"/>
  <c r="G72" i="31"/>
  <c r="K57" i="35"/>
  <c r="K58" i="35"/>
  <c r="K55" i="35"/>
  <c r="K56" i="35"/>
  <c r="K9" i="35"/>
  <c r="Q50" i="21" s="1"/>
  <c r="Q50" i="38" s="1"/>
  <c r="K34" i="20" s="1"/>
  <c r="K11" i="35"/>
  <c r="Q52" i="21" s="1"/>
  <c r="Q52" i="38" s="1"/>
  <c r="K36" i="20" s="1"/>
  <c r="L56" i="35"/>
  <c r="I27" i="35"/>
  <c r="H57" i="35"/>
  <c r="L9" i="35"/>
  <c r="R50" i="21" s="1"/>
  <c r="R50" i="38" s="1"/>
  <c r="J9" i="35"/>
  <c r="O50" i="21" s="1"/>
  <c r="O50" i="38" s="1"/>
  <c r="H11" i="35"/>
  <c r="M52" i="21" s="1"/>
  <c r="M52" i="38" s="1"/>
  <c r="M9" i="35"/>
  <c r="S50" i="21" s="1"/>
  <c r="S50" i="38" s="1"/>
  <c r="M10" i="35"/>
  <c r="S51" i="21" s="1"/>
  <c r="S51" i="38" s="1"/>
  <c r="H55" i="35"/>
  <c r="H58" i="35"/>
  <c r="H10" i="35"/>
  <c r="M51" i="21" s="1"/>
  <c r="M51" i="38" s="1"/>
  <c r="M8" i="35"/>
  <c r="S49" i="21" s="1"/>
  <c r="S49" i="38" s="1"/>
  <c r="I55" i="35"/>
  <c r="I56" i="35"/>
  <c r="I57" i="35"/>
  <c r="I58" i="35"/>
  <c r="N8" i="35"/>
  <c r="T49" i="21" s="1"/>
  <c r="T49" i="38" s="1"/>
  <c r="J55" i="35"/>
  <c r="J56" i="35"/>
  <c r="J57" i="35"/>
  <c r="J58" i="35"/>
  <c r="J13" i="20"/>
  <c r="L13" i="20" s="1"/>
  <c r="L60" i="20"/>
  <c r="I56" i="20"/>
  <c r="L59" i="20"/>
  <c r="O27" i="35"/>
  <c r="O33" i="35"/>
  <c r="K8" i="35"/>
  <c r="Q49" i="21" s="1"/>
  <c r="Q49" i="38" s="1"/>
  <c r="K33" i="20" s="1"/>
  <c r="K10" i="35"/>
  <c r="Q51" i="21" s="1"/>
  <c r="Q51" i="38" s="1"/>
  <c r="K35" i="20" s="1"/>
  <c r="N27" i="35"/>
  <c r="J10" i="35"/>
  <c r="O51" i="21" s="1"/>
  <c r="O51" i="38" s="1"/>
  <c r="N11" i="35"/>
  <c r="T52" i="21" s="1"/>
  <c r="T52" i="38" s="1"/>
  <c r="J33" i="35"/>
  <c r="N33" i="35"/>
  <c r="I11" i="35"/>
  <c r="N52" i="21" s="1"/>
  <c r="N52" i="38" s="1"/>
  <c r="M33" i="35"/>
  <c r="H27" i="35"/>
  <c r="H8" i="35"/>
  <c r="M49" i="21" s="1"/>
  <c r="M49" i="38" s="1"/>
  <c r="H33" i="35"/>
  <c r="L33" i="35"/>
  <c r="AA86" i="31"/>
  <c r="O54" i="20" s="1"/>
  <c r="L54" i="20"/>
  <c r="AA88" i="31"/>
  <c r="O56" i="20" s="1"/>
  <c r="L56" i="20"/>
  <c r="U20" i="38"/>
  <c r="M16" i="20" s="1"/>
  <c r="R16" i="38"/>
  <c r="U16" i="38" s="1"/>
  <c r="M15" i="20" s="1"/>
  <c r="U15" i="38"/>
  <c r="M13" i="20" s="1"/>
  <c r="J46" i="20"/>
  <c r="L46" i="20" s="1"/>
  <c r="M46" i="20"/>
  <c r="O46" i="20" s="1"/>
  <c r="I7" i="35"/>
  <c r="N48" i="21" s="1"/>
  <c r="N48" i="38" s="1"/>
  <c r="D87" i="21"/>
  <c r="I70" i="20" s="1"/>
  <c r="E87" i="21"/>
  <c r="L70" i="20" s="1"/>
  <c r="F87" i="21"/>
  <c r="O70" i="20" s="1"/>
  <c r="V49" i="21"/>
  <c r="V49" i="38" s="1"/>
  <c r="N33" i="20" s="1"/>
  <c r="V50" i="21"/>
  <c r="V50" i="38" s="1"/>
  <c r="N34" i="20" s="1"/>
  <c r="V51" i="21"/>
  <c r="V51" i="38" s="1"/>
  <c r="N35" i="20" s="1"/>
  <c r="V52" i="21"/>
  <c r="V52" i="38" s="1"/>
  <c r="N36" i="20" s="1"/>
  <c r="V54" i="21"/>
  <c r="V54" i="38" s="1"/>
  <c r="N38" i="20" s="1"/>
  <c r="S48" i="21"/>
  <c r="S48" i="38" s="1"/>
  <c r="R49" i="21"/>
  <c r="R49" i="38" s="1"/>
  <c r="T50" i="21"/>
  <c r="T50" i="38" s="1"/>
  <c r="R51" i="21"/>
  <c r="R51" i="38" s="1"/>
  <c r="T51" i="21"/>
  <c r="T51" i="38" s="1"/>
  <c r="R52" i="21"/>
  <c r="R52" i="38" s="1"/>
  <c r="S52" i="21"/>
  <c r="S52" i="38" s="1"/>
  <c r="R54" i="21"/>
  <c r="R54" i="38" s="1"/>
  <c r="S54" i="21"/>
  <c r="S54" i="38" s="1"/>
  <c r="T54" i="21"/>
  <c r="T54" i="38" s="1"/>
  <c r="Q54" i="21"/>
  <c r="Q54" i="38" s="1"/>
  <c r="K38" i="20" s="1"/>
  <c r="N49" i="21"/>
  <c r="N49" i="38" s="1"/>
  <c r="O49" i="21"/>
  <c r="O49" i="38" s="1"/>
  <c r="M50" i="21"/>
  <c r="M50" i="38" s="1"/>
  <c r="N50" i="21"/>
  <c r="N50" i="38" s="1"/>
  <c r="N51" i="21"/>
  <c r="N51" i="38" s="1"/>
  <c r="O52" i="21"/>
  <c r="O52" i="38" s="1"/>
  <c r="M54" i="21"/>
  <c r="M54" i="38" s="1"/>
  <c r="N54" i="21"/>
  <c r="N54" i="38" s="1"/>
  <c r="O54" i="21"/>
  <c r="O54" i="38" s="1"/>
  <c r="L49" i="21"/>
  <c r="L49" i="38" s="1"/>
  <c r="H33" i="20" s="1"/>
  <c r="L50" i="21"/>
  <c r="L50" i="38" s="1"/>
  <c r="H34" i="20" s="1"/>
  <c r="L51" i="21"/>
  <c r="L51" i="38" s="1"/>
  <c r="H35" i="20" s="1"/>
  <c r="L52" i="21"/>
  <c r="L52" i="38" s="1"/>
  <c r="H36" i="20" s="1"/>
  <c r="L54" i="21"/>
  <c r="L54" i="38" s="1"/>
  <c r="H38" i="20" s="1"/>
  <c r="I48" i="21"/>
  <c r="I48" i="38" s="1"/>
  <c r="H49" i="21"/>
  <c r="H49" i="38" s="1"/>
  <c r="I49" i="21"/>
  <c r="I49" i="38" s="1"/>
  <c r="J49" i="21"/>
  <c r="J49" i="38" s="1"/>
  <c r="H50" i="21"/>
  <c r="H50" i="38" s="1"/>
  <c r="I50" i="21"/>
  <c r="I50" i="38" s="1"/>
  <c r="J50" i="21"/>
  <c r="J50" i="38" s="1"/>
  <c r="H51" i="21"/>
  <c r="H51" i="38" s="1"/>
  <c r="I51" i="21"/>
  <c r="I51" i="38" s="1"/>
  <c r="J51" i="21"/>
  <c r="J51" i="38" s="1"/>
  <c r="H52" i="21"/>
  <c r="H52" i="38" s="1"/>
  <c r="I52" i="21"/>
  <c r="I52" i="38" s="1"/>
  <c r="J52" i="21"/>
  <c r="J52" i="38" s="1"/>
  <c r="H54" i="21"/>
  <c r="H54" i="38" s="1"/>
  <c r="I54" i="21"/>
  <c r="I54" i="38" s="1"/>
  <c r="J54" i="21"/>
  <c r="J54" i="38" s="1"/>
  <c r="T14" i="21"/>
  <c r="V14" i="21"/>
  <c r="S14" i="21"/>
  <c r="R14" i="21"/>
  <c r="Q14" i="21"/>
  <c r="P14" i="21"/>
  <c r="N14" i="21"/>
  <c r="O14" i="21"/>
  <c r="M14" i="21"/>
  <c r="BR8" i="36"/>
  <c r="BN8" i="53" l="1"/>
  <c r="EJ8" i="53"/>
  <c r="BF4" i="53"/>
  <c r="BF3" i="53"/>
  <c r="BN15" i="53"/>
  <c r="EJ15" i="53"/>
  <c r="BO3" i="53"/>
  <c r="BO4" i="53"/>
  <c r="P50" i="38"/>
  <c r="J34" i="20" s="1"/>
  <c r="L34" i="20" s="1"/>
  <c r="K32" i="20"/>
  <c r="K50" i="38"/>
  <c r="G34" i="20" s="1"/>
  <c r="P54" i="38"/>
  <c r="J38" i="20" s="1"/>
  <c r="K51" i="38"/>
  <c r="G35" i="20" s="1"/>
  <c r="H32" i="20"/>
  <c r="P49" i="38"/>
  <c r="J33" i="20" s="1"/>
  <c r="P51" i="38"/>
  <c r="J35" i="20" s="1"/>
  <c r="L35" i="20" s="1"/>
  <c r="K52" i="38"/>
  <c r="G36" i="20" s="1"/>
  <c r="P52" i="38"/>
  <c r="J36" i="20" s="1"/>
  <c r="L36" i="20" s="1"/>
  <c r="K54" i="38"/>
  <c r="G38" i="20" s="1"/>
  <c r="K49" i="38"/>
  <c r="G33" i="20" s="1"/>
  <c r="U54" i="38"/>
  <c r="M38" i="20" s="1"/>
  <c r="N32" i="20"/>
  <c r="U52" i="38"/>
  <c r="M36" i="20" s="1"/>
  <c r="O36" i="20" s="1"/>
  <c r="U49" i="38"/>
  <c r="M33" i="20" s="1"/>
  <c r="U50" i="38"/>
  <c r="M34" i="20" s="1"/>
  <c r="O34" i="20" s="1"/>
  <c r="U51" i="38"/>
  <c r="M35" i="20" s="1"/>
  <c r="O35" i="20" s="1"/>
  <c r="I22" i="20"/>
  <c r="O14" i="20"/>
  <c r="K50" i="21"/>
  <c r="CK8" i="36"/>
  <c r="BS8" i="36"/>
  <c r="BH8" i="36"/>
  <c r="BI8" i="36" s="1"/>
  <c r="AX8" i="36"/>
  <c r="BA8" i="36" s="1"/>
  <c r="AN8" i="36"/>
  <c r="AQ8" i="36" s="1"/>
  <c r="AD8" i="36"/>
  <c r="AG8" i="36" s="1"/>
  <c r="T8" i="36"/>
  <c r="U8" i="36" s="1"/>
  <c r="F8" i="36"/>
  <c r="D8" i="36"/>
  <c r="J4" i="36"/>
  <c r="I4" i="36"/>
  <c r="J3" i="36"/>
  <c r="I3" i="36"/>
  <c r="BP15" i="53" l="1"/>
  <c r="BR15" i="53"/>
  <c r="BN3" i="53"/>
  <c r="BN4" i="53"/>
  <c r="BP8" i="53"/>
  <c r="BR8" i="53"/>
  <c r="M32" i="20"/>
  <c r="G32" i="20"/>
  <c r="I38" i="20"/>
  <c r="J32" i="20"/>
  <c r="L38" i="20"/>
  <c r="O38" i="20"/>
  <c r="AE8" i="36"/>
  <c r="AY8" i="36"/>
  <c r="BT8" i="36"/>
  <c r="CC8" i="36"/>
  <c r="CM8" i="36"/>
  <c r="V8" i="36"/>
  <c r="Y8" i="36" s="1"/>
  <c r="W8" i="36"/>
  <c r="AO8" i="36"/>
  <c r="BK8" i="36"/>
  <c r="X8" i="36"/>
  <c r="D5" i="35" a="1"/>
  <c r="G5" i="35" s="1"/>
  <c r="L33" i="38"/>
  <c r="C22" i="21"/>
  <c r="D22" i="21"/>
  <c r="D22" i="38" s="1"/>
  <c r="E22" i="21"/>
  <c r="G22" i="21"/>
  <c r="C23" i="21"/>
  <c r="D23" i="21"/>
  <c r="D23" i="38" s="1"/>
  <c r="E23" i="21"/>
  <c r="E23" i="38" s="1"/>
  <c r="G23" i="21"/>
  <c r="G23" i="38" s="1"/>
  <c r="H23" i="21"/>
  <c r="I23" i="21"/>
  <c r="J23" i="21"/>
  <c r="L23" i="21"/>
  <c r="C24" i="21"/>
  <c r="C24" i="38" s="1"/>
  <c r="D24" i="21"/>
  <c r="E24" i="21"/>
  <c r="E24" i="38" s="1"/>
  <c r="G24" i="21"/>
  <c r="G24" i="38" s="1"/>
  <c r="H24" i="21"/>
  <c r="I24" i="21"/>
  <c r="I24" i="38" s="1"/>
  <c r="J24" i="21"/>
  <c r="J24" i="38" s="1"/>
  <c r="L24" i="21"/>
  <c r="L24" i="38" s="1"/>
  <c r="M24" i="21"/>
  <c r="N24" i="21"/>
  <c r="O24" i="21"/>
  <c r="Q24" i="21"/>
  <c r="R24" i="21"/>
  <c r="S24" i="21"/>
  <c r="T24" i="21"/>
  <c r="V24" i="21"/>
  <c r="C25" i="21"/>
  <c r="D25" i="21"/>
  <c r="D25" i="38" s="1"/>
  <c r="E25" i="21"/>
  <c r="E25" i="38" s="1"/>
  <c r="G25" i="21"/>
  <c r="G25" i="38" s="1"/>
  <c r="H25" i="21"/>
  <c r="I25" i="21"/>
  <c r="I25" i="38" s="1"/>
  <c r="J25" i="21"/>
  <c r="J25" i="38" s="1"/>
  <c r="L25" i="21"/>
  <c r="L25" i="38" s="1"/>
  <c r="C26" i="21"/>
  <c r="D26" i="21"/>
  <c r="D26" i="38" s="1"/>
  <c r="E26" i="21"/>
  <c r="E26" i="38" s="1"/>
  <c r="G26" i="21"/>
  <c r="G26" i="38" s="1"/>
  <c r="H26" i="21"/>
  <c r="I26" i="21"/>
  <c r="I26" i="38" s="1"/>
  <c r="J26" i="21"/>
  <c r="J26" i="38" s="1"/>
  <c r="L26" i="21"/>
  <c r="L26" i="38" s="1"/>
  <c r="C27" i="21"/>
  <c r="D27" i="21"/>
  <c r="D27" i="38" s="1"/>
  <c r="E27" i="21"/>
  <c r="E27" i="38" s="1"/>
  <c r="G27" i="21"/>
  <c r="G27" i="38" s="1"/>
  <c r="H27" i="21"/>
  <c r="I27" i="21"/>
  <c r="I27" i="38" s="1"/>
  <c r="J27" i="21"/>
  <c r="J27" i="38" s="1"/>
  <c r="L27" i="21"/>
  <c r="L27" i="38" s="1"/>
  <c r="C31" i="21"/>
  <c r="D31" i="21"/>
  <c r="D31" i="38" s="1"/>
  <c r="E31" i="21"/>
  <c r="E31" i="38" s="1"/>
  <c r="G31" i="21"/>
  <c r="G31" i="38" s="1"/>
  <c r="H31" i="21"/>
  <c r="I31" i="21"/>
  <c r="I31" i="38" s="1"/>
  <c r="J31" i="21"/>
  <c r="J31" i="38" s="1"/>
  <c r="L31" i="21"/>
  <c r="L31" i="38" s="1"/>
  <c r="M31" i="21"/>
  <c r="N31" i="21"/>
  <c r="N31" i="38" s="1"/>
  <c r="O31" i="21"/>
  <c r="O31" i="38" s="1"/>
  <c r="Q31" i="21"/>
  <c r="Q31" i="38" s="1"/>
  <c r="R31" i="21"/>
  <c r="S31" i="21"/>
  <c r="S31" i="38" s="1"/>
  <c r="T31" i="21"/>
  <c r="T31" i="38" s="1"/>
  <c r="V31" i="21"/>
  <c r="V31" i="38" s="1"/>
  <c r="M20" i="21"/>
  <c r="H15" i="21"/>
  <c r="M15" i="21" s="1"/>
  <c r="L14" i="21"/>
  <c r="K14" i="21"/>
  <c r="I14" i="21"/>
  <c r="J14" i="21"/>
  <c r="H14" i="21"/>
  <c r="O20" i="21"/>
  <c r="T20" i="21" s="1"/>
  <c r="N20" i="21"/>
  <c r="S20" i="21" s="1"/>
  <c r="L15" i="21"/>
  <c r="J15" i="21"/>
  <c r="O15" i="21" s="1"/>
  <c r="T15" i="21" s="1"/>
  <c r="I15" i="21"/>
  <c r="BR4" i="53" l="1"/>
  <c r="BR3" i="53"/>
  <c r="BP3" i="53"/>
  <c r="BP4" i="53"/>
  <c r="T24" i="38"/>
  <c r="T32" i="38" s="1"/>
  <c r="T32" i="21"/>
  <c r="J23" i="38"/>
  <c r="J32" i="38" s="1"/>
  <c r="J32" i="21"/>
  <c r="O24" i="38"/>
  <c r="O32" i="38" s="1"/>
  <c r="O32" i="21"/>
  <c r="S24" i="38"/>
  <c r="S32" i="38" s="1"/>
  <c r="S32" i="21"/>
  <c r="N24" i="38"/>
  <c r="N32" i="38" s="1"/>
  <c r="N32" i="21"/>
  <c r="I23" i="38"/>
  <c r="I32" i="38" s="1"/>
  <c r="I32" i="21"/>
  <c r="R31" i="38"/>
  <c r="U31" i="38" s="1"/>
  <c r="U31" i="21"/>
  <c r="M31" i="38"/>
  <c r="P31" i="38" s="1"/>
  <c r="P31" i="21"/>
  <c r="H31" i="38"/>
  <c r="K31" i="38" s="1"/>
  <c r="K31" i="21"/>
  <c r="C31" i="38"/>
  <c r="F31" i="38" s="1"/>
  <c r="F31" i="21"/>
  <c r="H27" i="38"/>
  <c r="K27" i="38" s="1"/>
  <c r="K27" i="21"/>
  <c r="C27" i="38"/>
  <c r="F27" i="38" s="1"/>
  <c r="F27" i="21"/>
  <c r="H26" i="38"/>
  <c r="K26" i="38" s="1"/>
  <c r="K26" i="21"/>
  <c r="C26" i="38"/>
  <c r="F26" i="38" s="1"/>
  <c r="F26" i="21"/>
  <c r="H25" i="38"/>
  <c r="K25" i="38" s="1"/>
  <c r="K25" i="21"/>
  <c r="C25" i="38"/>
  <c r="F25" i="38" s="1"/>
  <c r="F25" i="21"/>
  <c r="R24" i="38"/>
  <c r="U24" i="21"/>
  <c r="R32" i="21"/>
  <c r="M24" i="38"/>
  <c r="M32" i="21"/>
  <c r="P24" i="21"/>
  <c r="H24" i="38"/>
  <c r="K24" i="38" s="1"/>
  <c r="K24" i="21"/>
  <c r="H23" i="38"/>
  <c r="K23" i="21"/>
  <c r="H32" i="21"/>
  <c r="E22" i="38"/>
  <c r="E32" i="38" s="1"/>
  <c r="E32" i="21"/>
  <c r="V24" i="38"/>
  <c r="V32" i="38" s="1"/>
  <c r="V32" i="21"/>
  <c r="Q24" i="38"/>
  <c r="Q32" i="38" s="1"/>
  <c r="Q32" i="21"/>
  <c r="L23" i="38"/>
  <c r="L32" i="38" s="1"/>
  <c r="L32" i="21"/>
  <c r="G22" i="38"/>
  <c r="G32" i="38" s="1"/>
  <c r="G32" i="21"/>
  <c r="C23" i="38"/>
  <c r="F23" i="38" s="1"/>
  <c r="F23" i="21"/>
  <c r="D24" i="38"/>
  <c r="D32" i="38" s="1"/>
  <c r="D32" i="21"/>
  <c r="F24" i="21"/>
  <c r="C22" i="38"/>
  <c r="F22" i="21"/>
  <c r="C32" i="21"/>
  <c r="R15" i="21"/>
  <c r="R20" i="21"/>
  <c r="U20" i="21" s="1"/>
  <c r="P20" i="21"/>
  <c r="BX8" i="36"/>
  <c r="H16" i="21"/>
  <c r="D5" i="35"/>
  <c r="D46" i="35" s="1"/>
  <c r="G73" i="35"/>
  <c r="G72" i="35"/>
  <c r="G71" i="35"/>
  <c r="G6" i="35"/>
  <c r="L47" i="21" s="1"/>
  <c r="L47" i="38" s="1"/>
  <c r="G74" i="35"/>
  <c r="O5" i="35"/>
  <c r="K5" i="35"/>
  <c r="K15" i="21"/>
  <c r="Q15" i="21"/>
  <c r="N15" i="21"/>
  <c r="S15" i="21" s="1"/>
  <c r="Q20" i="21"/>
  <c r="L16" i="21"/>
  <c r="I14" i="20"/>
  <c r="AG4" i="36"/>
  <c r="U4" i="36"/>
  <c r="CC3" i="36"/>
  <c r="CC4" i="36"/>
  <c r="AQ3" i="36"/>
  <c r="AQ4" i="36"/>
  <c r="BI4" i="36"/>
  <c r="BT4" i="36"/>
  <c r="U3" i="36"/>
  <c r="X4" i="36"/>
  <c r="X3" i="36"/>
  <c r="CA3" i="36"/>
  <c r="CA4" i="36"/>
  <c r="AO4" i="36"/>
  <c r="AO3" i="36"/>
  <c r="CK4" i="36"/>
  <c r="CK3" i="36"/>
  <c r="BA4" i="36"/>
  <c r="BA3" i="36"/>
  <c r="AY4" i="36"/>
  <c r="AY3" i="36"/>
  <c r="BT3" i="36"/>
  <c r="CM4" i="36"/>
  <c r="CM3" i="36"/>
  <c r="BK4" i="36"/>
  <c r="BK3" i="36"/>
  <c r="Z8" i="36"/>
  <c r="AH8" i="36" s="1"/>
  <c r="W4" i="36"/>
  <c r="W3" i="36"/>
  <c r="BS3" i="36"/>
  <c r="BS4" i="36"/>
  <c r="AE4" i="36"/>
  <c r="AE3" i="36"/>
  <c r="V4" i="36"/>
  <c r="V3" i="36"/>
  <c r="AF8" i="36"/>
  <c r="AG3" i="36"/>
  <c r="BI3" i="36"/>
  <c r="AB8" i="36"/>
  <c r="G91" i="35"/>
  <c r="G84" i="35"/>
  <c r="G46" i="35"/>
  <c r="G32" i="35"/>
  <c r="G22" i="35"/>
  <c r="E5" i="35"/>
  <c r="F5" i="35"/>
  <c r="L23" i="33"/>
  <c r="L24" i="33" s="1"/>
  <c r="L25" i="33" s="1"/>
  <c r="L26" i="33" s="1"/>
  <c r="L27" i="33" s="1"/>
  <c r="L17" i="33"/>
  <c r="L18" i="33" s="1"/>
  <c r="L19" i="33" s="1"/>
  <c r="L20" i="33" s="1"/>
  <c r="L21" i="33" s="1"/>
  <c r="L11" i="33"/>
  <c r="L12" i="33" s="1"/>
  <c r="L13" i="33" s="1"/>
  <c r="L14" i="33" s="1"/>
  <c r="L15" i="33" s="1"/>
  <c r="L5" i="33"/>
  <c r="L6" i="33" s="1"/>
  <c r="L7" i="33" s="1"/>
  <c r="L8" i="33" s="1"/>
  <c r="L9" i="33" s="1"/>
  <c r="G23" i="33"/>
  <c r="G24" i="33" s="1"/>
  <c r="G25" i="33" s="1"/>
  <c r="G26" i="33" s="1"/>
  <c r="G27" i="33" s="1"/>
  <c r="G17" i="33"/>
  <c r="G18" i="33" s="1"/>
  <c r="G19" i="33" s="1"/>
  <c r="G20" i="33" s="1"/>
  <c r="G21" i="33" s="1"/>
  <c r="G11" i="33"/>
  <c r="G12" i="33" s="1"/>
  <c r="G13" i="33" s="1"/>
  <c r="G14" i="33" s="1"/>
  <c r="G15" i="33" s="1"/>
  <c r="G5" i="33"/>
  <c r="G6" i="33" s="1"/>
  <c r="G7" i="33" s="1"/>
  <c r="G8" i="33" s="1"/>
  <c r="G9" i="33" s="1"/>
  <c r="B23" i="33"/>
  <c r="B24" i="33" s="1"/>
  <c r="B25" i="33" s="1"/>
  <c r="B26" i="33" s="1"/>
  <c r="B27" i="33" s="1"/>
  <c r="B17" i="33"/>
  <c r="B18" i="33" s="1"/>
  <c r="B19" i="33" s="1"/>
  <c r="B20" i="33" s="1"/>
  <c r="B21" i="33" s="1"/>
  <c r="B11" i="33"/>
  <c r="B12" i="33" s="1"/>
  <c r="B13" i="33" s="1"/>
  <c r="B14" i="33" s="1"/>
  <c r="B15" i="33" s="1"/>
  <c r="B5" i="33"/>
  <c r="B6" i="33" s="1"/>
  <c r="B7" i="33" s="1"/>
  <c r="B8" i="33" s="1"/>
  <c r="B9" i="33" s="1"/>
  <c r="AA60" i="31"/>
  <c r="AA61" i="31" s="1"/>
  <c r="Z80" i="31" s="1"/>
  <c r="Z59" i="31"/>
  <c r="Z58" i="31"/>
  <c r="Z40" i="31"/>
  <c r="P60" i="31"/>
  <c r="P61" i="31" s="1"/>
  <c r="O80" i="31" s="1"/>
  <c r="O59" i="31"/>
  <c r="O58" i="31"/>
  <c r="O40" i="31"/>
  <c r="F75" i="31"/>
  <c r="G75" i="31"/>
  <c r="H75" i="31"/>
  <c r="D6" i="31"/>
  <c r="E85" i="31"/>
  <c r="D59" i="31"/>
  <c r="D58" i="31"/>
  <c r="D39" i="31"/>
  <c r="O92" i="20"/>
  <c r="O71" i="20"/>
  <c r="L92" i="20"/>
  <c r="L71" i="20"/>
  <c r="L21" i="20"/>
  <c r="I92" i="20"/>
  <c r="I71" i="20"/>
  <c r="F73" i="21"/>
  <c r="V68" i="38"/>
  <c r="O45" i="20" s="1"/>
  <c r="G68" i="38"/>
  <c r="E45" i="20" s="1"/>
  <c r="G33" i="38"/>
  <c r="E21" i="20" s="1"/>
  <c r="F21" i="20" s="1"/>
  <c r="G20" i="21"/>
  <c r="E20" i="21"/>
  <c r="D20" i="21"/>
  <c r="C20" i="21"/>
  <c r="G15" i="21"/>
  <c r="E15" i="21"/>
  <c r="D15" i="21"/>
  <c r="C15" i="21"/>
  <c r="V11" i="21"/>
  <c r="V12" i="21"/>
  <c r="V13" i="21"/>
  <c r="R11" i="21"/>
  <c r="S11" i="21"/>
  <c r="T11" i="21"/>
  <c r="R12" i="21"/>
  <c r="S12" i="21"/>
  <c r="T12" i="21"/>
  <c r="R13" i="21"/>
  <c r="S13" i="21"/>
  <c r="T13" i="21"/>
  <c r="Q11" i="21"/>
  <c r="Q12" i="21"/>
  <c r="Q13" i="21"/>
  <c r="M11" i="21"/>
  <c r="N11" i="21"/>
  <c r="O11" i="21"/>
  <c r="M12" i="21"/>
  <c r="N12" i="21"/>
  <c r="O12" i="21"/>
  <c r="M13" i="21"/>
  <c r="N13" i="21"/>
  <c r="O13" i="21"/>
  <c r="L11" i="21"/>
  <c r="L12" i="21"/>
  <c r="L13" i="21"/>
  <c r="H11" i="21"/>
  <c r="I11" i="21"/>
  <c r="J11" i="21"/>
  <c r="H12" i="21"/>
  <c r="I12" i="21"/>
  <c r="J12" i="21"/>
  <c r="H13" i="21"/>
  <c r="I13" i="21"/>
  <c r="J13" i="21"/>
  <c r="V12" i="40"/>
  <c r="V20" i="40" s="1"/>
  <c r="Q12" i="40"/>
  <c r="Q20" i="40" s="1"/>
  <c r="L12" i="40"/>
  <c r="L20" i="40" s="1"/>
  <c r="U40" i="21"/>
  <c r="U73" i="21" s="1"/>
  <c r="P40" i="21"/>
  <c r="P73" i="21" s="1"/>
  <c r="K40" i="21"/>
  <c r="K73" i="21" s="1"/>
  <c r="V66" i="21"/>
  <c r="V66" i="38" s="1"/>
  <c r="T66" i="21"/>
  <c r="T66" i="38" s="1"/>
  <c r="S66" i="21"/>
  <c r="S66" i="38" s="1"/>
  <c r="R66" i="21"/>
  <c r="V63" i="21"/>
  <c r="V63" i="38" s="1"/>
  <c r="T63" i="21"/>
  <c r="T63" i="38" s="1"/>
  <c r="S63" i="21"/>
  <c r="S63" i="38" s="1"/>
  <c r="R63" i="21"/>
  <c r="V61" i="21"/>
  <c r="T61" i="21"/>
  <c r="S61" i="21"/>
  <c r="R61" i="21"/>
  <c r="V59" i="21"/>
  <c r="T59" i="21"/>
  <c r="S59" i="21"/>
  <c r="R59" i="21"/>
  <c r="V58" i="21"/>
  <c r="T58" i="21"/>
  <c r="S58" i="21"/>
  <c r="R58" i="21"/>
  <c r="V57" i="21"/>
  <c r="T57" i="21"/>
  <c r="S57" i="21"/>
  <c r="R57" i="21"/>
  <c r="Q66" i="21"/>
  <c r="Q66" i="38" s="1"/>
  <c r="O66" i="21"/>
  <c r="O66" i="38" s="1"/>
  <c r="N66" i="21"/>
  <c r="N66" i="38" s="1"/>
  <c r="M66" i="21"/>
  <c r="Q63" i="21"/>
  <c r="Q63" i="38" s="1"/>
  <c r="O63" i="21"/>
  <c r="O63" i="38" s="1"/>
  <c r="N63" i="21"/>
  <c r="N63" i="38" s="1"/>
  <c r="M63" i="21"/>
  <c r="Q61" i="21"/>
  <c r="O61" i="21"/>
  <c r="N61" i="21"/>
  <c r="M61" i="21"/>
  <c r="Q59" i="21"/>
  <c r="O59" i="21"/>
  <c r="N59" i="21"/>
  <c r="M59" i="21"/>
  <c r="Q58" i="21"/>
  <c r="O58" i="21"/>
  <c r="N58" i="21"/>
  <c r="M58" i="21"/>
  <c r="Q57" i="21"/>
  <c r="O57" i="21"/>
  <c r="N57" i="21"/>
  <c r="M57" i="21"/>
  <c r="L66" i="21"/>
  <c r="L66" i="38" s="1"/>
  <c r="J66" i="21"/>
  <c r="J66" i="38" s="1"/>
  <c r="I66" i="21"/>
  <c r="I66" i="38" s="1"/>
  <c r="H66" i="21"/>
  <c r="L63" i="21"/>
  <c r="L63" i="38" s="1"/>
  <c r="J63" i="21"/>
  <c r="J63" i="38" s="1"/>
  <c r="I63" i="21"/>
  <c r="I63" i="38" s="1"/>
  <c r="H63" i="21"/>
  <c r="L62" i="21"/>
  <c r="L62" i="38" s="1"/>
  <c r="J62" i="21"/>
  <c r="J62" i="38" s="1"/>
  <c r="I62" i="21"/>
  <c r="I62" i="38" s="1"/>
  <c r="H62" i="21"/>
  <c r="L61" i="21"/>
  <c r="L61" i="38" s="1"/>
  <c r="J61" i="21"/>
  <c r="J61" i="38" s="1"/>
  <c r="I61" i="21"/>
  <c r="I61" i="38" s="1"/>
  <c r="H61" i="21"/>
  <c r="L60" i="21"/>
  <c r="J60" i="21"/>
  <c r="I60" i="21"/>
  <c r="H60" i="21"/>
  <c r="L59" i="21"/>
  <c r="J59" i="21"/>
  <c r="I59" i="21"/>
  <c r="H59" i="21"/>
  <c r="L58" i="21"/>
  <c r="J58" i="21"/>
  <c r="I58" i="21"/>
  <c r="H58" i="21"/>
  <c r="L57" i="21"/>
  <c r="J57" i="21"/>
  <c r="I57" i="21"/>
  <c r="H57" i="21"/>
  <c r="U6" i="21"/>
  <c r="P6" i="21"/>
  <c r="K6" i="21"/>
  <c r="U17" i="21"/>
  <c r="T17" i="21"/>
  <c r="S17" i="21"/>
  <c r="R17" i="21"/>
  <c r="P17" i="21"/>
  <c r="O17" i="21"/>
  <c r="N17" i="21"/>
  <c r="M17" i="21"/>
  <c r="H17" i="21"/>
  <c r="K17" i="21"/>
  <c r="J17" i="21"/>
  <c r="I17" i="21"/>
  <c r="K28" i="30"/>
  <c r="L45" i="21" s="1"/>
  <c r="Q45" i="21" s="1"/>
  <c r="V45" i="21" s="1"/>
  <c r="J28" i="30"/>
  <c r="L44" i="21" s="1"/>
  <c r="Q44" i="21" s="1"/>
  <c r="V44" i="21" s="1"/>
  <c r="I28" i="30"/>
  <c r="L43" i="21" s="1"/>
  <c r="Q43" i="21" s="1"/>
  <c r="V43" i="21" s="1"/>
  <c r="H28" i="30"/>
  <c r="L42" i="21" s="1"/>
  <c r="Q42" i="21" s="1"/>
  <c r="L41" i="21"/>
  <c r="Q41" i="21" s="1"/>
  <c r="V41" i="21" s="1"/>
  <c r="F28" i="30"/>
  <c r="L10" i="21" s="1"/>
  <c r="L10" i="38" s="1"/>
  <c r="H9" i="20" s="1"/>
  <c r="E28" i="30"/>
  <c r="L9" i="21" s="1"/>
  <c r="L9" i="38" s="1"/>
  <c r="H8" i="20" s="1"/>
  <c r="D28" i="30"/>
  <c r="L8" i="21" s="1"/>
  <c r="L8" i="38" s="1"/>
  <c r="H7" i="20" s="1"/>
  <c r="C28" i="30"/>
  <c r="L7" i="21" s="1"/>
  <c r="L7" i="38" s="1"/>
  <c r="H6" i="20" s="1"/>
  <c r="C16" i="30"/>
  <c r="C15" i="30"/>
  <c r="F7" i="35"/>
  <c r="K148" i="29"/>
  <c r="J45" i="21" s="1"/>
  <c r="O45" i="21" s="1"/>
  <c r="T45" i="21" s="1"/>
  <c r="J148" i="29"/>
  <c r="J44" i="21" s="1"/>
  <c r="O44" i="21" s="1"/>
  <c r="T44" i="21" s="1"/>
  <c r="I148" i="29"/>
  <c r="J43" i="21" s="1"/>
  <c r="O43" i="21" s="1"/>
  <c r="T43" i="21" s="1"/>
  <c r="H148" i="29"/>
  <c r="J42" i="21" s="1"/>
  <c r="G148" i="29"/>
  <c r="J41" i="21" s="1"/>
  <c r="O41" i="21" s="1"/>
  <c r="T41" i="21" s="1"/>
  <c r="F148" i="29"/>
  <c r="J10" i="21" s="1"/>
  <c r="J10" i="38" s="1"/>
  <c r="E148" i="29"/>
  <c r="J9" i="21" s="1"/>
  <c r="D148" i="29"/>
  <c r="J8" i="21" s="1"/>
  <c r="J8" i="38" s="1"/>
  <c r="C148" i="29"/>
  <c r="J7" i="21" s="1"/>
  <c r="J7" i="38" s="1"/>
  <c r="C136" i="29"/>
  <c r="C135" i="29"/>
  <c r="K88" i="29"/>
  <c r="I45" i="21" s="1"/>
  <c r="N45" i="21" s="1"/>
  <c r="S45" i="21" s="1"/>
  <c r="J88" i="29"/>
  <c r="I44" i="21" s="1"/>
  <c r="N44" i="21" s="1"/>
  <c r="S44" i="21" s="1"/>
  <c r="I88" i="29"/>
  <c r="I43" i="21" s="1"/>
  <c r="N43" i="21" s="1"/>
  <c r="S43" i="21" s="1"/>
  <c r="H88" i="29"/>
  <c r="I42" i="21" s="1"/>
  <c r="N42" i="21" s="1"/>
  <c r="G88" i="29"/>
  <c r="I41" i="21" s="1"/>
  <c r="N41" i="21" s="1"/>
  <c r="S41" i="21" s="1"/>
  <c r="F88" i="29"/>
  <c r="I10" i="21" s="1"/>
  <c r="I10" i="38" s="1"/>
  <c r="E88" i="29"/>
  <c r="I9" i="21" s="1"/>
  <c r="I9" i="38" s="1"/>
  <c r="D88" i="29"/>
  <c r="I8" i="21" s="1"/>
  <c r="I8" i="38" s="1"/>
  <c r="C88" i="29"/>
  <c r="I7" i="21" s="1"/>
  <c r="I7" i="38" s="1"/>
  <c r="C76" i="29"/>
  <c r="C75" i="29"/>
  <c r="D7" i="35"/>
  <c r="K28" i="29"/>
  <c r="H45" i="21" s="1"/>
  <c r="M45" i="21" s="1"/>
  <c r="R45" i="21" s="1"/>
  <c r="J28" i="29"/>
  <c r="H44" i="21" s="1"/>
  <c r="M44" i="21" s="1"/>
  <c r="R44" i="21" s="1"/>
  <c r="I28" i="29"/>
  <c r="H43" i="21" s="1"/>
  <c r="M43" i="21" s="1"/>
  <c r="R43" i="21" s="1"/>
  <c r="H28" i="29"/>
  <c r="H42" i="21" s="1"/>
  <c r="M42" i="21" s="1"/>
  <c r="G28" i="29"/>
  <c r="H41" i="21" s="1"/>
  <c r="M41" i="21" s="1"/>
  <c r="F28" i="29"/>
  <c r="H10" i="21" s="1"/>
  <c r="H10" i="38" s="1"/>
  <c r="E28" i="29"/>
  <c r="H9" i="21" s="1"/>
  <c r="H9" i="38" s="1"/>
  <c r="D28" i="29"/>
  <c r="H8" i="21" s="1"/>
  <c r="H8" i="38" s="1"/>
  <c r="C28" i="29"/>
  <c r="C16" i="29"/>
  <c r="C15" i="29"/>
  <c r="G51" i="21"/>
  <c r="G51" i="38" s="1"/>
  <c r="E35" i="20" s="1"/>
  <c r="G52" i="21"/>
  <c r="G52" i="38" s="1"/>
  <c r="E36" i="20" s="1"/>
  <c r="E51" i="21"/>
  <c r="E51" i="38" s="1"/>
  <c r="E52" i="21"/>
  <c r="E52" i="38" s="1"/>
  <c r="F7" i="27"/>
  <c r="D50" i="21"/>
  <c r="D50" i="38" s="1"/>
  <c r="C49" i="21"/>
  <c r="C49" i="38" s="1"/>
  <c r="C50" i="21"/>
  <c r="C50" i="38" s="1"/>
  <c r="C15" i="23"/>
  <c r="C75" i="23"/>
  <c r="G49" i="21"/>
  <c r="G49" i="38" s="1"/>
  <c r="E33" i="20" s="1"/>
  <c r="E49" i="21"/>
  <c r="E49" i="38" s="1"/>
  <c r="E50" i="21"/>
  <c r="E50" i="38" s="1"/>
  <c r="D49" i="21"/>
  <c r="D49" i="38" s="1"/>
  <c r="D51" i="21"/>
  <c r="D51" i="38" s="1"/>
  <c r="D52" i="21"/>
  <c r="D52" i="38" s="1"/>
  <c r="C51" i="21"/>
  <c r="C51" i="38" s="1"/>
  <c r="C52" i="21"/>
  <c r="C52" i="38" s="1"/>
  <c r="C135" i="23"/>
  <c r="C136" i="23"/>
  <c r="C76" i="23"/>
  <c r="C16" i="23"/>
  <c r="F60" i="20"/>
  <c r="F59" i="20"/>
  <c r="F53" i="20"/>
  <c r="H74" i="22"/>
  <c r="R28" i="22" s="1"/>
  <c r="G74" i="22"/>
  <c r="Q28" i="22" s="1"/>
  <c r="F74" i="22"/>
  <c r="P28" i="22" s="1"/>
  <c r="E74" i="22"/>
  <c r="O28" i="22" s="1"/>
  <c r="G12" i="40"/>
  <c r="G20" i="40" s="1"/>
  <c r="G56" i="27"/>
  <c r="G57" i="27"/>
  <c r="G58" i="27"/>
  <c r="G55" i="27"/>
  <c r="F55" i="27"/>
  <c r="F56" i="27"/>
  <c r="F57" i="27"/>
  <c r="F58" i="27"/>
  <c r="E56" i="27"/>
  <c r="E57" i="27"/>
  <c r="E58" i="27"/>
  <c r="D57" i="27"/>
  <c r="D58" i="27"/>
  <c r="E55" i="27"/>
  <c r="G50" i="21"/>
  <c r="G50" i="38" s="1"/>
  <c r="E34" i="20" s="1"/>
  <c r="B3" i="29"/>
  <c r="B123" i="29"/>
  <c r="B63" i="29"/>
  <c r="B3" i="23"/>
  <c r="B123" i="23"/>
  <c r="D4" i="20"/>
  <c r="B63" i="23"/>
  <c r="U43" i="21" l="1"/>
  <c r="U44" i="21"/>
  <c r="F34" i="35"/>
  <c r="N34" i="35" s="1"/>
  <c r="N35" i="35" s="1"/>
  <c r="N26" i="35" s="1"/>
  <c r="O42" i="21"/>
  <c r="J46" i="21"/>
  <c r="N46" i="21"/>
  <c r="S42" i="21"/>
  <c r="V42" i="21"/>
  <c r="Q46" i="21"/>
  <c r="M46" i="21"/>
  <c r="R42" i="21"/>
  <c r="H7" i="21"/>
  <c r="M7" i="21" s="1"/>
  <c r="U45" i="21"/>
  <c r="J9" i="38"/>
  <c r="K9" i="38" s="1"/>
  <c r="G8" i="20" s="1"/>
  <c r="O9" i="21"/>
  <c r="T9" i="21" s="1"/>
  <c r="K23" i="38"/>
  <c r="P32" i="21"/>
  <c r="F32" i="21"/>
  <c r="R32" i="38"/>
  <c r="C32" i="38"/>
  <c r="F32" i="38" s="1"/>
  <c r="P24" i="38"/>
  <c r="P57" i="21"/>
  <c r="P58" i="21"/>
  <c r="P59" i="21"/>
  <c r="U57" i="21"/>
  <c r="U58" i="21"/>
  <c r="K57" i="21"/>
  <c r="K58" i="21"/>
  <c r="K59" i="21"/>
  <c r="U59" i="21"/>
  <c r="U24" i="38"/>
  <c r="P41" i="21"/>
  <c r="R41" i="21"/>
  <c r="U41" i="21" s="1"/>
  <c r="M32" i="38"/>
  <c r="P11" i="21"/>
  <c r="H60" i="38"/>
  <c r="K60" i="21"/>
  <c r="H67" i="21"/>
  <c r="H61" i="38"/>
  <c r="K61" i="38" s="1"/>
  <c r="K61" i="21"/>
  <c r="H62" i="38"/>
  <c r="K62" i="38" s="1"/>
  <c r="K62" i="21"/>
  <c r="H63" i="38"/>
  <c r="K63" i="38" s="1"/>
  <c r="K63" i="21"/>
  <c r="H66" i="38"/>
  <c r="K66" i="38" s="1"/>
  <c r="K66" i="21"/>
  <c r="M61" i="38"/>
  <c r="P61" i="21"/>
  <c r="M67" i="21"/>
  <c r="M63" i="38"/>
  <c r="P63" i="38" s="1"/>
  <c r="P63" i="21"/>
  <c r="M66" i="38"/>
  <c r="P66" i="38" s="1"/>
  <c r="P66" i="21"/>
  <c r="R61" i="38"/>
  <c r="R67" i="21"/>
  <c r="U61" i="21"/>
  <c r="R63" i="38"/>
  <c r="U63" i="38" s="1"/>
  <c r="U63" i="21"/>
  <c r="R66" i="38"/>
  <c r="U66" i="38" s="1"/>
  <c r="U66" i="21"/>
  <c r="K11" i="21"/>
  <c r="U11" i="21"/>
  <c r="F22" i="38"/>
  <c r="K32" i="21"/>
  <c r="U32" i="21"/>
  <c r="L60" i="38"/>
  <c r="L67" i="38" s="1"/>
  <c r="L67" i="21"/>
  <c r="Q61" i="38"/>
  <c r="Q67" i="38" s="1"/>
  <c r="Q67" i="21"/>
  <c r="V61" i="38"/>
  <c r="V67" i="38" s="1"/>
  <c r="V67" i="21"/>
  <c r="I60" i="38"/>
  <c r="I67" i="38" s="1"/>
  <c r="I67" i="21"/>
  <c r="N61" i="38"/>
  <c r="N67" i="38" s="1"/>
  <c r="N67" i="21"/>
  <c r="S61" i="38"/>
  <c r="S67" i="38" s="1"/>
  <c r="S67" i="21"/>
  <c r="K12" i="21"/>
  <c r="P12" i="21"/>
  <c r="U12" i="21"/>
  <c r="F24" i="38"/>
  <c r="J60" i="38"/>
  <c r="J67" i="38" s="1"/>
  <c r="J67" i="21"/>
  <c r="O61" i="38"/>
  <c r="O67" i="38" s="1"/>
  <c r="O67" i="21"/>
  <c r="T61" i="38"/>
  <c r="T67" i="38" s="1"/>
  <c r="T67" i="21"/>
  <c r="K13" i="21"/>
  <c r="P13" i="21"/>
  <c r="U13" i="21"/>
  <c r="H32" i="38"/>
  <c r="K32" i="38" s="1"/>
  <c r="E87" i="31"/>
  <c r="I55" i="20" s="1"/>
  <c r="F49" i="38"/>
  <c r="D33" i="20" s="1"/>
  <c r="F52" i="38"/>
  <c r="D36" i="20" s="1"/>
  <c r="E32" i="20"/>
  <c r="F51" i="38"/>
  <c r="D35" i="20" s="1"/>
  <c r="F50" i="38"/>
  <c r="D34" i="20" s="1"/>
  <c r="P15" i="21"/>
  <c r="U15" i="21"/>
  <c r="Q33" i="38"/>
  <c r="D91" i="35"/>
  <c r="L91" i="35" s="1"/>
  <c r="D22" i="35"/>
  <c r="L22" i="35" s="1"/>
  <c r="L24" i="35" s="1"/>
  <c r="D84" i="35"/>
  <c r="D70" i="35" s="1"/>
  <c r="D77" i="35" s="1"/>
  <c r="Q7" i="21"/>
  <c r="Q7" i="38" s="1"/>
  <c r="K6" i="20" s="1"/>
  <c r="K10" i="38"/>
  <c r="G9" i="20" s="1"/>
  <c r="E34" i="35"/>
  <c r="E35" i="35" s="1"/>
  <c r="E26" i="35" s="1"/>
  <c r="D34" i="35"/>
  <c r="D35" i="35" s="1"/>
  <c r="D26" i="35" s="1"/>
  <c r="K8" i="38"/>
  <c r="G7" i="20" s="1"/>
  <c r="Z39" i="31"/>
  <c r="Q9" i="21"/>
  <c r="Q10" i="21"/>
  <c r="Q10" i="38" s="1"/>
  <c r="K9" i="20" s="1"/>
  <c r="G34" i="35"/>
  <c r="Q8" i="21"/>
  <c r="Q8" i="38" s="1"/>
  <c r="K7" i="20" s="1"/>
  <c r="G7" i="27"/>
  <c r="G48" i="21" s="1"/>
  <c r="N7" i="35"/>
  <c r="T48" i="21" s="1"/>
  <c r="T48" i="38" s="1"/>
  <c r="J7" i="35"/>
  <c r="O48" i="21" s="1"/>
  <c r="O48" i="38" s="1"/>
  <c r="J48" i="21"/>
  <c r="J48" i="38" s="1"/>
  <c r="O7" i="21"/>
  <c r="O7" i="38" s="1"/>
  <c r="O10" i="21"/>
  <c r="T10" i="21" s="1"/>
  <c r="T10" i="38" s="1"/>
  <c r="O8" i="21"/>
  <c r="O8" i="38" s="1"/>
  <c r="N8" i="21"/>
  <c r="N8" i="38" s="1"/>
  <c r="N7" i="21"/>
  <c r="N7" i="38" s="1"/>
  <c r="N10" i="21"/>
  <c r="S10" i="21" s="1"/>
  <c r="S10" i="38" s="1"/>
  <c r="N9" i="21"/>
  <c r="H7" i="35"/>
  <c r="M48" i="21" s="1"/>
  <c r="M48" i="38" s="1"/>
  <c r="L7" i="35"/>
  <c r="R48" i="21" s="1"/>
  <c r="R48" i="38" s="1"/>
  <c r="H48" i="21"/>
  <c r="H48" i="38" s="1"/>
  <c r="M8" i="21"/>
  <c r="M9" i="21"/>
  <c r="M10" i="21"/>
  <c r="E7" i="27"/>
  <c r="D48" i="21" s="1"/>
  <c r="D48" i="38" s="1"/>
  <c r="H31" i="20"/>
  <c r="G70" i="35"/>
  <c r="G77" i="35" s="1"/>
  <c r="K84" i="35"/>
  <c r="K71" i="35"/>
  <c r="K73" i="35"/>
  <c r="K6" i="35"/>
  <c r="K72" i="35"/>
  <c r="K74" i="35"/>
  <c r="E71" i="35"/>
  <c r="E74" i="35"/>
  <c r="E73" i="35"/>
  <c r="E72" i="35"/>
  <c r="E6" i="35"/>
  <c r="I47" i="21" s="1"/>
  <c r="M5" i="35"/>
  <c r="I5" i="35"/>
  <c r="G62" i="35"/>
  <c r="G94" i="35"/>
  <c r="G86" i="35"/>
  <c r="G24" i="35"/>
  <c r="G93" i="35"/>
  <c r="G85" i="35"/>
  <c r="G88" i="35"/>
  <c r="G92" i="35"/>
  <c r="G25" i="35"/>
  <c r="G95" i="35"/>
  <c r="G87" i="35"/>
  <c r="O22" i="35"/>
  <c r="O24" i="35" s="1"/>
  <c r="K22" i="35"/>
  <c r="O84" i="35"/>
  <c r="O91" i="35"/>
  <c r="K91" i="35"/>
  <c r="O72" i="35"/>
  <c r="O71" i="35"/>
  <c r="O74" i="35"/>
  <c r="O73" i="35"/>
  <c r="O6" i="35"/>
  <c r="V47" i="21" s="1"/>
  <c r="V47" i="38" s="1"/>
  <c r="E75" i="31"/>
  <c r="AB75" i="31"/>
  <c r="O32" i="35"/>
  <c r="K32" i="35"/>
  <c r="F72" i="35"/>
  <c r="F71" i="35"/>
  <c r="F74" i="35"/>
  <c r="F6" i="35"/>
  <c r="J47" i="21" s="1"/>
  <c r="F73" i="35"/>
  <c r="N5" i="35"/>
  <c r="J5" i="35"/>
  <c r="L46" i="35"/>
  <c r="H46" i="35"/>
  <c r="O46" i="35"/>
  <c r="K46" i="35"/>
  <c r="D32" i="35"/>
  <c r="D72" i="35"/>
  <c r="D73" i="35"/>
  <c r="D74" i="35"/>
  <c r="D71" i="35"/>
  <c r="L5" i="35"/>
  <c r="H5" i="35"/>
  <c r="G42" i="20"/>
  <c r="I42" i="20" s="1"/>
  <c r="J42" i="20"/>
  <c r="L42" i="20" s="1"/>
  <c r="M42" i="20"/>
  <c r="O42" i="20" s="1"/>
  <c r="H20" i="20"/>
  <c r="L68" i="38"/>
  <c r="I45" i="20" s="1"/>
  <c r="Q68" i="38"/>
  <c r="L45" i="20" s="1"/>
  <c r="G43" i="20"/>
  <c r="I43" i="20" s="1"/>
  <c r="J43" i="20"/>
  <c r="L43" i="20" s="1"/>
  <c r="M43" i="20"/>
  <c r="O43" i="20" s="1"/>
  <c r="E20" i="20"/>
  <c r="AA68" i="31"/>
  <c r="M4" i="20"/>
  <c r="J4" i="20"/>
  <c r="G4" i="20"/>
  <c r="V15" i="21"/>
  <c r="V16" i="21" s="1"/>
  <c r="O61" i="20"/>
  <c r="O62" i="20" s="1"/>
  <c r="I61" i="20"/>
  <c r="I62" i="20" s="1"/>
  <c r="V20" i="21"/>
  <c r="O12" i="20"/>
  <c r="Y4" i="36"/>
  <c r="AH4" i="36"/>
  <c r="AH3" i="36"/>
  <c r="AJ8" i="36"/>
  <c r="AR8" i="36" s="1"/>
  <c r="AF4" i="36"/>
  <c r="AF3" i="36"/>
  <c r="AI8" i="36"/>
  <c r="AL8" i="36"/>
  <c r="Y3" i="36"/>
  <c r="AB4" i="36"/>
  <c r="AB3" i="36"/>
  <c r="Z4" i="36"/>
  <c r="Z3" i="36"/>
  <c r="E91" i="35"/>
  <c r="E84" i="35"/>
  <c r="E46" i="35"/>
  <c r="E32" i="35"/>
  <c r="E22" i="35"/>
  <c r="F91" i="35"/>
  <c r="F84" i="35"/>
  <c r="F46" i="35"/>
  <c r="F32" i="35"/>
  <c r="F22" i="35"/>
  <c r="G54" i="35"/>
  <c r="D54" i="35"/>
  <c r="Q16" i="21"/>
  <c r="AD75" i="31"/>
  <c r="AC75" i="31"/>
  <c r="AA75" i="31"/>
  <c r="O39" i="31"/>
  <c r="P68" i="31"/>
  <c r="Q75" i="31"/>
  <c r="R75" i="31"/>
  <c r="S75" i="31"/>
  <c r="P75" i="31"/>
  <c r="E68" i="31"/>
  <c r="I16" i="21"/>
  <c r="L61" i="20"/>
  <c r="L62" i="20" s="1"/>
  <c r="D40" i="31"/>
  <c r="L11" i="20"/>
  <c r="I10" i="20"/>
  <c r="L10" i="20"/>
  <c r="I34" i="20"/>
  <c r="I11" i="20"/>
  <c r="O11" i="20"/>
  <c r="O10" i="20"/>
  <c r="I12" i="20"/>
  <c r="L12" i="20"/>
  <c r="P54" i="21"/>
  <c r="U54" i="21"/>
  <c r="P50" i="21"/>
  <c r="S16" i="21"/>
  <c r="P51" i="21"/>
  <c r="U51" i="21"/>
  <c r="K54" i="21"/>
  <c r="K51" i="21"/>
  <c r="I35" i="20" s="1"/>
  <c r="U49" i="21"/>
  <c r="U50" i="21"/>
  <c r="L17" i="21"/>
  <c r="Q17" i="21"/>
  <c r="P49" i="21"/>
  <c r="U52" i="21"/>
  <c r="K49" i="21"/>
  <c r="I33" i="20" s="1"/>
  <c r="P52" i="21"/>
  <c r="K8" i="21"/>
  <c r="K9" i="21"/>
  <c r="K10" i="21"/>
  <c r="N16" i="21"/>
  <c r="T16" i="21"/>
  <c r="V17" i="21"/>
  <c r="K52" i="21"/>
  <c r="I36" i="20" s="1"/>
  <c r="K20" i="21"/>
  <c r="M16" i="21"/>
  <c r="R16" i="21"/>
  <c r="O16" i="21"/>
  <c r="J16" i="21"/>
  <c r="C48" i="21"/>
  <c r="C48" i="38" s="1"/>
  <c r="E48" i="21"/>
  <c r="E48" i="38" s="1"/>
  <c r="F52" i="21"/>
  <c r="F51" i="21"/>
  <c r="F49" i="21"/>
  <c r="F50" i="21"/>
  <c r="D13" i="27"/>
  <c r="C54" i="21" s="1"/>
  <c r="C54" i="38" s="1"/>
  <c r="G27" i="27"/>
  <c r="F27" i="27"/>
  <c r="E27" i="27"/>
  <c r="D27" i="27"/>
  <c r="D28" i="23"/>
  <c r="C8" i="21" s="1"/>
  <c r="C8" i="38" s="1"/>
  <c r="D88" i="23"/>
  <c r="D8" i="21" s="1"/>
  <c r="D8" i="38" s="1"/>
  <c r="D148" i="23"/>
  <c r="E8" i="21" s="1"/>
  <c r="E8" i="38" s="1"/>
  <c r="G34" i="27"/>
  <c r="F34" i="27"/>
  <c r="E34" i="27"/>
  <c r="D34" i="27"/>
  <c r="G54" i="21"/>
  <c r="G54" i="38" s="1"/>
  <c r="E38" i="20" s="1"/>
  <c r="F13" i="27"/>
  <c r="E54" i="21" s="1"/>
  <c r="E54" i="38" s="1"/>
  <c r="E13" i="27"/>
  <c r="D54" i="21" s="1"/>
  <c r="D54" i="38" s="1"/>
  <c r="D5" i="27" a="1"/>
  <c r="G5" i="27" s="1"/>
  <c r="D86" i="35" l="1"/>
  <c r="D104" i="31"/>
  <c r="D92" i="35"/>
  <c r="J34" i="35"/>
  <c r="J35" i="35" s="1"/>
  <c r="J26" i="35" s="1"/>
  <c r="O9" i="38"/>
  <c r="H22" i="35"/>
  <c r="H94" i="35" s="1"/>
  <c r="F35" i="35"/>
  <c r="F26" i="35" s="1"/>
  <c r="D88" i="35"/>
  <c r="D95" i="35"/>
  <c r="D94" i="35"/>
  <c r="K7" i="21"/>
  <c r="D87" i="35"/>
  <c r="D62" i="35"/>
  <c r="L62" i="35" s="1"/>
  <c r="K48" i="38"/>
  <c r="H7" i="38"/>
  <c r="K7" i="38" s="1"/>
  <c r="G6" i="20" s="1"/>
  <c r="S9" i="21"/>
  <c r="S9" i="38" s="1"/>
  <c r="U16" i="21"/>
  <c r="Q9" i="38"/>
  <c r="K8" i="20" s="1"/>
  <c r="V9" i="21"/>
  <c r="V9" i="38" s="1"/>
  <c r="N8" i="20" s="1"/>
  <c r="O46" i="21"/>
  <c r="P46" i="21" s="1"/>
  <c r="T42" i="21"/>
  <c r="T46" i="21" s="1"/>
  <c r="D32" i="20"/>
  <c r="H84" i="35"/>
  <c r="L84" i="35"/>
  <c r="H91" i="35"/>
  <c r="D25" i="35"/>
  <c r="D85" i="35"/>
  <c r="D93" i="35"/>
  <c r="D79" i="35" s="1"/>
  <c r="D64" i="35" s="1"/>
  <c r="D48" i="35" s="1"/>
  <c r="D24" i="35"/>
  <c r="M67" i="38"/>
  <c r="P67" i="38" s="1"/>
  <c r="J44" i="20" s="1"/>
  <c r="L34" i="35"/>
  <c r="L35" i="35" s="1"/>
  <c r="L26" i="35" s="1"/>
  <c r="U67" i="21"/>
  <c r="K67" i="21"/>
  <c r="U61" i="38"/>
  <c r="K60" i="38"/>
  <c r="R67" i="38"/>
  <c r="U67" i="38" s="1"/>
  <c r="M44" i="20" s="1"/>
  <c r="P67" i="21"/>
  <c r="P61" i="38"/>
  <c r="H67" i="38"/>
  <c r="K67" i="38" s="1"/>
  <c r="G44" i="20" s="1"/>
  <c r="C93" i="38"/>
  <c r="C93" i="21"/>
  <c r="V7" i="21"/>
  <c r="V7" i="38" s="1"/>
  <c r="N6" i="20" s="1"/>
  <c r="I47" i="38"/>
  <c r="J47" i="38"/>
  <c r="G48" i="38"/>
  <c r="F48" i="38"/>
  <c r="F54" i="38"/>
  <c r="D38" i="20" s="1"/>
  <c r="P48" i="38"/>
  <c r="R9" i="21"/>
  <c r="P9" i="21"/>
  <c r="M8" i="38"/>
  <c r="P8" i="38" s="1"/>
  <c r="J7" i="20" s="1"/>
  <c r="P8" i="21"/>
  <c r="R10" i="21"/>
  <c r="P10" i="21"/>
  <c r="P16" i="21"/>
  <c r="M7" i="38"/>
  <c r="P7" i="38" s="1"/>
  <c r="J6" i="20" s="1"/>
  <c r="P7" i="21"/>
  <c r="H34" i="35"/>
  <c r="H35" i="35" s="1"/>
  <c r="H26" i="35" s="1"/>
  <c r="M34" i="35"/>
  <c r="M35" i="35" s="1"/>
  <c r="M26" i="35" s="1"/>
  <c r="P48" i="21"/>
  <c r="I34" i="35"/>
  <c r="I35" i="35" s="1"/>
  <c r="I26" i="35" s="1"/>
  <c r="N9" i="38"/>
  <c r="T8" i="21"/>
  <c r="T8" i="38" s="1"/>
  <c r="V10" i="21"/>
  <c r="V10" i="38" s="1"/>
  <c r="N9" i="20" s="1"/>
  <c r="G81" i="35"/>
  <c r="G66" i="35" s="1"/>
  <c r="G50" i="35" s="1"/>
  <c r="G80" i="35"/>
  <c r="G65" i="35" s="1"/>
  <c r="G49" i="35" s="1"/>
  <c r="U48" i="38"/>
  <c r="O10" i="38"/>
  <c r="S8" i="21"/>
  <c r="S8" i="38" s="1"/>
  <c r="S7" i="21"/>
  <c r="S7" i="38" s="1"/>
  <c r="K48" i="21"/>
  <c r="U48" i="21"/>
  <c r="T7" i="21"/>
  <c r="T7" i="38" s="1"/>
  <c r="N10" i="38"/>
  <c r="M10" i="38"/>
  <c r="R8" i="21"/>
  <c r="M9" i="38"/>
  <c r="G23" i="35"/>
  <c r="I18" i="38"/>
  <c r="I19" i="38" s="1"/>
  <c r="I21" i="38" s="1"/>
  <c r="I35" i="38" s="1"/>
  <c r="I102" i="38" s="1"/>
  <c r="L18" i="38"/>
  <c r="H18" i="38"/>
  <c r="H19" i="38" s="1"/>
  <c r="H21" i="38" s="1"/>
  <c r="K18" i="38"/>
  <c r="G17" i="20" s="1"/>
  <c r="J18" i="38"/>
  <c r="J19" i="38" s="1"/>
  <c r="J21" i="38" s="1"/>
  <c r="H18" i="21"/>
  <c r="H19" i="21" s="1"/>
  <c r="H21" i="21" s="1"/>
  <c r="H35" i="21" s="1"/>
  <c r="L18" i="21"/>
  <c r="I18" i="21"/>
  <c r="J18" i="21"/>
  <c r="K18" i="21"/>
  <c r="U18" i="38"/>
  <c r="M17" i="20" s="1"/>
  <c r="V18" i="38"/>
  <c r="T18" i="38"/>
  <c r="T19" i="38" s="1"/>
  <c r="T21" i="38" s="1"/>
  <c r="S18" i="38"/>
  <c r="S19" i="38" s="1"/>
  <c r="S21" i="38" s="1"/>
  <c r="R18" i="38"/>
  <c r="R19" i="38" s="1"/>
  <c r="R21" i="38" s="1"/>
  <c r="Q18" i="38"/>
  <c r="M18" i="38"/>
  <c r="M19" i="38" s="1"/>
  <c r="M21" i="38" s="1"/>
  <c r="N18" i="38"/>
  <c r="N19" i="38" s="1"/>
  <c r="N21" i="38" s="1"/>
  <c r="P18" i="38"/>
  <c r="O18" i="38"/>
  <c r="O19" i="38" s="1"/>
  <c r="O21" i="38" s="1"/>
  <c r="M19" i="20" s="1"/>
  <c r="P32" i="38"/>
  <c r="U32" i="38"/>
  <c r="V33" i="38"/>
  <c r="O21" i="20" s="1"/>
  <c r="K34" i="35"/>
  <c r="K35" i="35" s="1"/>
  <c r="K26" i="35" s="1"/>
  <c r="O34" i="35"/>
  <c r="O35" i="35" s="1"/>
  <c r="O26" i="35" s="1"/>
  <c r="G35" i="35"/>
  <c r="G26" i="35" s="1"/>
  <c r="V8" i="21"/>
  <c r="V8" i="38" s="1"/>
  <c r="N7" i="20" s="1"/>
  <c r="K7" i="35"/>
  <c r="Q48" i="21" s="1"/>
  <c r="Q48" i="38" s="1"/>
  <c r="L32" i="20" s="1"/>
  <c r="O7" i="35"/>
  <c r="V48" i="21" s="1"/>
  <c r="V48" i="38" s="1"/>
  <c r="L48" i="21"/>
  <c r="T9" i="38"/>
  <c r="R7" i="21"/>
  <c r="F8" i="38"/>
  <c r="D7" i="20" s="1"/>
  <c r="G40" i="38"/>
  <c r="G6" i="37"/>
  <c r="G6" i="38"/>
  <c r="G40" i="37"/>
  <c r="G24" i="27"/>
  <c r="G6" i="27"/>
  <c r="G47" i="21" s="1"/>
  <c r="G47" i="38" s="1"/>
  <c r="G25" i="27"/>
  <c r="O54" i="35"/>
  <c r="K54" i="35"/>
  <c r="L32" i="35"/>
  <c r="H32" i="35"/>
  <c r="N31" i="20"/>
  <c r="K93" i="35"/>
  <c r="K85" i="35"/>
  <c r="K92" i="35"/>
  <c r="K95" i="35"/>
  <c r="K86" i="35"/>
  <c r="K25" i="35"/>
  <c r="K88" i="35"/>
  <c r="K94" i="35"/>
  <c r="K87" i="35"/>
  <c r="K24" i="35"/>
  <c r="O62" i="35"/>
  <c r="K62" i="35"/>
  <c r="M32" i="35"/>
  <c r="I32" i="35"/>
  <c r="F62" i="35"/>
  <c r="F94" i="35"/>
  <c r="F24" i="35"/>
  <c r="F93" i="35"/>
  <c r="F92" i="35"/>
  <c r="F95" i="35"/>
  <c r="F87" i="35"/>
  <c r="F25" i="35"/>
  <c r="F86" i="35"/>
  <c r="F85" i="35"/>
  <c r="F88" i="35"/>
  <c r="N22" i="35"/>
  <c r="J22" i="35"/>
  <c r="N84" i="35"/>
  <c r="N91" i="35"/>
  <c r="J91" i="35"/>
  <c r="M46" i="35"/>
  <c r="I46" i="35"/>
  <c r="J73" i="35"/>
  <c r="J72" i="35"/>
  <c r="J74" i="35"/>
  <c r="J71" i="35"/>
  <c r="J6" i="35"/>
  <c r="L93" i="35"/>
  <c r="L88" i="35"/>
  <c r="L94" i="35"/>
  <c r="L95" i="35"/>
  <c r="L87" i="35"/>
  <c r="L86" i="35"/>
  <c r="L92" i="35"/>
  <c r="L85" i="35"/>
  <c r="O94" i="35"/>
  <c r="O87" i="35"/>
  <c r="O93" i="35"/>
  <c r="O86" i="35"/>
  <c r="O92" i="35"/>
  <c r="O85" i="35"/>
  <c r="O25" i="35"/>
  <c r="O95" i="35"/>
  <c r="O88" i="35"/>
  <c r="I74" i="35"/>
  <c r="I6" i="35"/>
  <c r="I73" i="35"/>
  <c r="I72" i="35"/>
  <c r="I71" i="35"/>
  <c r="F70" i="35"/>
  <c r="F77" i="35" s="1"/>
  <c r="J84" i="35"/>
  <c r="N32" i="35"/>
  <c r="J32" i="35"/>
  <c r="E70" i="35"/>
  <c r="E77" i="35" s="1"/>
  <c r="I84" i="35"/>
  <c r="H72" i="35"/>
  <c r="H73" i="35"/>
  <c r="H71" i="35"/>
  <c r="H74" i="35"/>
  <c r="N6" i="35"/>
  <c r="N72" i="35"/>
  <c r="N71" i="35"/>
  <c r="N74" i="35"/>
  <c r="N73" i="35"/>
  <c r="M73" i="35"/>
  <c r="M74" i="35"/>
  <c r="M71" i="35"/>
  <c r="M6" i="35"/>
  <c r="M72" i="35"/>
  <c r="Q47" i="21"/>
  <c r="O70" i="35"/>
  <c r="K70" i="35"/>
  <c r="L54" i="35"/>
  <c r="H54" i="35"/>
  <c r="N46" i="35"/>
  <c r="J46" i="35"/>
  <c r="E62" i="35"/>
  <c r="E93" i="35"/>
  <c r="E85" i="35"/>
  <c r="E88" i="35"/>
  <c r="E92" i="35"/>
  <c r="E95" i="35"/>
  <c r="E86" i="35"/>
  <c r="E24" i="35"/>
  <c r="E94" i="35"/>
  <c r="E87" i="35"/>
  <c r="E25" i="35"/>
  <c r="M22" i="35"/>
  <c r="M24" i="35" s="1"/>
  <c r="I22" i="35"/>
  <c r="M84" i="35"/>
  <c r="M91" i="35"/>
  <c r="I91" i="35"/>
  <c r="L73" i="35"/>
  <c r="L72" i="35"/>
  <c r="L71" i="35"/>
  <c r="L74" i="35"/>
  <c r="L70" i="35"/>
  <c r="H70" i="35"/>
  <c r="M41" i="20"/>
  <c r="O41" i="20" s="1"/>
  <c r="G20" i="20"/>
  <c r="J41" i="20"/>
  <c r="L41" i="20" s="1"/>
  <c r="K20" i="20"/>
  <c r="D20" i="20"/>
  <c r="N20" i="20"/>
  <c r="K44" i="20"/>
  <c r="G41" i="20"/>
  <c r="I41" i="20" s="1"/>
  <c r="N44" i="20"/>
  <c r="H44" i="20"/>
  <c r="U18" i="21"/>
  <c r="R18" i="21"/>
  <c r="V18" i="21"/>
  <c r="S18" i="21"/>
  <c r="T18" i="21"/>
  <c r="O18" i="21"/>
  <c r="M18" i="21"/>
  <c r="Q18" i="21"/>
  <c r="P18" i="21"/>
  <c r="N18" i="21"/>
  <c r="O77" i="35"/>
  <c r="K77" i="35"/>
  <c r="L77" i="35"/>
  <c r="H77" i="35"/>
  <c r="I7" i="20"/>
  <c r="O33" i="20"/>
  <c r="L33" i="20"/>
  <c r="I9" i="20"/>
  <c r="I16" i="20"/>
  <c r="I8" i="20"/>
  <c r="G78" i="35"/>
  <c r="G63" i="35" s="1"/>
  <c r="G47" i="35" s="1"/>
  <c r="AL4" i="36"/>
  <c r="AL3" i="36"/>
  <c r="AI3" i="36"/>
  <c r="AI4" i="36"/>
  <c r="AJ4" i="36"/>
  <c r="AJ3" i="36"/>
  <c r="AR4" i="36"/>
  <c r="AR3" i="36"/>
  <c r="AT8" i="36"/>
  <c r="BB8" i="36" s="1"/>
  <c r="AP8" i="36"/>
  <c r="G79" i="35"/>
  <c r="G64" i="35" s="1"/>
  <c r="G48" i="35" s="1"/>
  <c r="F54" i="35"/>
  <c r="E54" i="35"/>
  <c r="K16" i="21"/>
  <c r="G35" i="27"/>
  <c r="D35" i="27"/>
  <c r="D26" i="27" s="1"/>
  <c r="G40" i="21"/>
  <c r="G73" i="21" s="1"/>
  <c r="G6" i="21"/>
  <c r="D5" i="27"/>
  <c r="E35" i="27"/>
  <c r="F35" i="27"/>
  <c r="E5" i="27"/>
  <c r="F5" i="27"/>
  <c r="U42" i="21" l="1"/>
  <c r="H95" i="35"/>
  <c r="D81" i="35"/>
  <c r="D66" i="35" s="1"/>
  <c r="D50" i="35" s="1"/>
  <c r="D78" i="35"/>
  <c r="D63" i="35" s="1"/>
  <c r="D47" i="35" s="1"/>
  <c r="D51" i="35" s="1"/>
  <c r="D14" i="35" s="1"/>
  <c r="D80" i="35"/>
  <c r="D65" i="35" s="1"/>
  <c r="D49" i="35" s="1"/>
  <c r="H86" i="35"/>
  <c r="H93" i="35"/>
  <c r="H88" i="35"/>
  <c r="H87" i="35"/>
  <c r="H80" i="35" s="1"/>
  <c r="H65" i="35" s="1"/>
  <c r="H49" i="35" s="1"/>
  <c r="H85" i="35"/>
  <c r="H92" i="35"/>
  <c r="H62" i="35"/>
  <c r="H35" i="38"/>
  <c r="D6" i="27"/>
  <c r="D24" i="27"/>
  <c r="N24" i="35"/>
  <c r="N25" i="35"/>
  <c r="K23" i="35"/>
  <c r="K12" i="35" s="1"/>
  <c r="Q53" i="21" s="1"/>
  <c r="Q53" i="38" s="1"/>
  <c r="K37" i="20" s="1"/>
  <c r="J35" i="38"/>
  <c r="J102" i="38" s="1"/>
  <c r="O23" i="35"/>
  <c r="O28" i="35" s="1"/>
  <c r="M35" i="38"/>
  <c r="L48" i="38"/>
  <c r="R7" i="38"/>
  <c r="U7" i="38" s="1"/>
  <c r="M6" i="20" s="1"/>
  <c r="U7" i="21"/>
  <c r="R10" i="38"/>
  <c r="U10" i="38" s="1"/>
  <c r="M9" i="20" s="1"/>
  <c r="O9" i="20" s="1"/>
  <c r="U10" i="21"/>
  <c r="R8" i="38"/>
  <c r="U8" i="38" s="1"/>
  <c r="M7" i="20" s="1"/>
  <c r="O7" i="20" s="1"/>
  <c r="U8" i="21"/>
  <c r="R9" i="38"/>
  <c r="U9" i="38" s="1"/>
  <c r="M8" i="20" s="1"/>
  <c r="O8" i="20" s="1"/>
  <c r="U9" i="21"/>
  <c r="P9" i="38"/>
  <c r="J8" i="20" s="1"/>
  <c r="L8" i="20" s="1"/>
  <c r="K79" i="35"/>
  <c r="K64" i="35" s="1"/>
  <c r="K48" i="35" s="1"/>
  <c r="O32" i="20"/>
  <c r="G12" i="35"/>
  <c r="G28" i="35"/>
  <c r="P10" i="38"/>
  <c r="J9" i="20" s="1"/>
  <c r="L9" i="20" s="1"/>
  <c r="S35" i="38"/>
  <c r="S102" i="38" s="1"/>
  <c r="N35" i="38"/>
  <c r="N102" i="38" s="1"/>
  <c r="I32" i="20"/>
  <c r="T35" i="38"/>
  <c r="T102" i="38" s="1"/>
  <c r="F23" i="35"/>
  <c r="F28" i="35" s="1"/>
  <c r="K17" i="20"/>
  <c r="Q19" i="38"/>
  <c r="L17" i="20"/>
  <c r="J17" i="20"/>
  <c r="P19" i="38"/>
  <c r="J18" i="20" s="1"/>
  <c r="K21" i="38"/>
  <c r="O35" i="38"/>
  <c r="O102" i="38" s="1"/>
  <c r="P21" i="38"/>
  <c r="U21" i="38"/>
  <c r="N17" i="20"/>
  <c r="O17" i="20" s="1"/>
  <c r="V19" i="38"/>
  <c r="H17" i="20"/>
  <c r="L19" i="38"/>
  <c r="L79" i="35"/>
  <c r="L64" i="35" s="1"/>
  <c r="L48" i="35" s="1"/>
  <c r="F81" i="35"/>
  <c r="F66" i="35" s="1"/>
  <c r="F50" i="35" s="1"/>
  <c r="L7" i="20"/>
  <c r="E23" i="35"/>
  <c r="E28" i="35" s="1"/>
  <c r="E79" i="35"/>
  <c r="E64" i="35" s="1"/>
  <c r="E48" i="35" s="1"/>
  <c r="O81" i="35"/>
  <c r="O66" i="35" s="1"/>
  <c r="O50" i="35" s="1"/>
  <c r="O78" i="35"/>
  <c r="O63" i="35" s="1"/>
  <c r="O47" i="35" s="1"/>
  <c r="O80" i="35"/>
  <c r="O65" i="35" s="1"/>
  <c r="O49" i="35" s="1"/>
  <c r="K81" i="35"/>
  <c r="K66" i="35" s="1"/>
  <c r="K50" i="35" s="1"/>
  <c r="L80" i="35"/>
  <c r="L65" i="35" s="1"/>
  <c r="L49" i="35" s="1"/>
  <c r="K80" i="35"/>
  <c r="K65" i="35" s="1"/>
  <c r="K49" i="35" s="1"/>
  <c r="E40" i="37"/>
  <c r="E6" i="38"/>
  <c r="E40" i="38"/>
  <c r="E6" i="37"/>
  <c r="F24" i="27"/>
  <c r="F6" i="27"/>
  <c r="E47" i="21" s="1"/>
  <c r="F25" i="27"/>
  <c r="D6" i="38"/>
  <c r="D6" i="37"/>
  <c r="D40" i="37"/>
  <c r="D40" i="38"/>
  <c r="E25" i="27"/>
  <c r="E6" i="27"/>
  <c r="E24" i="27"/>
  <c r="C40" i="38"/>
  <c r="C40" i="37"/>
  <c r="C6" i="37"/>
  <c r="C6" i="38"/>
  <c r="S47" i="21"/>
  <c r="M70" i="35"/>
  <c r="I70" i="35"/>
  <c r="L81" i="35"/>
  <c r="L66" i="35" s="1"/>
  <c r="L50" i="35" s="1"/>
  <c r="J92" i="35"/>
  <c r="J24" i="35"/>
  <c r="J87" i="35"/>
  <c r="J88" i="35"/>
  <c r="J95" i="35"/>
  <c r="J94" i="35"/>
  <c r="J93" i="35"/>
  <c r="J85" i="35"/>
  <c r="J25" i="35"/>
  <c r="J86" i="35"/>
  <c r="N62" i="35"/>
  <c r="J62" i="35"/>
  <c r="V40" i="37"/>
  <c r="Q40" i="37"/>
  <c r="L40" i="37"/>
  <c r="N54" i="35"/>
  <c r="J54" i="35"/>
  <c r="T47" i="21"/>
  <c r="N70" i="35"/>
  <c r="J70" i="35"/>
  <c r="N47" i="21"/>
  <c r="O79" i="35"/>
  <c r="O64" i="35" s="1"/>
  <c r="O48" i="35" s="1"/>
  <c r="L78" i="35"/>
  <c r="L63" i="35" s="1"/>
  <c r="L47" i="35" s="1"/>
  <c r="N93" i="35"/>
  <c r="N86" i="35"/>
  <c r="N92" i="35"/>
  <c r="N85" i="35"/>
  <c r="N95" i="35"/>
  <c r="N88" i="35"/>
  <c r="N94" i="35"/>
  <c r="N87" i="35"/>
  <c r="K78" i="35"/>
  <c r="K63" i="35" s="1"/>
  <c r="K47" i="35" s="1"/>
  <c r="V6" i="38"/>
  <c r="L6" i="38"/>
  <c r="Q6" i="38"/>
  <c r="I95" i="35"/>
  <c r="I86" i="35"/>
  <c r="I94" i="35"/>
  <c r="I93" i="35"/>
  <c r="I85" i="35"/>
  <c r="I87" i="35"/>
  <c r="I92" i="35"/>
  <c r="I24" i="35"/>
  <c r="I25" i="35"/>
  <c r="I88" i="35"/>
  <c r="M62" i="35"/>
  <c r="I62" i="35"/>
  <c r="Q47" i="38"/>
  <c r="O47" i="21"/>
  <c r="Q6" i="37"/>
  <c r="V6" i="37"/>
  <c r="L6" i="37"/>
  <c r="E31" i="20"/>
  <c r="M54" i="35"/>
  <c r="I54" i="35"/>
  <c r="M92" i="35"/>
  <c r="M85" i="35"/>
  <c r="M95" i="35"/>
  <c r="M88" i="35"/>
  <c r="M94" i="35"/>
  <c r="M87" i="35"/>
  <c r="M93" i="35"/>
  <c r="M86" i="35"/>
  <c r="M25" i="35"/>
  <c r="G73" i="38"/>
  <c r="L40" i="38"/>
  <c r="L73" i="38" s="1"/>
  <c r="V40" i="38"/>
  <c r="V73" i="38" s="1"/>
  <c r="Q40" i="38"/>
  <c r="Q73" i="38" s="1"/>
  <c r="L44" i="20"/>
  <c r="O44" i="20"/>
  <c r="I44" i="20"/>
  <c r="M20" i="20"/>
  <c r="J20" i="20"/>
  <c r="M77" i="35"/>
  <c r="I77" i="35"/>
  <c r="N77" i="35"/>
  <c r="J77" i="35"/>
  <c r="L6" i="20"/>
  <c r="I6" i="20"/>
  <c r="L16" i="20"/>
  <c r="O16" i="20"/>
  <c r="E78" i="35"/>
  <c r="E63" i="35" s="1"/>
  <c r="E47" i="35" s="1"/>
  <c r="AT4" i="36"/>
  <c r="AT3" i="36"/>
  <c r="AP4" i="36"/>
  <c r="AP3" i="36"/>
  <c r="AS8" i="36"/>
  <c r="AZ8" i="36" s="1"/>
  <c r="AV8" i="36"/>
  <c r="BB4" i="36"/>
  <c r="BB3" i="36"/>
  <c r="BD8" i="36"/>
  <c r="BL8" i="36" s="1"/>
  <c r="E80" i="35"/>
  <c r="E65" i="35" s="1"/>
  <c r="E49" i="35" s="1"/>
  <c r="F79" i="35"/>
  <c r="F64" i="35" s="1"/>
  <c r="F48" i="35" s="1"/>
  <c r="F78" i="35"/>
  <c r="F63" i="35" s="1"/>
  <c r="F47" i="35" s="1"/>
  <c r="G51" i="35"/>
  <c r="E81" i="35"/>
  <c r="E66" i="35" s="1"/>
  <c r="E50" i="35" s="1"/>
  <c r="F80" i="35"/>
  <c r="F65" i="35" s="1"/>
  <c r="F49" i="35" s="1"/>
  <c r="L40" i="21"/>
  <c r="L73" i="21" s="1"/>
  <c r="Q40" i="21"/>
  <c r="Q73" i="21" s="1"/>
  <c r="V40" i="21"/>
  <c r="V73" i="21" s="1"/>
  <c r="V6" i="21"/>
  <c r="Q6" i="21"/>
  <c r="L6" i="21"/>
  <c r="D6" i="21"/>
  <c r="D40" i="21"/>
  <c r="D73" i="21" s="1"/>
  <c r="E6" i="21"/>
  <c r="E40" i="21"/>
  <c r="E73" i="21" s="1"/>
  <c r="C40" i="21"/>
  <c r="C73" i="21" s="1"/>
  <c r="C6" i="21"/>
  <c r="H78" i="35" l="1"/>
  <c r="H63" i="35" s="1"/>
  <c r="H47" i="35" s="1"/>
  <c r="H51" i="35" s="1"/>
  <c r="H81" i="35"/>
  <c r="H66" i="35" s="1"/>
  <c r="H50" i="35" s="1"/>
  <c r="H79" i="35"/>
  <c r="H64" i="35" s="1"/>
  <c r="H48" i="35" s="1"/>
  <c r="O12" i="35"/>
  <c r="O15" i="35" s="1"/>
  <c r="K28" i="35"/>
  <c r="N23" i="35"/>
  <c r="N28" i="35" s="1"/>
  <c r="I23" i="35"/>
  <c r="I28" i="35" s="1"/>
  <c r="J23" i="35"/>
  <c r="J28" i="35" s="1"/>
  <c r="M23" i="35"/>
  <c r="M28" i="35" s="1"/>
  <c r="G14" i="35"/>
  <c r="L55" i="21" s="1"/>
  <c r="L55" i="38" s="1"/>
  <c r="H39" i="20" s="1"/>
  <c r="R35" i="38"/>
  <c r="R102" i="38" s="1"/>
  <c r="E47" i="38"/>
  <c r="H102" i="38"/>
  <c r="K35" i="38"/>
  <c r="K102" i="38" s="1"/>
  <c r="G81" i="20" s="1"/>
  <c r="M102" i="38"/>
  <c r="P35" i="38"/>
  <c r="P102" i="38" s="1"/>
  <c r="J81" i="20" s="1"/>
  <c r="O6" i="20"/>
  <c r="M23" i="20"/>
  <c r="K15" i="35"/>
  <c r="F12" i="35"/>
  <c r="E12" i="35"/>
  <c r="O51" i="35"/>
  <c r="N18" i="20"/>
  <c r="V21" i="38"/>
  <c r="V35" i="38" s="1"/>
  <c r="V102" i="38" s="1"/>
  <c r="N81" i="20" s="1"/>
  <c r="H18" i="20"/>
  <c r="L21" i="38"/>
  <c r="K18" i="20"/>
  <c r="Q21" i="38"/>
  <c r="J19" i="20"/>
  <c r="J23" i="20" s="1"/>
  <c r="N19" i="20"/>
  <c r="N23" i="20" s="1"/>
  <c r="G19" i="20"/>
  <c r="G23" i="20" s="1"/>
  <c r="J78" i="35"/>
  <c r="J63" i="35" s="1"/>
  <c r="J47" i="35" s="1"/>
  <c r="K51" i="35"/>
  <c r="J79" i="35"/>
  <c r="J64" i="35" s="1"/>
  <c r="J48" i="35" s="1"/>
  <c r="I81" i="35"/>
  <c r="I66" i="35" s="1"/>
  <c r="I50" i="35" s="1"/>
  <c r="N81" i="35"/>
  <c r="N66" i="35" s="1"/>
  <c r="N50" i="35" s="1"/>
  <c r="M78" i="35"/>
  <c r="M63" i="35" s="1"/>
  <c r="M47" i="35" s="1"/>
  <c r="O47" i="38"/>
  <c r="K31" i="20"/>
  <c r="I78" i="35"/>
  <c r="I63" i="35" s="1"/>
  <c r="I47" i="35" s="1"/>
  <c r="N79" i="35"/>
  <c r="N64" i="35" s="1"/>
  <c r="N48" i="35" s="1"/>
  <c r="N47" i="38"/>
  <c r="T47" i="38"/>
  <c r="J80" i="35"/>
  <c r="J65" i="35" s="1"/>
  <c r="J49" i="35" s="1"/>
  <c r="M40" i="37"/>
  <c r="R40" i="37"/>
  <c r="H40" i="37"/>
  <c r="N6" i="38"/>
  <c r="I6" i="38"/>
  <c r="S6" i="38"/>
  <c r="T6" i="37"/>
  <c r="J6" i="37"/>
  <c r="O6" i="37"/>
  <c r="M79" i="35"/>
  <c r="M64" i="35" s="1"/>
  <c r="M48" i="35" s="1"/>
  <c r="M81" i="35"/>
  <c r="M66" i="35" s="1"/>
  <c r="M50" i="35" s="1"/>
  <c r="N80" i="35"/>
  <c r="N65" i="35" s="1"/>
  <c r="N49" i="35" s="1"/>
  <c r="N78" i="35"/>
  <c r="N63" i="35" s="1"/>
  <c r="N47" i="35" s="1"/>
  <c r="M40" i="38"/>
  <c r="M73" i="38" s="1"/>
  <c r="C73" i="38"/>
  <c r="R40" i="38"/>
  <c r="R73" i="38" s="1"/>
  <c r="H40" i="38"/>
  <c r="H73" i="38" s="1"/>
  <c r="I40" i="38"/>
  <c r="I73" i="38" s="1"/>
  <c r="S40" i="38"/>
  <c r="S73" i="38" s="1"/>
  <c r="N40" i="38"/>
  <c r="N73" i="38" s="1"/>
  <c r="D73" i="38"/>
  <c r="O40" i="38"/>
  <c r="O73" i="38" s="1"/>
  <c r="E73" i="38"/>
  <c r="J40" i="38"/>
  <c r="J73" i="38" s="1"/>
  <c r="T40" i="38"/>
  <c r="T73" i="38" s="1"/>
  <c r="S47" i="38"/>
  <c r="R6" i="38"/>
  <c r="H6" i="38"/>
  <c r="M6" i="38"/>
  <c r="I40" i="37"/>
  <c r="N40" i="37"/>
  <c r="S40" i="37"/>
  <c r="J6" i="38"/>
  <c r="O6" i="38"/>
  <c r="T6" i="38"/>
  <c r="G101" i="38"/>
  <c r="G110" i="38" s="1"/>
  <c r="Q101" i="38"/>
  <c r="Q110" i="38" s="1"/>
  <c r="V101" i="38"/>
  <c r="V110" i="38" s="1"/>
  <c r="L101" i="38"/>
  <c r="L110" i="38" s="1"/>
  <c r="M80" i="35"/>
  <c r="M65" i="35" s="1"/>
  <c r="M49" i="35" s="1"/>
  <c r="I80" i="35"/>
  <c r="I65" i="35" s="1"/>
  <c r="I49" i="35" s="1"/>
  <c r="I79" i="35"/>
  <c r="I64" i="35" s="1"/>
  <c r="I48" i="35" s="1"/>
  <c r="L51" i="35"/>
  <c r="J81" i="35"/>
  <c r="J66" i="35" s="1"/>
  <c r="J50" i="35" s="1"/>
  <c r="M6" i="37"/>
  <c r="R6" i="37"/>
  <c r="H6" i="37"/>
  <c r="I6" i="37"/>
  <c r="N6" i="37"/>
  <c r="S6" i="37"/>
  <c r="O40" i="37"/>
  <c r="T40" i="37"/>
  <c r="J40" i="37"/>
  <c r="H55" i="21"/>
  <c r="H55" i="38" s="1"/>
  <c r="BL4" i="36"/>
  <c r="BL3" i="36"/>
  <c r="BN8" i="36"/>
  <c r="BD4" i="36"/>
  <c r="BD3" i="36"/>
  <c r="AV4" i="36"/>
  <c r="AV3" i="36"/>
  <c r="AZ4" i="36"/>
  <c r="AZ3" i="36"/>
  <c r="BC8" i="36"/>
  <c r="BJ8" i="36" s="1"/>
  <c r="BF8" i="36"/>
  <c r="AS3" i="36"/>
  <c r="AS4" i="36"/>
  <c r="F51" i="35"/>
  <c r="E51" i="35"/>
  <c r="I6" i="21"/>
  <c r="N6" i="21"/>
  <c r="S6" i="21"/>
  <c r="T40" i="21"/>
  <c r="T73" i="21" s="1"/>
  <c r="O40" i="21"/>
  <c r="O73" i="21" s="1"/>
  <c r="J40" i="21"/>
  <c r="J73" i="21" s="1"/>
  <c r="O6" i="21"/>
  <c r="J6" i="21"/>
  <c r="T6" i="21"/>
  <c r="R6" i="21"/>
  <c r="M6" i="21"/>
  <c r="H6" i="21"/>
  <c r="N40" i="21"/>
  <c r="N73" i="21" s="1"/>
  <c r="I40" i="21"/>
  <c r="I73" i="21" s="1"/>
  <c r="S40" i="21"/>
  <c r="S73" i="21" s="1"/>
  <c r="H40" i="21"/>
  <c r="H73" i="21" s="1"/>
  <c r="R40" i="21"/>
  <c r="R73" i="21" s="1"/>
  <c r="M40" i="21"/>
  <c r="M73" i="21" s="1"/>
  <c r="E12" i="40"/>
  <c r="E20" i="40" s="1"/>
  <c r="E44" i="12"/>
  <c r="C12" i="40"/>
  <c r="C20" i="40" s="1"/>
  <c r="C44" i="12"/>
  <c r="D12" i="40"/>
  <c r="D20" i="40" s="1"/>
  <c r="D44" i="12"/>
  <c r="D44" i="6"/>
  <c r="D43" i="6"/>
  <c r="D42" i="6"/>
  <c r="D41" i="6"/>
  <c r="D40" i="6"/>
  <c r="D39" i="6"/>
  <c r="D38" i="6"/>
  <c r="D37" i="6"/>
  <c r="D36" i="6"/>
  <c r="D35" i="6"/>
  <c r="D34" i="6"/>
  <c r="D33" i="6"/>
  <c r="D32" i="6"/>
  <c r="D31" i="6"/>
  <c r="D30" i="6"/>
  <c r="D29" i="6"/>
  <c r="D28" i="6"/>
  <c r="D27" i="6"/>
  <c r="D26" i="6"/>
  <c r="D25" i="6"/>
  <c r="D24" i="6"/>
  <c r="D23" i="6"/>
  <c r="D22" i="6"/>
  <c r="D21" i="6"/>
  <c r="D20" i="6"/>
  <c r="D19" i="6"/>
  <c r="D18" i="6"/>
  <c r="D17" i="6"/>
  <c r="D16" i="6"/>
  <c r="D15" i="6"/>
  <c r="D14" i="6"/>
  <c r="D13" i="6"/>
  <c r="D12" i="6"/>
  <c r="D11" i="6"/>
  <c r="D10" i="6"/>
  <c r="G26" i="27"/>
  <c r="F26" i="27"/>
  <c r="E26" i="27"/>
  <c r="G23" i="27"/>
  <c r="F23" i="27"/>
  <c r="F91" i="27"/>
  <c r="Q35" i="53" l="1"/>
  <c r="Q29" i="53"/>
  <c r="Q12" i="53"/>
  <c r="Q38" i="53"/>
  <c r="Q54" i="53"/>
  <c r="Q26" i="53"/>
  <c r="Q46" i="53"/>
  <c r="Q33" i="53"/>
  <c r="Q48" i="53"/>
  <c r="Q28" i="53"/>
  <c r="Q56" i="53"/>
  <c r="Q42" i="53"/>
  <c r="Q23" i="53"/>
  <c r="Q14" i="53"/>
  <c r="Q55" i="53"/>
  <c r="Q18" i="53"/>
  <c r="Q8" i="53"/>
  <c r="Q57" i="53"/>
  <c r="Q44" i="53"/>
  <c r="Q11" i="53"/>
  <c r="Q30" i="53"/>
  <c r="Q22" i="53"/>
  <c r="Q43" i="53"/>
  <c r="Q31" i="53"/>
  <c r="Q27" i="53"/>
  <c r="Q17" i="53"/>
  <c r="Q49" i="53"/>
  <c r="Q24" i="53"/>
  <c r="Q36" i="53"/>
  <c r="Q47" i="53"/>
  <c r="Q51" i="53"/>
  <c r="Q37" i="53"/>
  <c r="Q15" i="53"/>
  <c r="Q50" i="53"/>
  <c r="Q53" i="53"/>
  <c r="Q40" i="53"/>
  <c r="Q20" i="53"/>
  <c r="Q13" i="53"/>
  <c r="Q41" i="53"/>
  <c r="Q10" i="53"/>
  <c r="Q16" i="53"/>
  <c r="Q39" i="53"/>
  <c r="Q25" i="53"/>
  <c r="Q45" i="53"/>
  <c r="Q34" i="53"/>
  <c r="Q19" i="53"/>
  <c r="Q21" i="53"/>
  <c r="Q52" i="53"/>
  <c r="Q9" i="53"/>
  <c r="Q32" i="53"/>
  <c r="V53" i="21"/>
  <c r="V53" i="38" s="1"/>
  <c r="N37" i="20" s="1"/>
  <c r="O12" i="36"/>
  <c r="O13" i="36"/>
  <c r="O14" i="36"/>
  <c r="O38" i="36"/>
  <c r="O21" i="36"/>
  <c r="O44" i="36"/>
  <c r="O22" i="36"/>
  <c r="O30" i="36"/>
  <c r="O18" i="36"/>
  <c r="O16" i="36"/>
  <c r="O25" i="36"/>
  <c r="O11" i="36"/>
  <c r="O51" i="36"/>
  <c r="O9" i="36"/>
  <c r="O26" i="36"/>
  <c r="O34" i="36"/>
  <c r="O55" i="36"/>
  <c r="O10" i="36"/>
  <c r="O19" i="36"/>
  <c r="O57" i="36"/>
  <c r="O46" i="36"/>
  <c r="O29" i="36"/>
  <c r="O15" i="36"/>
  <c r="O52" i="36"/>
  <c r="O42" i="36"/>
  <c r="O50" i="36"/>
  <c r="O28" i="36"/>
  <c r="O56" i="36"/>
  <c r="O45" i="36"/>
  <c r="O48" i="36"/>
  <c r="O43" i="36"/>
  <c r="O36" i="36"/>
  <c r="O27" i="36"/>
  <c r="O17" i="36"/>
  <c r="O49" i="36"/>
  <c r="O47" i="36"/>
  <c r="O32" i="36"/>
  <c r="O54" i="36"/>
  <c r="O40" i="36"/>
  <c r="O23" i="36"/>
  <c r="O24" i="36"/>
  <c r="O53" i="36"/>
  <c r="O39" i="36"/>
  <c r="O20" i="36"/>
  <c r="O33" i="36"/>
  <c r="O35" i="36"/>
  <c r="O37" i="36"/>
  <c r="O31" i="36"/>
  <c r="O41" i="36"/>
  <c r="M12" i="35"/>
  <c r="N12" i="35"/>
  <c r="J12" i="35"/>
  <c r="I12" i="35"/>
  <c r="F14" i="35"/>
  <c r="J55" i="21" s="1"/>
  <c r="J55" i="38" s="1"/>
  <c r="H14" i="35"/>
  <c r="M55" i="21" s="1"/>
  <c r="M55" i="38" s="1"/>
  <c r="O14" i="35"/>
  <c r="V55" i="21" s="1"/>
  <c r="E14" i="35"/>
  <c r="I55" i="21" s="1"/>
  <c r="K14" i="35"/>
  <c r="Q55" i="21" s="1"/>
  <c r="L14" i="35"/>
  <c r="R55" i="21" s="1"/>
  <c r="R55" i="38" s="1"/>
  <c r="U35" i="38"/>
  <c r="U102" i="38" s="1"/>
  <c r="M81" i="20" s="1"/>
  <c r="O23" i="20"/>
  <c r="O8" i="36"/>
  <c r="BO8" i="36" s="1"/>
  <c r="K19" i="20"/>
  <c r="K23" i="20" s="1"/>
  <c r="Q35" i="38"/>
  <c r="Q102" i="38" s="1"/>
  <c r="K81" i="20" s="1"/>
  <c r="H19" i="20"/>
  <c r="H23" i="20" s="1"/>
  <c r="L35" i="38"/>
  <c r="L102" i="38" s="1"/>
  <c r="H81" i="20" s="1"/>
  <c r="J51" i="35"/>
  <c r="G12" i="27"/>
  <c r="F12" i="27"/>
  <c r="I101" i="38"/>
  <c r="I110" i="38" s="1"/>
  <c r="D101" i="38"/>
  <c r="D110" i="38" s="1"/>
  <c r="S101" i="38"/>
  <c r="S110" i="38" s="1"/>
  <c r="N101" i="38"/>
  <c r="N110" i="38" s="1"/>
  <c r="I51" i="35"/>
  <c r="O101" i="38"/>
  <c r="O110" i="38" s="1"/>
  <c r="E101" i="38"/>
  <c r="E110" i="38" s="1"/>
  <c r="J101" i="38"/>
  <c r="J110" i="38" s="1"/>
  <c r="T101" i="38"/>
  <c r="T110" i="38" s="1"/>
  <c r="C101" i="38"/>
  <c r="C110" i="38" s="1"/>
  <c r="R101" i="38"/>
  <c r="R110" i="38" s="1"/>
  <c r="M101" i="38"/>
  <c r="M110" i="38" s="1"/>
  <c r="H101" i="38"/>
  <c r="H110" i="38" s="1"/>
  <c r="N51" i="35"/>
  <c r="M51" i="35"/>
  <c r="BJ4" i="36"/>
  <c r="BJ3" i="36"/>
  <c r="BM8" i="36"/>
  <c r="BP8" i="36"/>
  <c r="BN4" i="36"/>
  <c r="BN3" i="36"/>
  <c r="BF4" i="36"/>
  <c r="BF3" i="36"/>
  <c r="BC4" i="36"/>
  <c r="BC3" i="36"/>
  <c r="H12" i="40"/>
  <c r="H20" i="40" s="1"/>
  <c r="J12" i="40"/>
  <c r="J20" i="40" s="1"/>
  <c r="M12" i="40"/>
  <c r="M20" i="40" s="1"/>
  <c r="O12" i="40"/>
  <c r="O20" i="40" s="1"/>
  <c r="S12" i="40"/>
  <c r="S20" i="40" s="1"/>
  <c r="R12" i="40"/>
  <c r="R20" i="40" s="1"/>
  <c r="N12" i="40"/>
  <c r="N20" i="40" s="1"/>
  <c r="T12" i="40"/>
  <c r="T20" i="40" s="1"/>
  <c r="I12" i="40"/>
  <c r="I20" i="40" s="1"/>
  <c r="G28" i="27"/>
  <c r="F28" i="27"/>
  <c r="E91" i="27"/>
  <c r="E84" i="27"/>
  <c r="E70" i="27" s="1"/>
  <c r="E32" i="27"/>
  <c r="E46" i="27"/>
  <c r="E22" i="27"/>
  <c r="E62" i="27" s="1"/>
  <c r="F22" i="27"/>
  <c r="F62" i="27" s="1"/>
  <c r="F46" i="27"/>
  <c r="F32" i="27"/>
  <c r="F84" i="27"/>
  <c r="F70" i="27" s="1"/>
  <c r="T52" i="53" l="1"/>
  <c r="AC52" i="53"/>
  <c r="DG52" i="53" s="1"/>
  <c r="AM52" i="53"/>
  <c r="DQ52" i="53" s="1"/>
  <c r="AW52" i="53"/>
  <c r="EA52" i="53" s="1"/>
  <c r="BG52" i="53"/>
  <c r="EK52" i="53" s="1"/>
  <c r="BQ52" i="53"/>
  <c r="T37" i="53"/>
  <c r="AC37" i="53"/>
  <c r="DG37" i="53" s="1"/>
  <c r="AM37" i="53"/>
  <c r="DQ37" i="53" s="1"/>
  <c r="AW37" i="53"/>
  <c r="EA37" i="53" s="1"/>
  <c r="BG37" i="53"/>
  <c r="EK37" i="53" s="1"/>
  <c r="BQ37" i="53"/>
  <c r="T18" i="53"/>
  <c r="AC18" i="53"/>
  <c r="DG18" i="53" s="1"/>
  <c r="AM18" i="53"/>
  <c r="DQ18" i="53" s="1"/>
  <c r="AW18" i="53"/>
  <c r="EA18" i="53" s="1"/>
  <c r="BG18" i="53"/>
  <c r="EK18" i="53" s="1"/>
  <c r="BQ18" i="53"/>
  <c r="T21" i="53"/>
  <c r="AC21" i="53"/>
  <c r="DG21" i="53" s="1"/>
  <c r="AM21" i="53"/>
  <c r="DQ21" i="53" s="1"/>
  <c r="AW21" i="53"/>
  <c r="EA21" i="53" s="1"/>
  <c r="BG21" i="53"/>
  <c r="EK21" i="53" s="1"/>
  <c r="BQ21" i="53"/>
  <c r="T51" i="53"/>
  <c r="AC51" i="53"/>
  <c r="DG51" i="53" s="1"/>
  <c r="AM51" i="53"/>
  <c r="DQ51" i="53" s="1"/>
  <c r="AW51" i="53"/>
  <c r="EA51" i="53" s="1"/>
  <c r="BG51" i="53"/>
  <c r="EK51" i="53" s="1"/>
  <c r="BQ51" i="53"/>
  <c r="T55" i="53"/>
  <c r="AC55" i="53"/>
  <c r="DG55" i="53" s="1"/>
  <c r="AM55" i="53"/>
  <c r="DQ55" i="53" s="1"/>
  <c r="AW55" i="53"/>
  <c r="EA55" i="53" s="1"/>
  <c r="BG55" i="53"/>
  <c r="EK55" i="53" s="1"/>
  <c r="BQ55" i="53"/>
  <c r="T19" i="53"/>
  <c r="AC19" i="53"/>
  <c r="DG19" i="53" s="1"/>
  <c r="AW19" i="53"/>
  <c r="EA19" i="53" s="1"/>
  <c r="BG19" i="53"/>
  <c r="EK19" i="53" s="1"/>
  <c r="BQ19" i="53"/>
  <c r="AM19" i="53"/>
  <c r="DQ19" i="53" s="1"/>
  <c r="T47" i="53"/>
  <c r="AC47" i="53"/>
  <c r="DG47" i="53" s="1"/>
  <c r="AM47" i="53"/>
  <c r="DQ47" i="53" s="1"/>
  <c r="AW47" i="53"/>
  <c r="EA47" i="53" s="1"/>
  <c r="BG47" i="53"/>
  <c r="EK47" i="53" s="1"/>
  <c r="BQ47" i="53"/>
  <c r="T14" i="53"/>
  <c r="AM14" i="53"/>
  <c r="DQ14" i="53" s="1"/>
  <c r="AC14" i="53"/>
  <c r="DG14" i="53" s="1"/>
  <c r="AW14" i="53"/>
  <c r="EA14" i="53" s="1"/>
  <c r="BG14" i="53"/>
  <c r="EK14" i="53" s="1"/>
  <c r="BQ14" i="53"/>
  <c r="T34" i="53"/>
  <c r="AC34" i="53"/>
  <c r="DG34" i="53" s="1"/>
  <c r="AM34" i="53"/>
  <c r="DQ34" i="53" s="1"/>
  <c r="AW34" i="53"/>
  <c r="EA34" i="53" s="1"/>
  <c r="BG34" i="53"/>
  <c r="EK34" i="53" s="1"/>
  <c r="BQ34" i="53"/>
  <c r="T36" i="53"/>
  <c r="AC36" i="53"/>
  <c r="DG36" i="53" s="1"/>
  <c r="AM36" i="53"/>
  <c r="DQ36" i="53" s="1"/>
  <c r="AW36" i="53"/>
  <c r="EA36" i="53" s="1"/>
  <c r="BG36" i="53"/>
  <c r="EK36" i="53" s="1"/>
  <c r="BQ36" i="53"/>
  <c r="T23" i="53"/>
  <c r="AC23" i="53"/>
  <c r="DG23" i="53" s="1"/>
  <c r="AW23" i="53"/>
  <c r="EA23" i="53" s="1"/>
  <c r="BG23" i="53"/>
  <c r="EK23" i="53" s="1"/>
  <c r="BQ23" i="53"/>
  <c r="AM23" i="53"/>
  <c r="DQ23" i="53" s="1"/>
  <c r="T45" i="53"/>
  <c r="AC45" i="53"/>
  <c r="DG45" i="53" s="1"/>
  <c r="AM45" i="53"/>
  <c r="DQ45" i="53" s="1"/>
  <c r="AW45" i="53"/>
  <c r="EA45" i="53" s="1"/>
  <c r="BG45" i="53"/>
  <c r="EK45" i="53" s="1"/>
  <c r="BQ45" i="53"/>
  <c r="T24" i="53"/>
  <c r="AC24" i="53"/>
  <c r="DG24" i="53" s="1"/>
  <c r="AM24" i="53"/>
  <c r="DQ24" i="53" s="1"/>
  <c r="AW24" i="53"/>
  <c r="EA24" i="53" s="1"/>
  <c r="BG24" i="53"/>
  <c r="EK24" i="53" s="1"/>
  <c r="BQ24" i="53"/>
  <c r="T42" i="53"/>
  <c r="AC42" i="53"/>
  <c r="DG42" i="53" s="1"/>
  <c r="AM42" i="53"/>
  <c r="DQ42" i="53" s="1"/>
  <c r="AW42" i="53"/>
  <c r="EA42" i="53" s="1"/>
  <c r="BG42" i="53"/>
  <c r="EK42" i="53" s="1"/>
  <c r="BQ42" i="53"/>
  <c r="T25" i="53"/>
  <c r="AC25" i="53"/>
  <c r="DG25" i="53" s="1"/>
  <c r="AM25" i="53"/>
  <c r="DQ25" i="53" s="1"/>
  <c r="AW25" i="53"/>
  <c r="EA25" i="53" s="1"/>
  <c r="BG25" i="53"/>
  <c r="EK25" i="53" s="1"/>
  <c r="BQ25" i="53"/>
  <c r="T49" i="53"/>
  <c r="AC49" i="53"/>
  <c r="DG49" i="53" s="1"/>
  <c r="AM49" i="53"/>
  <c r="DQ49" i="53" s="1"/>
  <c r="AW49" i="53"/>
  <c r="EA49" i="53" s="1"/>
  <c r="BG49" i="53"/>
  <c r="EK49" i="53" s="1"/>
  <c r="BQ49" i="53"/>
  <c r="T56" i="53"/>
  <c r="AC56" i="53"/>
  <c r="DG56" i="53" s="1"/>
  <c r="AM56" i="53"/>
  <c r="DQ56" i="53" s="1"/>
  <c r="AW56" i="53"/>
  <c r="EA56" i="53" s="1"/>
  <c r="BG56" i="53"/>
  <c r="EK56" i="53" s="1"/>
  <c r="BQ56" i="53"/>
  <c r="T39" i="53"/>
  <c r="AC39" i="53"/>
  <c r="DG39" i="53" s="1"/>
  <c r="AM39" i="53"/>
  <c r="DQ39" i="53" s="1"/>
  <c r="AW39" i="53"/>
  <c r="EA39" i="53" s="1"/>
  <c r="BG39" i="53"/>
  <c r="EK39" i="53" s="1"/>
  <c r="BQ39" i="53"/>
  <c r="T17" i="53"/>
  <c r="AC17" i="53"/>
  <c r="DG17" i="53" s="1"/>
  <c r="AW17" i="53"/>
  <c r="EA17" i="53" s="1"/>
  <c r="BG17" i="53"/>
  <c r="EK17" i="53" s="1"/>
  <c r="BQ17" i="53"/>
  <c r="AM17" i="53"/>
  <c r="DQ17" i="53" s="1"/>
  <c r="T28" i="53"/>
  <c r="AC28" i="53"/>
  <c r="DG28" i="53" s="1"/>
  <c r="AM28" i="53"/>
  <c r="DQ28" i="53" s="1"/>
  <c r="AW28" i="53"/>
  <c r="EA28" i="53" s="1"/>
  <c r="BG28" i="53"/>
  <c r="EK28" i="53" s="1"/>
  <c r="BQ28" i="53"/>
  <c r="T16" i="53"/>
  <c r="AC16" i="53"/>
  <c r="DG16" i="53" s="1"/>
  <c r="AM16" i="53"/>
  <c r="DQ16" i="53" s="1"/>
  <c r="AW16" i="53"/>
  <c r="EA16" i="53" s="1"/>
  <c r="BG16" i="53"/>
  <c r="EK16" i="53" s="1"/>
  <c r="BQ16" i="53"/>
  <c r="T27" i="53"/>
  <c r="AC27" i="53"/>
  <c r="DG27" i="53" s="1"/>
  <c r="AM27" i="53"/>
  <c r="DQ27" i="53" s="1"/>
  <c r="AW27" i="53"/>
  <c r="EA27" i="53" s="1"/>
  <c r="BG27" i="53"/>
  <c r="EK27" i="53" s="1"/>
  <c r="BQ27" i="53"/>
  <c r="T48" i="53"/>
  <c r="AC48" i="53"/>
  <c r="DG48" i="53" s="1"/>
  <c r="AM48" i="53"/>
  <c r="DQ48" i="53" s="1"/>
  <c r="AW48" i="53"/>
  <c r="EA48" i="53" s="1"/>
  <c r="BG48" i="53"/>
  <c r="EK48" i="53" s="1"/>
  <c r="BQ48" i="53"/>
  <c r="T10" i="53"/>
  <c r="AC10" i="53"/>
  <c r="DG10" i="53" s="1"/>
  <c r="AM10" i="53"/>
  <c r="DQ10" i="53" s="1"/>
  <c r="AW10" i="53"/>
  <c r="EA10" i="53" s="1"/>
  <c r="BG10" i="53"/>
  <c r="EK10" i="53" s="1"/>
  <c r="BQ10" i="53"/>
  <c r="T31" i="53"/>
  <c r="AC31" i="53"/>
  <c r="DG31" i="53" s="1"/>
  <c r="AW31" i="53"/>
  <c r="EA31" i="53" s="1"/>
  <c r="BG31" i="53"/>
  <c r="EK31" i="53" s="1"/>
  <c r="BQ31" i="53"/>
  <c r="AM31" i="53"/>
  <c r="DQ31" i="53" s="1"/>
  <c r="T33" i="53"/>
  <c r="AM33" i="53"/>
  <c r="DQ33" i="53" s="1"/>
  <c r="AC33" i="53"/>
  <c r="DG33" i="53" s="1"/>
  <c r="AW33" i="53"/>
  <c r="EA33" i="53" s="1"/>
  <c r="BG33" i="53"/>
  <c r="EK33" i="53" s="1"/>
  <c r="BQ33" i="53"/>
  <c r="T41" i="53"/>
  <c r="AC41" i="53"/>
  <c r="DG41" i="53" s="1"/>
  <c r="AM41" i="53"/>
  <c r="DQ41" i="53" s="1"/>
  <c r="AW41" i="53"/>
  <c r="EA41" i="53" s="1"/>
  <c r="BG41" i="53"/>
  <c r="EK41" i="53" s="1"/>
  <c r="BQ41" i="53"/>
  <c r="T43" i="53"/>
  <c r="AC43" i="53"/>
  <c r="DG43" i="53" s="1"/>
  <c r="AW43" i="53"/>
  <c r="EA43" i="53" s="1"/>
  <c r="BG43" i="53"/>
  <c r="EK43" i="53" s="1"/>
  <c r="BQ43" i="53"/>
  <c r="AM43" i="53"/>
  <c r="DQ43" i="53" s="1"/>
  <c r="T46" i="53"/>
  <c r="AC46" i="53"/>
  <c r="DG46" i="53" s="1"/>
  <c r="AM46" i="53"/>
  <c r="DQ46" i="53" s="1"/>
  <c r="AW46" i="53"/>
  <c r="EA46" i="53" s="1"/>
  <c r="BG46" i="53"/>
  <c r="EK46" i="53" s="1"/>
  <c r="BQ46" i="53"/>
  <c r="T22" i="53"/>
  <c r="AC22" i="53"/>
  <c r="DG22" i="53" s="1"/>
  <c r="AM22" i="53"/>
  <c r="DQ22" i="53" s="1"/>
  <c r="AW22" i="53"/>
  <c r="EA22" i="53" s="1"/>
  <c r="BG22" i="53"/>
  <c r="EK22" i="53" s="1"/>
  <c r="BQ22" i="53"/>
  <c r="T26" i="53"/>
  <c r="AC26" i="53"/>
  <c r="DG26" i="53" s="1"/>
  <c r="AM26" i="53"/>
  <c r="DQ26" i="53" s="1"/>
  <c r="AW26" i="53"/>
  <c r="EA26" i="53" s="1"/>
  <c r="BG26" i="53"/>
  <c r="EK26" i="53" s="1"/>
  <c r="BQ26" i="53"/>
  <c r="T20" i="53"/>
  <c r="AC20" i="53"/>
  <c r="DG20" i="53" s="1"/>
  <c r="AM20" i="53"/>
  <c r="DQ20" i="53" s="1"/>
  <c r="AW20" i="53"/>
  <c r="EA20" i="53" s="1"/>
  <c r="BG20" i="53"/>
  <c r="EK20" i="53" s="1"/>
  <c r="BQ20" i="53"/>
  <c r="T30" i="53"/>
  <c r="AC30" i="53"/>
  <c r="DG30" i="53" s="1"/>
  <c r="AM30" i="53"/>
  <c r="DQ30" i="53" s="1"/>
  <c r="AW30" i="53"/>
  <c r="EA30" i="53" s="1"/>
  <c r="BG30" i="53"/>
  <c r="EK30" i="53" s="1"/>
  <c r="BQ30" i="53"/>
  <c r="T54" i="53"/>
  <c r="AC54" i="53"/>
  <c r="DG54" i="53" s="1"/>
  <c r="AM54" i="53"/>
  <c r="DQ54" i="53" s="1"/>
  <c r="AW54" i="53"/>
  <c r="EA54" i="53" s="1"/>
  <c r="BG54" i="53"/>
  <c r="EK54" i="53" s="1"/>
  <c r="BQ54" i="53"/>
  <c r="T38" i="53"/>
  <c r="AC38" i="53"/>
  <c r="DG38" i="53" s="1"/>
  <c r="AM38" i="53"/>
  <c r="DQ38" i="53" s="1"/>
  <c r="AW38" i="53"/>
  <c r="EA38" i="53" s="1"/>
  <c r="BG38" i="53"/>
  <c r="EK38" i="53" s="1"/>
  <c r="BQ38" i="53"/>
  <c r="T40" i="53"/>
  <c r="AC40" i="53"/>
  <c r="DG40" i="53" s="1"/>
  <c r="AM40" i="53"/>
  <c r="DQ40" i="53" s="1"/>
  <c r="AW40" i="53"/>
  <c r="EA40" i="53" s="1"/>
  <c r="BG40" i="53"/>
  <c r="EK40" i="53" s="1"/>
  <c r="BQ40" i="53"/>
  <c r="T53" i="53"/>
  <c r="AC53" i="53"/>
  <c r="DG53" i="53" s="1"/>
  <c r="AM53" i="53"/>
  <c r="DQ53" i="53" s="1"/>
  <c r="AW53" i="53"/>
  <c r="EA53" i="53" s="1"/>
  <c r="BG53" i="53"/>
  <c r="EK53" i="53" s="1"/>
  <c r="BQ53" i="53"/>
  <c r="T44" i="53"/>
  <c r="AC44" i="53"/>
  <c r="DG44" i="53" s="1"/>
  <c r="AM44" i="53"/>
  <c r="DQ44" i="53" s="1"/>
  <c r="AW44" i="53"/>
  <c r="EA44" i="53" s="1"/>
  <c r="BG44" i="53"/>
  <c r="EK44" i="53" s="1"/>
  <c r="BQ44" i="53"/>
  <c r="T12" i="53"/>
  <c r="AC12" i="53"/>
  <c r="DG12" i="53" s="1"/>
  <c r="AM12" i="53"/>
  <c r="DQ12" i="53" s="1"/>
  <c r="AW12" i="53"/>
  <c r="EA12" i="53" s="1"/>
  <c r="BG12" i="53"/>
  <c r="EK12" i="53" s="1"/>
  <c r="BQ12" i="53"/>
  <c r="T13" i="53"/>
  <c r="AC13" i="53"/>
  <c r="DG13" i="53" s="1"/>
  <c r="AM13" i="53"/>
  <c r="DQ13" i="53" s="1"/>
  <c r="AW13" i="53"/>
  <c r="EA13" i="53" s="1"/>
  <c r="BG13" i="53"/>
  <c r="EK13" i="53" s="1"/>
  <c r="BQ13" i="53"/>
  <c r="T11" i="53"/>
  <c r="AC11" i="53"/>
  <c r="DG11" i="53" s="1"/>
  <c r="AM11" i="53"/>
  <c r="DQ11" i="53" s="1"/>
  <c r="AW11" i="53"/>
  <c r="EA11" i="53" s="1"/>
  <c r="BG11" i="53"/>
  <c r="EK11" i="53" s="1"/>
  <c r="BQ11" i="53"/>
  <c r="T32" i="53"/>
  <c r="AC32" i="53"/>
  <c r="DG32" i="53" s="1"/>
  <c r="AM32" i="53"/>
  <c r="DQ32" i="53" s="1"/>
  <c r="AW32" i="53"/>
  <c r="EA32" i="53" s="1"/>
  <c r="BG32" i="53"/>
  <c r="EK32" i="53" s="1"/>
  <c r="BQ32" i="53"/>
  <c r="T50" i="53"/>
  <c r="AM50" i="53"/>
  <c r="DQ50" i="53" s="1"/>
  <c r="AC50" i="53"/>
  <c r="DG50" i="53" s="1"/>
  <c r="AW50" i="53"/>
  <c r="EA50" i="53" s="1"/>
  <c r="BG50" i="53"/>
  <c r="EK50" i="53" s="1"/>
  <c r="BQ50" i="53"/>
  <c r="T57" i="53"/>
  <c r="AC57" i="53"/>
  <c r="DG57" i="53" s="1"/>
  <c r="AM57" i="53"/>
  <c r="DQ57" i="53" s="1"/>
  <c r="AW57" i="53"/>
  <c r="EA57" i="53" s="1"/>
  <c r="BG57" i="53"/>
  <c r="EK57" i="53" s="1"/>
  <c r="BQ57" i="53"/>
  <c r="T29" i="53"/>
  <c r="AC29" i="53"/>
  <c r="DG29" i="53" s="1"/>
  <c r="AM29" i="53"/>
  <c r="DQ29" i="53" s="1"/>
  <c r="AW29" i="53"/>
  <c r="EA29" i="53" s="1"/>
  <c r="BG29" i="53"/>
  <c r="EK29" i="53" s="1"/>
  <c r="BQ29" i="53"/>
  <c r="T9" i="53"/>
  <c r="AC9" i="53"/>
  <c r="DG9" i="53" s="1"/>
  <c r="AM9" i="53"/>
  <c r="DQ9" i="53" s="1"/>
  <c r="AW9" i="53"/>
  <c r="EA9" i="53" s="1"/>
  <c r="BG9" i="53"/>
  <c r="EK9" i="53" s="1"/>
  <c r="BQ9" i="53"/>
  <c r="T15" i="53"/>
  <c r="AC15" i="53"/>
  <c r="DG15" i="53" s="1"/>
  <c r="AM15" i="53"/>
  <c r="DQ15" i="53" s="1"/>
  <c r="AW15" i="53"/>
  <c r="EA15" i="53" s="1"/>
  <c r="BG15" i="53"/>
  <c r="EK15" i="53" s="1"/>
  <c r="BQ15" i="53"/>
  <c r="T8" i="53"/>
  <c r="AC8" i="53"/>
  <c r="AM8" i="53"/>
  <c r="AW8" i="53"/>
  <c r="BG8" i="53"/>
  <c r="BQ8" i="53"/>
  <c r="T35" i="53"/>
  <c r="AC35" i="53"/>
  <c r="DG35" i="53" s="1"/>
  <c r="AM35" i="53"/>
  <c r="DQ35" i="53" s="1"/>
  <c r="AW35" i="53"/>
  <c r="EA35" i="53" s="1"/>
  <c r="BG35" i="53"/>
  <c r="EK35" i="53" s="1"/>
  <c r="BQ35" i="53"/>
  <c r="R36" i="36"/>
  <c r="AA36" i="36"/>
  <c r="AK36" i="36"/>
  <c r="AU36" i="36"/>
  <c r="BE36" i="36"/>
  <c r="BO36" i="36"/>
  <c r="R56" i="36"/>
  <c r="AA56" i="36"/>
  <c r="AK56" i="36"/>
  <c r="AU56" i="36"/>
  <c r="BE56" i="36"/>
  <c r="BO56" i="36"/>
  <c r="R10" i="36"/>
  <c r="AU10" i="36"/>
  <c r="AK10" i="36"/>
  <c r="AA10" i="36"/>
  <c r="BE10" i="36"/>
  <c r="BO10" i="36"/>
  <c r="R26" i="36"/>
  <c r="AA26" i="36"/>
  <c r="AK26" i="36"/>
  <c r="AU26" i="36"/>
  <c r="BE26" i="36"/>
  <c r="BO26" i="36"/>
  <c r="R22" i="36"/>
  <c r="AA22" i="36"/>
  <c r="AK22" i="36"/>
  <c r="AU22" i="36"/>
  <c r="BE22" i="36"/>
  <c r="BO22" i="36"/>
  <c r="AA35" i="36"/>
  <c r="AK35" i="36"/>
  <c r="R35" i="36"/>
  <c r="AU35" i="36"/>
  <c r="BE35" i="36"/>
  <c r="BO35" i="36"/>
  <c r="R53" i="36"/>
  <c r="AA53" i="36"/>
  <c r="AK53" i="36"/>
  <c r="AU53" i="36"/>
  <c r="BE53" i="36"/>
  <c r="BO53" i="36"/>
  <c r="AA55" i="36"/>
  <c r="R55" i="36"/>
  <c r="AK55" i="36"/>
  <c r="AU55" i="36"/>
  <c r="BE55" i="36"/>
  <c r="BO55" i="36"/>
  <c r="R9" i="36"/>
  <c r="AK9" i="36"/>
  <c r="AA9" i="36"/>
  <c r="AU9" i="36"/>
  <c r="BE9" i="36"/>
  <c r="BO9" i="36"/>
  <c r="R16" i="36"/>
  <c r="AA16" i="36"/>
  <c r="AK16" i="36"/>
  <c r="AU16" i="36"/>
  <c r="BE16" i="36"/>
  <c r="BO16" i="36"/>
  <c r="R37" i="36"/>
  <c r="AA37" i="36"/>
  <c r="AK37" i="36"/>
  <c r="AU37" i="36"/>
  <c r="BE37" i="36"/>
  <c r="BO37" i="36"/>
  <c r="R33" i="36"/>
  <c r="AA33" i="36"/>
  <c r="AK33" i="36"/>
  <c r="AU33" i="36"/>
  <c r="BE33" i="36"/>
  <c r="BO33" i="36"/>
  <c r="R24" i="36"/>
  <c r="AA24" i="36"/>
  <c r="AK24" i="36"/>
  <c r="AU24" i="36"/>
  <c r="BE24" i="36"/>
  <c r="BO24" i="36"/>
  <c r="R54" i="36"/>
  <c r="AA54" i="36"/>
  <c r="AK54" i="36"/>
  <c r="AU54" i="36"/>
  <c r="BE54" i="36"/>
  <c r="BO54" i="36"/>
  <c r="R43" i="36"/>
  <c r="AA43" i="36"/>
  <c r="AK43" i="36"/>
  <c r="AU43" i="36"/>
  <c r="BE43" i="36"/>
  <c r="BO43" i="36"/>
  <c r="R57" i="36"/>
  <c r="AA57" i="36"/>
  <c r="AK57" i="36"/>
  <c r="AU57" i="36"/>
  <c r="BE57" i="36"/>
  <c r="BO57" i="36"/>
  <c r="R34" i="36"/>
  <c r="AA34" i="36"/>
  <c r="AK34" i="36"/>
  <c r="AU34" i="36"/>
  <c r="BE34" i="36"/>
  <c r="BO34" i="36"/>
  <c r="R18" i="36"/>
  <c r="AA18" i="36"/>
  <c r="AK18" i="36"/>
  <c r="AU18" i="36"/>
  <c r="BE18" i="36"/>
  <c r="BO18" i="36"/>
  <c r="R44" i="36"/>
  <c r="AA44" i="36"/>
  <c r="AK44" i="36"/>
  <c r="AU44" i="36"/>
  <c r="BE44" i="36"/>
  <c r="BO44" i="36"/>
  <c r="R23" i="36"/>
  <c r="AA23" i="36"/>
  <c r="AK23" i="36"/>
  <c r="AU23" i="36"/>
  <c r="BE23" i="36"/>
  <c r="BO23" i="36"/>
  <c r="R32" i="36"/>
  <c r="AA32" i="36"/>
  <c r="AK32" i="36"/>
  <c r="AU32" i="36"/>
  <c r="BE32" i="36"/>
  <c r="BO32" i="36"/>
  <c r="R28" i="36"/>
  <c r="AA28" i="36"/>
  <c r="AK28" i="36"/>
  <c r="AU28" i="36"/>
  <c r="BE28" i="36"/>
  <c r="BO28" i="36"/>
  <c r="R15" i="36"/>
  <c r="AA15" i="36"/>
  <c r="AK15" i="36"/>
  <c r="AU15" i="36"/>
  <c r="BE15" i="36"/>
  <c r="BO15" i="36"/>
  <c r="R19" i="36"/>
  <c r="AA19" i="36"/>
  <c r="AK19" i="36"/>
  <c r="AU19" i="36"/>
  <c r="BE19" i="36"/>
  <c r="BO19" i="36"/>
  <c r="R21" i="36"/>
  <c r="AA21" i="36"/>
  <c r="AK21" i="36"/>
  <c r="AU21" i="36"/>
  <c r="BE21" i="36"/>
  <c r="BO21" i="36"/>
  <c r="R20" i="36"/>
  <c r="AA20" i="36"/>
  <c r="AK20" i="36"/>
  <c r="AU20" i="36"/>
  <c r="BE20" i="36"/>
  <c r="BO20" i="36"/>
  <c r="R40" i="36"/>
  <c r="AA40" i="36"/>
  <c r="AK40" i="36"/>
  <c r="AU40" i="36"/>
  <c r="BE40" i="36"/>
  <c r="BO40" i="36"/>
  <c r="R47" i="36"/>
  <c r="AA47" i="36"/>
  <c r="AK47" i="36"/>
  <c r="AU47" i="36"/>
  <c r="BE47" i="36"/>
  <c r="BO47" i="36"/>
  <c r="R48" i="36"/>
  <c r="AA48" i="36"/>
  <c r="AK48" i="36"/>
  <c r="AU48" i="36"/>
  <c r="BE48" i="36"/>
  <c r="BO48" i="36"/>
  <c r="R50" i="36"/>
  <c r="AA50" i="36"/>
  <c r="AK50" i="36"/>
  <c r="AU50" i="36"/>
  <c r="BE50" i="36"/>
  <c r="BO50" i="36"/>
  <c r="R29" i="36"/>
  <c r="AA29" i="36"/>
  <c r="AK29" i="36"/>
  <c r="AU29" i="36"/>
  <c r="BE29" i="36"/>
  <c r="BO29" i="36"/>
  <c r="AA51" i="36"/>
  <c r="R51" i="36"/>
  <c r="AK51" i="36"/>
  <c r="AU51" i="36"/>
  <c r="BE51" i="36"/>
  <c r="BO51" i="36"/>
  <c r="R30" i="36"/>
  <c r="AA30" i="36"/>
  <c r="AK30" i="36"/>
  <c r="AU30" i="36"/>
  <c r="BE30" i="36"/>
  <c r="BO30" i="36"/>
  <c r="R38" i="36"/>
  <c r="AA38" i="36"/>
  <c r="AK38" i="36"/>
  <c r="AU38" i="36"/>
  <c r="BE38" i="36"/>
  <c r="BO38" i="36"/>
  <c r="AA39" i="36"/>
  <c r="R39" i="36"/>
  <c r="AK39" i="36"/>
  <c r="AU39" i="36"/>
  <c r="BE39" i="36"/>
  <c r="BO39" i="36"/>
  <c r="R49" i="36"/>
  <c r="AA49" i="36"/>
  <c r="AK49" i="36"/>
  <c r="AU49" i="36"/>
  <c r="BE49" i="36"/>
  <c r="BO49" i="36"/>
  <c r="R42" i="36"/>
  <c r="AA42" i="36"/>
  <c r="AK42" i="36"/>
  <c r="AU42" i="36"/>
  <c r="BE42" i="36"/>
  <c r="BO42" i="36"/>
  <c r="AA46" i="36"/>
  <c r="R46" i="36"/>
  <c r="AK46" i="36"/>
  <c r="AU46" i="36"/>
  <c r="BE46" i="36"/>
  <c r="BO46" i="36"/>
  <c r="R14" i="36"/>
  <c r="AK14" i="36"/>
  <c r="AA14" i="36"/>
  <c r="AU14" i="36"/>
  <c r="BE14" i="36"/>
  <c r="BO14" i="36"/>
  <c r="R41" i="36"/>
  <c r="AA41" i="36"/>
  <c r="AK41" i="36"/>
  <c r="AU41" i="36"/>
  <c r="BE41" i="36"/>
  <c r="BO41" i="36"/>
  <c r="R17" i="36"/>
  <c r="AA17" i="36"/>
  <c r="AK17" i="36"/>
  <c r="AU17" i="36"/>
  <c r="BE17" i="36"/>
  <c r="BO17" i="36"/>
  <c r="R45" i="36"/>
  <c r="AA45" i="36"/>
  <c r="AK45" i="36"/>
  <c r="AU45" i="36"/>
  <c r="BE45" i="36"/>
  <c r="BO45" i="36"/>
  <c r="AA52" i="36"/>
  <c r="R52" i="36"/>
  <c r="AK52" i="36"/>
  <c r="AU52" i="36"/>
  <c r="BE52" i="36"/>
  <c r="BO52" i="36"/>
  <c r="R11" i="36"/>
  <c r="AA11" i="36"/>
  <c r="AK11" i="36"/>
  <c r="AU11" i="36"/>
  <c r="BE11" i="36"/>
  <c r="BO11" i="36"/>
  <c r="R13" i="36"/>
  <c r="AK13" i="36"/>
  <c r="AA13" i="36"/>
  <c r="AU13" i="36"/>
  <c r="BE13" i="36"/>
  <c r="BO13" i="36"/>
  <c r="AA31" i="36"/>
  <c r="AK31" i="36"/>
  <c r="R31" i="36"/>
  <c r="AU31" i="36"/>
  <c r="BE31" i="36"/>
  <c r="BO31" i="36"/>
  <c r="R27" i="36"/>
  <c r="AA27" i="36"/>
  <c r="AK27" i="36"/>
  <c r="AU27" i="36"/>
  <c r="BE27" i="36"/>
  <c r="BO27" i="36"/>
  <c r="R25" i="36"/>
  <c r="AA25" i="36"/>
  <c r="AK25" i="36"/>
  <c r="AU25" i="36"/>
  <c r="BE25" i="36"/>
  <c r="BO25" i="36"/>
  <c r="R12" i="36"/>
  <c r="AK12" i="36"/>
  <c r="AA12" i="36"/>
  <c r="AU12" i="36"/>
  <c r="BE12" i="36"/>
  <c r="BO12" i="36"/>
  <c r="E72" i="27"/>
  <c r="E71" i="27"/>
  <c r="E73" i="27"/>
  <c r="E74" i="27"/>
  <c r="F73" i="27"/>
  <c r="F74" i="27"/>
  <c r="F72" i="27"/>
  <c r="F71" i="27"/>
  <c r="E87" i="27"/>
  <c r="E86" i="27"/>
  <c r="E85" i="27"/>
  <c r="E95" i="27"/>
  <c r="E94" i="27"/>
  <c r="E93" i="27"/>
  <c r="E92" i="27"/>
  <c r="E88" i="27"/>
  <c r="F88" i="27"/>
  <c r="F95" i="27"/>
  <c r="F94" i="27"/>
  <c r="F93" i="27"/>
  <c r="F92" i="27"/>
  <c r="F87" i="27"/>
  <c r="F86" i="27"/>
  <c r="F85" i="27"/>
  <c r="T53" i="21"/>
  <c r="T53" i="38" s="1"/>
  <c r="N15" i="35"/>
  <c r="S53" i="21"/>
  <c r="S53" i="38" s="1"/>
  <c r="M15" i="35"/>
  <c r="N53" i="21"/>
  <c r="N53" i="38" s="1"/>
  <c r="I15" i="35"/>
  <c r="O53" i="21"/>
  <c r="O53" i="38" s="1"/>
  <c r="J15" i="35"/>
  <c r="I55" i="38"/>
  <c r="K55" i="38" s="1"/>
  <c r="G39" i="20" s="1"/>
  <c r="I39" i="20" s="1"/>
  <c r="K55" i="21"/>
  <c r="V55" i="38"/>
  <c r="V56" i="21"/>
  <c r="Q55" i="38"/>
  <c r="Q56" i="21"/>
  <c r="M14" i="35"/>
  <c r="S55" i="21" s="1"/>
  <c r="I14" i="35"/>
  <c r="N55" i="21" s="1"/>
  <c r="N14" i="35"/>
  <c r="T55" i="21" s="1"/>
  <c r="J14" i="35"/>
  <c r="O55" i="21" s="1"/>
  <c r="R8" i="36"/>
  <c r="AA8" i="36"/>
  <c r="AK8" i="36"/>
  <c r="AU8" i="36"/>
  <c r="BE8" i="36"/>
  <c r="BM4" i="36"/>
  <c r="BM3" i="36"/>
  <c r="BP4" i="36"/>
  <c r="BP3" i="36"/>
  <c r="F54" i="27"/>
  <c r="F77" i="27"/>
  <c r="E54" i="27"/>
  <c r="E77" i="27"/>
  <c r="G91" i="27"/>
  <c r="G32" i="27"/>
  <c r="G84" i="27"/>
  <c r="G70" i="27" s="1"/>
  <c r="G46" i="27"/>
  <c r="G22" i="27"/>
  <c r="G62" i="27" s="1"/>
  <c r="D91" i="27"/>
  <c r="D84" i="27"/>
  <c r="D70" i="27" s="1"/>
  <c r="D32" i="27"/>
  <c r="D46" i="27"/>
  <c r="D22" i="27"/>
  <c r="D62" i="27" s="1"/>
  <c r="BW29" i="53" l="1"/>
  <c r="BX29" i="53"/>
  <c r="CF29" i="53" s="1"/>
  <c r="CH29" i="53" s="1"/>
  <c r="CP29" i="53" s="1"/>
  <c r="BW53" i="53"/>
  <c r="BX53" i="53"/>
  <c r="CF53" i="53" s="1"/>
  <c r="CH53" i="53" s="1"/>
  <c r="CP53" i="53" s="1"/>
  <c r="BX46" i="53"/>
  <c r="CF46" i="53" s="1"/>
  <c r="CH46" i="53" s="1"/>
  <c r="CP46" i="53" s="1"/>
  <c r="BW46" i="53"/>
  <c r="BX16" i="53"/>
  <c r="CF16" i="53" s="1"/>
  <c r="CH16" i="53" s="1"/>
  <c r="CP16" i="53" s="1"/>
  <c r="BW16" i="53"/>
  <c r="BX24" i="53"/>
  <c r="CF24" i="53" s="1"/>
  <c r="CH24" i="53" s="1"/>
  <c r="CP24" i="53" s="1"/>
  <c r="BW24" i="53"/>
  <c r="BX55" i="53"/>
  <c r="CF55" i="53" s="1"/>
  <c r="BW55" i="53"/>
  <c r="BX15" i="53"/>
  <c r="CF15" i="53" s="1"/>
  <c r="CH15" i="53" s="1"/>
  <c r="CP15" i="53" s="1"/>
  <c r="BW15" i="53"/>
  <c r="BX12" i="53"/>
  <c r="CF12" i="53" s="1"/>
  <c r="CH12" i="53" s="1"/>
  <c r="CP12" i="53" s="1"/>
  <c r="BW12" i="53"/>
  <c r="BX26" i="53"/>
  <c r="CF26" i="53" s="1"/>
  <c r="BW26" i="53"/>
  <c r="BX48" i="53"/>
  <c r="CF48" i="53" s="1"/>
  <c r="BW48" i="53"/>
  <c r="BX25" i="53"/>
  <c r="CF25" i="53" s="1"/>
  <c r="CH25" i="53" s="1"/>
  <c r="CP25" i="53" s="1"/>
  <c r="BW25" i="53"/>
  <c r="BX47" i="53"/>
  <c r="CF47" i="53" s="1"/>
  <c r="BW47" i="53"/>
  <c r="BX57" i="53"/>
  <c r="CF57" i="53" s="1"/>
  <c r="BW57" i="53"/>
  <c r="BW40" i="53"/>
  <c r="BX40" i="53"/>
  <c r="CF40" i="53" s="1"/>
  <c r="CH40" i="53" s="1"/>
  <c r="CP40" i="53" s="1"/>
  <c r="BX43" i="53"/>
  <c r="CF43" i="53" s="1"/>
  <c r="CH43" i="53" s="1"/>
  <c r="CP43" i="53" s="1"/>
  <c r="BW43" i="53"/>
  <c r="BX28" i="53"/>
  <c r="CF28" i="53" s="1"/>
  <c r="CH28" i="53" s="1"/>
  <c r="CP28" i="53" s="1"/>
  <c r="BW28" i="53"/>
  <c r="BX45" i="53"/>
  <c r="CF45" i="53" s="1"/>
  <c r="CH45" i="53" s="1"/>
  <c r="CP45" i="53" s="1"/>
  <c r="BW45" i="53"/>
  <c r="BX51" i="53"/>
  <c r="CF51" i="53" s="1"/>
  <c r="BW51" i="53"/>
  <c r="BX33" i="53"/>
  <c r="CF33" i="53" s="1"/>
  <c r="BW33" i="53"/>
  <c r="BX35" i="53"/>
  <c r="CF35" i="53" s="1"/>
  <c r="BW35" i="53"/>
  <c r="BX11" i="53"/>
  <c r="CF11" i="53" s="1"/>
  <c r="CH11" i="53" s="1"/>
  <c r="CP11" i="53" s="1"/>
  <c r="BW11" i="53"/>
  <c r="BW30" i="53"/>
  <c r="BX30" i="53"/>
  <c r="CF30" i="53" s="1"/>
  <c r="CH30" i="53" s="1"/>
  <c r="CP30" i="53" s="1"/>
  <c r="BX31" i="53"/>
  <c r="CF31" i="53" s="1"/>
  <c r="CH31" i="53" s="1"/>
  <c r="CP31" i="53" s="1"/>
  <c r="BW31" i="53"/>
  <c r="BX56" i="53"/>
  <c r="CF56" i="53" s="1"/>
  <c r="CH56" i="53" s="1"/>
  <c r="CP56" i="53" s="1"/>
  <c r="BW56" i="53"/>
  <c r="BW34" i="53"/>
  <c r="BX34" i="53"/>
  <c r="CF34" i="53" s="1"/>
  <c r="CH34" i="53" s="1"/>
  <c r="CP34" i="53" s="1"/>
  <c r="BW37" i="53"/>
  <c r="BX37" i="53"/>
  <c r="CF37" i="53" s="1"/>
  <c r="CH37" i="53" s="1"/>
  <c r="CP37" i="53" s="1"/>
  <c r="BX39" i="53"/>
  <c r="CF39" i="53" s="1"/>
  <c r="CH39" i="53" s="1"/>
  <c r="CP39" i="53" s="1"/>
  <c r="BW39" i="53"/>
  <c r="BQ4" i="53"/>
  <c r="BQ3" i="53"/>
  <c r="EK8" i="53"/>
  <c r="EK3" i="53" s="1"/>
  <c r="BG3" i="53"/>
  <c r="BG4" i="53"/>
  <c r="BX9" i="53"/>
  <c r="CF9" i="53" s="1"/>
  <c r="CH9" i="53" s="1"/>
  <c r="CP9" i="53" s="1"/>
  <c r="BW9" i="53"/>
  <c r="BX44" i="53"/>
  <c r="CF44" i="53" s="1"/>
  <c r="CH44" i="53" s="1"/>
  <c r="CP44" i="53" s="1"/>
  <c r="BW44" i="53"/>
  <c r="BW22" i="53"/>
  <c r="BX22" i="53"/>
  <c r="CF22" i="53" s="1"/>
  <c r="CH22" i="53" s="1"/>
  <c r="CP22" i="53" s="1"/>
  <c r="BX27" i="53"/>
  <c r="CF27" i="53" s="1"/>
  <c r="CH27" i="53" s="1"/>
  <c r="CP27" i="53" s="1"/>
  <c r="BW27" i="53"/>
  <c r="BX42" i="53"/>
  <c r="CF42" i="53" s="1"/>
  <c r="BW42" i="53"/>
  <c r="BX19" i="53"/>
  <c r="CF19" i="53" s="1"/>
  <c r="CH19" i="53" s="1"/>
  <c r="CP19" i="53" s="1"/>
  <c r="BW19" i="53"/>
  <c r="EA8" i="53"/>
  <c r="AW3" i="53"/>
  <c r="AW4" i="53"/>
  <c r="BX18" i="53"/>
  <c r="CF18" i="53" s="1"/>
  <c r="CH18" i="53" s="1"/>
  <c r="CP18" i="53" s="1"/>
  <c r="BW18" i="53"/>
  <c r="DQ8" i="53"/>
  <c r="AM4" i="53"/>
  <c r="AM3" i="53"/>
  <c r="BX50" i="53"/>
  <c r="CF50" i="53" s="1"/>
  <c r="CH50" i="53" s="1"/>
  <c r="CP50" i="53" s="1"/>
  <c r="BW50" i="53"/>
  <c r="BX38" i="53"/>
  <c r="CF38" i="53" s="1"/>
  <c r="CH38" i="53" s="1"/>
  <c r="CP38" i="53" s="1"/>
  <c r="BW38" i="53"/>
  <c r="BW41" i="53"/>
  <c r="BX41" i="53"/>
  <c r="CF41" i="53" s="1"/>
  <c r="BX17" i="53"/>
  <c r="CF17" i="53" s="1"/>
  <c r="CH17" i="53" s="1"/>
  <c r="CP17" i="53" s="1"/>
  <c r="BW17" i="53"/>
  <c r="BW23" i="53"/>
  <c r="BX23" i="53"/>
  <c r="CF23" i="53" s="1"/>
  <c r="CH23" i="53" s="1"/>
  <c r="CP23" i="53" s="1"/>
  <c r="BW21" i="53"/>
  <c r="BX21" i="53"/>
  <c r="CF21" i="53" s="1"/>
  <c r="BX32" i="53"/>
  <c r="CF32" i="53" s="1"/>
  <c r="CH32" i="53" s="1"/>
  <c r="CP32" i="53" s="1"/>
  <c r="BW32" i="53"/>
  <c r="BX54" i="53"/>
  <c r="CF54" i="53" s="1"/>
  <c r="BW54" i="53"/>
  <c r="BW36" i="53"/>
  <c r="BX36" i="53"/>
  <c r="CF36" i="53" s="1"/>
  <c r="DG8" i="53"/>
  <c r="AC4" i="53"/>
  <c r="AC3" i="53"/>
  <c r="BX8" i="53"/>
  <c r="BW8" i="53"/>
  <c r="BW13" i="53"/>
  <c r="BX13" i="53"/>
  <c r="CF13" i="53" s="1"/>
  <c r="CH13" i="53" s="1"/>
  <c r="CP13" i="53" s="1"/>
  <c r="BX20" i="53"/>
  <c r="CF20" i="53" s="1"/>
  <c r="BW20" i="53"/>
  <c r="BX10" i="53"/>
  <c r="CF10" i="53" s="1"/>
  <c r="CH10" i="53" s="1"/>
  <c r="CP10" i="53" s="1"/>
  <c r="BW10" i="53"/>
  <c r="BW49" i="53"/>
  <c r="BX49" i="53"/>
  <c r="CF49" i="53" s="1"/>
  <c r="CH49" i="53" s="1"/>
  <c r="CP49" i="53" s="1"/>
  <c r="BX14" i="53"/>
  <c r="CF14" i="53" s="1"/>
  <c r="BW14" i="53"/>
  <c r="BX52" i="53"/>
  <c r="CF52" i="53" s="1"/>
  <c r="CH52" i="53" s="1"/>
  <c r="CP52" i="53" s="1"/>
  <c r="BW52" i="53"/>
  <c r="BV46" i="36"/>
  <c r="CD46" i="36" s="1"/>
  <c r="CF46" i="36" s="1"/>
  <c r="CN46" i="36" s="1"/>
  <c r="CP46" i="36" s="1"/>
  <c r="BU46" i="36"/>
  <c r="BV39" i="36"/>
  <c r="CD39" i="36" s="1"/>
  <c r="BU39" i="36"/>
  <c r="BU25" i="36"/>
  <c r="BV25" i="36"/>
  <c r="CD25" i="36" s="1"/>
  <c r="BU27" i="36"/>
  <c r="BV27" i="36"/>
  <c r="CD27" i="36" s="1"/>
  <c r="BV13" i="36"/>
  <c r="CD13" i="36" s="1"/>
  <c r="BU13" i="36"/>
  <c r="BU11" i="36"/>
  <c r="BV11" i="36"/>
  <c r="CD11" i="36" s="1"/>
  <c r="BV17" i="36"/>
  <c r="CD17" i="36" s="1"/>
  <c r="CF17" i="36" s="1"/>
  <c r="CN17" i="36" s="1"/>
  <c r="CP17" i="36" s="1"/>
  <c r="BU17" i="36"/>
  <c r="BV38" i="36"/>
  <c r="CD38" i="36" s="1"/>
  <c r="BU38" i="36"/>
  <c r="BV30" i="36"/>
  <c r="CD30" i="36" s="1"/>
  <c r="BU30" i="36"/>
  <c r="BV50" i="36"/>
  <c r="CD50" i="36" s="1"/>
  <c r="CF50" i="36" s="1"/>
  <c r="CN50" i="36" s="1"/>
  <c r="CP50" i="36" s="1"/>
  <c r="BU50" i="36"/>
  <c r="BU21" i="36"/>
  <c r="BV21" i="36"/>
  <c r="CD21" i="36" s="1"/>
  <c r="CF21" i="36" s="1"/>
  <c r="CN21" i="36" s="1"/>
  <c r="CP21" i="36" s="1"/>
  <c r="BU15" i="36"/>
  <c r="BV15" i="36"/>
  <c r="CD15" i="36" s="1"/>
  <c r="BU23" i="36"/>
  <c r="BV23" i="36"/>
  <c r="CD23" i="36" s="1"/>
  <c r="CF23" i="36" s="1"/>
  <c r="CN23" i="36" s="1"/>
  <c r="CP23" i="36" s="1"/>
  <c r="BV54" i="36"/>
  <c r="CD54" i="36" s="1"/>
  <c r="CF54" i="36" s="1"/>
  <c r="CN54" i="36" s="1"/>
  <c r="CP54" i="36" s="1"/>
  <c r="BU54" i="36"/>
  <c r="BV16" i="36"/>
  <c r="CD16" i="36" s="1"/>
  <c r="CF16" i="36" s="1"/>
  <c r="CN16" i="36" s="1"/>
  <c r="CP16" i="36" s="1"/>
  <c r="BU16" i="36"/>
  <c r="BU26" i="36"/>
  <c r="BV26" i="36"/>
  <c r="CD26" i="36" s="1"/>
  <c r="CF26" i="36" s="1"/>
  <c r="CN26" i="36" s="1"/>
  <c r="CP26" i="36" s="1"/>
  <c r="BV31" i="36"/>
  <c r="CD31" i="36" s="1"/>
  <c r="BU31" i="36"/>
  <c r="BU45" i="36"/>
  <c r="BV45" i="36"/>
  <c r="CD45" i="36" s="1"/>
  <c r="BV14" i="36"/>
  <c r="CD14" i="36" s="1"/>
  <c r="BU14" i="36"/>
  <c r="BU49" i="36"/>
  <c r="BV49" i="36"/>
  <c r="CD49" i="36" s="1"/>
  <c r="BV29" i="36"/>
  <c r="CD29" i="36" s="1"/>
  <c r="BU29" i="36"/>
  <c r="BU40" i="36"/>
  <c r="BV40" i="36"/>
  <c r="CD40" i="36" s="1"/>
  <c r="BU20" i="36"/>
  <c r="BV20" i="36"/>
  <c r="CD20" i="36" s="1"/>
  <c r="CF20" i="36" s="1"/>
  <c r="CN20" i="36" s="1"/>
  <c r="CP20" i="36" s="1"/>
  <c r="BU32" i="36"/>
  <c r="BV32" i="36"/>
  <c r="CD32" i="36" s="1"/>
  <c r="BU34" i="36"/>
  <c r="BV34" i="36"/>
  <c r="CD34" i="36" s="1"/>
  <c r="BU57" i="36"/>
  <c r="BV57" i="36"/>
  <c r="CD57" i="36" s="1"/>
  <c r="BU43" i="36"/>
  <c r="BV43" i="36"/>
  <c r="CD43" i="36" s="1"/>
  <c r="BU37" i="36"/>
  <c r="BV37" i="36"/>
  <c r="CD37" i="36" s="1"/>
  <c r="BU10" i="36"/>
  <c r="BV10" i="36"/>
  <c r="CD10" i="36" s="1"/>
  <c r="BV36" i="36"/>
  <c r="CD36" i="36" s="1"/>
  <c r="CF36" i="36" s="1"/>
  <c r="CN36" i="36" s="1"/>
  <c r="CP36" i="36" s="1"/>
  <c r="BU36" i="36"/>
  <c r="BV52" i="36"/>
  <c r="CD52" i="36" s="1"/>
  <c r="BU52" i="36"/>
  <c r="BU51" i="36"/>
  <c r="BV51" i="36"/>
  <c r="CD51" i="36" s="1"/>
  <c r="BV12" i="36"/>
  <c r="CD12" i="36" s="1"/>
  <c r="BU12" i="36"/>
  <c r="BV41" i="36"/>
  <c r="CD41" i="36" s="1"/>
  <c r="CF41" i="36" s="1"/>
  <c r="CN41" i="36" s="1"/>
  <c r="CP41" i="36" s="1"/>
  <c r="BU41" i="36"/>
  <c r="BU47" i="36"/>
  <c r="BV47" i="36"/>
  <c r="CD47" i="36" s="1"/>
  <c r="BV19" i="36"/>
  <c r="CD19" i="36" s="1"/>
  <c r="CF19" i="36" s="1"/>
  <c r="CN19" i="36" s="1"/>
  <c r="CP19" i="36" s="1"/>
  <c r="BU19" i="36"/>
  <c r="BU18" i="36"/>
  <c r="BV18" i="36"/>
  <c r="CD18" i="36" s="1"/>
  <c r="CF18" i="36" s="1"/>
  <c r="CN18" i="36" s="1"/>
  <c r="CP18" i="36" s="1"/>
  <c r="BU9" i="36"/>
  <c r="BV9" i="36"/>
  <c r="CD9" i="36" s="1"/>
  <c r="BU53" i="36"/>
  <c r="BV53" i="36"/>
  <c r="CD53" i="36" s="1"/>
  <c r="CF53" i="36" s="1"/>
  <c r="CN53" i="36" s="1"/>
  <c r="CP53" i="36" s="1"/>
  <c r="BV35" i="36"/>
  <c r="CD35" i="36" s="1"/>
  <c r="CF35" i="36" s="1"/>
  <c r="CN35" i="36" s="1"/>
  <c r="CP35" i="36" s="1"/>
  <c r="BU35" i="36"/>
  <c r="BU56" i="36"/>
  <c r="BV56" i="36"/>
  <c r="CD56" i="36" s="1"/>
  <c r="BU55" i="36"/>
  <c r="BV55" i="36"/>
  <c r="CD55" i="36" s="1"/>
  <c r="BU42" i="36"/>
  <c r="BV42" i="36"/>
  <c r="CD42" i="36" s="1"/>
  <c r="BV48" i="36"/>
  <c r="CD48" i="36" s="1"/>
  <c r="BU48" i="36"/>
  <c r="BU28" i="36"/>
  <c r="BV28" i="36"/>
  <c r="CD28" i="36" s="1"/>
  <c r="BU44" i="36"/>
  <c r="BV44" i="36"/>
  <c r="CD44" i="36" s="1"/>
  <c r="CF44" i="36" s="1"/>
  <c r="CN44" i="36" s="1"/>
  <c r="CP44" i="36" s="1"/>
  <c r="BU24" i="36"/>
  <c r="BV24" i="36"/>
  <c r="CD24" i="36" s="1"/>
  <c r="CF24" i="36" s="1"/>
  <c r="CN24" i="36" s="1"/>
  <c r="CP24" i="36" s="1"/>
  <c r="BU33" i="36"/>
  <c r="BV33" i="36"/>
  <c r="CD33" i="36" s="1"/>
  <c r="CF33" i="36" s="1"/>
  <c r="CN33" i="36" s="1"/>
  <c r="CP33" i="36" s="1"/>
  <c r="BV22" i="36"/>
  <c r="CD22" i="36" s="1"/>
  <c r="BU22" i="36"/>
  <c r="D72" i="27"/>
  <c r="D71" i="27"/>
  <c r="D73" i="27"/>
  <c r="D74" i="27"/>
  <c r="G74" i="27"/>
  <c r="G73" i="27"/>
  <c r="G71" i="27"/>
  <c r="G72" i="27"/>
  <c r="D88" i="27"/>
  <c r="D87" i="27"/>
  <c r="D86" i="27"/>
  <c r="D85" i="27"/>
  <c r="D92" i="27"/>
  <c r="D95" i="27"/>
  <c r="D94" i="27"/>
  <c r="D93" i="27"/>
  <c r="G87" i="27"/>
  <c r="G86" i="27"/>
  <c r="G85" i="27"/>
  <c r="G88" i="27"/>
  <c r="G95" i="27"/>
  <c r="G94" i="27"/>
  <c r="G93" i="27"/>
  <c r="G92" i="27"/>
  <c r="P55" i="21"/>
  <c r="N55" i="38"/>
  <c r="N56" i="38" s="1"/>
  <c r="N56" i="21"/>
  <c r="S55" i="38"/>
  <c r="S56" i="38" s="1"/>
  <c r="U55" i="21"/>
  <c r="S56" i="21"/>
  <c r="O55" i="38"/>
  <c r="O56" i="38" s="1"/>
  <c r="O56" i="21"/>
  <c r="T55" i="38"/>
  <c r="T56" i="38" s="1"/>
  <c r="T56" i="21"/>
  <c r="N39" i="20"/>
  <c r="N40" i="20" s="1"/>
  <c r="V56" i="38"/>
  <c r="K39" i="20"/>
  <c r="K40" i="20" s="1"/>
  <c r="Q56" i="38"/>
  <c r="BO4" i="36"/>
  <c r="BO3" i="36"/>
  <c r="AU4" i="36"/>
  <c r="AU3" i="36"/>
  <c r="AK4" i="36"/>
  <c r="AK3" i="36"/>
  <c r="AA4" i="36"/>
  <c r="AA3" i="36"/>
  <c r="BE4" i="36"/>
  <c r="BE3" i="36"/>
  <c r="BU8" i="36"/>
  <c r="BV8" i="36"/>
  <c r="E80" i="27"/>
  <c r="E65" i="27" s="1"/>
  <c r="E49" i="27" s="1"/>
  <c r="F81" i="27"/>
  <c r="F66" i="27" s="1"/>
  <c r="F50" i="27" s="1"/>
  <c r="F78" i="27"/>
  <c r="F63" i="27" s="1"/>
  <c r="F47" i="27" s="1"/>
  <c r="E79" i="27"/>
  <c r="E64" i="27" s="1"/>
  <c r="E48" i="27" s="1"/>
  <c r="E81" i="27"/>
  <c r="E66" i="27" s="1"/>
  <c r="E50" i="27" s="1"/>
  <c r="F80" i="27"/>
  <c r="F65" i="27" s="1"/>
  <c r="F49" i="27" s="1"/>
  <c r="F79" i="27"/>
  <c r="F64" i="27" s="1"/>
  <c r="F48" i="27" s="1"/>
  <c r="G54" i="27"/>
  <c r="D54" i="27"/>
  <c r="D77" i="27"/>
  <c r="G77" i="27"/>
  <c r="BY41" i="53" l="1"/>
  <c r="CD41" i="53"/>
  <c r="CH20" i="53"/>
  <c r="CP20" i="53" s="1"/>
  <c r="CH35" i="53"/>
  <c r="CP35" i="53" s="1"/>
  <c r="BY32" i="53"/>
  <c r="CD32" i="53"/>
  <c r="BY28" i="53"/>
  <c r="CD28" i="53"/>
  <c r="CR28" i="53"/>
  <c r="CZ28" i="53"/>
  <c r="CR22" i="53"/>
  <c r="CZ22" i="53"/>
  <c r="CR24" i="53"/>
  <c r="CZ24" i="53"/>
  <c r="BY22" i="53"/>
  <c r="CD22" i="53"/>
  <c r="BY35" i="53"/>
  <c r="CD35" i="53"/>
  <c r="CH14" i="53"/>
  <c r="CP14" i="53"/>
  <c r="CD50" i="53"/>
  <c r="BY50" i="53"/>
  <c r="CR50" i="53"/>
  <c r="CZ50" i="53"/>
  <c r="CR37" i="53"/>
  <c r="CZ37" i="53"/>
  <c r="CD37" i="53"/>
  <c r="BY37" i="53"/>
  <c r="DG3" i="53"/>
  <c r="DG4" i="53"/>
  <c r="BY33" i="53"/>
  <c r="CD33" i="53"/>
  <c r="CD53" i="53"/>
  <c r="BY53" i="53"/>
  <c r="DQ4" i="53"/>
  <c r="DQ3" i="53"/>
  <c r="CH36" i="53"/>
  <c r="CP36" i="53"/>
  <c r="BY17" i="53"/>
  <c r="CD17" i="53"/>
  <c r="BY36" i="53"/>
  <c r="CD36" i="53"/>
  <c r="CH54" i="53"/>
  <c r="CP54" i="53" s="1"/>
  <c r="CR31" i="53"/>
  <c r="CZ31" i="53" s="1"/>
  <c r="CR19" i="53"/>
  <c r="CZ19" i="53" s="1"/>
  <c r="CR39" i="53"/>
  <c r="CZ39" i="53" s="1"/>
  <c r="CD48" i="53"/>
  <c r="BY48" i="53"/>
  <c r="CD15" i="53"/>
  <c r="BY15" i="53"/>
  <c r="BY20" i="53"/>
  <c r="CD20" i="53"/>
  <c r="CR17" i="53"/>
  <c r="CZ17" i="53" s="1"/>
  <c r="EK4" i="53"/>
  <c r="CD31" i="53"/>
  <c r="BY31" i="53"/>
  <c r="CH48" i="53"/>
  <c r="CP48" i="53" s="1"/>
  <c r="CR15" i="53"/>
  <c r="CZ15" i="53" s="1"/>
  <c r="CD24" i="53"/>
  <c r="BY24" i="53"/>
  <c r="CR53" i="53"/>
  <c r="CZ53" i="53" s="1"/>
  <c r="CH33" i="53"/>
  <c r="CP33" i="53" s="1"/>
  <c r="BY57" i="53"/>
  <c r="CD57" i="53"/>
  <c r="CD26" i="53"/>
  <c r="BY26" i="53"/>
  <c r="CR49" i="53"/>
  <c r="CZ49" i="53" s="1"/>
  <c r="CR13" i="53"/>
  <c r="CZ13" i="53"/>
  <c r="CH21" i="53"/>
  <c r="CP21" i="53" s="1"/>
  <c r="CD42" i="53"/>
  <c r="BY42" i="53"/>
  <c r="CH57" i="53"/>
  <c r="CP57" i="53"/>
  <c r="CH26" i="53"/>
  <c r="CP26" i="53" s="1"/>
  <c r="CD49" i="53"/>
  <c r="BY49" i="53"/>
  <c r="CD13" i="53"/>
  <c r="BY13" i="53"/>
  <c r="CD21" i="53"/>
  <c r="BY21" i="53"/>
  <c r="CH42" i="53"/>
  <c r="CP42" i="53" s="1"/>
  <c r="BY16" i="53"/>
  <c r="CD16" i="53"/>
  <c r="CD54" i="53"/>
  <c r="BY54" i="53"/>
  <c r="CH41" i="53"/>
  <c r="CP41" i="53" s="1"/>
  <c r="CR30" i="53"/>
  <c r="CZ30" i="53" s="1"/>
  <c r="CD47" i="53"/>
  <c r="BY47" i="53"/>
  <c r="CR16" i="53"/>
  <c r="CZ16" i="53" s="1"/>
  <c r="CR29" i="53"/>
  <c r="CZ29" i="53" s="1"/>
  <c r="CD44" i="53"/>
  <c r="BY44" i="53"/>
  <c r="CD30" i="53"/>
  <c r="BY30" i="53"/>
  <c r="BY51" i="53"/>
  <c r="CD51" i="53"/>
  <c r="BY43" i="53"/>
  <c r="CD43" i="53"/>
  <c r="CH47" i="53"/>
  <c r="CP47" i="53" s="1"/>
  <c r="BY29" i="53"/>
  <c r="CD29" i="53"/>
  <c r="EA3" i="53"/>
  <c r="EA4" i="53"/>
  <c r="CR44" i="53"/>
  <c r="CZ44" i="53" s="1"/>
  <c r="CR34" i="53"/>
  <c r="CZ34" i="53" s="1"/>
  <c r="CH51" i="53"/>
  <c r="CP51" i="53" s="1"/>
  <c r="CR43" i="53"/>
  <c r="CZ43" i="53" s="1"/>
  <c r="CR32" i="53"/>
  <c r="CZ32" i="53" s="1"/>
  <c r="BY18" i="53"/>
  <c r="CD18" i="53"/>
  <c r="CD34" i="53"/>
  <c r="BY34" i="53"/>
  <c r="BY12" i="53"/>
  <c r="CD12" i="53"/>
  <c r="BY52" i="53"/>
  <c r="CD52" i="53"/>
  <c r="BY10" i="53"/>
  <c r="CD10" i="53"/>
  <c r="CD8" i="53"/>
  <c r="BY8" i="53"/>
  <c r="BW4" i="53"/>
  <c r="BW3" i="53"/>
  <c r="CR23" i="53"/>
  <c r="CZ23" i="53" s="1"/>
  <c r="CR18" i="53"/>
  <c r="CZ18" i="53" s="1"/>
  <c r="BY27" i="53"/>
  <c r="CD27" i="53"/>
  <c r="CR12" i="53"/>
  <c r="CZ12" i="53" s="1"/>
  <c r="BY55" i="53"/>
  <c r="CD55" i="53"/>
  <c r="BY46" i="53"/>
  <c r="CD46" i="53"/>
  <c r="BY45" i="53"/>
  <c r="CD45" i="53"/>
  <c r="CD25" i="53"/>
  <c r="BY25" i="53"/>
  <c r="CH55" i="53"/>
  <c r="CP55" i="53" s="1"/>
  <c r="CR46" i="53"/>
  <c r="CZ46" i="53" s="1"/>
  <c r="CR10" i="53"/>
  <c r="CZ10" i="53"/>
  <c r="BY38" i="53"/>
  <c r="CD38" i="53"/>
  <c r="BY9" i="53"/>
  <c r="CD9" i="53"/>
  <c r="BY56" i="53"/>
  <c r="CD56" i="53"/>
  <c r="CD11" i="53"/>
  <c r="BY11" i="53"/>
  <c r="CR45" i="53"/>
  <c r="CZ45" i="53"/>
  <c r="CR25" i="53"/>
  <c r="CZ25" i="53" s="1"/>
  <c r="CF8" i="53"/>
  <c r="BX4" i="53"/>
  <c r="BX3" i="53"/>
  <c r="CD23" i="53"/>
  <c r="BY23" i="53"/>
  <c r="CR38" i="53"/>
  <c r="CZ38" i="53" s="1"/>
  <c r="CR9" i="53"/>
  <c r="CZ9" i="53"/>
  <c r="CR56" i="53"/>
  <c r="CZ56" i="53" s="1"/>
  <c r="CR11" i="53"/>
  <c r="CZ11" i="53" s="1"/>
  <c r="CR40" i="53"/>
  <c r="CZ40" i="53" s="1"/>
  <c r="CR52" i="53"/>
  <c r="CZ52" i="53" s="1"/>
  <c r="CR27" i="53"/>
  <c r="CZ27" i="53" s="1"/>
  <c r="CD14" i="53"/>
  <c r="BY14" i="53"/>
  <c r="BY19" i="53"/>
  <c r="CD19" i="53"/>
  <c r="CD39" i="53"/>
  <c r="BY39" i="53"/>
  <c r="CD40" i="53"/>
  <c r="BY40" i="53"/>
  <c r="CB28" i="36"/>
  <c r="BW28" i="36"/>
  <c r="CB42" i="36"/>
  <c r="BW42" i="36"/>
  <c r="CB53" i="36"/>
  <c r="BW53" i="36"/>
  <c r="CF32" i="36"/>
  <c r="CN32" i="36" s="1"/>
  <c r="CP32" i="36" s="1"/>
  <c r="BW35" i="36"/>
  <c r="CB35" i="36"/>
  <c r="CB19" i="36"/>
  <c r="BW19" i="36"/>
  <c r="CF47" i="36"/>
  <c r="CN47" i="36" s="1"/>
  <c r="CP47" i="36" s="1"/>
  <c r="BW32" i="36"/>
  <c r="CB32" i="36"/>
  <c r="CB20" i="36"/>
  <c r="BW20" i="36"/>
  <c r="CB16" i="36"/>
  <c r="BW16" i="36"/>
  <c r="BW30" i="36"/>
  <c r="CB30" i="36"/>
  <c r="BW17" i="36"/>
  <c r="CB17" i="36"/>
  <c r="CF11" i="36"/>
  <c r="CN11" i="36" s="1"/>
  <c r="CP11" i="36" s="1"/>
  <c r="CB44" i="36"/>
  <c r="BW44" i="36"/>
  <c r="BW47" i="36"/>
  <c r="CB47" i="36"/>
  <c r="BW36" i="36"/>
  <c r="CB36" i="36"/>
  <c r="CF10" i="36"/>
  <c r="CN10" i="36" s="1"/>
  <c r="CP10" i="36" s="1"/>
  <c r="BW29" i="36"/>
  <c r="CB29" i="36"/>
  <c r="CF49" i="36"/>
  <c r="CN49" i="36" s="1"/>
  <c r="CP49" i="36" s="1"/>
  <c r="CF45" i="36"/>
  <c r="CN45" i="36" s="1"/>
  <c r="CP45" i="36" s="1"/>
  <c r="CB23" i="36"/>
  <c r="BW23" i="36"/>
  <c r="CB21" i="36"/>
  <c r="BW21" i="36"/>
  <c r="CF30" i="36"/>
  <c r="CN30" i="36" s="1"/>
  <c r="CP30" i="36" s="1"/>
  <c r="BW11" i="36"/>
  <c r="CB11" i="36"/>
  <c r="BW48" i="36"/>
  <c r="CB48" i="36"/>
  <c r="CF56" i="36"/>
  <c r="CN56" i="36" s="1"/>
  <c r="CP56" i="36" s="1"/>
  <c r="BW52" i="36"/>
  <c r="CB52" i="36"/>
  <c r="CB10" i="36"/>
  <c r="BW10" i="36"/>
  <c r="CF29" i="36"/>
  <c r="CN29" i="36" s="1"/>
  <c r="CP29" i="36" s="1"/>
  <c r="BW49" i="36"/>
  <c r="CB49" i="36"/>
  <c r="BW45" i="36"/>
  <c r="CB45" i="36"/>
  <c r="CB38" i="36"/>
  <c r="BW38" i="36"/>
  <c r="BW13" i="36"/>
  <c r="CB13" i="36"/>
  <c r="CF27" i="36"/>
  <c r="CN27" i="36" s="1"/>
  <c r="CP27" i="36" s="1"/>
  <c r="CF25" i="36"/>
  <c r="CN25" i="36" s="1"/>
  <c r="CP25" i="36" s="1"/>
  <c r="BW24" i="36"/>
  <c r="CB24" i="36"/>
  <c r="CF48" i="36"/>
  <c r="CN48" i="36" s="1"/>
  <c r="CP48" i="36" s="1"/>
  <c r="BW56" i="36"/>
  <c r="CB56" i="36"/>
  <c r="CF52" i="36"/>
  <c r="CN52" i="36" s="1"/>
  <c r="CP52" i="36" s="1"/>
  <c r="CF37" i="36"/>
  <c r="CN37" i="36" s="1"/>
  <c r="CP37" i="36" s="1"/>
  <c r="CF43" i="36"/>
  <c r="CN43" i="36" s="1"/>
  <c r="CP43" i="36" s="1"/>
  <c r="CF34" i="36"/>
  <c r="CN34" i="36" s="1"/>
  <c r="CP34" i="36" s="1"/>
  <c r="BW14" i="36"/>
  <c r="CB14" i="36"/>
  <c r="BW31" i="36"/>
  <c r="CB31" i="36"/>
  <c r="BW26" i="36"/>
  <c r="CB26" i="36"/>
  <c r="CF38" i="36"/>
  <c r="CN38" i="36" s="1"/>
  <c r="CP38" i="36" s="1"/>
  <c r="CF13" i="36"/>
  <c r="CN13" i="36" s="1"/>
  <c r="CP13" i="36" s="1"/>
  <c r="CB27" i="36"/>
  <c r="BW27" i="36"/>
  <c r="CB25" i="36"/>
  <c r="BW25" i="36"/>
  <c r="BW46" i="36"/>
  <c r="CB46" i="36"/>
  <c r="CB22" i="36"/>
  <c r="BW22" i="36"/>
  <c r="CF55" i="36"/>
  <c r="CN55" i="36" s="1"/>
  <c r="CP55" i="36" s="1"/>
  <c r="CF9" i="36"/>
  <c r="CB41" i="36"/>
  <c r="BW41" i="36"/>
  <c r="BW12" i="36"/>
  <c r="CB12" i="36"/>
  <c r="CF51" i="36"/>
  <c r="CN51" i="36" s="1"/>
  <c r="CP51" i="36" s="1"/>
  <c r="CB37" i="36"/>
  <c r="BW37" i="36"/>
  <c r="CB43" i="36"/>
  <c r="BW43" i="36"/>
  <c r="CB34" i="36"/>
  <c r="BW34" i="36"/>
  <c r="CF14" i="36"/>
  <c r="CN14" i="36" s="1"/>
  <c r="CP14" i="36" s="1"/>
  <c r="CF31" i="36"/>
  <c r="CN31" i="36" s="1"/>
  <c r="CP31" i="36" s="1"/>
  <c r="BW54" i="36"/>
  <c r="CB54" i="36"/>
  <c r="CF15" i="36"/>
  <c r="CN15" i="36" s="1"/>
  <c r="CP15" i="36" s="1"/>
  <c r="CF22" i="36"/>
  <c r="CN22" i="36" s="1"/>
  <c r="CP22" i="36" s="1"/>
  <c r="BW33" i="36"/>
  <c r="CB33" i="36"/>
  <c r="BW55" i="36"/>
  <c r="CB55" i="36"/>
  <c r="CB9" i="36"/>
  <c r="BW9" i="36"/>
  <c r="CB18" i="36"/>
  <c r="BW18" i="36"/>
  <c r="CF12" i="36"/>
  <c r="CN12" i="36" s="1"/>
  <c r="CP12" i="36" s="1"/>
  <c r="CB51" i="36"/>
  <c r="BW51" i="36"/>
  <c r="CF57" i="36"/>
  <c r="CN57" i="36" s="1"/>
  <c r="CP57" i="36" s="1"/>
  <c r="CF40" i="36"/>
  <c r="CN40" i="36" s="1"/>
  <c r="CP40" i="36" s="1"/>
  <c r="BW15" i="36"/>
  <c r="CB15" i="36"/>
  <c r="BW39" i="36"/>
  <c r="CB39" i="36"/>
  <c r="CF28" i="36"/>
  <c r="CN28" i="36" s="1"/>
  <c r="CP28" i="36" s="1"/>
  <c r="CF42" i="36"/>
  <c r="CN42" i="36" s="1"/>
  <c r="CP42" i="36" s="1"/>
  <c r="BW57" i="36"/>
  <c r="CB57" i="36"/>
  <c r="BW40" i="36"/>
  <c r="CB40" i="36"/>
  <c r="BW50" i="36"/>
  <c r="CB50" i="36"/>
  <c r="CF39" i="36"/>
  <c r="CN39" i="36" s="1"/>
  <c r="CP39" i="36" s="1"/>
  <c r="P55" i="38"/>
  <c r="J39" i="20" s="1"/>
  <c r="L39" i="20" s="1"/>
  <c r="U55" i="38"/>
  <c r="M39" i="20" s="1"/>
  <c r="O39" i="20" s="1"/>
  <c r="CD8" i="36"/>
  <c r="BV4" i="36"/>
  <c r="BV3" i="36"/>
  <c r="BW8" i="36"/>
  <c r="CB8" i="36"/>
  <c r="BX4" i="36"/>
  <c r="BX3" i="36"/>
  <c r="BU3" i="36"/>
  <c r="BU4" i="36"/>
  <c r="G80" i="27"/>
  <c r="G65" i="27" s="1"/>
  <c r="G49" i="27" s="1"/>
  <c r="G79" i="27"/>
  <c r="G64" i="27" s="1"/>
  <c r="G48" i="27" s="1"/>
  <c r="F51" i="27"/>
  <c r="G78" i="27"/>
  <c r="G63" i="27" s="1"/>
  <c r="G47" i="27" s="1"/>
  <c r="G81" i="27"/>
  <c r="G66" i="27" s="1"/>
  <c r="G50" i="27" s="1"/>
  <c r="D81" i="27"/>
  <c r="D66" i="27" s="1"/>
  <c r="D50" i="27" s="1"/>
  <c r="D80" i="27"/>
  <c r="D65" i="27" s="1"/>
  <c r="D49" i="27" s="1"/>
  <c r="D79" i="27"/>
  <c r="D64" i="27" s="1"/>
  <c r="D48" i="27" s="1"/>
  <c r="CR26" i="53" l="1"/>
  <c r="CZ26" i="53" s="1"/>
  <c r="DB23" i="53"/>
  <c r="DJ23" i="53" s="1"/>
  <c r="DB49" i="53"/>
  <c r="DJ49" i="53" s="1"/>
  <c r="CR55" i="53"/>
  <c r="CZ55" i="53"/>
  <c r="DB25" i="53"/>
  <c r="DJ25" i="53" s="1"/>
  <c r="DB34" i="53"/>
  <c r="DJ34" i="53" s="1"/>
  <c r="DB29" i="53"/>
  <c r="DJ29" i="53" s="1"/>
  <c r="CR35" i="53"/>
  <c r="CZ35" i="53" s="1"/>
  <c r="CR20" i="53"/>
  <c r="CZ20" i="53"/>
  <c r="CR33" i="53"/>
  <c r="CZ33" i="53" s="1"/>
  <c r="DB11" i="53"/>
  <c r="DJ11" i="53" s="1"/>
  <c r="DB19" i="53"/>
  <c r="DJ19" i="53" s="1"/>
  <c r="DB12" i="53"/>
  <c r="DJ12" i="53" s="1"/>
  <c r="CR47" i="53"/>
  <c r="CZ47" i="53" s="1"/>
  <c r="DB15" i="53"/>
  <c r="CR48" i="53"/>
  <c r="CZ48" i="53" s="1"/>
  <c r="DB38" i="53"/>
  <c r="CR54" i="53"/>
  <c r="CZ54" i="53" s="1"/>
  <c r="CR21" i="53"/>
  <c r="CZ21" i="53" s="1"/>
  <c r="DB32" i="53"/>
  <c r="DJ32" i="53" s="1"/>
  <c r="DB10" i="53"/>
  <c r="DJ10" i="53" s="1"/>
  <c r="DB46" i="53"/>
  <c r="DJ46" i="53" s="1"/>
  <c r="DB18" i="53"/>
  <c r="DJ18" i="53" s="1"/>
  <c r="CG29" i="53"/>
  <c r="CI29" i="53" s="1"/>
  <c r="CJ29" i="53"/>
  <c r="DB52" i="53"/>
  <c r="DJ52" i="53" s="1"/>
  <c r="CH8" i="53"/>
  <c r="CF3" i="53"/>
  <c r="CF4" i="53"/>
  <c r="CJ47" i="53"/>
  <c r="CG47" i="53"/>
  <c r="CI47" i="53" s="1"/>
  <c r="CN47" i="53"/>
  <c r="CJ49" i="53"/>
  <c r="CG49" i="53"/>
  <c r="CI49" i="53" s="1"/>
  <c r="DB17" i="53"/>
  <c r="DJ17" i="53" s="1"/>
  <c r="CJ36" i="53"/>
  <c r="CG36" i="53"/>
  <c r="CI36" i="53" s="1"/>
  <c r="DB24" i="53"/>
  <c r="DJ24" i="53" s="1"/>
  <c r="CJ21" i="53"/>
  <c r="CG21" i="53"/>
  <c r="CI21" i="53" s="1"/>
  <c r="CJ33" i="53"/>
  <c r="CG33" i="53"/>
  <c r="CI33" i="53" s="1"/>
  <c r="CG23" i="53"/>
  <c r="CI23" i="53" s="1"/>
  <c r="CJ23" i="53"/>
  <c r="DB16" i="53"/>
  <c r="DJ16" i="53" s="1"/>
  <c r="DB40" i="53"/>
  <c r="DJ40" i="53" s="1"/>
  <c r="DB30" i="53"/>
  <c r="DJ30" i="53" s="1"/>
  <c r="CG20" i="53"/>
  <c r="CI20" i="53" s="1"/>
  <c r="CJ20" i="53"/>
  <c r="CN20" i="53"/>
  <c r="CJ17" i="53"/>
  <c r="CG17" i="53"/>
  <c r="CI17" i="53" s="1"/>
  <c r="DB22" i="53"/>
  <c r="DB45" i="53"/>
  <c r="DJ45" i="53" s="1"/>
  <c r="DB43" i="53"/>
  <c r="DJ43" i="53" s="1"/>
  <c r="CG43" i="53"/>
  <c r="CI43" i="53" s="1"/>
  <c r="CJ43" i="53"/>
  <c r="CN43" i="53"/>
  <c r="CR41" i="53"/>
  <c r="CZ41" i="53" s="1"/>
  <c r="CR57" i="53"/>
  <c r="CZ57" i="53"/>
  <c r="DB53" i="53"/>
  <c r="DJ53" i="53" s="1"/>
  <c r="CJ37" i="53"/>
  <c r="CG37" i="53"/>
  <c r="CI37" i="53" s="1"/>
  <c r="CG25" i="53"/>
  <c r="CI25" i="53" s="1"/>
  <c r="CJ25" i="53"/>
  <c r="CR36" i="53"/>
  <c r="CZ36" i="53" s="1"/>
  <c r="DB37" i="53"/>
  <c r="DJ37" i="53" s="1"/>
  <c r="DB28" i="53"/>
  <c r="DJ28" i="53" s="1"/>
  <c r="CG45" i="53"/>
  <c r="CI45" i="53" s="1"/>
  <c r="CJ45" i="53"/>
  <c r="BY4" i="53"/>
  <c r="BY3" i="53"/>
  <c r="CR51" i="53"/>
  <c r="CZ51" i="53" s="1"/>
  <c r="CG51" i="53"/>
  <c r="CI51" i="53" s="1"/>
  <c r="CJ51" i="53"/>
  <c r="CJ15" i="53"/>
  <c r="CG15" i="53"/>
  <c r="CI15" i="53" s="1"/>
  <c r="CN15" i="53"/>
  <c r="DB56" i="53"/>
  <c r="DJ56" i="53" s="1"/>
  <c r="CG11" i="53"/>
  <c r="CI11" i="53" s="1"/>
  <c r="CJ11" i="53"/>
  <c r="CN11" i="53"/>
  <c r="CG8" i="53"/>
  <c r="CJ8" i="53"/>
  <c r="CD3" i="53"/>
  <c r="CD4" i="53"/>
  <c r="CJ54" i="53"/>
  <c r="CG54" i="53"/>
  <c r="CI54" i="53" s="1"/>
  <c r="CN54" i="53"/>
  <c r="CG42" i="53"/>
  <c r="CI42" i="53" s="1"/>
  <c r="CJ42" i="53"/>
  <c r="CG24" i="53"/>
  <c r="CI24" i="53" s="1"/>
  <c r="CJ24" i="53"/>
  <c r="CN24" i="53"/>
  <c r="DB50" i="53"/>
  <c r="DJ50" i="53" s="1"/>
  <c r="CG28" i="53"/>
  <c r="CI28" i="53" s="1"/>
  <c r="CN28" i="53"/>
  <c r="CJ28" i="53"/>
  <c r="CJ40" i="53"/>
  <c r="CG40" i="53"/>
  <c r="CI40" i="53" s="1"/>
  <c r="CG56" i="53"/>
  <c r="CI56" i="53" s="1"/>
  <c r="CJ56" i="53"/>
  <c r="CJ46" i="53"/>
  <c r="CG46" i="53"/>
  <c r="CI46" i="53" s="1"/>
  <c r="CJ10" i="53"/>
  <c r="CG10" i="53"/>
  <c r="CI10" i="53" s="1"/>
  <c r="CJ16" i="53"/>
  <c r="CG16" i="53"/>
  <c r="CI16" i="53" s="1"/>
  <c r="CN16" i="53"/>
  <c r="CG48" i="53"/>
  <c r="CI48" i="53" s="1"/>
  <c r="CJ48" i="53"/>
  <c r="DB9" i="53"/>
  <c r="DJ9" i="53"/>
  <c r="CG30" i="53"/>
  <c r="CJ30" i="53"/>
  <c r="DB39" i="53"/>
  <c r="DJ39" i="53" s="1"/>
  <c r="CJ32" i="53"/>
  <c r="CG32" i="53"/>
  <c r="CI32" i="53" s="1"/>
  <c r="CG39" i="53"/>
  <c r="CI39" i="53" s="1"/>
  <c r="CJ39" i="53"/>
  <c r="CG9" i="53"/>
  <c r="CJ9" i="53"/>
  <c r="CG55" i="53"/>
  <c r="CI55" i="53" s="1"/>
  <c r="CJ55" i="53"/>
  <c r="CN55" i="53"/>
  <c r="CG52" i="53"/>
  <c r="CI52" i="53" s="1"/>
  <c r="CJ52" i="53"/>
  <c r="DB44" i="53"/>
  <c r="DJ44" i="53" s="1"/>
  <c r="CR42" i="53"/>
  <c r="CZ42" i="53" s="1"/>
  <c r="DB13" i="53"/>
  <c r="DJ13" i="53" s="1"/>
  <c r="CJ50" i="53"/>
  <c r="CG50" i="53"/>
  <c r="CI50" i="53" s="1"/>
  <c r="CN50" i="53"/>
  <c r="CJ19" i="53"/>
  <c r="CG19" i="53"/>
  <c r="CI19" i="53" s="1"/>
  <c r="CG44" i="53"/>
  <c r="CI44" i="53" s="1"/>
  <c r="CJ44" i="53"/>
  <c r="CR14" i="53"/>
  <c r="CZ14" i="53" s="1"/>
  <c r="CG38" i="53"/>
  <c r="CI38" i="53" s="1"/>
  <c r="CJ38" i="53"/>
  <c r="CG12" i="53"/>
  <c r="CI12" i="53" s="1"/>
  <c r="CJ12" i="53"/>
  <c r="CN12" i="53"/>
  <c r="CG53" i="53"/>
  <c r="CI53" i="53" s="1"/>
  <c r="CJ53" i="53"/>
  <c r="DB31" i="53"/>
  <c r="DB27" i="53"/>
  <c r="DJ27" i="53" s="1"/>
  <c r="CG34" i="53"/>
  <c r="CI34" i="53" s="1"/>
  <c r="CJ34" i="53"/>
  <c r="CJ13" i="53"/>
  <c r="CG13" i="53"/>
  <c r="CI13" i="53" s="1"/>
  <c r="CN13" i="53"/>
  <c r="CG26" i="53"/>
  <c r="CI26" i="53" s="1"/>
  <c r="CJ26" i="53"/>
  <c r="CJ22" i="53"/>
  <c r="CG22" i="53"/>
  <c r="CI22" i="53" s="1"/>
  <c r="CJ41" i="53"/>
  <c r="CG41" i="53"/>
  <c r="CI41" i="53" s="1"/>
  <c r="CN41" i="53"/>
  <c r="CG31" i="53"/>
  <c r="CI31" i="53" s="1"/>
  <c r="CJ31" i="53"/>
  <c r="CJ35" i="53"/>
  <c r="CG35" i="53"/>
  <c r="CI35" i="53" s="1"/>
  <c r="CG14" i="53"/>
  <c r="CI14" i="53" s="1"/>
  <c r="CJ14" i="53"/>
  <c r="CJ27" i="53"/>
  <c r="CG27" i="53"/>
  <c r="CI27" i="53" s="1"/>
  <c r="CJ18" i="53"/>
  <c r="CG18" i="53"/>
  <c r="CI18" i="53" s="1"/>
  <c r="CJ57" i="53"/>
  <c r="CG57" i="53"/>
  <c r="CI57" i="53" s="1"/>
  <c r="CE15" i="36"/>
  <c r="CG15" i="36" s="1"/>
  <c r="CH15" i="36"/>
  <c r="CE9" i="36"/>
  <c r="CL9" i="36" s="1"/>
  <c r="CH9" i="36"/>
  <c r="CE34" i="36"/>
  <c r="CG34" i="36" s="1"/>
  <c r="CH34" i="36"/>
  <c r="CE37" i="36"/>
  <c r="CG37" i="36" s="1"/>
  <c r="CH37" i="36"/>
  <c r="CH41" i="36"/>
  <c r="CE41" i="36"/>
  <c r="CG41" i="36" s="1"/>
  <c r="CE46" i="36"/>
  <c r="CG46" i="36" s="1"/>
  <c r="CH46" i="36"/>
  <c r="CH26" i="36"/>
  <c r="CE26" i="36"/>
  <c r="CG26" i="36" s="1"/>
  <c r="CE31" i="36"/>
  <c r="CG31" i="36" s="1"/>
  <c r="CH31" i="36"/>
  <c r="CH38" i="36"/>
  <c r="CE38" i="36"/>
  <c r="CG38" i="36" s="1"/>
  <c r="CH23" i="36"/>
  <c r="CE23" i="36"/>
  <c r="CG23" i="36" s="1"/>
  <c r="CH16" i="36"/>
  <c r="CE16" i="36"/>
  <c r="CG16" i="36" s="1"/>
  <c r="CE57" i="36"/>
  <c r="CG57" i="36" s="1"/>
  <c r="CH57" i="36"/>
  <c r="CE55" i="36"/>
  <c r="CG55" i="36" s="1"/>
  <c r="CH55" i="36"/>
  <c r="CE56" i="36"/>
  <c r="CG56" i="36" s="1"/>
  <c r="CH56" i="36"/>
  <c r="CE52" i="36"/>
  <c r="CG52" i="36" s="1"/>
  <c r="CH52" i="36"/>
  <c r="CE48" i="36"/>
  <c r="CG48" i="36" s="1"/>
  <c r="CH48" i="36"/>
  <c r="CE28" i="36"/>
  <c r="CG28" i="36" s="1"/>
  <c r="CH28" i="36"/>
  <c r="CE51" i="36"/>
  <c r="CG51" i="36" s="1"/>
  <c r="CH51" i="36"/>
  <c r="CE18" i="36"/>
  <c r="CG18" i="36" s="1"/>
  <c r="CH18" i="36"/>
  <c r="CN9" i="36"/>
  <c r="CP9" i="36" s="1"/>
  <c r="CE20" i="36"/>
  <c r="CG20" i="36" s="1"/>
  <c r="CH20" i="36"/>
  <c r="CE50" i="36"/>
  <c r="CG50" i="36" s="1"/>
  <c r="CH50" i="36"/>
  <c r="CE40" i="36"/>
  <c r="CG40" i="36" s="1"/>
  <c r="CH40" i="36"/>
  <c r="CH25" i="36"/>
  <c r="CE25" i="36"/>
  <c r="CG25" i="36" s="1"/>
  <c r="CE27" i="36"/>
  <c r="CG27" i="36" s="1"/>
  <c r="CH27" i="36"/>
  <c r="CH24" i="36"/>
  <c r="CE24" i="36"/>
  <c r="CG24" i="36" s="1"/>
  <c r="CE13" i="36"/>
  <c r="CG13" i="36" s="1"/>
  <c r="CH13" i="36"/>
  <c r="CH45" i="36"/>
  <c r="CE45" i="36"/>
  <c r="CG45" i="36" s="1"/>
  <c r="CE30" i="36"/>
  <c r="CG30" i="36" s="1"/>
  <c r="CH30" i="36"/>
  <c r="CE42" i="36"/>
  <c r="CG42" i="36" s="1"/>
  <c r="CH42" i="36"/>
  <c r="CH39" i="36"/>
  <c r="CE39" i="36"/>
  <c r="CG39" i="36" s="1"/>
  <c r="CH43" i="36"/>
  <c r="CE43" i="36"/>
  <c r="CG43" i="36" s="1"/>
  <c r="CE21" i="36"/>
  <c r="CG21" i="36" s="1"/>
  <c r="CH21" i="36"/>
  <c r="CH33" i="36"/>
  <c r="CE33" i="36"/>
  <c r="CG33" i="36" s="1"/>
  <c r="CE54" i="36"/>
  <c r="CG54" i="36" s="1"/>
  <c r="CH54" i="36"/>
  <c r="CE49" i="36"/>
  <c r="CG49" i="36" s="1"/>
  <c r="CH49" i="36"/>
  <c r="CE29" i="36"/>
  <c r="CG29" i="36" s="1"/>
  <c r="CH29" i="36"/>
  <c r="CH36" i="36"/>
  <c r="CE36" i="36"/>
  <c r="CG36" i="36" s="1"/>
  <c r="CE47" i="36"/>
  <c r="CG47" i="36" s="1"/>
  <c r="CH47" i="36"/>
  <c r="CE32" i="36"/>
  <c r="CG32" i="36" s="1"/>
  <c r="CH32" i="36"/>
  <c r="CE22" i="36"/>
  <c r="CG22" i="36" s="1"/>
  <c r="CH22" i="36"/>
  <c r="CE14" i="36"/>
  <c r="CG14" i="36" s="1"/>
  <c r="CH14" i="36"/>
  <c r="CE10" i="36"/>
  <c r="CG10" i="36" s="1"/>
  <c r="CH10" i="36"/>
  <c r="CE44" i="36"/>
  <c r="CG44" i="36" s="1"/>
  <c r="CH44" i="36"/>
  <c r="CH19" i="36"/>
  <c r="CE19" i="36"/>
  <c r="CG19" i="36" s="1"/>
  <c r="CE12" i="36"/>
  <c r="CG12" i="36" s="1"/>
  <c r="CH12" i="36"/>
  <c r="CE11" i="36"/>
  <c r="CG11" i="36" s="1"/>
  <c r="CH11" i="36"/>
  <c r="CH17" i="36"/>
  <c r="CE17" i="36"/>
  <c r="CG17" i="36" s="1"/>
  <c r="CH35" i="36"/>
  <c r="CE35" i="36"/>
  <c r="CG35" i="36" s="1"/>
  <c r="CH53" i="36"/>
  <c r="CE53" i="36"/>
  <c r="CG53" i="36" s="1"/>
  <c r="F14" i="27"/>
  <c r="E55" i="21" s="1"/>
  <c r="E55" i="38" s="1"/>
  <c r="CB3" i="36"/>
  <c r="BW4" i="36"/>
  <c r="BW3" i="36"/>
  <c r="CB4" i="36"/>
  <c r="CE8" i="36"/>
  <c r="CL8" i="36" s="1"/>
  <c r="CH8" i="36"/>
  <c r="CF8" i="36"/>
  <c r="CD4" i="36"/>
  <c r="CD3" i="36"/>
  <c r="G51" i="27"/>
  <c r="CN14" i="53" l="1"/>
  <c r="CT14" i="53" s="1"/>
  <c r="CN22" i="53"/>
  <c r="CN44" i="53"/>
  <c r="CN10" i="53"/>
  <c r="CT10" i="53" s="1"/>
  <c r="CN23" i="53"/>
  <c r="CN36" i="53"/>
  <c r="CN27" i="53"/>
  <c r="CQ27" i="53" s="1"/>
  <c r="CS27" i="53" s="1"/>
  <c r="CN39" i="53"/>
  <c r="CT39" i="53" s="1"/>
  <c r="CN57" i="53"/>
  <c r="CN40" i="53"/>
  <c r="CN18" i="53"/>
  <c r="CQ18" i="53" s="1"/>
  <c r="CN26" i="53"/>
  <c r="CQ26" i="53" s="1"/>
  <c r="CS26" i="53" s="1"/>
  <c r="CN38" i="53"/>
  <c r="CN19" i="53"/>
  <c r="CN42" i="53"/>
  <c r="CN45" i="53"/>
  <c r="CQ45" i="53" s="1"/>
  <c r="CS45" i="53" s="1"/>
  <c r="CN37" i="53"/>
  <c r="CT37" i="53" s="1"/>
  <c r="CN33" i="53"/>
  <c r="CN49" i="53"/>
  <c r="CT49" i="53" s="1"/>
  <c r="CL29" i="36"/>
  <c r="CR29" i="36" s="1"/>
  <c r="CN31" i="53"/>
  <c r="CN46" i="53"/>
  <c r="CT46" i="53" s="1"/>
  <c r="DL10" i="53"/>
  <c r="DT10" i="53" s="1"/>
  <c r="DB33" i="53"/>
  <c r="DJ33" i="53" s="1"/>
  <c r="DB21" i="53"/>
  <c r="DJ21" i="53" s="1"/>
  <c r="DL50" i="53"/>
  <c r="DT50" i="53" s="1"/>
  <c r="DL37" i="53"/>
  <c r="DT37" i="53" s="1"/>
  <c r="DL43" i="53"/>
  <c r="DT43" i="53" s="1"/>
  <c r="DL45" i="53"/>
  <c r="DT45" i="53" s="1"/>
  <c r="DL29" i="53"/>
  <c r="DT29" i="53" s="1"/>
  <c r="DL34" i="53"/>
  <c r="DT34" i="53" s="1"/>
  <c r="DL13" i="53"/>
  <c r="DT13" i="53" s="1"/>
  <c r="DL28" i="53"/>
  <c r="DT28" i="53" s="1"/>
  <c r="DB36" i="53"/>
  <c r="DJ36" i="53" s="1"/>
  <c r="DL49" i="53"/>
  <c r="DT49" i="53" s="1"/>
  <c r="DL30" i="53"/>
  <c r="DL12" i="53"/>
  <c r="DT12" i="53" s="1"/>
  <c r="DL19" i="53"/>
  <c r="DT19" i="53" s="1"/>
  <c r="DL46" i="53"/>
  <c r="DT46" i="53" s="1"/>
  <c r="CN9" i="53"/>
  <c r="CI9" i="53"/>
  <c r="CQ57" i="53"/>
  <c r="CS57" i="53" s="1"/>
  <c r="CX57" i="53"/>
  <c r="CT57" i="53"/>
  <c r="DB14" i="53"/>
  <c r="DJ14" i="53" s="1"/>
  <c r="DL44" i="53"/>
  <c r="DT44" i="53" s="1"/>
  <c r="DL39" i="53"/>
  <c r="DT39" i="53" s="1"/>
  <c r="DL40" i="53"/>
  <c r="DT40" i="53" s="1"/>
  <c r="DB48" i="53"/>
  <c r="DJ48" i="53" s="1"/>
  <c r="DB35" i="53"/>
  <c r="DJ35" i="53" s="1"/>
  <c r="CN52" i="53"/>
  <c r="CN56" i="53"/>
  <c r="CN51" i="53"/>
  <c r="CN25" i="53"/>
  <c r="CT44" i="53"/>
  <c r="CQ44" i="53"/>
  <c r="CS44" i="53" s="1"/>
  <c r="DL16" i="53"/>
  <c r="DT16" i="53" s="1"/>
  <c r="DL9" i="53"/>
  <c r="DT9" i="53" s="1"/>
  <c r="CT23" i="53"/>
  <c r="CQ23" i="53"/>
  <c r="CS23" i="53" s="1"/>
  <c r="DJ15" i="53"/>
  <c r="DJ31" i="53"/>
  <c r="CQ55" i="53"/>
  <c r="CS55" i="53" s="1"/>
  <c r="CT55" i="53"/>
  <c r="CQ40" i="53"/>
  <c r="CS40" i="53" s="1"/>
  <c r="CT40" i="53"/>
  <c r="DB51" i="53"/>
  <c r="DJ51" i="53" s="1"/>
  <c r="DB47" i="53"/>
  <c r="DJ47" i="53" s="1"/>
  <c r="CG9" i="36"/>
  <c r="CT22" i="53"/>
  <c r="CQ22" i="53"/>
  <c r="CS22" i="53" s="1"/>
  <c r="CT19" i="53"/>
  <c r="CQ19" i="53"/>
  <c r="CS19" i="53" s="1"/>
  <c r="DJ22" i="53"/>
  <c r="CT27" i="53"/>
  <c r="CN53" i="53"/>
  <c r="CQ33" i="53"/>
  <c r="CS33" i="53" s="1"/>
  <c r="CT47" i="53"/>
  <c r="CQ47" i="53"/>
  <c r="CS47" i="53" s="1"/>
  <c r="DL25" i="53"/>
  <c r="CN48" i="53"/>
  <c r="CJ4" i="53"/>
  <c r="CJ3" i="53"/>
  <c r="CN17" i="53"/>
  <c r="DL17" i="53"/>
  <c r="DT17" i="53" s="1"/>
  <c r="CT16" i="53"/>
  <c r="CQ16" i="53"/>
  <c r="CS16" i="53" s="1"/>
  <c r="CT20" i="53"/>
  <c r="CQ20" i="53"/>
  <c r="CS20" i="53" s="1"/>
  <c r="CN21" i="53"/>
  <c r="DL11" i="53"/>
  <c r="DT11" i="53" s="1"/>
  <c r="CN30" i="53"/>
  <c r="CI30" i="53"/>
  <c r="CT26" i="53"/>
  <c r="CN8" i="53"/>
  <c r="CI8" i="53"/>
  <c r="CG3" i="53"/>
  <c r="CG4" i="53"/>
  <c r="DL32" i="53"/>
  <c r="DT32" i="53" s="1"/>
  <c r="CQ38" i="53"/>
  <c r="CS38" i="53" s="1"/>
  <c r="CT38" i="53"/>
  <c r="CN32" i="53"/>
  <c r="CQ24" i="53"/>
  <c r="CS24" i="53" s="1"/>
  <c r="CT24" i="53"/>
  <c r="CT41" i="53"/>
  <c r="CQ41" i="53"/>
  <c r="CS41" i="53" s="1"/>
  <c r="CQ54" i="53"/>
  <c r="CS54" i="53" s="1"/>
  <c r="CX54" i="53"/>
  <c r="CT54" i="53"/>
  <c r="CT50" i="53"/>
  <c r="CQ50" i="53"/>
  <c r="CS50" i="53" s="1"/>
  <c r="CT28" i="53"/>
  <c r="CQ28" i="53"/>
  <c r="CS28" i="53" s="1"/>
  <c r="CT45" i="53"/>
  <c r="DB55" i="53"/>
  <c r="DJ55" i="53" s="1"/>
  <c r="CT12" i="53"/>
  <c r="CQ12" i="53"/>
  <c r="CS12" i="53" s="1"/>
  <c r="DB57" i="53"/>
  <c r="DJ57" i="53" s="1"/>
  <c r="CQ14" i="53"/>
  <c r="CS14" i="53" s="1"/>
  <c r="CQ13" i="53"/>
  <c r="CS13" i="53" s="1"/>
  <c r="CT13" i="53"/>
  <c r="DB41" i="53"/>
  <c r="DJ41" i="53"/>
  <c r="DB54" i="53"/>
  <c r="DJ54" i="53" s="1"/>
  <c r="DB42" i="53"/>
  <c r="DJ42" i="53" s="1"/>
  <c r="DL56" i="53"/>
  <c r="DT56" i="53" s="1"/>
  <c r="CQ43" i="53"/>
  <c r="CS43" i="53" s="1"/>
  <c r="CT43" i="53"/>
  <c r="DL24" i="53"/>
  <c r="DT24" i="53" s="1"/>
  <c r="CL32" i="36"/>
  <c r="CR32" i="36" s="1"/>
  <c r="CN35" i="53"/>
  <c r="CN34" i="53"/>
  <c r="CT15" i="53"/>
  <c r="CQ15" i="53"/>
  <c r="CS15" i="53" s="1"/>
  <c r="CQ36" i="53"/>
  <c r="CS36" i="53" s="1"/>
  <c r="CT36" i="53"/>
  <c r="CN29" i="53"/>
  <c r="DJ38" i="53"/>
  <c r="DB20" i="53"/>
  <c r="DJ20" i="53" s="1"/>
  <c r="DB26" i="53"/>
  <c r="DJ26" i="53" s="1"/>
  <c r="DT27" i="53"/>
  <c r="DL27" i="53"/>
  <c r="DL18" i="53"/>
  <c r="DT18" i="53" s="1"/>
  <c r="DL53" i="53"/>
  <c r="DT53" i="53" s="1"/>
  <c r="CQ11" i="53"/>
  <c r="CS11" i="53" s="1"/>
  <c r="CT11" i="53"/>
  <c r="CP8" i="53"/>
  <c r="CH4" i="53"/>
  <c r="CH3" i="53"/>
  <c r="DL52" i="53"/>
  <c r="DT52" i="53" s="1"/>
  <c r="DL23" i="53"/>
  <c r="DT23" i="53" s="1"/>
  <c r="CT31" i="53"/>
  <c r="CQ31" i="53"/>
  <c r="CS31" i="53" s="1"/>
  <c r="CQ42" i="53"/>
  <c r="CS42" i="53" s="1"/>
  <c r="CT42" i="53"/>
  <c r="CL17" i="36"/>
  <c r="CR17" i="36" s="1"/>
  <c r="CL53" i="36"/>
  <c r="CO53" i="36" s="1"/>
  <c r="CQ53" i="36" s="1"/>
  <c r="CL21" i="36"/>
  <c r="CR21" i="36" s="1"/>
  <c r="CL40" i="36"/>
  <c r="CO40" i="36" s="1"/>
  <c r="CQ40" i="36" s="1"/>
  <c r="CL42" i="36"/>
  <c r="CO42" i="36" s="1"/>
  <c r="CQ42" i="36" s="1"/>
  <c r="CL55" i="36"/>
  <c r="CO55" i="36" s="1"/>
  <c r="CQ55" i="36" s="1"/>
  <c r="CL39" i="36"/>
  <c r="CO39" i="36" s="1"/>
  <c r="CQ39" i="36" s="1"/>
  <c r="CL56" i="36"/>
  <c r="CR56" i="36" s="1"/>
  <c r="CL38" i="36"/>
  <c r="CR38" i="36" s="1"/>
  <c r="CL33" i="36"/>
  <c r="CO33" i="36" s="1"/>
  <c r="CQ33" i="36" s="1"/>
  <c r="CL11" i="36"/>
  <c r="CO11" i="36" s="1"/>
  <c r="CQ11" i="36" s="1"/>
  <c r="CL43" i="36"/>
  <c r="CO43" i="36" s="1"/>
  <c r="CQ43" i="36" s="1"/>
  <c r="CL13" i="36"/>
  <c r="CO13" i="36" s="1"/>
  <c r="CQ13" i="36" s="1"/>
  <c r="CL45" i="36"/>
  <c r="CO45" i="36" s="1"/>
  <c r="CQ45" i="36" s="1"/>
  <c r="CL27" i="36"/>
  <c r="CR27" i="36" s="1"/>
  <c r="CL20" i="36"/>
  <c r="CR20" i="36" s="1"/>
  <c r="CL16" i="36"/>
  <c r="CO16" i="36" s="1"/>
  <c r="CQ16" i="36" s="1"/>
  <c r="CL49" i="36"/>
  <c r="CR49" i="36" s="1"/>
  <c r="CL31" i="36"/>
  <c r="CR31" i="36" s="1"/>
  <c r="CL10" i="36"/>
  <c r="CO10" i="36" s="1"/>
  <c r="CQ10" i="36" s="1"/>
  <c r="CL37" i="36"/>
  <c r="CO37" i="36" s="1"/>
  <c r="CQ37" i="36" s="1"/>
  <c r="CL24" i="36"/>
  <c r="CO24" i="36" s="1"/>
  <c r="CQ24" i="36" s="1"/>
  <c r="CL47" i="36"/>
  <c r="CO47" i="36" s="1"/>
  <c r="CQ47" i="36" s="1"/>
  <c r="CL36" i="36"/>
  <c r="CO36" i="36" s="1"/>
  <c r="CQ36" i="36" s="1"/>
  <c r="CL35" i="36"/>
  <c r="CR35" i="36" s="1"/>
  <c r="CL48" i="36"/>
  <c r="CR48" i="36" s="1"/>
  <c r="CL30" i="36"/>
  <c r="CR30" i="36" s="1"/>
  <c r="CL25" i="36"/>
  <c r="CR25" i="36" s="1"/>
  <c r="CL15" i="36"/>
  <c r="CR15" i="36" s="1"/>
  <c r="CL23" i="36"/>
  <c r="CL46" i="36"/>
  <c r="CO9" i="36"/>
  <c r="CQ9" i="36" s="1"/>
  <c r="CR9" i="36"/>
  <c r="CL12" i="36"/>
  <c r="CL50" i="36"/>
  <c r="CL41" i="36"/>
  <c r="CL52" i="36"/>
  <c r="CL19" i="36"/>
  <c r="CL14" i="36"/>
  <c r="CL44" i="36"/>
  <c r="CL22" i="36"/>
  <c r="CL54" i="36"/>
  <c r="CO38" i="36"/>
  <c r="CQ38" i="36" s="1"/>
  <c r="CL34" i="36"/>
  <c r="CL18" i="36"/>
  <c r="CL51" i="36"/>
  <c r="CL28" i="36"/>
  <c r="CL57" i="36"/>
  <c r="CL26" i="36"/>
  <c r="G14" i="27"/>
  <c r="G55" i="21" s="1"/>
  <c r="G55" i="38" s="1"/>
  <c r="E39" i="20" s="1"/>
  <c r="CH4" i="36"/>
  <c r="CE3" i="36"/>
  <c r="CH3" i="36"/>
  <c r="CF3" i="36"/>
  <c r="CF4" i="36"/>
  <c r="CG8" i="36"/>
  <c r="CN8" i="36"/>
  <c r="CR8" i="36" s="1"/>
  <c r="CE4" i="36"/>
  <c r="CO8" i="36"/>
  <c r="CQ10" i="53" l="1"/>
  <c r="CS10" i="53" s="1"/>
  <c r="CQ39" i="53"/>
  <c r="CS39" i="53" s="1"/>
  <c r="CO29" i="36"/>
  <c r="CQ29" i="36" s="1"/>
  <c r="CR11" i="36"/>
  <c r="CX27" i="53"/>
  <c r="CT18" i="53"/>
  <c r="CX33" i="53"/>
  <c r="CX55" i="53"/>
  <c r="CX31" i="53"/>
  <c r="CQ46" i="53"/>
  <c r="CS46" i="53" s="1"/>
  <c r="CX45" i="53"/>
  <c r="CX22" i="53"/>
  <c r="CX28" i="53"/>
  <c r="CO17" i="36"/>
  <c r="CQ17" i="36" s="1"/>
  <c r="CQ37" i="53"/>
  <c r="CS37" i="53" s="1"/>
  <c r="CT33" i="53"/>
  <c r="CS18" i="53"/>
  <c r="CX18" i="53"/>
  <c r="CO49" i="36"/>
  <c r="CQ49" i="36" s="1"/>
  <c r="CX36" i="53"/>
  <c r="CX15" i="53"/>
  <c r="DD15" i="53" s="1"/>
  <c r="CX20" i="53"/>
  <c r="CX19" i="53"/>
  <c r="DA19" i="53" s="1"/>
  <c r="DC19" i="53" s="1"/>
  <c r="CQ49" i="53"/>
  <c r="CS49" i="53" s="1"/>
  <c r="CR16" i="36"/>
  <c r="CR13" i="36"/>
  <c r="CR40" i="36"/>
  <c r="CO32" i="36"/>
  <c r="CQ32" i="36" s="1"/>
  <c r="CX46" i="53"/>
  <c r="DD46" i="53" s="1"/>
  <c r="CX38" i="53"/>
  <c r="DA38" i="53" s="1"/>
  <c r="DC38" i="53" s="1"/>
  <c r="DL42" i="53"/>
  <c r="DT42" i="53" s="1"/>
  <c r="DV17" i="53"/>
  <c r="ED17" i="53" s="1"/>
  <c r="DV46" i="53"/>
  <c r="ED46" i="53" s="1"/>
  <c r="DL33" i="53"/>
  <c r="DT33" i="53" s="1"/>
  <c r="DV19" i="53"/>
  <c r="ED19" i="53" s="1"/>
  <c r="DV10" i="53"/>
  <c r="ED10" i="53" s="1"/>
  <c r="DL35" i="53"/>
  <c r="DT35" i="53" s="1"/>
  <c r="DV12" i="53"/>
  <c r="ED12" i="53" s="1"/>
  <c r="DL48" i="53"/>
  <c r="DV43" i="53"/>
  <c r="ED43" i="53" s="1"/>
  <c r="DL26" i="53"/>
  <c r="DT26" i="53" s="1"/>
  <c r="DV56" i="53"/>
  <c r="ED56" i="53" s="1"/>
  <c r="DV23" i="53"/>
  <c r="ED23" i="53" s="1"/>
  <c r="DL20" i="53"/>
  <c r="DT20" i="53" s="1"/>
  <c r="DV32" i="53"/>
  <c r="ED32" i="53" s="1"/>
  <c r="DV50" i="53"/>
  <c r="ED50" i="53" s="1"/>
  <c r="DV52" i="53"/>
  <c r="ED52" i="53" s="1"/>
  <c r="DL21" i="53"/>
  <c r="DT21" i="53" s="1"/>
  <c r="DV40" i="53"/>
  <c r="ED40" i="53" s="1"/>
  <c r="DV49" i="53"/>
  <c r="ED49" i="53" s="1"/>
  <c r="DL36" i="53"/>
  <c r="DT36" i="53" s="1"/>
  <c r="DV9" i="53"/>
  <c r="ED9" i="53" s="1"/>
  <c r="DV28" i="53"/>
  <c r="ED28" i="53" s="1"/>
  <c r="DV11" i="53"/>
  <c r="ED11" i="53" s="1"/>
  <c r="DL47" i="53"/>
  <c r="DT47" i="53" s="1"/>
  <c r="DV13" i="53"/>
  <c r="ED13" i="53" s="1"/>
  <c r="DV39" i="53"/>
  <c r="ED39" i="53" s="1"/>
  <c r="DV34" i="53"/>
  <c r="ED34" i="53" s="1"/>
  <c r="DV44" i="53"/>
  <c r="ED44" i="53" s="1"/>
  <c r="DV29" i="53"/>
  <c r="ED29" i="53" s="1"/>
  <c r="DV24" i="53"/>
  <c r="ED24" i="53" s="1"/>
  <c r="DL55" i="53"/>
  <c r="DT55" i="53" s="1"/>
  <c r="DL51" i="53"/>
  <c r="DT51" i="53" s="1"/>
  <c r="DL14" i="53"/>
  <c r="DT14" i="53" s="1"/>
  <c r="DV45" i="53"/>
  <c r="ED45" i="53" s="1"/>
  <c r="DL31" i="53"/>
  <c r="DT31" i="53" s="1"/>
  <c r="DV18" i="53"/>
  <c r="ED18" i="53" s="1"/>
  <c r="CT35" i="53"/>
  <c r="CQ35" i="53"/>
  <c r="CS35" i="53" s="1"/>
  <c r="CT21" i="53"/>
  <c r="CQ21" i="53"/>
  <c r="CS21" i="53" s="1"/>
  <c r="DA55" i="53"/>
  <c r="DC55" i="53" s="1"/>
  <c r="DD55" i="53"/>
  <c r="CX13" i="53"/>
  <c r="DA28" i="53"/>
  <c r="DC28" i="53" s="1"/>
  <c r="DD28" i="53"/>
  <c r="DT25" i="53"/>
  <c r="DV37" i="53"/>
  <c r="DV16" i="53"/>
  <c r="ED16" i="53" s="1"/>
  <c r="CX44" i="53"/>
  <c r="DA22" i="53"/>
  <c r="DC22" i="53" s="1"/>
  <c r="DD22" i="53"/>
  <c r="CX14" i="53"/>
  <c r="CX47" i="53"/>
  <c r="DT30" i="53"/>
  <c r="CR8" i="53"/>
  <c r="CP4" i="53"/>
  <c r="CP3" i="53"/>
  <c r="DA54" i="53"/>
  <c r="DC54" i="53" s="1"/>
  <c r="DD54" i="53"/>
  <c r="CX16" i="53"/>
  <c r="DD33" i="53"/>
  <c r="DA33" i="53"/>
  <c r="DC33" i="53" s="1"/>
  <c r="CT25" i="53"/>
  <c r="CQ25" i="53"/>
  <c r="CS25" i="53" s="1"/>
  <c r="CR39" i="36"/>
  <c r="CR47" i="36"/>
  <c r="DL38" i="53"/>
  <c r="DT38" i="53" s="1"/>
  <c r="CX43" i="53"/>
  <c r="CI3" i="53"/>
  <c r="CI4" i="53"/>
  <c r="CT51" i="53"/>
  <c r="CQ51" i="53"/>
  <c r="CS51" i="53" s="1"/>
  <c r="CR55" i="36"/>
  <c r="CX10" i="53"/>
  <c r="CT29" i="53"/>
  <c r="CQ29" i="53"/>
  <c r="CS29" i="53" s="1"/>
  <c r="CX12" i="53"/>
  <c r="CT8" i="53"/>
  <c r="CQ8" i="53"/>
  <c r="CN4" i="53"/>
  <c r="CN3" i="53"/>
  <c r="CT53" i="53"/>
  <c r="CQ53" i="53"/>
  <c r="CS53" i="53" s="1"/>
  <c r="CX37" i="53"/>
  <c r="CQ56" i="53"/>
  <c r="CS56" i="53" s="1"/>
  <c r="CT56" i="53"/>
  <c r="CR10" i="36"/>
  <c r="CX39" i="53"/>
  <c r="CX23" i="53"/>
  <c r="CT52" i="53"/>
  <c r="CQ52" i="53"/>
  <c r="CS52" i="53" s="1"/>
  <c r="CO21" i="36"/>
  <c r="CQ21" i="36" s="1"/>
  <c r="CO35" i="36"/>
  <c r="CQ35" i="36" s="1"/>
  <c r="DD36" i="53"/>
  <c r="DA36" i="53"/>
  <c r="DC36" i="53" s="1"/>
  <c r="CX41" i="53"/>
  <c r="CX26" i="53"/>
  <c r="DA27" i="53"/>
  <c r="DC27" i="53" s="1"/>
  <c r="DD27" i="53"/>
  <c r="DD57" i="53"/>
  <c r="DA57" i="53"/>
  <c r="DC57" i="53" s="1"/>
  <c r="CO30" i="36"/>
  <c r="CQ30" i="36" s="1"/>
  <c r="CR53" i="36"/>
  <c r="CX42" i="53"/>
  <c r="CX11" i="53"/>
  <c r="DL54" i="53"/>
  <c r="DT54" i="53" s="1"/>
  <c r="CQ17" i="53"/>
  <c r="CS17" i="53" s="1"/>
  <c r="CT17" i="53"/>
  <c r="DL22" i="53"/>
  <c r="DT22" i="53" s="1"/>
  <c r="CR42" i="36"/>
  <c r="CR37" i="36"/>
  <c r="CX24" i="53"/>
  <c r="CQ30" i="53"/>
  <c r="CS30" i="53" s="1"/>
  <c r="CT30" i="53"/>
  <c r="CX40" i="53"/>
  <c r="CQ9" i="53"/>
  <c r="CS9" i="53" s="1"/>
  <c r="CT9" i="53"/>
  <c r="DV27" i="53"/>
  <c r="ED27" i="53" s="1"/>
  <c r="DA20" i="53"/>
  <c r="DC20" i="53" s="1"/>
  <c r="DD20" i="53"/>
  <c r="DA46" i="53"/>
  <c r="DC46" i="53" s="1"/>
  <c r="DL57" i="53"/>
  <c r="DD45" i="53"/>
  <c r="DA45" i="53"/>
  <c r="DC45" i="53" s="1"/>
  <c r="DL15" i="53"/>
  <c r="DT15" i="53" s="1"/>
  <c r="CX50" i="53"/>
  <c r="CO31" i="36"/>
  <c r="CQ31" i="36" s="1"/>
  <c r="DV53" i="53"/>
  <c r="ED53" i="53" s="1"/>
  <c r="DA15" i="53"/>
  <c r="DC15" i="53" s="1"/>
  <c r="DL41" i="53"/>
  <c r="DT41" i="53" s="1"/>
  <c r="DA31" i="53"/>
  <c r="DC31" i="53" s="1"/>
  <c r="DD31" i="53"/>
  <c r="CQ34" i="53"/>
  <c r="CS34" i="53" s="1"/>
  <c r="CT34" i="53"/>
  <c r="CT32" i="53"/>
  <c r="CQ32" i="53"/>
  <c r="CS32" i="53" s="1"/>
  <c r="CT48" i="53"/>
  <c r="CQ48" i="53"/>
  <c r="CS48" i="53" s="1"/>
  <c r="DD18" i="53"/>
  <c r="DA18" i="53"/>
  <c r="DC18" i="53" s="1"/>
  <c r="CR45" i="36"/>
  <c r="CR36" i="36"/>
  <c r="CO56" i="36"/>
  <c r="CQ56" i="36" s="1"/>
  <c r="CR33" i="36"/>
  <c r="CO27" i="36"/>
  <c r="CQ27" i="36" s="1"/>
  <c r="CR43" i="36"/>
  <c r="CO20" i="36"/>
  <c r="CQ20" i="36" s="1"/>
  <c r="CR24" i="36"/>
  <c r="CO25" i="36"/>
  <c r="CQ25" i="36" s="1"/>
  <c r="CO15" i="36"/>
  <c r="CQ15" i="36" s="1"/>
  <c r="CO48" i="36"/>
  <c r="CQ48" i="36" s="1"/>
  <c r="CR41" i="36"/>
  <c r="CO41" i="36"/>
  <c r="CQ41" i="36" s="1"/>
  <c r="CR50" i="36"/>
  <c r="CO50" i="36"/>
  <c r="CQ50" i="36" s="1"/>
  <c r="CR12" i="36"/>
  <c r="CO12" i="36"/>
  <c r="CQ12" i="36" s="1"/>
  <c r="CO34" i="36"/>
  <c r="CQ34" i="36" s="1"/>
  <c r="CR34" i="36"/>
  <c r="CR23" i="36"/>
  <c r="CO23" i="36"/>
  <c r="CQ23" i="36" s="1"/>
  <c r="CR28" i="36"/>
  <c r="CO28" i="36"/>
  <c r="CQ28" i="36" s="1"/>
  <c r="CO51" i="36"/>
  <c r="CQ51" i="36" s="1"/>
  <c r="CR51" i="36"/>
  <c r="CO57" i="36"/>
  <c r="CQ57" i="36" s="1"/>
  <c r="CR57" i="36"/>
  <c r="CR18" i="36"/>
  <c r="CO18" i="36"/>
  <c r="CQ18" i="36" s="1"/>
  <c r="CR44" i="36"/>
  <c r="CO44" i="36"/>
  <c r="CQ44" i="36" s="1"/>
  <c r="CO54" i="36"/>
  <c r="CQ54" i="36" s="1"/>
  <c r="CR54" i="36"/>
  <c r="CO14" i="36"/>
  <c r="CQ14" i="36" s="1"/>
  <c r="CR14" i="36"/>
  <c r="CO22" i="36"/>
  <c r="CQ22" i="36" s="1"/>
  <c r="CR22" i="36"/>
  <c r="CR19" i="36"/>
  <c r="CO19" i="36"/>
  <c r="CQ19" i="36" s="1"/>
  <c r="CO52" i="36"/>
  <c r="CQ52" i="36" s="1"/>
  <c r="CR52" i="36"/>
  <c r="CO26" i="36"/>
  <c r="CQ26" i="36" s="1"/>
  <c r="CR26" i="36"/>
  <c r="CR46" i="36"/>
  <c r="CO46" i="36"/>
  <c r="CQ46" i="36" s="1"/>
  <c r="CL3" i="36"/>
  <c r="CL4" i="36"/>
  <c r="CP8" i="36"/>
  <c r="CN4" i="36"/>
  <c r="CN3" i="36"/>
  <c r="CG4" i="36"/>
  <c r="CG3" i="36"/>
  <c r="CX53" i="53" l="1"/>
  <c r="DH36" i="53"/>
  <c r="CX29" i="53"/>
  <c r="CX30" i="53"/>
  <c r="DH57" i="53"/>
  <c r="CX17" i="53"/>
  <c r="CX49" i="53"/>
  <c r="DA49" i="53" s="1"/>
  <c r="DC49" i="53" s="1"/>
  <c r="DD19" i="53"/>
  <c r="CX52" i="53"/>
  <c r="DH22" i="53"/>
  <c r="DD38" i="53"/>
  <c r="DH27" i="53"/>
  <c r="DK27" i="53" s="1"/>
  <c r="CX56" i="53"/>
  <c r="DV20" i="53"/>
  <c r="ED20" i="53" s="1"/>
  <c r="EF39" i="53"/>
  <c r="EN39" i="53" s="1"/>
  <c r="EP39" i="53" s="1"/>
  <c r="EN23" i="53"/>
  <c r="EP23" i="53" s="1"/>
  <c r="EF23" i="53"/>
  <c r="DV38" i="53"/>
  <c r="ED38" i="53"/>
  <c r="DV54" i="53"/>
  <c r="ED54" i="53" s="1"/>
  <c r="EF18" i="53"/>
  <c r="EN18" i="53" s="1"/>
  <c r="EP18" i="53" s="1"/>
  <c r="EF13" i="53"/>
  <c r="EN13" i="53" s="1"/>
  <c r="EP13" i="53" s="1"/>
  <c r="EF56" i="53"/>
  <c r="EN56" i="53" s="1"/>
  <c r="EP56" i="53" s="1"/>
  <c r="DV47" i="53"/>
  <c r="ED47" i="53" s="1"/>
  <c r="EF16" i="53"/>
  <c r="EN16" i="53" s="1"/>
  <c r="EP16" i="53" s="1"/>
  <c r="EF11" i="53"/>
  <c r="EN11" i="53" s="1"/>
  <c r="EP11" i="53" s="1"/>
  <c r="EF43" i="53"/>
  <c r="EN43" i="53" s="1"/>
  <c r="EP43" i="53" s="1"/>
  <c r="EF53" i="53"/>
  <c r="EN53" i="53" s="1"/>
  <c r="EP53" i="53" s="1"/>
  <c r="DV14" i="53"/>
  <c r="ED14" i="53" s="1"/>
  <c r="EF9" i="53"/>
  <c r="EN9" i="53" s="1"/>
  <c r="EP9" i="53" s="1"/>
  <c r="EF12" i="53"/>
  <c r="EN12" i="53" s="1"/>
  <c r="EP12" i="53" s="1"/>
  <c r="DV51" i="53"/>
  <c r="ED51" i="53" s="1"/>
  <c r="DV36" i="53"/>
  <c r="ED36" i="53" s="1"/>
  <c r="DV35" i="53"/>
  <c r="ED35" i="53" s="1"/>
  <c r="EF49" i="53"/>
  <c r="EN49" i="53" s="1"/>
  <c r="EP49" i="53" s="1"/>
  <c r="EF10" i="53"/>
  <c r="EN10" i="53" s="1"/>
  <c r="EP10" i="53" s="1"/>
  <c r="EF19" i="53"/>
  <c r="EN19" i="53" s="1"/>
  <c r="EP19" i="53" s="1"/>
  <c r="DV15" i="53"/>
  <c r="ED15" i="53" s="1"/>
  <c r="DV33" i="53"/>
  <c r="ED33" i="53" s="1"/>
  <c r="DV21" i="53"/>
  <c r="ED21" i="53" s="1"/>
  <c r="EF29" i="53"/>
  <c r="EN29" i="53" s="1"/>
  <c r="EP29" i="53" s="1"/>
  <c r="EF52" i="53"/>
  <c r="EN52" i="53" s="1"/>
  <c r="EP52" i="53" s="1"/>
  <c r="DV22" i="53"/>
  <c r="ED22" i="53" s="1"/>
  <c r="EF44" i="53"/>
  <c r="EN44" i="53" s="1"/>
  <c r="EP44" i="53" s="1"/>
  <c r="EF50" i="53"/>
  <c r="EN50" i="53" s="1"/>
  <c r="EP50" i="53" s="1"/>
  <c r="EF17" i="53"/>
  <c r="EN17" i="53" s="1"/>
  <c r="EP17" i="53" s="1"/>
  <c r="EF32" i="53"/>
  <c r="EN32" i="53" s="1"/>
  <c r="EP32" i="53" s="1"/>
  <c r="DV42" i="53"/>
  <c r="ED42" i="53" s="1"/>
  <c r="DH19" i="53"/>
  <c r="DH15" i="53"/>
  <c r="EF40" i="53"/>
  <c r="EN40" i="53" s="1"/>
  <c r="EP40" i="53" s="1"/>
  <c r="DH33" i="53"/>
  <c r="DH55" i="53"/>
  <c r="DD16" i="53"/>
  <c r="DA16" i="53"/>
  <c r="DC16" i="53" s="1"/>
  <c r="DA26" i="53"/>
  <c r="DC26" i="53" s="1"/>
  <c r="DD26" i="53"/>
  <c r="DA37" i="53"/>
  <c r="DC37" i="53" s="1"/>
  <c r="DD37" i="53"/>
  <c r="CX51" i="53"/>
  <c r="DV55" i="53"/>
  <c r="ED55" i="53" s="1"/>
  <c r="DT48" i="53"/>
  <c r="CX32" i="53"/>
  <c r="DH20" i="53"/>
  <c r="DA41" i="53"/>
  <c r="DC41" i="53" s="1"/>
  <c r="DD41" i="53"/>
  <c r="DA50" i="53"/>
  <c r="DC50" i="53" s="1"/>
  <c r="DD50" i="53"/>
  <c r="DH54" i="53"/>
  <c r="ED37" i="53"/>
  <c r="CX21" i="53"/>
  <c r="DD29" i="53"/>
  <c r="DA29" i="53"/>
  <c r="DC29" i="53" s="1"/>
  <c r="EF46" i="53"/>
  <c r="EN46" i="53" s="1"/>
  <c r="EP46" i="53" s="1"/>
  <c r="DD10" i="53"/>
  <c r="DA10" i="53"/>
  <c r="DC10" i="53" s="1"/>
  <c r="CX48" i="53"/>
  <c r="DH46" i="53"/>
  <c r="EF27" i="53"/>
  <c r="EN27" i="53" s="1"/>
  <c r="EP27" i="53" s="1"/>
  <c r="DA17" i="53"/>
  <c r="DC17" i="53" s="1"/>
  <c r="DD17" i="53"/>
  <c r="DD53" i="53"/>
  <c r="DA53" i="53"/>
  <c r="DC53" i="53" s="1"/>
  <c r="EF24" i="53"/>
  <c r="EN24" i="53" s="1"/>
  <c r="EP24" i="53" s="1"/>
  <c r="EF28" i="53"/>
  <c r="EN28" i="53" s="1"/>
  <c r="EP28" i="53" s="1"/>
  <c r="CX34" i="53"/>
  <c r="DK36" i="53"/>
  <c r="DM36" i="53" s="1"/>
  <c r="DN36" i="53"/>
  <c r="DA43" i="53"/>
  <c r="DC43" i="53" s="1"/>
  <c r="DD43" i="53"/>
  <c r="CR4" i="53"/>
  <c r="CR3" i="53"/>
  <c r="CX35" i="53"/>
  <c r="CX9" i="53"/>
  <c r="DA11" i="53"/>
  <c r="DC11" i="53" s="1"/>
  <c r="DD11" i="53"/>
  <c r="CS8" i="53"/>
  <c r="CQ4" i="53"/>
  <c r="CQ3" i="53"/>
  <c r="CZ8" i="53"/>
  <c r="DH38" i="53"/>
  <c r="DH31" i="53"/>
  <c r="DH45" i="53"/>
  <c r="DA40" i="53"/>
  <c r="DC40" i="53" s="1"/>
  <c r="DD40" i="53"/>
  <c r="DA42" i="53"/>
  <c r="DC42" i="53" s="1"/>
  <c r="DD42" i="53"/>
  <c r="CT4" i="53"/>
  <c r="CT3" i="53"/>
  <c r="DV30" i="53"/>
  <c r="ED30" i="53" s="1"/>
  <c r="DV25" i="53"/>
  <c r="ED25" i="53" s="1"/>
  <c r="DH18" i="53"/>
  <c r="CX8" i="53"/>
  <c r="DD47" i="53"/>
  <c r="DA47" i="53"/>
  <c r="DC47" i="53" s="1"/>
  <c r="DA14" i="53"/>
  <c r="DC14" i="53" s="1"/>
  <c r="DD14" i="53"/>
  <c r="DT57" i="53"/>
  <c r="DA23" i="53"/>
  <c r="DC23" i="53" s="1"/>
  <c r="DD23" i="53"/>
  <c r="CX25" i="53"/>
  <c r="DH28" i="53"/>
  <c r="DV41" i="53"/>
  <c r="ED41" i="53" s="1"/>
  <c r="DD39" i="53"/>
  <c r="DA39" i="53"/>
  <c r="DC39" i="53" s="1"/>
  <c r="DD13" i="53"/>
  <c r="DA13" i="53"/>
  <c r="DC13" i="53" s="1"/>
  <c r="EF45" i="53"/>
  <c r="EN45" i="53" s="1"/>
  <c r="EP45" i="53" s="1"/>
  <c r="DA30" i="53"/>
  <c r="DC30" i="53" s="1"/>
  <c r="DD30" i="53"/>
  <c r="DD12" i="53"/>
  <c r="DA12" i="53"/>
  <c r="DC12" i="53" s="1"/>
  <c r="EF34" i="53"/>
  <c r="EN34" i="53" s="1"/>
  <c r="EP34" i="53" s="1"/>
  <c r="DA24" i="53"/>
  <c r="DC24" i="53" s="1"/>
  <c r="DH24" i="53"/>
  <c r="DD24" i="53"/>
  <c r="DA56" i="53"/>
  <c r="DC56" i="53" s="1"/>
  <c r="DA52" i="53"/>
  <c r="DC52" i="53" s="1"/>
  <c r="DD52" i="53"/>
  <c r="DV31" i="53"/>
  <c r="ED31" i="53" s="1"/>
  <c r="DK57" i="53"/>
  <c r="DM57" i="53" s="1"/>
  <c r="DN57" i="53"/>
  <c r="DN22" i="53"/>
  <c r="DK22" i="53"/>
  <c r="DM22" i="53" s="1"/>
  <c r="DV26" i="53"/>
  <c r="ED26" i="53" s="1"/>
  <c r="DA44" i="53"/>
  <c r="DC44" i="53" s="1"/>
  <c r="DD44" i="53"/>
  <c r="CR4" i="36"/>
  <c r="CR3" i="36"/>
  <c r="CO3" i="36"/>
  <c r="CQ8" i="36"/>
  <c r="CP4" i="36"/>
  <c r="CP3" i="36"/>
  <c r="CO4" i="36"/>
  <c r="DH11" i="53" l="1"/>
  <c r="DH40" i="53"/>
  <c r="DH56" i="53"/>
  <c r="DH12" i="53"/>
  <c r="DN27" i="53"/>
  <c r="DD56" i="53"/>
  <c r="DD49" i="53"/>
  <c r="DM27" i="53"/>
  <c r="DR27" i="53"/>
  <c r="DH14" i="53"/>
  <c r="DR57" i="53"/>
  <c r="DH43" i="53"/>
  <c r="DR36" i="53"/>
  <c r="DX36" i="53" s="1"/>
  <c r="DH16" i="53"/>
  <c r="DK16" i="53" s="1"/>
  <c r="DM16" i="53" s="1"/>
  <c r="EF22" i="53"/>
  <c r="EN22" i="53" s="1"/>
  <c r="EP22" i="53" s="1"/>
  <c r="EF41" i="53"/>
  <c r="EN41" i="53" s="1"/>
  <c r="EP41" i="53" s="1"/>
  <c r="EF21" i="53"/>
  <c r="EN21" i="53" s="1"/>
  <c r="EP21" i="53" s="1"/>
  <c r="EF33" i="53"/>
  <c r="EN33" i="53" s="1"/>
  <c r="EP33" i="53" s="1"/>
  <c r="EF47" i="53"/>
  <c r="EN47" i="53" s="1"/>
  <c r="EP47" i="53" s="1"/>
  <c r="EF26" i="53"/>
  <c r="EN26" i="53" s="1"/>
  <c r="EP26" i="53" s="1"/>
  <c r="EF55" i="53"/>
  <c r="EN55" i="53" s="1"/>
  <c r="EP55" i="53" s="1"/>
  <c r="EF42" i="53"/>
  <c r="EN42" i="53" s="1"/>
  <c r="EP42" i="53" s="1"/>
  <c r="EF35" i="53"/>
  <c r="EN35" i="53" s="1"/>
  <c r="EP35" i="53" s="1"/>
  <c r="EF36" i="53"/>
  <c r="EN36" i="53" s="1"/>
  <c r="EP36" i="53" s="1"/>
  <c r="EF51" i="53"/>
  <c r="EN51" i="53" s="1"/>
  <c r="EP51" i="53" s="1"/>
  <c r="EF31" i="53"/>
  <c r="EF25" i="53"/>
  <c r="EN25" i="53" s="1"/>
  <c r="EP25" i="53" s="1"/>
  <c r="EF14" i="53"/>
  <c r="EN14" i="53" s="1"/>
  <c r="EP14" i="53" s="1"/>
  <c r="EF20" i="53"/>
  <c r="EN20" i="53" s="1"/>
  <c r="EP20" i="53" s="1"/>
  <c r="DX27" i="53"/>
  <c r="DU27" i="53"/>
  <c r="DW27" i="53" s="1"/>
  <c r="DH13" i="53"/>
  <c r="DA51" i="53"/>
  <c r="DC51" i="53" s="1"/>
  <c r="DD51" i="53"/>
  <c r="DH39" i="53"/>
  <c r="DK28" i="53"/>
  <c r="DM28" i="53" s="1"/>
  <c r="DN28" i="53"/>
  <c r="DH10" i="53"/>
  <c r="DH41" i="53"/>
  <c r="DA25" i="53"/>
  <c r="DC25" i="53" s="1"/>
  <c r="DD25" i="53"/>
  <c r="CS4" i="53"/>
  <c r="CS3" i="53"/>
  <c r="DK20" i="53"/>
  <c r="DM20" i="53" s="1"/>
  <c r="DN20" i="53"/>
  <c r="DH44" i="53"/>
  <c r="DK45" i="53"/>
  <c r="DM45" i="53" s="1"/>
  <c r="DN45" i="53"/>
  <c r="CX3" i="53"/>
  <c r="CX4" i="53"/>
  <c r="DA8" i="53"/>
  <c r="DH8" i="53" s="1"/>
  <c r="DD8" i="53"/>
  <c r="DN46" i="53"/>
  <c r="DK46" i="53"/>
  <c r="DM46" i="53" s="1"/>
  <c r="DH37" i="53"/>
  <c r="DR22" i="53"/>
  <c r="CZ4" i="53"/>
  <c r="DB8" i="53"/>
  <c r="DJ8" i="53" s="1"/>
  <c r="CZ3" i="53"/>
  <c r="DD34" i="53"/>
  <c r="DA34" i="53"/>
  <c r="DC34" i="53" s="1"/>
  <c r="DK12" i="53"/>
  <c r="DM12" i="53" s="1"/>
  <c r="DN12" i="53"/>
  <c r="EF30" i="53"/>
  <c r="EN30" i="53" s="1"/>
  <c r="EP30" i="53" s="1"/>
  <c r="EF15" i="53"/>
  <c r="EN15" i="53" s="1"/>
  <c r="EP15" i="53" s="1"/>
  <c r="DK11" i="53"/>
  <c r="DM11" i="53" s="1"/>
  <c r="DN11" i="53"/>
  <c r="DH23" i="53"/>
  <c r="DH29" i="53"/>
  <c r="DH49" i="53"/>
  <c r="DN55" i="53"/>
  <c r="DK55" i="53"/>
  <c r="DM55" i="53" s="1"/>
  <c r="DH30" i="53"/>
  <c r="DV57" i="53"/>
  <c r="ED57" i="53" s="1"/>
  <c r="DA9" i="53"/>
  <c r="DC9" i="53" s="1"/>
  <c r="DD9" i="53"/>
  <c r="DH53" i="53"/>
  <c r="DD32" i="53"/>
  <c r="DA32" i="53"/>
  <c r="DC32" i="53" s="1"/>
  <c r="DN33" i="53"/>
  <c r="DK33" i="53"/>
  <c r="DM33" i="53" s="1"/>
  <c r="DH52" i="53"/>
  <c r="DA35" i="53"/>
  <c r="DC35" i="53" s="1"/>
  <c r="DD35" i="53"/>
  <c r="DV48" i="53"/>
  <c r="ED48" i="53" s="1"/>
  <c r="EF54" i="53"/>
  <c r="EN54" i="53" s="1"/>
  <c r="EP54" i="53" s="1"/>
  <c r="DH42" i="53"/>
  <c r="DA21" i="53"/>
  <c r="DC21" i="53" s="1"/>
  <c r="DD21" i="53"/>
  <c r="DN56" i="53"/>
  <c r="DK56" i="53"/>
  <c r="DM56" i="53" s="1"/>
  <c r="EF38" i="53"/>
  <c r="DD48" i="53"/>
  <c r="DA48" i="53"/>
  <c r="DC48" i="53" s="1"/>
  <c r="DN14" i="53"/>
  <c r="DK14" i="53"/>
  <c r="DM14" i="53" s="1"/>
  <c r="EF37" i="53"/>
  <c r="EN37" i="53" s="1"/>
  <c r="EP37" i="53" s="1"/>
  <c r="DN40" i="53"/>
  <c r="DK40" i="53"/>
  <c r="DM40" i="53" s="1"/>
  <c r="DK54" i="53"/>
  <c r="DM54" i="53" s="1"/>
  <c r="DN54" i="53"/>
  <c r="DH47" i="53"/>
  <c r="DH17" i="53"/>
  <c r="DK15" i="53"/>
  <c r="DM15" i="53" s="1"/>
  <c r="DN15" i="53"/>
  <c r="DN24" i="53"/>
  <c r="DK24" i="53"/>
  <c r="DM24" i="53" s="1"/>
  <c r="DN31" i="53"/>
  <c r="DK31" i="53"/>
  <c r="DM31" i="53" s="1"/>
  <c r="DH50" i="53"/>
  <c r="DN19" i="53"/>
  <c r="DK19" i="53"/>
  <c r="DM19" i="53" s="1"/>
  <c r="DK38" i="53"/>
  <c r="DM38" i="53" s="1"/>
  <c r="DN38" i="53"/>
  <c r="DK18" i="53"/>
  <c r="DM18" i="53" s="1"/>
  <c r="DN18" i="53"/>
  <c r="DH26" i="53"/>
  <c r="CQ3" i="36"/>
  <c r="CQ4" i="36"/>
  <c r="DR40" i="53" l="1"/>
  <c r="DR55" i="53"/>
  <c r="DR24" i="53"/>
  <c r="DU24" i="53" s="1"/>
  <c r="DW24" i="53" s="1"/>
  <c r="DN16" i="53"/>
  <c r="DH32" i="53"/>
  <c r="DU36" i="53"/>
  <c r="DW36" i="53" s="1"/>
  <c r="DU57" i="53"/>
  <c r="EB57" i="53" s="1"/>
  <c r="DH35" i="53"/>
  <c r="DN35" i="53" s="1"/>
  <c r="DN43" i="53"/>
  <c r="DX57" i="53"/>
  <c r="DH21" i="53"/>
  <c r="DN21" i="53" s="1"/>
  <c r="DK43" i="53"/>
  <c r="DM43" i="53" s="1"/>
  <c r="DR28" i="53"/>
  <c r="DU28" i="53" s="1"/>
  <c r="DW28" i="53" s="1"/>
  <c r="EB27" i="53"/>
  <c r="DR31" i="53"/>
  <c r="EF48" i="53"/>
  <c r="EN48" i="53" s="1"/>
  <c r="EP48" i="53" s="1"/>
  <c r="DL8" i="53"/>
  <c r="DJ4" i="53"/>
  <c r="DJ3" i="53"/>
  <c r="EF57" i="53"/>
  <c r="EN57" i="53" s="1"/>
  <c r="EP57" i="53" s="1"/>
  <c r="DX40" i="53"/>
  <c r="DU40" i="53"/>
  <c r="DW40" i="53" s="1"/>
  <c r="DR11" i="53"/>
  <c r="DW57" i="53"/>
  <c r="DX24" i="53"/>
  <c r="DN42" i="53"/>
  <c r="DK42" i="53"/>
  <c r="DM42" i="53" s="1"/>
  <c r="DX22" i="53"/>
  <c r="DU22" i="53"/>
  <c r="DW22" i="53" s="1"/>
  <c r="DK44" i="53"/>
  <c r="DM44" i="53" s="1"/>
  <c r="DN44" i="53"/>
  <c r="DK37" i="53"/>
  <c r="DM37" i="53" s="1"/>
  <c r="DN37" i="53"/>
  <c r="DN39" i="53"/>
  <c r="DK39" i="53"/>
  <c r="DM39" i="53" s="1"/>
  <c r="EN31" i="53"/>
  <c r="EP31" i="53" s="1"/>
  <c r="DH9" i="53"/>
  <c r="DR18" i="53"/>
  <c r="DR15" i="53"/>
  <c r="DR14" i="53"/>
  <c r="DR16" i="53"/>
  <c r="DR20" i="53"/>
  <c r="DN17" i="53"/>
  <c r="DK17" i="53"/>
  <c r="DM17" i="53" s="1"/>
  <c r="DR46" i="53"/>
  <c r="DH51" i="53"/>
  <c r="DH48" i="53"/>
  <c r="DN30" i="53"/>
  <c r="DK30" i="53"/>
  <c r="DM30" i="53" s="1"/>
  <c r="DD4" i="53"/>
  <c r="DD3" i="53"/>
  <c r="DN13" i="53"/>
  <c r="DK13" i="53"/>
  <c r="DM13" i="53" s="1"/>
  <c r="DR38" i="53"/>
  <c r="DC8" i="53"/>
  <c r="DA4" i="53"/>
  <c r="DA3" i="53"/>
  <c r="DX31" i="53"/>
  <c r="DU31" i="53"/>
  <c r="DW31" i="53" s="1"/>
  <c r="DN32" i="53"/>
  <c r="DK32" i="53"/>
  <c r="DM32" i="53" s="1"/>
  <c r="DB4" i="53"/>
  <c r="DB3" i="53"/>
  <c r="DK53" i="53"/>
  <c r="DM53" i="53" s="1"/>
  <c r="DN53" i="53"/>
  <c r="DK26" i="53"/>
  <c r="DM26" i="53" s="1"/>
  <c r="DN26" i="53"/>
  <c r="DN47" i="53"/>
  <c r="DK47" i="53"/>
  <c r="DM47" i="53" s="1"/>
  <c r="EN38" i="53"/>
  <c r="EP38" i="53" s="1"/>
  <c r="DK52" i="53"/>
  <c r="DM52" i="53" s="1"/>
  <c r="DN52" i="53"/>
  <c r="DU55" i="53"/>
  <c r="DW55" i="53" s="1"/>
  <c r="DX55" i="53"/>
  <c r="DR12" i="53"/>
  <c r="DN8" i="53"/>
  <c r="DK8" i="53"/>
  <c r="DH25" i="53"/>
  <c r="DR19" i="53"/>
  <c r="DK49" i="53"/>
  <c r="DM49" i="53" s="1"/>
  <c r="DN49" i="53"/>
  <c r="DK41" i="53"/>
  <c r="DM41" i="53" s="1"/>
  <c r="DN41" i="53"/>
  <c r="DK50" i="53"/>
  <c r="DM50" i="53" s="1"/>
  <c r="DN50" i="53"/>
  <c r="DN29" i="53"/>
  <c r="DK29" i="53"/>
  <c r="DM29" i="53" s="1"/>
  <c r="DR10" i="53"/>
  <c r="DN10" i="53"/>
  <c r="DK10" i="53"/>
  <c r="DM10" i="53" s="1"/>
  <c r="DR54" i="53"/>
  <c r="DR33" i="53"/>
  <c r="DN23" i="53"/>
  <c r="DK23" i="53"/>
  <c r="DM23" i="53" s="1"/>
  <c r="DH34" i="53"/>
  <c r="DR56" i="53"/>
  <c r="DR45" i="53"/>
  <c r="D25" i="27"/>
  <c r="D78" i="27"/>
  <c r="E23" i="27"/>
  <c r="E78" i="27"/>
  <c r="E63" i="27" s="1"/>
  <c r="D47" i="21"/>
  <c r="DR13" i="53" l="1"/>
  <c r="EB55" i="53"/>
  <c r="EE55" i="53" s="1"/>
  <c r="EG55" i="53" s="1"/>
  <c r="EE57" i="53"/>
  <c r="EG57" i="53" s="1"/>
  <c r="EH57" i="53"/>
  <c r="DX28" i="53"/>
  <c r="DK21" i="53"/>
  <c r="DM21" i="53" s="1"/>
  <c r="DR47" i="53"/>
  <c r="DR44" i="53"/>
  <c r="DX44" i="53" s="1"/>
  <c r="DK35" i="53"/>
  <c r="DM35" i="53" s="1"/>
  <c r="EB36" i="53"/>
  <c r="EH27" i="53"/>
  <c r="EE27" i="53"/>
  <c r="EG27" i="53" s="1"/>
  <c r="DR43" i="53"/>
  <c r="DR32" i="53"/>
  <c r="DU32" i="53" s="1"/>
  <c r="DW32" i="53" s="1"/>
  <c r="EB31" i="53"/>
  <c r="EH31" i="53" s="1"/>
  <c r="DR37" i="53"/>
  <c r="DU37" i="53" s="1"/>
  <c r="DW37" i="53" s="1"/>
  <c r="EB24" i="53"/>
  <c r="EE24" i="53" s="1"/>
  <c r="EG24" i="53" s="1"/>
  <c r="DX33" i="53"/>
  <c r="DU33" i="53"/>
  <c r="DW33" i="53" s="1"/>
  <c r="DR49" i="53"/>
  <c r="DR17" i="53"/>
  <c r="DU54" i="53"/>
  <c r="DW54" i="53" s="1"/>
  <c r="DX54" i="53"/>
  <c r="DX19" i="53"/>
  <c r="DU19" i="53"/>
  <c r="DW19" i="53" s="1"/>
  <c r="DR52" i="53"/>
  <c r="DC4" i="53"/>
  <c r="DC3" i="53"/>
  <c r="DU20" i="53"/>
  <c r="DW20" i="53" s="1"/>
  <c r="DX20" i="53"/>
  <c r="EL57" i="53"/>
  <c r="DX38" i="53"/>
  <c r="DU38" i="53"/>
  <c r="DW38" i="53" s="1"/>
  <c r="DX16" i="53"/>
  <c r="DU16" i="53"/>
  <c r="DW16" i="53" s="1"/>
  <c r="DR53" i="53"/>
  <c r="DU14" i="53"/>
  <c r="DW14" i="53" s="1"/>
  <c r="EB14" i="53"/>
  <c r="DX14" i="53"/>
  <c r="EB28" i="53"/>
  <c r="EH55" i="53"/>
  <c r="DU46" i="53"/>
  <c r="DW46" i="53" s="1"/>
  <c r="DX46" i="53"/>
  <c r="DL4" i="53"/>
  <c r="DL3" i="53"/>
  <c r="DT8" i="53"/>
  <c r="DX10" i="53"/>
  <c r="DU10" i="53"/>
  <c r="DW10" i="53" s="1"/>
  <c r="DX15" i="53"/>
  <c r="DU15" i="53"/>
  <c r="DW15" i="53" s="1"/>
  <c r="DK25" i="53"/>
  <c r="DM25" i="53" s="1"/>
  <c r="DR25" i="53"/>
  <c r="DN25" i="53"/>
  <c r="DU47" i="53"/>
  <c r="DW47" i="53" s="1"/>
  <c r="DX47" i="53"/>
  <c r="DU13" i="53"/>
  <c r="DW13" i="53" s="1"/>
  <c r="DX13" i="53"/>
  <c r="DM8" i="53"/>
  <c r="DK9" i="53"/>
  <c r="DM9" i="53" s="1"/>
  <c r="DN9" i="53"/>
  <c r="DR29" i="53"/>
  <c r="EB22" i="53"/>
  <c r="DH4" i="53"/>
  <c r="DR35" i="53"/>
  <c r="EB40" i="53"/>
  <c r="DR8" i="53"/>
  <c r="DX45" i="53"/>
  <c r="DU45" i="53"/>
  <c r="DW45" i="53" s="1"/>
  <c r="DR50" i="53"/>
  <c r="DH3" i="53"/>
  <c r="DR30" i="53"/>
  <c r="DR39" i="53"/>
  <c r="DR42" i="53"/>
  <c r="DR23" i="53"/>
  <c r="DR26" i="53"/>
  <c r="DU18" i="53"/>
  <c r="DW18" i="53" s="1"/>
  <c r="DX18" i="53"/>
  <c r="DU11" i="53"/>
  <c r="DW11" i="53" s="1"/>
  <c r="DX11" i="53"/>
  <c r="DX56" i="53"/>
  <c r="DU56" i="53"/>
  <c r="DW56" i="53" s="1"/>
  <c r="DU12" i="53"/>
  <c r="DW12" i="53" s="1"/>
  <c r="DX12" i="53"/>
  <c r="DX32" i="53"/>
  <c r="DK48" i="53"/>
  <c r="DM48" i="53" s="1"/>
  <c r="DN48" i="53"/>
  <c r="DK34" i="53"/>
  <c r="DM34" i="53" s="1"/>
  <c r="DN34" i="53"/>
  <c r="DR41" i="53"/>
  <c r="DK51" i="53"/>
  <c r="DM51" i="53" s="1"/>
  <c r="DN51" i="53"/>
  <c r="C47" i="21"/>
  <c r="D23" i="27"/>
  <c r="D12" i="27" s="1"/>
  <c r="D47" i="38"/>
  <c r="E28" i="27"/>
  <c r="E12" i="27"/>
  <c r="D53" i="21" s="1"/>
  <c r="D53" i="38" s="1"/>
  <c r="D63" i="27"/>
  <c r="D47" i="27" s="1"/>
  <c r="D51" i="27" s="1"/>
  <c r="E47" i="27"/>
  <c r="E51" i="27" s="1"/>
  <c r="E14" i="27" s="1"/>
  <c r="DR21" i="53" l="1"/>
  <c r="DU43" i="53"/>
  <c r="DW43" i="53" s="1"/>
  <c r="DX43" i="53"/>
  <c r="EE36" i="53"/>
  <c r="EG36" i="53" s="1"/>
  <c r="EH36" i="53"/>
  <c r="EB12" i="53"/>
  <c r="EB43" i="53"/>
  <c r="EE43" i="53" s="1"/>
  <c r="EG43" i="53" s="1"/>
  <c r="EL36" i="53"/>
  <c r="ER36" i="53" s="1"/>
  <c r="DU44" i="53"/>
  <c r="DW44" i="53" s="1"/>
  <c r="EE31" i="53"/>
  <c r="EG31" i="53" s="1"/>
  <c r="DX37" i="53"/>
  <c r="EL27" i="53"/>
  <c r="DN4" i="53"/>
  <c r="DR48" i="53"/>
  <c r="DX48" i="53" s="1"/>
  <c r="EH24" i="53"/>
  <c r="DN3" i="53"/>
  <c r="EB15" i="53"/>
  <c r="EH15" i="53" s="1"/>
  <c r="EB16" i="53"/>
  <c r="EL24" i="53"/>
  <c r="EB10" i="53"/>
  <c r="EE10" i="53" s="1"/>
  <c r="EG10" i="53" s="1"/>
  <c r="EB11" i="53"/>
  <c r="DU50" i="53"/>
  <c r="DW50" i="53" s="1"/>
  <c r="DX50" i="53"/>
  <c r="DX21" i="53"/>
  <c r="DU21" i="53"/>
  <c r="DW21" i="53" s="1"/>
  <c r="EH14" i="53"/>
  <c r="EE14" i="53"/>
  <c r="EG14" i="53" s="1"/>
  <c r="DR34" i="53"/>
  <c r="DK3" i="53"/>
  <c r="EB37" i="53"/>
  <c r="DM4" i="53"/>
  <c r="DM3" i="53"/>
  <c r="DU53" i="53"/>
  <c r="DW53" i="53" s="1"/>
  <c r="DX53" i="53"/>
  <c r="EB19" i="53"/>
  <c r="EB18" i="53"/>
  <c r="EB45" i="53"/>
  <c r="DK4" i="53"/>
  <c r="DU52" i="53"/>
  <c r="DW52" i="53" s="1"/>
  <c r="DX52" i="53"/>
  <c r="EB54" i="53"/>
  <c r="DX17" i="53"/>
  <c r="DU17" i="53"/>
  <c r="DW17" i="53" s="1"/>
  <c r="DU23" i="53"/>
  <c r="DW23" i="53" s="1"/>
  <c r="DX23" i="53"/>
  <c r="EH12" i="53"/>
  <c r="EE12" i="53"/>
  <c r="EG12" i="53" s="1"/>
  <c r="EE15" i="53"/>
  <c r="EG15" i="53" s="1"/>
  <c r="DX8" i="53"/>
  <c r="DU8" i="53"/>
  <c r="EB8" i="53" s="1"/>
  <c r="EH10" i="53"/>
  <c r="EE40" i="53"/>
  <c r="EG40" i="53" s="1"/>
  <c r="EH40" i="53"/>
  <c r="DT4" i="53"/>
  <c r="DV8" i="53"/>
  <c r="DT3" i="53"/>
  <c r="EH16" i="53"/>
  <c r="EE16" i="53"/>
  <c r="EG16" i="53" s="1"/>
  <c r="EB44" i="53"/>
  <c r="DX35" i="53"/>
  <c r="DU35" i="53"/>
  <c r="DW35" i="53" s="1"/>
  <c r="EB13" i="53"/>
  <c r="EB32" i="53"/>
  <c r="DU26" i="53"/>
  <c r="DW26" i="53" s="1"/>
  <c r="DX26" i="53"/>
  <c r="EE22" i="53"/>
  <c r="EG22" i="53" s="1"/>
  <c r="EH22" i="53"/>
  <c r="EB38" i="53"/>
  <c r="DX49" i="53"/>
  <c r="DU49" i="53"/>
  <c r="DW49" i="53" s="1"/>
  <c r="EB47" i="53"/>
  <c r="ER57" i="53"/>
  <c r="EO57" i="53"/>
  <c r="EQ57" i="53" s="1"/>
  <c r="EO24" i="53"/>
  <c r="EQ24" i="53" s="1"/>
  <c r="ER24" i="53"/>
  <c r="EB46" i="53"/>
  <c r="DX25" i="53"/>
  <c r="DU25" i="53"/>
  <c r="DW25" i="53" s="1"/>
  <c r="EB33" i="53"/>
  <c r="DR51" i="53"/>
  <c r="DX42" i="53"/>
  <c r="DU42" i="53"/>
  <c r="DW42" i="53" s="1"/>
  <c r="DX29" i="53"/>
  <c r="DU29" i="53"/>
  <c r="DW29" i="53" s="1"/>
  <c r="EB20" i="53"/>
  <c r="EO36" i="53"/>
  <c r="EQ36" i="53" s="1"/>
  <c r="EB56" i="53"/>
  <c r="DU39" i="53"/>
  <c r="DW39" i="53" s="1"/>
  <c r="DX39" i="53"/>
  <c r="EL55" i="53"/>
  <c r="DX41" i="53"/>
  <c r="DU41" i="53"/>
  <c r="DW41" i="53" s="1"/>
  <c r="DU30" i="53"/>
  <c r="DW30" i="53" s="1"/>
  <c r="DX30" i="53"/>
  <c r="DR9" i="53"/>
  <c r="EH28" i="53"/>
  <c r="EE28" i="53"/>
  <c r="EG28" i="53" s="1"/>
  <c r="EL31" i="53"/>
  <c r="D14" i="27"/>
  <c r="C55" i="21" s="1"/>
  <c r="C55" i="38" s="1"/>
  <c r="D6" i="35"/>
  <c r="H47" i="21" s="1"/>
  <c r="C47" i="38"/>
  <c r="F47" i="38" s="1"/>
  <c r="D28" i="27"/>
  <c r="E53" i="21"/>
  <c r="E56" i="21" s="1"/>
  <c r="C53" i="21"/>
  <c r="G53" i="21"/>
  <c r="E15" i="35"/>
  <c r="I53" i="21"/>
  <c r="I56" i="21" s="1"/>
  <c r="F15" i="35"/>
  <c r="J53" i="21"/>
  <c r="J56" i="21" s="1"/>
  <c r="J70" i="21" s="1"/>
  <c r="G15" i="35"/>
  <c r="L53" i="21"/>
  <c r="E15" i="27"/>
  <c r="D55" i="21"/>
  <c r="D56" i="21" s="1"/>
  <c r="EO27" i="53" l="1"/>
  <c r="EQ27" i="53" s="1"/>
  <c r="ER27" i="53"/>
  <c r="EH43" i="53"/>
  <c r="DU48" i="53"/>
  <c r="DW48" i="53" s="1"/>
  <c r="EL12" i="53"/>
  <c r="EB41" i="53"/>
  <c r="DR3" i="53"/>
  <c r="EB35" i="53"/>
  <c r="EE35" i="53" s="1"/>
  <c r="EG35" i="53" s="1"/>
  <c r="EB53" i="53"/>
  <c r="EB39" i="53"/>
  <c r="EB29" i="53"/>
  <c r="EH29" i="53" s="1"/>
  <c r="EL14" i="53"/>
  <c r="EO14" i="53" s="1"/>
  <c r="EQ14" i="53" s="1"/>
  <c r="EL22" i="53"/>
  <c r="EB50" i="53"/>
  <c r="EE50" i="53" s="1"/>
  <c r="EG50" i="53" s="1"/>
  <c r="EE8" i="53"/>
  <c r="EE29" i="53"/>
  <c r="EG29" i="53" s="1"/>
  <c r="EB49" i="53"/>
  <c r="EO31" i="53"/>
  <c r="EQ31" i="53" s="1"/>
  <c r="ER31" i="53"/>
  <c r="EL43" i="53"/>
  <c r="EO12" i="53"/>
  <c r="EQ12" i="53" s="1"/>
  <c r="ER12" i="53"/>
  <c r="EE53" i="53"/>
  <c r="EG53" i="53" s="1"/>
  <c r="EH53" i="53"/>
  <c r="EE11" i="53"/>
  <c r="EG11" i="53" s="1"/>
  <c r="EH11" i="53"/>
  <c r="EL28" i="53"/>
  <c r="EH20" i="53"/>
  <c r="EE20" i="53"/>
  <c r="EG20" i="53" s="1"/>
  <c r="EE13" i="53"/>
  <c r="EG13" i="53" s="1"/>
  <c r="EH13" i="53"/>
  <c r="EH47" i="53"/>
  <c r="EE47" i="53"/>
  <c r="EG47" i="53" s="1"/>
  <c r="EL10" i="53"/>
  <c r="EB23" i="53"/>
  <c r="EB30" i="53"/>
  <c r="DU34" i="53"/>
  <c r="DW34" i="53" s="1"/>
  <c r="DX34" i="53"/>
  <c r="EB42" i="53"/>
  <c r="EL16" i="53"/>
  <c r="EH54" i="53"/>
  <c r="EE54" i="53"/>
  <c r="EG54" i="53" s="1"/>
  <c r="DX9" i="53"/>
  <c r="DU9" i="53"/>
  <c r="DW9" i="53" s="1"/>
  <c r="DW8" i="53"/>
  <c r="EH37" i="53"/>
  <c r="EE37" i="53"/>
  <c r="EG37" i="53" s="1"/>
  <c r="EH44" i="53"/>
  <c r="EE44" i="53"/>
  <c r="EG44" i="53" s="1"/>
  <c r="EE38" i="53"/>
  <c r="EG38" i="53" s="1"/>
  <c r="EH38" i="53"/>
  <c r="EB17" i="53"/>
  <c r="DX51" i="53"/>
  <c r="DU51" i="53"/>
  <c r="DW51" i="53" s="1"/>
  <c r="ER22" i="53"/>
  <c r="EO22" i="53"/>
  <c r="EQ22" i="53" s="1"/>
  <c r="EH41" i="53"/>
  <c r="EE41" i="53"/>
  <c r="EG41" i="53" s="1"/>
  <c r="EH33" i="53"/>
  <c r="EE33" i="53"/>
  <c r="EG33" i="53" s="1"/>
  <c r="EO55" i="53"/>
  <c r="EQ55" i="53" s="1"/>
  <c r="ER55" i="53"/>
  <c r="DV4" i="53"/>
  <c r="DV3" i="53"/>
  <c r="EB48" i="53"/>
  <c r="EB52" i="53"/>
  <c r="EB21" i="53"/>
  <c r="EE39" i="53"/>
  <c r="EG39" i="53" s="1"/>
  <c r="EH39" i="53"/>
  <c r="EB25" i="53"/>
  <c r="EB26" i="53"/>
  <c r="ED8" i="53"/>
  <c r="EH8" i="53" s="1"/>
  <c r="EH45" i="53"/>
  <c r="EE45" i="53"/>
  <c r="EG45" i="53" s="1"/>
  <c r="EH46" i="53"/>
  <c r="EE46" i="53"/>
  <c r="EG46" i="53" s="1"/>
  <c r="EH32" i="53"/>
  <c r="EE32" i="53"/>
  <c r="EG32" i="53" s="1"/>
  <c r="EL15" i="53"/>
  <c r="EE18" i="53"/>
  <c r="EG18" i="53" s="1"/>
  <c r="EH18" i="53"/>
  <c r="EE56" i="53"/>
  <c r="EG56" i="53" s="1"/>
  <c r="EH56" i="53"/>
  <c r="EL40" i="53"/>
  <c r="EH19" i="53"/>
  <c r="EE19" i="53"/>
  <c r="EG19" i="53" s="1"/>
  <c r="DR4" i="53"/>
  <c r="D15" i="27"/>
  <c r="C56" i="21"/>
  <c r="F56" i="21" s="1"/>
  <c r="H25" i="35"/>
  <c r="H24" i="35"/>
  <c r="D23" i="35"/>
  <c r="K47" i="21"/>
  <c r="H47" i="38"/>
  <c r="K47" i="38" s="1"/>
  <c r="G31" i="20" s="1"/>
  <c r="I31" i="20" s="1"/>
  <c r="L53" i="38"/>
  <c r="L56" i="38" s="1"/>
  <c r="L56" i="21"/>
  <c r="G53" i="38"/>
  <c r="G56" i="38" s="1"/>
  <c r="G56" i="21"/>
  <c r="I53" i="38"/>
  <c r="I56" i="38" s="1"/>
  <c r="E53" i="38"/>
  <c r="E56" i="38" s="1"/>
  <c r="D55" i="38"/>
  <c r="F55" i="38" s="1"/>
  <c r="D31" i="20"/>
  <c r="J53" i="38"/>
  <c r="J56" i="38" s="1"/>
  <c r="C53" i="38"/>
  <c r="G15" i="27"/>
  <c r="F15" i="27"/>
  <c r="F55" i="21"/>
  <c r="F45" i="20"/>
  <c r="F14" i="21"/>
  <c r="F73" i="20"/>
  <c r="F74" i="20"/>
  <c r="G10" i="21"/>
  <c r="G10" i="38" s="1"/>
  <c r="E9" i="20" s="1"/>
  <c r="G9" i="21"/>
  <c r="G9" i="38" s="1"/>
  <c r="E8" i="20" s="1"/>
  <c r="G8" i="21"/>
  <c r="G8" i="38" s="1"/>
  <c r="E7" i="20" s="1"/>
  <c r="F65" i="20"/>
  <c r="G14" i="21"/>
  <c r="E14" i="21"/>
  <c r="E17" i="21" s="1"/>
  <c r="D14" i="21"/>
  <c r="C14" i="21"/>
  <c r="C17" i="21" s="1"/>
  <c r="O29" i="22"/>
  <c r="P29" i="22"/>
  <c r="Q29" i="22"/>
  <c r="R29" i="22"/>
  <c r="S29" i="22"/>
  <c r="F54" i="21"/>
  <c r="F53" i="21"/>
  <c r="F48" i="21"/>
  <c r="F47" i="21"/>
  <c r="C60" i="21"/>
  <c r="D60" i="21"/>
  <c r="E60" i="21"/>
  <c r="G60" i="21"/>
  <c r="C61" i="21"/>
  <c r="D61" i="21"/>
  <c r="D61" i="38" s="1"/>
  <c r="E61" i="21"/>
  <c r="E61" i="38" s="1"/>
  <c r="G61" i="21"/>
  <c r="G61" i="38" s="1"/>
  <c r="C62" i="21"/>
  <c r="D62" i="21"/>
  <c r="D62" i="38" s="1"/>
  <c r="E62" i="21"/>
  <c r="E62" i="38" s="1"/>
  <c r="G62" i="21"/>
  <c r="G62" i="38" s="1"/>
  <c r="C63" i="21"/>
  <c r="D63" i="21"/>
  <c r="D63" i="38" s="1"/>
  <c r="E63" i="21"/>
  <c r="E63" i="38" s="1"/>
  <c r="G63" i="21"/>
  <c r="G63" i="38" s="1"/>
  <c r="C66" i="21"/>
  <c r="D66" i="21"/>
  <c r="D66" i="38" s="1"/>
  <c r="E66" i="21"/>
  <c r="E66" i="38" s="1"/>
  <c r="G66" i="21"/>
  <c r="G66" i="38" s="1"/>
  <c r="C57" i="21"/>
  <c r="D57" i="21"/>
  <c r="E57" i="21"/>
  <c r="G57" i="21"/>
  <c r="C58" i="21"/>
  <c r="D58" i="21"/>
  <c r="E58" i="21"/>
  <c r="G58" i="21"/>
  <c r="C59" i="21"/>
  <c r="D59" i="21"/>
  <c r="E59" i="21"/>
  <c r="G59" i="21"/>
  <c r="C11" i="21"/>
  <c r="D11" i="21"/>
  <c r="E11" i="21"/>
  <c r="G11" i="21"/>
  <c r="C12" i="21"/>
  <c r="D12" i="21"/>
  <c r="E12" i="21"/>
  <c r="G12" i="21"/>
  <c r="C13" i="21"/>
  <c r="D13" i="21"/>
  <c r="E13" i="21"/>
  <c r="G13" i="21"/>
  <c r="F61" i="20"/>
  <c r="F62" i="20" s="1"/>
  <c r="F36" i="20"/>
  <c r="F35" i="20"/>
  <c r="F34" i="20"/>
  <c r="F33" i="20"/>
  <c r="EL19" i="53" l="1"/>
  <c r="EH50" i="53"/>
  <c r="ER14" i="53"/>
  <c r="EH35" i="53"/>
  <c r="EL56" i="53"/>
  <c r="DX4" i="53"/>
  <c r="EL50" i="53"/>
  <c r="EO50" i="53" s="1"/>
  <c r="EQ50" i="53" s="1"/>
  <c r="EL41" i="53"/>
  <c r="ER41" i="53" s="1"/>
  <c r="EL18" i="53"/>
  <c r="EO18" i="53" s="1"/>
  <c r="EQ18" i="53" s="1"/>
  <c r="EB9" i="53"/>
  <c r="EE9" i="53" s="1"/>
  <c r="EG9" i="53" s="1"/>
  <c r="EL39" i="53"/>
  <c r="DW4" i="53"/>
  <c r="DW3" i="53"/>
  <c r="DU4" i="53"/>
  <c r="EL46" i="53"/>
  <c r="EL38" i="53"/>
  <c r="EL47" i="53"/>
  <c r="EO43" i="53"/>
  <c r="EQ43" i="53" s="1"/>
  <c r="ER43" i="53"/>
  <c r="DX3" i="53"/>
  <c r="EO15" i="53"/>
  <c r="EQ15" i="53" s="1"/>
  <c r="ER15" i="53"/>
  <c r="EE21" i="53"/>
  <c r="EG21" i="53" s="1"/>
  <c r="EH21" i="53"/>
  <c r="EB34" i="53"/>
  <c r="EE52" i="53"/>
  <c r="EG52" i="53" s="1"/>
  <c r="EH52" i="53"/>
  <c r="EH30" i="53"/>
  <c r="EE30" i="53"/>
  <c r="EG30" i="53" s="1"/>
  <c r="EH17" i="53"/>
  <c r="EE17" i="53"/>
  <c r="EG17" i="53" s="1"/>
  <c r="ER19" i="53"/>
  <c r="EO19" i="53"/>
  <c r="EQ19" i="53" s="1"/>
  <c r="EO40" i="53"/>
  <c r="EQ40" i="53" s="1"/>
  <c r="ER40" i="53"/>
  <c r="EL45" i="53"/>
  <c r="EL44" i="53"/>
  <c r="EL13" i="53"/>
  <c r="ED4" i="53"/>
  <c r="ED3" i="53"/>
  <c r="EF8" i="53"/>
  <c r="EL54" i="53"/>
  <c r="EO56" i="53"/>
  <c r="EQ56" i="53" s="1"/>
  <c r="ER56" i="53"/>
  <c r="EH26" i="53"/>
  <c r="EE26" i="53"/>
  <c r="EG26" i="53" s="1"/>
  <c r="EL33" i="53"/>
  <c r="EH25" i="53"/>
  <c r="EE25" i="53"/>
  <c r="EG25" i="53" s="1"/>
  <c r="EO16" i="53"/>
  <c r="EQ16" i="53" s="1"/>
  <c r="ER16" i="53"/>
  <c r="EL20" i="53"/>
  <c r="EH49" i="53"/>
  <c r="EE49" i="53"/>
  <c r="EG49" i="53" s="1"/>
  <c r="EL37" i="53"/>
  <c r="EH42" i="53"/>
  <c r="EE42" i="53"/>
  <c r="EG42" i="53" s="1"/>
  <c r="EO28" i="53"/>
  <c r="EQ28" i="53" s="1"/>
  <c r="ER28" i="53"/>
  <c r="EL29" i="53"/>
  <c r="EL11" i="53"/>
  <c r="EL32" i="53"/>
  <c r="EH48" i="53"/>
  <c r="EE48" i="53"/>
  <c r="EG48" i="53" s="1"/>
  <c r="EL35" i="53"/>
  <c r="EE23" i="53"/>
  <c r="EG23" i="53" s="1"/>
  <c r="EH23" i="53"/>
  <c r="EB51" i="53"/>
  <c r="DU3" i="53"/>
  <c r="EO10" i="53"/>
  <c r="EQ10" i="53" s="1"/>
  <c r="ER10" i="53"/>
  <c r="EL53" i="53"/>
  <c r="EL8" i="53"/>
  <c r="E37" i="20"/>
  <c r="E40" i="20" s="1"/>
  <c r="F11" i="21"/>
  <c r="F59" i="21"/>
  <c r="F58" i="21"/>
  <c r="F57" i="21"/>
  <c r="F12" i="21"/>
  <c r="F13" i="21"/>
  <c r="G60" i="38"/>
  <c r="G67" i="38" s="1"/>
  <c r="E44" i="20" s="1"/>
  <c r="G67" i="21"/>
  <c r="E60" i="38"/>
  <c r="E67" i="38" s="1"/>
  <c r="E67" i="21"/>
  <c r="D60" i="38"/>
  <c r="D67" i="38" s="1"/>
  <c r="D67" i="21"/>
  <c r="C66" i="38"/>
  <c r="F66" i="38" s="1"/>
  <c r="F66" i="21"/>
  <c r="C63" i="38"/>
  <c r="F63" i="38" s="1"/>
  <c r="F63" i="21"/>
  <c r="C62" i="38"/>
  <c r="F62" i="38" s="1"/>
  <c r="F62" i="21"/>
  <c r="C60" i="38"/>
  <c r="F60" i="21"/>
  <c r="H23" i="35"/>
  <c r="H28" i="35" s="1"/>
  <c r="C61" i="38"/>
  <c r="F61" i="21"/>
  <c r="C67" i="21"/>
  <c r="F75" i="20"/>
  <c r="H37" i="20"/>
  <c r="H40" i="20" s="1"/>
  <c r="D28" i="35"/>
  <c r="D12" i="35"/>
  <c r="F53" i="38"/>
  <c r="F31" i="20"/>
  <c r="G42" i="21"/>
  <c r="G43" i="21"/>
  <c r="G43" i="38" s="1"/>
  <c r="E27" i="20" s="1"/>
  <c r="V43" i="38"/>
  <c r="N27" i="20" s="1"/>
  <c r="Q43" i="38"/>
  <c r="K27" i="20" s="1"/>
  <c r="L43" i="38"/>
  <c r="H27" i="20" s="1"/>
  <c r="G44" i="21"/>
  <c r="G44" i="38" s="1"/>
  <c r="E28" i="20" s="1"/>
  <c r="V44" i="38"/>
  <c r="N28" i="20" s="1"/>
  <c r="Q44" i="38"/>
  <c r="K28" i="20" s="1"/>
  <c r="L44" i="38"/>
  <c r="H28" i="20" s="1"/>
  <c r="G7" i="21"/>
  <c r="G7" i="38" s="1"/>
  <c r="G41" i="21"/>
  <c r="G45" i="21"/>
  <c r="G45" i="38" s="1"/>
  <c r="E29" i="20" s="1"/>
  <c r="V45" i="38"/>
  <c r="N29" i="20" s="1"/>
  <c r="Q45" i="38"/>
  <c r="K29" i="20" s="1"/>
  <c r="L45" i="38"/>
  <c r="H29" i="20" s="1"/>
  <c r="C56" i="38"/>
  <c r="D56" i="38"/>
  <c r="D39" i="20"/>
  <c r="F39" i="20" s="1"/>
  <c r="D43" i="20"/>
  <c r="F43" i="20" s="1"/>
  <c r="D42" i="20"/>
  <c r="F42" i="20" s="1"/>
  <c r="G17" i="21"/>
  <c r="F20" i="21"/>
  <c r="F11" i="20"/>
  <c r="F10" i="20"/>
  <c r="F12" i="20"/>
  <c r="G16" i="21"/>
  <c r="D16" i="21"/>
  <c r="D17" i="21"/>
  <c r="C16" i="21"/>
  <c r="F17" i="21"/>
  <c r="F15" i="21"/>
  <c r="E16" i="21"/>
  <c r="F32" i="20"/>
  <c r="ER18" i="53" l="1"/>
  <c r="ER50" i="53"/>
  <c r="EO41" i="53"/>
  <c r="EQ41" i="53" s="1"/>
  <c r="EL25" i="53"/>
  <c r="EH9" i="53"/>
  <c r="EL48" i="53"/>
  <c r="EL42" i="53"/>
  <c r="EL9" i="53"/>
  <c r="EL21" i="53"/>
  <c r="EO21" i="53" s="1"/>
  <c r="EQ21" i="53" s="1"/>
  <c r="EO37" i="53"/>
  <c r="EQ37" i="53" s="1"/>
  <c r="ER37" i="53"/>
  <c r="ER9" i="53"/>
  <c r="EO9" i="53"/>
  <c r="EQ9" i="53" s="1"/>
  <c r="ER48" i="53"/>
  <c r="EO48" i="53"/>
  <c r="EQ48" i="53" s="1"/>
  <c r="ER54" i="53"/>
  <c r="EO54" i="53"/>
  <c r="EQ54" i="53" s="1"/>
  <c r="EF4" i="53"/>
  <c r="EF3" i="53"/>
  <c r="ER32" i="53"/>
  <c r="EO32" i="53"/>
  <c r="EQ32" i="53" s="1"/>
  <c r="EL49" i="53"/>
  <c r="EO20" i="53"/>
  <c r="EQ20" i="53" s="1"/>
  <c r="ER20" i="53"/>
  <c r="EN8" i="53"/>
  <c r="EL17" i="53"/>
  <c r="EO8" i="53"/>
  <c r="ER53" i="53"/>
  <c r="EO53" i="53"/>
  <c r="EQ53" i="53" s="1"/>
  <c r="ER13" i="53"/>
  <c r="EO13" i="53"/>
  <c r="EQ13" i="53" s="1"/>
  <c r="EG8" i="53"/>
  <c r="EO44" i="53"/>
  <c r="EQ44" i="53" s="1"/>
  <c r="ER44" i="53"/>
  <c r="EO47" i="53"/>
  <c r="EQ47" i="53" s="1"/>
  <c r="ER47" i="53"/>
  <c r="ER45" i="53"/>
  <c r="EO45" i="53"/>
  <c r="EQ45" i="53" s="1"/>
  <c r="EO11" i="53"/>
  <c r="EQ11" i="53" s="1"/>
  <c r="ER11" i="53"/>
  <c r="ER42" i="53"/>
  <c r="EO42" i="53"/>
  <c r="EQ42" i="53" s="1"/>
  <c r="ER46" i="53"/>
  <c r="EO46" i="53"/>
  <c r="EQ46" i="53" s="1"/>
  <c r="EL30" i="53"/>
  <c r="ER35" i="53"/>
  <c r="EO35" i="53"/>
  <c r="EQ35" i="53" s="1"/>
  <c r="ER38" i="53"/>
  <c r="EO38" i="53"/>
  <c r="EQ38" i="53" s="1"/>
  <c r="ER25" i="53"/>
  <c r="EO25" i="53"/>
  <c r="EQ25" i="53" s="1"/>
  <c r="EH51" i="53"/>
  <c r="EE51" i="53"/>
  <c r="EG51" i="53" s="1"/>
  <c r="ER29" i="53"/>
  <c r="EO29" i="53"/>
  <c r="EQ29" i="53" s="1"/>
  <c r="EB4" i="53"/>
  <c r="ER33" i="53"/>
  <c r="EO33" i="53"/>
  <c r="EQ33" i="53" s="1"/>
  <c r="EL52" i="53"/>
  <c r="ER39" i="53"/>
  <c r="EO39" i="53"/>
  <c r="EQ39" i="53" s="1"/>
  <c r="EL23" i="53"/>
  <c r="EL26" i="53"/>
  <c r="EE34" i="53"/>
  <c r="EG34" i="53" s="1"/>
  <c r="EL34" i="53"/>
  <c r="EH34" i="53"/>
  <c r="EH4" i="53" s="1"/>
  <c r="EB3" i="53"/>
  <c r="F60" i="38"/>
  <c r="H12" i="35"/>
  <c r="M53" i="21" s="1"/>
  <c r="P53" i="21" s="1"/>
  <c r="F67" i="21"/>
  <c r="F61" i="38"/>
  <c r="C67" i="38"/>
  <c r="F67" i="38" s="1"/>
  <c r="D44" i="20" s="1"/>
  <c r="H6" i="35"/>
  <c r="M47" i="21" s="1"/>
  <c r="H53" i="21"/>
  <c r="D15" i="35"/>
  <c r="L25" i="35"/>
  <c r="L41" i="38"/>
  <c r="H25" i="20" s="1"/>
  <c r="G42" i="38"/>
  <c r="G46" i="38" s="1"/>
  <c r="G46" i="21"/>
  <c r="G70" i="21" s="1"/>
  <c r="L46" i="21"/>
  <c r="L70" i="21" s="1"/>
  <c r="Q70" i="21"/>
  <c r="G41" i="38"/>
  <c r="E25" i="20" s="1"/>
  <c r="V46" i="21"/>
  <c r="V70" i="21" s="1"/>
  <c r="F56" i="38"/>
  <c r="Q42" i="38"/>
  <c r="Q46" i="38" s="1"/>
  <c r="Q41" i="38"/>
  <c r="V42" i="38"/>
  <c r="V46" i="38" s="1"/>
  <c r="L42" i="38"/>
  <c r="L46" i="38" s="1"/>
  <c r="E6" i="20"/>
  <c r="V41" i="38"/>
  <c r="D37" i="20"/>
  <c r="D41" i="20"/>
  <c r="F41" i="20" s="1"/>
  <c r="F14" i="20"/>
  <c r="I13" i="20"/>
  <c r="O13" i="20"/>
  <c r="F16" i="21"/>
  <c r="F16" i="20"/>
  <c r="F38" i="20"/>
  <c r="EE4" i="53" l="1"/>
  <c r="ER21" i="53"/>
  <c r="M56" i="21"/>
  <c r="P56" i="21" s="1"/>
  <c r="EN4" i="53"/>
  <c r="EN3" i="53"/>
  <c r="EP8" i="53"/>
  <c r="EQ8" i="53" s="1"/>
  <c r="EH3" i="53"/>
  <c r="ER26" i="53"/>
  <c r="EO26" i="53"/>
  <c r="EQ26" i="53" s="1"/>
  <c r="EO49" i="53"/>
  <c r="EQ49" i="53" s="1"/>
  <c r="ER49" i="53"/>
  <c r="EO23" i="53"/>
  <c r="EQ23" i="53" s="1"/>
  <c r="ER23" i="53"/>
  <c r="EO34" i="53"/>
  <c r="EQ34" i="53" s="1"/>
  <c r="ER34" i="53"/>
  <c r="EG4" i="53"/>
  <c r="EG3" i="53"/>
  <c r="ER30" i="53"/>
  <c r="EO30" i="53"/>
  <c r="EQ30" i="53" s="1"/>
  <c r="ER52" i="53"/>
  <c r="EO52" i="53"/>
  <c r="EQ52" i="53" s="1"/>
  <c r="EE3" i="53"/>
  <c r="ER8" i="53"/>
  <c r="EL4" i="53"/>
  <c r="EL51" i="53"/>
  <c r="EO17" i="53"/>
  <c r="EQ17" i="53" s="1"/>
  <c r="ER17" i="53"/>
  <c r="E26" i="20"/>
  <c r="E30" i="20" s="1"/>
  <c r="E47" i="20" s="1"/>
  <c r="M53" i="38"/>
  <c r="P53" i="38" s="1"/>
  <c r="J37" i="20" s="1"/>
  <c r="L37" i="20" s="1"/>
  <c r="L23" i="35"/>
  <c r="L28" i="35" s="1"/>
  <c r="P47" i="21"/>
  <c r="M47" i="38"/>
  <c r="P47" i="38" s="1"/>
  <c r="J31" i="20" s="1"/>
  <c r="L31" i="20" s="1"/>
  <c r="H15" i="35"/>
  <c r="L6" i="35"/>
  <c r="R47" i="21" s="1"/>
  <c r="H53" i="38"/>
  <c r="K53" i="21"/>
  <c r="H56" i="21"/>
  <c r="D40" i="20"/>
  <c r="F40" i="20" s="1"/>
  <c r="F37" i="20"/>
  <c r="G70" i="38"/>
  <c r="G103" i="38" s="1"/>
  <c r="E82" i="20" s="1"/>
  <c r="K26" i="20"/>
  <c r="K30" i="20" s="1"/>
  <c r="N26" i="20"/>
  <c r="N30" i="20" s="1"/>
  <c r="N25" i="20"/>
  <c r="H26" i="20"/>
  <c r="H30" i="20" s="1"/>
  <c r="K25" i="20"/>
  <c r="Q70" i="38"/>
  <c r="F44" i="20"/>
  <c r="O15" i="20"/>
  <c r="L15" i="20"/>
  <c r="I15" i="20"/>
  <c r="O20" i="20"/>
  <c r="I20" i="20"/>
  <c r="L20" i="20"/>
  <c r="F13" i="20"/>
  <c r="K148" i="23"/>
  <c r="J148" i="23"/>
  <c r="I148" i="23"/>
  <c r="H148" i="23"/>
  <c r="G148" i="23"/>
  <c r="F148" i="23"/>
  <c r="E10" i="21" s="1"/>
  <c r="E10" i="38" s="1"/>
  <c r="E148" i="23"/>
  <c r="E9" i="21" s="1"/>
  <c r="E9" i="38" s="1"/>
  <c r="C148" i="23"/>
  <c r="E7" i="21" s="1"/>
  <c r="E7" i="38" s="1"/>
  <c r="K88" i="23"/>
  <c r="J88" i="23"/>
  <c r="I88" i="23"/>
  <c r="H88" i="23"/>
  <c r="G88" i="23"/>
  <c r="F88" i="23"/>
  <c r="D10" i="21" s="1"/>
  <c r="D10" i="38" s="1"/>
  <c r="E88" i="23"/>
  <c r="D9" i="21" s="1"/>
  <c r="D9" i="38" s="1"/>
  <c r="C88" i="23"/>
  <c r="D7" i="21" s="1"/>
  <c r="D7" i="38" s="1"/>
  <c r="EO51" i="53" l="1"/>
  <c r="EQ51" i="53" s="1"/>
  <c r="EQ3" i="53" s="1"/>
  <c r="ER51" i="53"/>
  <c r="ER3" i="53"/>
  <c r="ER4" i="53"/>
  <c r="EL3" i="53"/>
  <c r="EO3" i="53"/>
  <c r="EP3" i="53"/>
  <c r="EP4" i="53"/>
  <c r="L12" i="35"/>
  <c r="R53" i="21" s="1"/>
  <c r="R53" i="38" s="1"/>
  <c r="M56" i="38"/>
  <c r="P56" i="38" s="1"/>
  <c r="J40" i="20"/>
  <c r="L40" i="20" s="1"/>
  <c r="R47" i="38"/>
  <c r="U47" i="38" s="1"/>
  <c r="M31" i="20" s="1"/>
  <c r="O31" i="20" s="1"/>
  <c r="U47" i="21"/>
  <c r="H56" i="38"/>
  <c r="K56" i="38" s="1"/>
  <c r="K53" i="38"/>
  <c r="G37" i="20" s="1"/>
  <c r="K56" i="21"/>
  <c r="K47" i="20"/>
  <c r="K50" i="20" s="1"/>
  <c r="H47" i="20"/>
  <c r="L70" i="38"/>
  <c r="Q74" i="38"/>
  <c r="Q103" i="38"/>
  <c r="V70" i="38"/>
  <c r="N47" i="20"/>
  <c r="O44" i="38"/>
  <c r="E44" i="21"/>
  <c r="E44" i="38" s="1"/>
  <c r="T44" i="38"/>
  <c r="J44" i="38"/>
  <c r="E41" i="21"/>
  <c r="E41" i="38" s="1"/>
  <c r="O45" i="38"/>
  <c r="E45" i="21"/>
  <c r="E45" i="38" s="1"/>
  <c r="T45" i="38"/>
  <c r="J45" i="38"/>
  <c r="E42" i="21"/>
  <c r="O43" i="38"/>
  <c r="E43" i="21"/>
  <c r="E43" i="38" s="1"/>
  <c r="T43" i="38"/>
  <c r="J43" i="38"/>
  <c r="S44" i="38"/>
  <c r="D44" i="21"/>
  <c r="D44" i="38" s="1"/>
  <c r="I44" i="38"/>
  <c r="N44" i="38"/>
  <c r="D41" i="21"/>
  <c r="D41" i="38" s="1"/>
  <c r="S45" i="38"/>
  <c r="D45" i="21"/>
  <c r="D45" i="38" s="1"/>
  <c r="I45" i="38"/>
  <c r="N45" i="38"/>
  <c r="D42" i="21"/>
  <c r="S43" i="38"/>
  <c r="D43" i="21"/>
  <c r="D43" i="38" s="1"/>
  <c r="I43" i="38"/>
  <c r="N43" i="38"/>
  <c r="O22" i="22"/>
  <c r="O19" i="22"/>
  <c r="O20" i="22"/>
  <c r="O21" i="22"/>
  <c r="K28" i="23"/>
  <c r="J28" i="23"/>
  <c r="I28" i="23"/>
  <c r="H28" i="23"/>
  <c r="G28" i="23"/>
  <c r="F28" i="23"/>
  <c r="E28" i="23"/>
  <c r="F8" i="21"/>
  <c r="F7" i="20" s="1"/>
  <c r="C28" i="23"/>
  <c r="E84" i="22"/>
  <c r="E86" i="22" s="1"/>
  <c r="F55" i="20" s="1"/>
  <c r="EQ4" i="53" l="1"/>
  <c r="EO4" i="53"/>
  <c r="C7" i="21"/>
  <c r="C7" i="38" s="1"/>
  <c r="F7" i="38" s="1"/>
  <c r="E42" i="38"/>
  <c r="E46" i="38" s="1"/>
  <c r="E70" i="38" s="1"/>
  <c r="E46" i="21"/>
  <c r="E70" i="21" s="1"/>
  <c r="U53" i="21"/>
  <c r="R56" i="21"/>
  <c r="U56" i="21" s="1"/>
  <c r="L15" i="35"/>
  <c r="I46" i="21"/>
  <c r="I70" i="21" s="1"/>
  <c r="D42" i="38"/>
  <c r="D46" i="38" s="1"/>
  <c r="D70" i="38" s="1"/>
  <c r="D46" i="21"/>
  <c r="D70" i="21" s="1"/>
  <c r="S46" i="21"/>
  <c r="S70" i="21" s="1"/>
  <c r="N70" i="21"/>
  <c r="I37" i="20"/>
  <c r="G40" i="20"/>
  <c r="I40" i="20" s="1"/>
  <c r="R56" i="38"/>
  <c r="U56" i="38" s="1"/>
  <c r="U53" i="38"/>
  <c r="M37" i="20" s="1"/>
  <c r="C86" i="21"/>
  <c r="F69" i="20" s="1"/>
  <c r="C86" i="38"/>
  <c r="C85" i="21"/>
  <c r="F68" i="20" s="1"/>
  <c r="C85" i="38"/>
  <c r="C84" i="21"/>
  <c r="F67" i="20" s="1"/>
  <c r="C84" i="38"/>
  <c r="N50" i="20"/>
  <c r="Q104" i="38"/>
  <c r="K82" i="20"/>
  <c r="K83" i="20" s="1"/>
  <c r="L103" i="38"/>
  <c r="L74" i="38"/>
  <c r="V103" i="38"/>
  <c r="V74" i="38"/>
  <c r="H50" i="20"/>
  <c r="J41" i="38"/>
  <c r="O42" i="38"/>
  <c r="O46" i="38" s="1"/>
  <c r="O70" i="21"/>
  <c r="T41" i="38"/>
  <c r="J42" i="38"/>
  <c r="J46" i="38" s="1"/>
  <c r="T42" i="38"/>
  <c r="T46" i="38" s="1"/>
  <c r="T70" i="21"/>
  <c r="O41" i="38"/>
  <c r="I42" i="38"/>
  <c r="I46" i="38" s="1"/>
  <c r="I41" i="38"/>
  <c r="N41" i="38"/>
  <c r="S42" i="38"/>
  <c r="S46" i="38" s="1"/>
  <c r="N42" i="38"/>
  <c r="N46" i="38" s="1"/>
  <c r="S41" i="38"/>
  <c r="C9" i="21"/>
  <c r="C9" i="38" s="1"/>
  <c r="F9" i="38" s="1"/>
  <c r="D8" i="20" s="1"/>
  <c r="C43" i="21"/>
  <c r="C43" i="38" s="1"/>
  <c r="C10" i="21"/>
  <c r="C10" i="38" s="1"/>
  <c r="F10" i="38" s="1"/>
  <c r="D9" i="20" s="1"/>
  <c r="C44" i="21"/>
  <c r="C44" i="38" s="1"/>
  <c r="C41" i="21"/>
  <c r="C41" i="38" s="1"/>
  <c r="C45" i="21"/>
  <c r="C45" i="38" s="1"/>
  <c r="R46" i="21"/>
  <c r="C42" i="21"/>
  <c r="C83" i="21"/>
  <c r="F66" i="20" s="1"/>
  <c r="C83" i="38"/>
  <c r="F20" i="20"/>
  <c r="O23" i="22"/>
  <c r="D103" i="22"/>
  <c r="D58" i="22"/>
  <c r="E67" i="22" s="1"/>
  <c r="F7" i="21" l="1"/>
  <c r="U46" i="21"/>
  <c r="H46" i="21"/>
  <c r="K46" i="21" s="1"/>
  <c r="C42" i="38"/>
  <c r="C46" i="38" s="1"/>
  <c r="F46" i="38" s="1"/>
  <c r="C46" i="21"/>
  <c r="F46" i="21" s="1"/>
  <c r="O37" i="20"/>
  <c r="M40" i="20"/>
  <c r="O40" i="20" s="1"/>
  <c r="F43" i="38"/>
  <c r="D27" i="20" s="1"/>
  <c r="F45" i="38"/>
  <c r="D29" i="20" s="1"/>
  <c r="F44" i="38"/>
  <c r="D28" i="20" s="1"/>
  <c r="I70" i="38"/>
  <c r="I74" i="38" s="1"/>
  <c r="S70" i="38"/>
  <c r="S103" i="38" s="1"/>
  <c r="S104" i="38" s="1"/>
  <c r="N70" i="38"/>
  <c r="N103" i="38" s="1"/>
  <c r="N104" i="38" s="1"/>
  <c r="F42" i="21"/>
  <c r="F10" i="21"/>
  <c r="C87" i="38"/>
  <c r="C87" i="21"/>
  <c r="F70" i="20" s="1"/>
  <c r="F71" i="20" s="1"/>
  <c r="N82" i="20"/>
  <c r="N83" i="20" s="1"/>
  <c r="V104" i="38"/>
  <c r="L104" i="38"/>
  <c r="H82" i="20"/>
  <c r="H83" i="20" s="1"/>
  <c r="E103" i="38"/>
  <c r="T70" i="38"/>
  <c r="J70" i="38"/>
  <c r="O70" i="38"/>
  <c r="D103" i="38"/>
  <c r="F9" i="20"/>
  <c r="F41" i="38"/>
  <c r="M44" i="38"/>
  <c r="P44" i="21"/>
  <c r="R43" i="38"/>
  <c r="U43" i="38" s="1"/>
  <c r="M27" i="20" s="1"/>
  <c r="O27" i="20" s="1"/>
  <c r="M42" i="38"/>
  <c r="P42" i="21"/>
  <c r="M45" i="38"/>
  <c r="P45" i="21"/>
  <c r="H41" i="38"/>
  <c r="K41" i="21"/>
  <c r="D6" i="20"/>
  <c r="R44" i="38"/>
  <c r="U44" i="38" s="1"/>
  <c r="M28" i="20" s="1"/>
  <c r="O28" i="20" s="1"/>
  <c r="F43" i="21"/>
  <c r="H42" i="38"/>
  <c r="K42" i="21"/>
  <c r="F41" i="21"/>
  <c r="R42" i="38"/>
  <c r="R45" i="38"/>
  <c r="U45" i="38" s="1"/>
  <c r="M29" i="20" s="1"/>
  <c r="O29" i="20" s="1"/>
  <c r="M41" i="38"/>
  <c r="F44" i="21"/>
  <c r="H43" i="38"/>
  <c r="K43" i="21"/>
  <c r="H45" i="38"/>
  <c r="K45" i="21"/>
  <c r="F45" i="21"/>
  <c r="R41" i="38"/>
  <c r="U41" i="38" s="1"/>
  <c r="H44" i="38"/>
  <c r="K44" i="21"/>
  <c r="M43" i="38"/>
  <c r="P43" i="21"/>
  <c r="F9" i="21"/>
  <c r="F8" i="20" s="1"/>
  <c r="R18" i="22"/>
  <c r="D39" i="22"/>
  <c r="D38" i="22"/>
  <c r="F42" i="38" l="1"/>
  <c r="D26" i="20" s="1"/>
  <c r="F26" i="20" s="1"/>
  <c r="H70" i="21"/>
  <c r="K70" i="21" s="1"/>
  <c r="P43" i="38"/>
  <c r="J27" i="20" s="1"/>
  <c r="L27" i="20" s="1"/>
  <c r="K45" i="38"/>
  <c r="G29" i="20" s="1"/>
  <c r="I29" i="20" s="1"/>
  <c r="H46" i="38"/>
  <c r="K46" i="38" s="1"/>
  <c r="P45" i="38"/>
  <c r="J29" i="20" s="1"/>
  <c r="L29" i="20" s="1"/>
  <c r="K44" i="38"/>
  <c r="G28" i="20" s="1"/>
  <c r="I28" i="20" s="1"/>
  <c r="F29" i="20"/>
  <c r="U42" i="38"/>
  <c r="M26" i="20" s="1"/>
  <c r="R46" i="38"/>
  <c r="U46" i="38" s="1"/>
  <c r="F27" i="20"/>
  <c r="K43" i="38"/>
  <c r="G27" i="20" s="1"/>
  <c r="M46" i="38"/>
  <c r="P46" i="38" s="1"/>
  <c r="P42" i="38"/>
  <c r="J26" i="20" s="1"/>
  <c r="P44" i="38"/>
  <c r="J28" i="20" s="1"/>
  <c r="L28" i="20" s="1"/>
  <c r="F28" i="20"/>
  <c r="R70" i="21"/>
  <c r="U70" i="21" s="1"/>
  <c r="I103" i="38"/>
  <c r="I104" i="38" s="1"/>
  <c r="N74" i="38"/>
  <c r="C70" i="21"/>
  <c r="F70" i="21" s="1"/>
  <c r="S74" i="38"/>
  <c r="M70" i="21"/>
  <c r="P70" i="21" s="1"/>
  <c r="F18" i="38"/>
  <c r="D17" i="20" s="1"/>
  <c r="E18" i="38"/>
  <c r="E19" i="38" s="1"/>
  <c r="E21" i="38" s="1"/>
  <c r="E35" i="38" s="1"/>
  <c r="G18" i="38"/>
  <c r="D18" i="38"/>
  <c r="D19" i="38" s="1"/>
  <c r="D21" i="38" s="1"/>
  <c r="D35" i="38" s="1"/>
  <c r="D74" i="38" s="1"/>
  <c r="C18" i="38"/>
  <c r="C19" i="38" s="1"/>
  <c r="C21" i="38" s="1"/>
  <c r="J103" i="38"/>
  <c r="J104" i="38" s="1"/>
  <c r="J74" i="38"/>
  <c r="T103" i="38"/>
  <c r="T104" i="38" s="1"/>
  <c r="T74" i="38"/>
  <c r="O74" i="38"/>
  <c r="O103" i="38"/>
  <c r="O104" i="38" s="1"/>
  <c r="P41" i="38"/>
  <c r="K42" i="38"/>
  <c r="G26" i="20" s="1"/>
  <c r="I26" i="20" s="1"/>
  <c r="K41" i="38"/>
  <c r="C70" i="38"/>
  <c r="F70" i="38" s="1"/>
  <c r="F103" i="38" s="1"/>
  <c r="D82" i="20" s="1"/>
  <c r="D25" i="20"/>
  <c r="F6" i="20"/>
  <c r="V19" i="21"/>
  <c r="V21" i="21" s="1"/>
  <c r="R19" i="21"/>
  <c r="R21" i="21" s="1"/>
  <c r="U19" i="21"/>
  <c r="T19" i="21"/>
  <c r="T21" i="21" s="1"/>
  <c r="T35" i="21" s="1"/>
  <c r="T74" i="21" s="1"/>
  <c r="N19" i="21"/>
  <c r="N21" i="21" s="1"/>
  <c r="N35" i="21" s="1"/>
  <c r="N74" i="21" s="1"/>
  <c r="K19" i="21"/>
  <c r="S19" i="21"/>
  <c r="S21" i="21" s="1"/>
  <c r="S35" i="21" s="1"/>
  <c r="S74" i="21" s="1"/>
  <c r="Q19" i="21"/>
  <c r="F18" i="21"/>
  <c r="C18" i="21"/>
  <c r="G18" i="21"/>
  <c r="D18" i="21"/>
  <c r="E18" i="21"/>
  <c r="D30" i="20" l="1"/>
  <c r="F30" i="20" s="1"/>
  <c r="H74" i="21"/>
  <c r="G30" i="20"/>
  <c r="I30" i="20" s="1"/>
  <c r="I27" i="20"/>
  <c r="R35" i="21"/>
  <c r="U35" i="21" s="1"/>
  <c r="U21" i="21"/>
  <c r="O26" i="20"/>
  <c r="M30" i="20"/>
  <c r="O30" i="20" s="1"/>
  <c r="L26" i="20"/>
  <c r="J30" i="20"/>
  <c r="L30" i="20" s="1"/>
  <c r="R70" i="38"/>
  <c r="F21" i="38"/>
  <c r="C35" i="38"/>
  <c r="E17" i="20"/>
  <c r="G19" i="38"/>
  <c r="E102" i="38"/>
  <c r="E104" i="38" s="1"/>
  <c r="E74" i="38"/>
  <c r="C103" i="38"/>
  <c r="G25" i="20"/>
  <c r="M25" i="20"/>
  <c r="M70" i="38"/>
  <c r="P70" i="38" s="1"/>
  <c r="P103" i="38" s="1"/>
  <c r="F25" i="20"/>
  <c r="H70" i="38"/>
  <c r="K70" i="38" s="1"/>
  <c r="K103" i="38" s="1"/>
  <c r="J25" i="20"/>
  <c r="Q21" i="21"/>
  <c r="Q35" i="21" s="1"/>
  <c r="Q74" i="21" s="1"/>
  <c r="V35" i="21"/>
  <c r="V74" i="21" s="1"/>
  <c r="O18" i="20"/>
  <c r="J19" i="21"/>
  <c r="L19" i="21"/>
  <c r="I18" i="20" s="1"/>
  <c r="P19" i="21"/>
  <c r="L18" i="20" s="1"/>
  <c r="M19" i="21"/>
  <c r="O19" i="21"/>
  <c r="I17" i="20"/>
  <c r="I19" i="21"/>
  <c r="F17" i="20"/>
  <c r="F19" i="21"/>
  <c r="C19" i="21"/>
  <c r="C21" i="21" s="1"/>
  <c r="C35" i="21" s="1"/>
  <c r="E19" i="21"/>
  <c r="E21" i="21" s="1"/>
  <c r="E35" i="21" s="1"/>
  <c r="E74" i="21" s="1"/>
  <c r="D19" i="21"/>
  <c r="D21" i="21" s="1"/>
  <c r="D35" i="21" s="1"/>
  <c r="D74" i="21" s="1"/>
  <c r="G19" i="21"/>
  <c r="D47" i="20" l="1"/>
  <c r="F47" i="20" s="1"/>
  <c r="R74" i="21"/>
  <c r="U74" i="21" s="1"/>
  <c r="R103" i="38"/>
  <c r="R104" i="38" s="1"/>
  <c r="U70" i="38"/>
  <c r="U103" i="38" s="1"/>
  <c r="U104" i="38" s="1"/>
  <c r="C74" i="21"/>
  <c r="F35" i="21"/>
  <c r="C74" i="38"/>
  <c r="F74" i="38" s="1"/>
  <c r="F35" i="38"/>
  <c r="R74" i="38"/>
  <c r="U74" i="38" s="1"/>
  <c r="V75" i="38" s="1"/>
  <c r="F90" i="38" s="1"/>
  <c r="E18" i="20"/>
  <c r="F18" i="20" s="1"/>
  <c r="G21" i="38"/>
  <c r="D19" i="20"/>
  <c r="D23" i="20" s="1"/>
  <c r="L25" i="20"/>
  <c r="J47" i="20"/>
  <c r="K104" i="38"/>
  <c r="G82" i="20"/>
  <c r="G83" i="20" s="1"/>
  <c r="H103" i="38"/>
  <c r="H104" i="38" s="1"/>
  <c r="H74" i="38"/>
  <c r="K74" i="38" s="1"/>
  <c r="O25" i="20"/>
  <c r="M47" i="20"/>
  <c r="I25" i="20"/>
  <c r="G47" i="20"/>
  <c r="J82" i="20"/>
  <c r="J83" i="20" s="1"/>
  <c r="P104" i="38"/>
  <c r="M103" i="38"/>
  <c r="M104" i="38" s="1"/>
  <c r="M74" i="38"/>
  <c r="P74" i="38" s="1"/>
  <c r="Q75" i="38" s="1"/>
  <c r="E90" i="38" s="1"/>
  <c r="L21" i="21"/>
  <c r="L35" i="21" s="1"/>
  <c r="L74" i="21" s="1"/>
  <c r="O21" i="21"/>
  <c r="O35" i="21" s="1"/>
  <c r="O74" i="21" s="1"/>
  <c r="J21" i="21"/>
  <c r="J35" i="21" s="1"/>
  <c r="J74" i="21" s="1"/>
  <c r="I21" i="21"/>
  <c r="I35" i="21" s="1"/>
  <c r="M21" i="21"/>
  <c r="F21" i="21"/>
  <c r="G21" i="21"/>
  <c r="G35" i="21" s="1"/>
  <c r="G74" i="21" s="1"/>
  <c r="F15" i="20"/>
  <c r="D50" i="20" l="1"/>
  <c r="L75" i="38"/>
  <c r="D90" i="38" s="1"/>
  <c r="M82" i="20"/>
  <c r="M83" i="20" s="1"/>
  <c r="M35" i="21"/>
  <c r="P21" i="21"/>
  <c r="I74" i="21"/>
  <c r="K35" i="21"/>
  <c r="E19" i="20"/>
  <c r="E23" i="20" s="1"/>
  <c r="E50" i="20" s="1"/>
  <c r="G35" i="38"/>
  <c r="J50" i="20"/>
  <c r="L47" i="20"/>
  <c r="G50" i="20"/>
  <c r="I47" i="20"/>
  <c r="M50" i="20"/>
  <c r="O47" i="20"/>
  <c r="N49" i="20"/>
  <c r="V75" i="21"/>
  <c r="F90" i="21" s="1"/>
  <c r="K49" i="20"/>
  <c r="M49" i="20"/>
  <c r="K21" i="21"/>
  <c r="M74" i="21" l="1"/>
  <c r="P74" i="21" s="1"/>
  <c r="P35" i="21"/>
  <c r="G102" i="38"/>
  <c r="G74" i="38"/>
  <c r="O50" i="20"/>
  <c r="E49" i="20"/>
  <c r="H49" i="20"/>
  <c r="L23" i="20"/>
  <c r="I23" i="20"/>
  <c r="K74" i="21"/>
  <c r="F74" i="21"/>
  <c r="D49" i="20" s="1"/>
  <c r="F23" i="20"/>
  <c r="F19" i="20"/>
  <c r="G75" i="38" l="1"/>
  <c r="C90" i="38" s="1"/>
  <c r="C94" i="38" s="1"/>
  <c r="C95" i="38" s="1"/>
  <c r="G5" i="40" s="1"/>
  <c r="E81" i="20"/>
  <c r="E83" i="20" s="1"/>
  <c r="G104" i="38"/>
  <c r="L50" i="20"/>
  <c r="F50" i="20"/>
  <c r="F72" i="20" s="1"/>
  <c r="I50" i="20"/>
  <c r="L75" i="21"/>
  <c r="D90" i="21" s="1"/>
  <c r="G75" i="21"/>
  <c r="C90" i="21" s="1"/>
  <c r="Q75" i="21"/>
  <c r="E90" i="21" s="1"/>
  <c r="I19" i="20"/>
  <c r="L19" i="20"/>
  <c r="J49" i="20"/>
  <c r="L49" i="20" s="1"/>
  <c r="G49" i="20"/>
  <c r="I49" i="20" s="1"/>
  <c r="F49" i="20"/>
  <c r="O19" i="20"/>
  <c r="O49" i="20"/>
  <c r="F78" i="20" l="1"/>
  <c r="F76" i="20"/>
  <c r="O72" i="20"/>
  <c r="L72" i="20"/>
  <c r="I72" i="20"/>
  <c r="C94" i="21" l="1"/>
  <c r="C95" i="21" s="1"/>
  <c r="F79" i="20" l="1"/>
  <c r="G7" i="40" s="1"/>
  <c r="G16" i="40" l="1"/>
  <c r="C16" i="40" s="1"/>
  <c r="G9" i="40"/>
  <c r="D102" i="38" l="1"/>
  <c r="D104" i="38" s="1"/>
  <c r="C102" i="38"/>
  <c r="C104" i="38" s="1"/>
  <c r="F102" i="38" l="1"/>
  <c r="F82" i="20"/>
  <c r="P84" i="31" s="1"/>
  <c r="F89" i="20" l="1"/>
  <c r="D92" i="21"/>
  <c r="D81" i="20"/>
  <c r="F104" i="38"/>
  <c r="D92" i="38" l="1"/>
  <c r="I74" i="20"/>
  <c r="D83" i="20"/>
  <c r="F83" i="20" s="1"/>
  <c r="F84" i="20" s="1"/>
  <c r="F81" i="20"/>
  <c r="P83" i="31" s="1"/>
  <c r="P85" i="31" s="1"/>
  <c r="P87" i="31" s="1"/>
  <c r="L55" i="20" l="1"/>
  <c r="O104" i="31"/>
  <c r="F88" i="20"/>
  <c r="F90" i="20" s="1"/>
  <c r="D91" i="21"/>
  <c r="D93" i="21" l="1"/>
  <c r="D91" i="38"/>
  <c r="D93" i="38" s="1"/>
  <c r="D94" i="38" s="1"/>
  <c r="D95" i="38" s="1"/>
  <c r="L5" i="40" s="1"/>
  <c r="I73" i="20"/>
  <c r="I75" i="20" s="1"/>
  <c r="D94" i="21" l="1"/>
  <c r="I78" i="20" l="1"/>
  <c r="I76" i="20"/>
  <c r="I79" i="20" s="1"/>
  <c r="L7" i="40" s="1"/>
  <c r="D95" i="21"/>
  <c r="L9" i="40" l="1"/>
  <c r="L16" i="40"/>
  <c r="H16" i="40" s="1"/>
  <c r="I81" i="20" s="1"/>
  <c r="AA83" i="31" s="1"/>
  <c r="I82" i="20" l="1"/>
  <c r="AA84" i="31" s="1"/>
  <c r="AA85" i="31" s="1"/>
  <c r="AA87" i="31" s="1"/>
  <c r="I83" i="20"/>
  <c r="I84" i="20" s="1"/>
  <c r="I88" i="20"/>
  <c r="E91" i="21"/>
  <c r="Z104" i="31" l="1"/>
  <c r="O55" i="20"/>
  <c r="I89" i="20"/>
  <c r="I90" i="20" s="1"/>
  <c r="E92" i="21"/>
  <c r="L74" i="20" s="1"/>
  <c r="E91" i="38"/>
  <c r="L73" i="20"/>
  <c r="L75" i="20" l="1"/>
  <c r="L76" i="20" s="1"/>
  <c r="E93" i="21"/>
  <c r="E92" i="38"/>
  <c r="E93" i="38" s="1"/>
  <c r="E94" i="38" s="1"/>
  <c r="E95" i="38" s="1"/>
  <c r="Q5" i="40" s="1"/>
  <c r="L78" i="20" l="1"/>
  <c r="E94" i="21"/>
  <c r="L79" i="20" l="1"/>
  <c r="Q7" i="40" s="1"/>
  <c r="E95" i="21"/>
  <c r="Q9" i="40" l="1"/>
  <c r="Q16" i="40"/>
  <c r="M16" i="40" s="1"/>
  <c r="L81" i="20" s="1"/>
  <c r="L88" i="20" s="1"/>
  <c r="F91" i="21" l="1"/>
  <c r="F91" i="38" s="1"/>
  <c r="L83" i="20"/>
  <c r="L84" i="20" s="1"/>
  <c r="L82" i="20"/>
  <c r="L89" i="20" s="1"/>
  <c r="L90" i="20" s="1"/>
  <c r="O73" i="20" l="1"/>
  <c r="F92" i="21"/>
  <c r="F92" i="38" s="1"/>
  <c r="F93" i="38" s="1"/>
  <c r="F94" i="38" s="1"/>
  <c r="F95" i="38" s="1"/>
  <c r="V5" i="40" s="1"/>
  <c r="O74" i="20" l="1"/>
  <c r="O75" i="20" s="1"/>
  <c r="F93" i="21"/>
  <c r="F94" i="21" s="1"/>
  <c r="F95" i="21" s="1"/>
  <c r="O78" i="20" l="1"/>
  <c r="O76" i="20" l="1"/>
  <c r="O79" i="20" s="1"/>
  <c r="V7" i="40" s="1"/>
  <c r="V9" i="40" s="1"/>
  <c r="V16" i="40" l="1"/>
  <c r="R16" i="40" s="1"/>
  <c r="O83" i="20" l="1"/>
  <c r="O84" i="20" s="1"/>
  <c r="O82" i="20"/>
  <c r="O89" i="20" s="1"/>
  <c r="O81" i="20"/>
  <c r="O88" i="20" s="1"/>
  <c r="O90"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Stefano Miglioli</author>
  </authors>
  <commentList>
    <comment ref="A50" authorId="0" shapeId="0" xr:uid="{00000000-0006-0000-0900-000001000000}">
      <text>
        <r>
          <rPr>
            <b/>
            <sz val="9"/>
            <color indexed="81"/>
            <rFont val="Tahoma"/>
            <charset val="1"/>
          </rPr>
          <t>Stefano Miglioli:</t>
        </r>
        <r>
          <rPr>
            <sz val="9"/>
            <color indexed="81"/>
            <rFont val="Tahoma"/>
            <charset val="1"/>
          </rPr>
          <t xml:space="preserve">
se siete d'accordo nascondiamo queste righe e le lasciamo da compilare in eviodenza solo per quei pochi comuni (5) che hanno messo dei previsionali</t>
        </r>
      </text>
    </comment>
  </commentList>
</comments>
</file>

<file path=xl/sharedStrings.xml><?xml version="1.0" encoding="utf-8"?>
<sst xmlns="http://schemas.openxmlformats.org/spreadsheetml/2006/main" count="3316" uniqueCount="1205">
  <si>
    <t>Indice dei fogli e legenda celle di compilazione</t>
  </si>
  <si>
    <t>Fogli INPUT</t>
  </si>
  <si>
    <t>Foglio</t>
  </si>
  <si>
    <t>Breve descrizione dei contenuti</t>
  </si>
  <si>
    <t>Fogli OUTPUT</t>
  </si>
  <si>
    <t>Inserimento dati di Input</t>
  </si>
  <si>
    <t>IN_Par_22</t>
  </si>
  <si>
    <r>
      <t>Anagrafica, scelta dello schema regolatorio e definizione coefficienti X</t>
    </r>
    <r>
      <rPr>
        <vertAlign val="subscript"/>
        <sz val="11"/>
        <color theme="1"/>
        <rFont val="Century Gothic"/>
        <family val="2"/>
      </rPr>
      <t>a</t>
    </r>
    <r>
      <rPr>
        <sz val="11"/>
        <color theme="1"/>
        <rFont val="Century Gothic"/>
        <family val="2"/>
      </rPr>
      <t>, PG</t>
    </r>
    <r>
      <rPr>
        <vertAlign val="subscript"/>
        <sz val="11"/>
        <color theme="1"/>
        <rFont val="Century Gothic"/>
        <family val="2"/>
      </rPr>
      <t>a</t>
    </r>
    <r>
      <rPr>
        <sz val="11"/>
        <color theme="1"/>
        <rFont val="Century Gothic"/>
        <family val="2"/>
      </rPr>
      <t>, QL</t>
    </r>
    <r>
      <rPr>
        <vertAlign val="subscript"/>
        <sz val="11"/>
        <color theme="1"/>
        <rFont val="Century Gothic"/>
        <family val="2"/>
      </rPr>
      <t>a</t>
    </r>
    <r>
      <rPr>
        <sz val="11"/>
        <color theme="1"/>
        <rFont val="Century Gothic"/>
        <family val="2"/>
      </rPr>
      <t>, C</t>
    </r>
    <r>
      <rPr>
        <vertAlign val="subscript"/>
        <sz val="11"/>
        <color theme="1"/>
        <rFont val="Century Gothic"/>
        <family val="2"/>
      </rPr>
      <t>116a</t>
    </r>
    <r>
      <rPr>
        <sz val="11"/>
        <color theme="1"/>
        <rFont val="Century Gothic"/>
        <family val="2"/>
      </rPr>
      <t>, ω</t>
    </r>
    <r>
      <rPr>
        <vertAlign val="subscript"/>
        <sz val="11"/>
        <color theme="1"/>
        <rFont val="Century Gothic"/>
        <family val="2"/>
      </rPr>
      <t>a</t>
    </r>
    <r>
      <rPr>
        <sz val="11"/>
        <color theme="1"/>
        <rFont val="Century Gothic"/>
        <family val="2"/>
      </rPr>
      <t xml:space="preserve"> e b per l'anno 2022</t>
    </r>
  </si>
  <si>
    <t>Fogli di calcolo</t>
  </si>
  <si>
    <t>CK_22</t>
  </si>
  <si>
    <t>Calcolo dei costi di capitale per l'anno 2022</t>
  </si>
  <si>
    <t>IN_Par_23-24-25</t>
  </si>
  <si>
    <r>
      <t>Anagrafica, scelta dello schema regolatorio e definizione coefficienti X</t>
    </r>
    <r>
      <rPr>
        <vertAlign val="subscript"/>
        <sz val="11"/>
        <color theme="1"/>
        <rFont val="Century Gothic"/>
        <family val="2"/>
      </rPr>
      <t>a</t>
    </r>
    <r>
      <rPr>
        <sz val="11"/>
        <color theme="1"/>
        <rFont val="Century Gothic"/>
        <family val="2"/>
      </rPr>
      <t>, PG</t>
    </r>
    <r>
      <rPr>
        <vertAlign val="subscript"/>
        <sz val="11"/>
        <color theme="1"/>
        <rFont val="Century Gothic"/>
        <family val="2"/>
      </rPr>
      <t>a</t>
    </r>
    <r>
      <rPr>
        <sz val="11"/>
        <color theme="1"/>
        <rFont val="Century Gothic"/>
        <family val="2"/>
      </rPr>
      <t>, QL</t>
    </r>
    <r>
      <rPr>
        <vertAlign val="subscript"/>
        <sz val="11"/>
        <color theme="1"/>
        <rFont val="Century Gothic"/>
        <family val="2"/>
      </rPr>
      <t>a</t>
    </r>
    <r>
      <rPr>
        <sz val="11"/>
        <color theme="1"/>
        <rFont val="Century Gothic"/>
        <family val="2"/>
      </rPr>
      <t>, C</t>
    </r>
    <r>
      <rPr>
        <vertAlign val="subscript"/>
        <sz val="11"/>
        <color theme="1"/>
        <rFont val="Century Gothic"/>
        <family val="2"/>
      </rPr>
      <t>116a</t>
    </r>
    <r>
      <rPr>
        <sz val="11"/>
        <color theme="1"/>
        <rFont val="Century Gothic"/>
        <family val="2"/>
      </rPr>
      <t>, ω</t>
    </r>
    <r>
      <rPr>
        <vertAlign val="subscript"/>
        <sz val="11"/>
        <color theme="1"/>
        <rFont val="Century Gothic"/>
        <family val="2"/>
      </rPr>
      <t>a</t>
    </r>
    <r>
      <rPr>
        <sz val="11"/>
        <color theme="1"/>
        <rFont val="Century Gothic"/>
        <family val="2"/>
      </rPr>
      <t xml:space="preserve"> e b per gli anni 2023-2024-2025</t>
    </r>
  </si>
  <si>
    <t>CK_23-24-25</t>
  </si>
  <si>
    <t>Calcolo dei costi di capitale per l'anno 2023-2024-2025</t>
  </si>
  <si>
    <t>IN_BIL_Gest_20</t>
  </si>
  <si>
    <t>Inserimento dei dati del Bilancio d'esercizio dei gestori relativi all'anno 2020</t>
  </si>
  <si>
    <t>T_ante_detr.4.6</t>
  </si>
  <si>
    <t>Calcolo delle componenti di costo del PEF e del limite di crescita ante detrazioni di cui al comma 4.6 della delibera 363/2020/R/rif</t>
  </si>
  <si>
    <t>IN_BIL_Gest_21</t>
  </si>
  <si>
    <t>Inserimento dei dati del Bilancio d'esercizio dei gestori relativi all'anno 2021</t>
  </si>
  <si>
    <t>T_post_detr.4.6</t>
  </si>
  <si>
    <t>Calcolo delle componenti di costo del PEF e del limite di crescita post detrazioni di cui al comma 4.6 della delibera 363/2020/R/rif</t>
  </si>
  <si>
    <t>IN_BIL_Com_20</t>
  </si>
  <si>
    <t>Inserimento dei dati del Bilancio d'esercizio  del Comune (laddove il Comune svolga attività di gestione) relativi all'anno 2020</t>
  </si>
  <si>
    <t>Output</t>
  </si>
  <si>
    <t>PEF</t>
  </si>
  <si>
    <t>ModPEF MTR-2 2022-2025 compilato con i risultati del calcolo</t>
  </si>
  <si>
    <t>IN_BIL_Com_21</t>
  </si>
  <si>
    <t>Inserimento dei dati del Bilancio d'esercizio  del Comune (laddove il Comune svolga attività di gestione) relativi all'anno 2021</t>
  </si>
  <si>
    <t>Parametri MTR-2</t>
  </si>
  <si>
    <t>Tabelle</t>
  </si>
  <si>
    <t>Inflazione, Vite utili e deflatori degli investimenti di cui al MTR-2 utilizzate nel tool di calcolo</t>
  </si>
  <si>
    <t>IN_COexp-RC-T</t>
  </si>
  <si>
    <t>Inserimento dei Costi previsionali,dei conguagli e dell'IVA indetraibile, costi per attività esterne al ciclo RU</t>
  </si>
  <si>
    <t>IN_Cespiti_20</t>
  </si>
  <si>
    <t>Inserimento dei Cespiti relativi all'anno 2020</t>
  </si>
  <si>
    <t>IN_Cespiti_21-22-23</t>
  </si>
  <si>
    <t>Inserimento dei Cespiti relativi agli anni 2021-2022-2023</t>
  </si>
  <si>
    <t>IN_LIC_20</t>
  </si>
  <si>
    <t>Inserimento delle Immobilizzazioni in corso relative all'anno 2020</t>
  </si>
  <si>
    <t>IN_LIC_21-22-23</t>
  </si>
  <si>
    <t>Inserimento delle Immobilizzazioni in corso relative agli anni 2021-2022-2023</t>
  </si>
  <si>
    <t>IN_Rimd</t>
  </si>
  <si>
    <t xml:space="preserve">Rimodulazione delta (∑Ta-∑Tmax) o  istanza comma 4.6 MTR-2, Recupero delta (∑Ta-∑Tmax) anni successivi </t>
  </si>
  <si>
    <t>IN_Detr 4.6 del_363</t>
  </si>
  <si>
    <t>Inserimento delle detrazioni di cui al comma 4.6 della deliberazione 363/2020/R/rif</t>
  </si>
  <si>
    <t>LEGENDA</t>
  </si>
  <si>
    <t>dati input</t>
  </si>
  <si>
    <t>formule</t>
  </si>
  <si>
    <t>cella non compilabile</t>
  </si>
  <si>
    <t>Revisione 0 del 4 novembre 2021</t>
  </si>
  <si>
    <t>Dati di input: Anagrafica operatori, schema regolatorio e coefficienti - ANNO 2022</t>
  </si>
  <si>
    <t>Anagrafica</t>
  </si>
  <si>
    <t>Denominazione Ambito tariffario</t>
  </si>
  <si>
    <t>Ambito tariffario</t>
  </si>
  <si>
    <t>Denominazione Gestori</t>
  </si>
  <si>
    <t>Gestore 1</t>
  </si>
  <si>
    <t>Gestore 2</t>
  </si>
  <si>
    <t>Gestore 3</t>
  </si>
  <si>
    <t>Comune</t>
  </si>
  <si>
    <t>Scelta dello schema regolatorio</t>
  </si>
  <si>
    <t>SINTESI DEI PARAMETRI E
 LIMITE ALLA CRESCITA DELLE ENTRATE TARIFFARIE</t>
  </si>
  <si>
    <t>SONO PREVISTI MIGLIORAMENTI DEI LIVELLI DI QUALITÀ?</t>
  </si>
  <si>
    <t>SONO PREVISTE VARIAZIONI NELLE ATTIVITÀ GESTIONALI?</t>
  </si>
  <si>
    <r>
      <t>rpi</t>
    </r>
    <r>
      <rPr>
        <vertAlign val="subscript"/>
        <sz val="11"/>
        <color theme="1"/>
        <rFont val="Century Gothic"/>
        <family val="2"/>
      </rPr>
      <t>a</t>
    </r>
  </si>
  <si>
    <r>
      <t>ω</t>
    </r>
    <r>
      <rPr>
        <b/>
        <vertAlign val="subscript"/>
        <sz val="10"/>
        <color theme="1"/>
        <rFont val="Century Gothic"/>
        <family val="2"/>
      </rPr>
      <t>a</t>
    </r>
  </si>
  <si>
    <t>SCHEMA REGOLATORIO</t>
  </si>
  <si>
    <r>
      <t>X</t>
    </r>
    <r>
      <rPr>
        <vertAlign val="subscript"/>
        <sz val="11"/>
        <color theme="1"/>
        <rFont val="Century Gothic"/>
        <family val="2"/>
      </rPr>
      <t>a</t>
    </r>
  </si>
  <si>
    <r>
      <t>QL</t>
    </r>
    <r>
      <rPr>
        <vertAlign val="subscript"/>
        <sz val="11"/>
        <color theme="1"/>
        <rFont val="Century Gothic"/>
        <family val="2"/>
      </rPr>
      <t>a</t>
    </r>
  </si>
  <si>
    <t>PERIMETRO GESTIONALE (PGa)</t>
  </si>
  <si>
    <r>
      <t>PG</t>
    </r>
    <r>
      <rPr>
        <vertAlign val="subscript"/>
        <sz val="11"/>
        <color theme="1"/>
        <rFont val="Century Gothic"/>
        <family val="2"/>
      </rPr>
      <t>a</t>
    </r>
  </si>
  <si>
    <t>NESSUNA VARIAZIONE NELLE ATTIVITÀ GESTIONALI</t>
  </si>
  <si>
    <t>PRESENZA DI VARIAZIONI NELLE ATTIVITÀ GESTIONALI</t>
  </si>
  <si>
    <r>
      <t>C</t>
    </r>
    <r>
      <rPr>
        <vertAlign val="subscript"/>
        <sz val="11"/>
        <color theme="1"/>
        <rFont val="Century Gothic"/>
        <family val="2"/>
      </rPr>
      <t>116a</t>
    </r>
  </si>
  <si>
    <r>
      <t>r</t>
    </r>
    <r>
      <rPr>
        <b/>
        <vertAlign val="subscript"/>
        <sz val="11"/>
        <color theme="1"/>
        <rFont val="Century Gothic"/>
        <family val="2"/>
      </rPr>
      <t>a</t>
    </r>
  </si>
  <si>
    <t xml:space="preserve">   QUALITÀ PRESTAZIONI (QLa)</t>
  </si>
  <si>
    <t>MANTENIMENTO DEI LIVELLI DI QUALITÀ</t>
  </si>
  <si>
    <r>
      <t xml:space="preserve">              SCHEMA I
</t>
    </r>
    <r>
      <rPr>
        <sz val="11"/>
        <color theme="4" tint="-0.249977111117893"/>
        <rFont val="Times New Roman"/>
        <family val="1"/>
      </rPr>
      <t xml:space="preserve">Fattori per calcolare il limite alla crescita delle entrate tariffarie:
</t>
    </r>
    <r>
      <rPr>
        <sz val="11"/>
        <color theme="1"/>
        <rFont val="Times New Roman"/>
        <family val="1"/>
      </rPr>
      <t>PG</t>
    </r>
    <r>
      <rPr>
        <vertAlign val="subscript"/>
        <sz val="11"/>
        <color theme="1"/>
        <rFont val="Times New Roman"/>
        <family val="1"/>
      </rPr>
      <t>a</t>
    </r>
    <r>
      <rPr>
        <sz val="11"/>
        <color theme="1"/>
        <rFont val="Times New Roman"/>
        <family val="1"/>
      </rPr>
      <t xml:space="preserve"> = 0%
QLa = 0%</t>
    </r>
  </si>
  <si>
    <r>
      <t xml:space="preserve">              SCHEMA II
</t>
    </r>
    <r>
      <rPr>
        <sz val="11"/>
        <color theme="4" tint="-0.249977111117893"/>
        <rFont val="Times New Roman"/>
        <family val="1"/>
      </rPr>
      <t xml:space="preserve">Fattori per calcolare il limite alla crescita delle entrate tariffarie:
</t>
    </r>
    <r>
      <rPr>
        <sz val="11"/>
        <color theme="1"/>
        <rFont val="Times New Roman"/>
        <family val="1"/>
      </rPr>
      <t>PG</t>
    </r>
    <r>
      <rPr>
        <vertAlign val="subscript"/>
        <sz val="11"/>
        <color theme="1"/>
        <rFont val="Times New Roman"/>
        <family val="1"/>
      </rPr>
      <t>a</t>
    </r>
    <r>
      <rPr>
        <sz val="11"/>
        <color theme="1"/>
        <rFont val="Times New Roman"/>
        <family val="1"/>
      </rPr>
      <t xml:space="preserve"> ≤ 3%
QLa = 0%</t>
    </r>
  </si>
  <si>
    <t>valore unico</t>
  </si>
  <si>
    <t>b</t>
  </si>
  <si>
    <t>MIGLIORAMENTO DEI LIVELLI DI QUALITÀ</t>
  </si>
  <si>
    <r>
      <t xml:space="preserve">              SCHEMA III
</t>
    </r>
    <r>
      <rPr>
        <sz val="11"/>
        <color theme="4" tint="-0.249977111117893"/>
        <rFont val="Times New Roman"/>
        <family val="1"/>
      </rPr>
      <t xml:space="preserve">Fattori per calcolare il limite alla crescita delle entrate tariffarie:
</t>
    </r>
    <r>
      <rPr>
        <sz val="11"/>
        <color theme="1"/>
        <rFont val="Times New Roman"/>
        <family val="1"/>
      </rPr>
      <t>PG</t>
    </r>
    <r>
      <rPr>
        <vertAlign val="subscript"/>
        <sz val="11"/>
        <color theme="1"/>
        <rFont val="Times New Roman"/>
        <family val="1"/>
      </rPr>
      <t>a</t>
    </r>
    <r>
      <rPr>
        <sz val="11"/>
        <color theme="1"/>
        <rFont val="Times New Roman"/>
        <family val="1"/>
      </rPr>
      <t xml:space="preserve"> = 0%
QL</t>
    </r>
    <r>
      <rPr>
        <vertAlign val="subscript"/>
        <sz val="11"/>
        <color theme="1"/>
        <rFont val="Times New Roman"/>
        <family val="1"/>
      </rPr>
      <t>a</t>
    </r>
    <r>
      <rPr>
        <sz val="11"/>
        <color theme="1"/>
        <rFont val="Times New Roman"/>
        <family val="1"/>
      </rPr>
      <t xml:space="preserve"> ≤ 4%</t>
    </r>
  </si>
  <si>
    <r>
      <t xml:space="preserve">              SCHEMA IV
</t>
    </r>
    <r>
      <rPr>
        <sz val="11"/>
        <color theme="4" tint="-0.249977111117893"/>
        <rFont val="Times New Roman"/>
        <family val="1"/>
      </rPr>
      <t xml:space="preserve">Fattori per calcolare il limite alla crescita delle entrate tariffarie:
</t>
    </r>
    <r>
      <rPr>
        <sz val="11"/>
        <color theme="1"/>
        <rFont val="Times New Roman"/>
        <family val="1"/>
      </rPr>
      <t>PG</t>
    </r>
    <r>
      <rPr>
        <vertAlign val="subscript"/>
        <sz val="11"/>
        <color theme="1"/>
        <rFont val="Times New Roman"/>
        <family val="1"/>
      </rPr>
      <t>a</t>
    </r>
    <r>
      <rPr>
        <sz val="11"/>
        <color theme="1"/>
        <rFont val="Times New Roman"/>
        <family val="1"/>
      </rPr>
      <t xml:space="preserve"> </t>
    </r>
    <r>
      <rPr>
        <sz val="11"/>
        <color theme="1"/>
        <rFont val="Calibri"/>
        <family val="2"/>
      </rPr>
      <t>≤ 3</t>
    </r>
    <r>
      <rPr>
        <sz val="11"/>
        <color theme="1"/>
        <rFont val="Times New Roman"/>
        <family val="1"/>
      </rPr>
      <t>%
QL</t>
    </r>
    <r>
      <rPr>
        <vertAlign val="subscript"/>
        <sz val="11"/>
        <color theme="1"/>
        <rFont val="Times New Roman"/>
        <family val="1"/>
      </rPr>
      <t>a</t>
    </r>
    <r>
      <rPr>
        <sz val="11"/>
        <color theme="1"/>
        <rFont val="Times New Roman"/>
        <family val="1"/>
      </rPr>
      <t xml:space="preserve"> ≤ 4%</t>
    </r>
  </si>
  <si>
    <t>intervallo di riferimento</t>
  </si>
  <si>
    <r>
      <t>QL</t>
    </r>
    <r>
      <rPr>
        <b/>
        <vertAlign val="subscript"/>
        <sz val="11"/>
        <color theme="1"/>
        <rFont val="Century Gothic"/>
        <family val="2"/>
      </rPr>
      <t>a</t>
    </r>
  </si>
  <si>
    <r>
      <t>PG</t>
    </r>
    <r>
      <rPr>
        <b/>
        <vertAlign val="subscript"/>
        <sz val="11"/>
        <color theme="1"/>
        <rFont val="Century Gothic"/>
        <family val="2"/>
      </rPr>
      <t>a</t>
    </r>
  </si>
  <si>
    <t>Modulazione del fattore di sharing</t>
  </si>
  <si>
    <t>% RD</t>
  </si>
  <si>
    <t xml:space="preserve">Valutazione in merito al rispetto degli obiettivi di raccolta differenziata raggiunti (γ1,𝑎) </t>
  </si>
  <si>
    <t xml:space="preserve">Valutazione in merito al livello di efficacia delle attività di preparazione per il riutilizzo e il riciclo (γ2,𝑎) </t>
  </si>
  <si>
    <t>SODDISFACENTE</t>
  </si>
  <si>
    <t>NON SODDISFACENTE</t>
  </si>
  <si>
    <t>-0,2 &lt; γ1 ≤ 0</t>
  </si>
  <si>
    <t>-0,4 ≤ γ1 ≤ -0,2</t>
  </si>
  <si>
    <t>-0,15 &lt; γ2 ≤ 0</t>
  </si>
  <si>
    <t>-0,3 ≤ γ2 ≤ -0,15</t>
  </si>
  <si>
    <t>ɣ1</t>
  </si>
  <si>
    <t>-0,2&lt;ɣ1≤0</t>
  </si>
  <si>
    <t>-0,4≤ɣ1≤-0,2</t>
  </si>
  <si>
    <t>ɣ2</t>
  </si>
  <si>
    <t>-0,15&lt;ɣ1≤0</t>
  </si>
  <si>
    <t>-0,3≤ɣ2≤-0,15</t>
  </si>
  <si>
    <t>ɣ</t>
  </si>
  <si>
    <t>1+ɣ</t>
  </si>
  <si>
    <t>-0,2 ≤ γ1 ≤ 0</t>
  </si>
  <si>
    <t>-0,15 ≤ γ2 ≤ 0</t>
  </si>
  <si>
    <t>ωa = 0,1</t>
  </si>
  <si>
    <t>ωa = 0,3</t>
  </si>
  <si>
    <t>ωa = 0,2</t>
  </si>
  <si>
    <t>ωa = 0,4</t>
  </si>
  <si>
    <t>0,1 ÷ 0,4</t>
  </si>
  <si>
    <t>il valore di "b" è lo stesso per tutti i gestori?</t>
  </si>
  <si>
    <t>SELEZIONARE IL NUMERO DI GESTORI</t>
  </si>
  <si>
    <t>0,3 ÷ 0,6</t>
  </si>
  <si>
    <t>Coefficiente di recupero di produttività</t>
  </si>
  <si>
    <t>Qualità ambientale delle prestazioni</t>
  </si>
  <si>
    <t>ENTRATE TARIFFARIE [€]</t>
  </si>
  <si>
    <r>
      <t>TV</t>
    </r>
    <r>
      <rPr>
        <vertAlign val="subscript"/>
        <sz val="11"/>
        <color theme="1"/>
        <rFont val="Century Gothic"/>
        <family val="2"/>
      </rPr>
      <t>2020</t>
    </r>
  </si>
  <si>
    <r>
      <t>TF</t>
    </r>
    <r>
      <rPr>
        <vertAlign val="subscript"/>
        <sz val="11"/>
        <color theme="1"/>
        <rFont val="Century Gothic"/>
        <family val="2"/>
      </rPr>
      <t>2020</t>
    </r>
  </si>
  <si>
    <r>
      <t>T</t>
    </r>
    <r>
      <rPr>
        <vertAlign val="subscript"/>
        <sz val="11"/>
        <color theme="1"/>
        <rFont val="Century Gothic"/>
        <family val="2"/>
      </rPr>
      <t>2020</t>
    </r>
  </si>
  <si>
    <t>Quantità di rifiuti prodotti [ton]:</t>
  </si>
  <si>
    <r>
      <t>q</t>
    </r>
    <r>
      <rPr>
        <vertAlign val="subscript"/>
        <sz val="11"/>
        <color theme="1"/>
        <rFont val="Century Gothic"/>
        <family val="2"/>
      </rPr>
      <t>2020</t>
    </r>
  </si>
  <si>
    <r>
      <t>CU</t>
    </r>
    <r>
      <rPr>
        <b/>
        <vertAlign val="subscript"/>
        <sz val="11"/>
        <color theme="1"/>
        <rFont val="Century Gothic"/>
        <family val="2"/>
      </rPr>
      <t>eff2020</t>
    </r>
    <r>
      <rPr>
        <b/>
        <sz val="11"/>
        <color theme="1"/>
        <rFont val="Century Gothic"/>
        <family val="2"/>
      </rPr>
      <t xml:space="preserve">  [cent€/kg]</t>
    </r>
  </si>
  <si>
    <t>Benchmark di riferimento [cent€/kg]</t>
  </si>
  <si>
    <t>Cueff  &gt; Benchmark</t>
  </si>
  <si>
    <r>
      <t xml:space="preserve">Cueff  </t>
    </r>
    <r>
      <rPr>
        <sz val="12"/>
        <color theme="1"/>
        <rFont val="Calibri"/>
        <family val="2"/>
      </rPr>
      <t>≤</t>
    </r>
    <r>
      <rPr>
        <i/>
        <sz val="12"/>
        <color theme="1"/>
        <rFont val="Times New Roman"/>
        <family val="1"/>
      </rPr>
      <t xml:space="preserve"> Benchmark</t>
    </r>
  </si>
  <si>
    <t>QUALITÀ AMBIENTALE DELLE 
PRESTAZIONI</t>
  </si>
  <si>
    <r>
      <t>LIVELLO INSODDISFACENTE O INTERMEDIO
(1+ɣ</t>
    </r>
    <r>
      <rPr>
        <vertAlign val="subscript"/>
        <sz val="10"/>
        <color theme="1"/>
        <rFont val="Times New Roman"/>
        <family val="1"/>
      </rPr>
      <t>a</t>
    </r>
    <r>
      <rPr>
        <sz val="10"/>
        <color theme="1"/>
        <rFont val="Times New Roman"/>
        <family val="1"/>
      </rPr>
      <t xml:space="preserve">) </t>
    </r>
    <r>
      <rPr>
        <sz val="10"/>
        <color theme="1"/>
        <rFont val="Calibri"/>
        <family val="2"/>
      </rPr>
      <t>≤</t>
    </r>
    <r>
      <rPr>
        <sz val="10"/>
        <color theme="1"/>
        <rFont val="Times New Roman"/>
        <family val="1"/>
      </rPr>
      <t xml:space="preserve"> 0,5</t>
    </r>
  </si>
  <si>
    <r>
      <t xml:space="preserve"> </t>
    </r>
    <r>
      <rPr>
        <sz val="11"/>
        <color theme="4" tint="-0.249977111117893"/>
        <rFont val="Times New Roman"/>
        <family val="1"/>
      </rPr>
      <t xml:space="preserve">Fattore di recupero di produttività:
</t>
    </r>
    <r>
      <rPr>
        <sz val="11"/>
        <color theme="1"/>
        <rFont val="Times New Roman"/>
        <family val="1"/>
      </rPr>
      <t xml:space="preserve">            0,3% &lt; X</t>
    </r>
    <r>
      <rPr>
        <vertAlign val="subscript"/>
        <sz val="11"/>
        <color theme="1"/>
        <rFont val="Times New Roman"/>
        <family val="1"/>
      </rPr>
      <t>a</t>
    </r>
    <r>
      <rPr>
        <sz val="11"/>
        <color theme="1"/>
        <rFont val="Times New Roman"/>
        <family val="1"/>
      </rPr>
      <t xml:space="preserve"> </t>
    </r>
    <r>
      <rPr>
        <sz val="11"/>
        <color theme="1"/>
        <rFont val="Calibri"/>
        <family val="2"/>
      </rPr>
      <t>≤</t>
    </r>
    <r>
      <rPr>
        <sz val="11"/>
        <color theme="1"/>
        <rFont val="Times New Roman"/>
        <family val="1"/>
      </rPr>
      <t xml:space="preserve"> 0,5%</t>
    </r>
  </si>
  <si>
    <r>
      <t xml:space="preserve"> </t>
    </r>
    <r>
      <rPr>
        <sz val="11"/>
        <color theme="4" tint="-0.249977111117893"/>
        <rFont val="Times New Roman"/>
        <family val="1"/>
      </rPr>
      <t xml:space="preserve">Fattore di recupero di produttività:
</t>
    </r>
    <r>
      <rPr>
        <sz val="11"/>
        <color theme="1"/>
        <rFont val="Times New Roman"/>
        <family val="1"/>
      </rPr>
      <t xml:space="preserve">            0,1% &lt; X</t>
    </r>
    <r>
      <rPr>
        <vertAlign val="subscript"/>
        <sz val="11"/>
        <color theme="1"/>
        <rFont val="Times New Roman"/>
        <family val="1"/>
      </rPr>
      <t>a</t>
    </r>
    <r>
      <rPr>
        <sz val="11"/>
        <color theme="1"/>
        <rFont val="Times New Roman"/>
        <family val="1"/>
      </rPr>
      <t xml:space="preserve"> ≤ 0,3%</t>
    </r>
  </si>
  <si>
    <r>
      <t>LIVELLO AVANZATO
(1+ɣ</t>
    </r>
    <r>
      <rPr>
        <vertAlign val="subscript"/>
        <sz val="10"/>
        <color theme="1"/>
        <rFont val="Times New Roman"/>
        <family val="1"/>
      </rPr>
      <t>a</t>
    </r>
    <r>
      <rPr>
        <sz val="10"/>
        <color theme="1"/>
        <rFont val="Times New Roman"/>
        <family val="1"/>
      </rPr>
      <t xml:space="preserve">) </t>
    </r>
    <r>
      <rPr>
        <sz val="10"/>
        <color theme="1"/>
        <rFont val="Calibri"/>
        <family val="2"/>
      </rPr>
      <t>&gt;</t>
    </r>
    <r>
      <rPr>
        <sz val="10"/>
        <color theme="1"/>
        <rFont val="Times New Roman"/>
        <family val="1"/>
      </rPr>
      <t xml:space="preserve"> 0,5</t>
    </r>
  </si>
  <si>
    <r>
      <t xml:space="preserve"> </t>
    </r>
    <r>
      <rPr>
        <sz val="11"/>
        <color theme="4" tint="-0.249977111117893"/>
        <rFont val="Times New Roman"/>
        <family val="1"/>
      </rPr>
      <t xml:space="preserve">Fattore di recupero di produttività:
</t>
    </r>
    <r>
      <rPr>
        <sz val="11"/>
        <color theme="1"/>
        <rFont val="Times New Roman"/>
        <family val="1"/>
      </rPr>
      <t xml:space="preserve">            X</t>
    </r>
    <r>
      <rPr>
        <vertAlign val="subscript"/>
        <sz val="11"/>
        <color theme="1"/>
        <rFont val="Times New Roman"/>
        <family val="1"/>
      </rPr>
      <t>a</t>
    </r>
    <r>
      <rPr>
        <sz val="11"/>
        <color theme="1"/>
        <rFont val="Times New Roman"/>
        <family val="1"/>
      </rPr>
      <t xml:space="preserve"> = 0,1%</t>
    </r>
  </si>
  <si>
    <r>
      <t>X</t>
    </r>
    <r>
      <rPr>
        <b/>
        <vertAlign val="subscript"/>
        <sz val="11"/>
        <color theme="1"/>
        <rFont val="Century Gothic"/>
        <family val="2"/>
      </rPr>
      <t>a</t>
    </r>
  </si>
  <si>
    <r>
      <t>0,3%&lt;X</t>
    </r>
    <r>
      <rPr>
        <vertAlign val="subscript"/>
        <sz val="11"/>
        <color theme="0"/>
        <rFont val="Century Gothic"/>
        <family val="2"/>
      </rPr>
      <t>a</t>
    </r>
    <r>
      <rPr>
        <sz val="11"/>
        <color theme="0"/>
        <rFont val="Century Gothic"/>
        <family val="2"/>
      </rPr>
      <t>≤0,5%</t>
    </r>
  </si>
  <si>
    <r>
      <t>0,1%&lt;X</t>
    </r>
    <r>
      <rPr>
        <vertAlign val="subscript"/>
        <sz val="11"/>
        <color theme="0"/>
        <rFont val="Century Gothic"/>
        <family val="2"/>
      </rPr>
      <t>a</t>
    </r>
    <r>
      <rPr>
        <sz val="11"/>
        <color theme="0"/>
        <rFont val="Century Gothic"/>
        <family val="2"/>
      </rPr>
      <t>≤0,3%</t>
    </r>
  </si>
  <si>
    <r>
      <t>X</t>
    </r>
    <r>
      <rPr>
        <vertAlign val="subscript"/>
        <sz val="11"/>
        <color theme="0"/>
        <rFont val="Century Gothic"/>
        <family val="2"/>
      </rPr>
      <t>a</t>
    </r>
    <r>
      <rPr>
        <sz val="11"/>
        <color theme="0"/>
        <rFont val="Century Gothic"/>
        <family val="2"/>
      </rPr>
      <t>=0,1%</t>
    </r>
  </si>
  <si>
    <t>coefficiente 𝐶116𝑎</t>
  </si>
  <si>
    <t>valore massimo</t>
  </si>
  <si>
    <r>
      <t>C</t>
    </r>
    <r>
      <rPr>
        <b/>
        <vertAlign val="subscript"/>
        <sz val="11"/>
        <color theme="1"/>
        <rFont val="Century Gothic"/>
        <family val="2"/>
      </rPr>
      <t>116a</t>
    </r>
  </si>
  <si>
    <t>Dati di input: Anagrafica operatori, schema regolatorio e coefficienti - ANNI 2023-2024-2025</t>
  </si>
  <si>
    <t>QUALITÀ PRESTAZIONI (QLa)</t>
  </si>
  <si>
    <r>
      <t>TV</t>
    </r>
    <r>
      <rPr>
        <vertAlign val="subscript"/>
        <sz val="11"/>
        <color theme="1"/>
        <rFont val="Century Gothic"/>
        <family val="2"/>
      </rPr>
      <t>2021</t>
    </r>
  </si>
  <si>
    <r>
      <t>TV</t>
    </r>
    <r>
      <rPr>
        <vertAlign val="subscript"/>
        <sz val="11"/>
        <color theme="1"/>
        <rFont val="Century Gothic"/>
        <family val="2"/>
      </rPr>
      <t>2022</t>
    </r>
  </si>
  <si>
    <r>
      <t>TV</t>
    </r>
    <r>
      <rPr>
        <vertAlign val="subscript"/>
        <sz val="11"/>
        <color theme="1"/>
        <rFont val="Century Gothic"/>
        <family val="2"/>
      </rPr>
      <t>2023</t>
    </r>
  </si>
  <si>
    <r>
      <t>TF</t>
    </r>
    <r>
      <rPr>
        <vertAlign val="subscript"/>
        <sz val="11"/>
        <color theme="1"/>
        <rFont val="Century Gothic"/>
        <family val="2"/>
      </rPr>
      <t>2021</t>
    </r>
  </si>
  <si>
    <r>
      <t>TF</t>
    </r>
    <r>
      <rPr>
        <vertAlign val="subscript"/>
        <sz val="11"/>
        <color theme="1"/>
        <rFont val="Century Gothic"/>
        <family val="2"/>
      </rPr>
      <t>2022</t>
    </r>
  </si>
  <si>
    <r>
      <t>TF</t>
    </r>
    <r>
      <rPr>
        <vertAlign val="subscript"/>
        <sz val="11"/>
        <color theme="1"/>
        <rFont val="Century Gothic"/>
        <family val="2"/>
      </rPr>
      <t>2023</t>
    </r>
  </si>
  <si>
    <r>
      <t>T</t>
    </r>
    <r>
      <rPr>
        <vertAlign val="subscript"/>
        <sz val="11"/>
        <color theme="1"/>
        <rFont val="Century Gothic"/>
        <family val="2"/>
      </rPr>
      <t>2021</t>
    </r>
  </si>
  <si>
    <r>
      <t>T</t>
    </r>
    <r>
      <rPr>
        <vertAlign val="subscript"/>
        <sz val="11"/>
        <color theme="1"/>
        <rFont val="Century Gothic"/>
        <family val="2"/>
      </rPr>
      <t>2022</t>
    </r>
  </si>
  <si>
    <r>
      <t>T</t>
    </r>
    <r>
      <rPr>
        <vertAlign val="subscript"/>
        <sz val="11"/>
        <color theme="1"/>
        <rFont val="Century Gothic"/>
        <family val="2"/>
      </rPr>
      <t>2023</t>
    </r>
  </si>
  <si>
    <r>
      <t>q</t>
    </r>
    <r>
      <rPr>
        <vertAlign val="subscript"/>
        <sz val="11"/>
        <color theme="1"/>
        <rFont val="Century Gothic"/>
        <family val="2"/>
      </rPr>
      <t>2021</t>
    </r>
  </si>
  <si>
    <r>
      <t>q</t>
    </r>
    <r>
      <rPr>
        <vertAlign val="subscript"/>
        <sz val="11"/>
        <color theme="1"/>
        <rFont val="Century Gothic"/>
        <family val="2"/>
      </rPr>
      <t>2022</t>
    </r>
  </si>
  <si>
    <r>
      <t>q</t>
    </r>
    <r>
      <rPr>
        <vertAlign val="subscript"/>
        <sz val="11"/>
        <color theme="1"/>
        <rFont val="Century Gothic"/>
        <family val="2"/>
      </rPr>
      <t>2023</t>
    </r>
  </si>
  <si>
    <r>
      <t>CU</t>
    </r>
    <r>
      <rPr>
        <b/>
        <vertAlign val="subscript"/>
        <sz val="11"/>
        <color theme="1"/>
        <rFont val="Century Gothic"/>
        <family val="2"/>
      </rPr>
      <t>eff2021</t>
    </r>
    <r>
      <rPr>
        <b/>
        <sz val="11"/>
        <color theme="1"/>
        <rFont val="Century Gothic"/>
        <family val="2"/>
      </rPr>
      <t xml:space="preserve">  [cent€/kg]</t>
    </r>
  </si>
  <si>
    <r>
      <t>CU</t>
    </r>
    <r>
      <rPr>
        <b/>
        <vertAlign val="subscript"/>
        <sz val="11"/>
        <color theme="1"/>
        <rFont val="Century Gothic"/>
        <family val="2"/>
      </rPr>
      <t>eff2022</t>
    </r>
    <r>
      <rPr>
        <b/>
        <sz val="11"/>
        <color theme="1"/>
        <rFont val="Century Gothic"/>
        <family val="2"/>
      </rPr>
      <t xml:space="preserve">  [cent€/kg]</t>
    </r>
  </si>
  <si>
    <r>
      <t>CU</t>
    </r>
    <r>
      <rPr>
        <b/>
        <vertAlign val="subscript"/>
        <sz val="11"/>
        <color theme="1"/>
        <rFont val="Century Gothic"/>
        <family val="2"/>
      </rPr>
      <t>eff2023</t>
    </r>
    <r>
      <rPr>
        <b/>
        <sz val="11"/>
        <color theme="1"/>
        <rFont val="Century Gothic"/>
        <family val="2"/>
      </rPr>
      <t xml:space="preserve">  [cent€/kg]</t>
    </r>
  </si>
  <si>
    <t>Dati di input: RICAVI, COSTI e DATI ECONOMICO FINANZIARI DEI GESTORI - ANNO 2020</t>
  </si>
  <si>
    <t xml:space="preserve">Dati di conto economico: </t>
  </si>
  <si>
    <t>RICAVI</t>
  </si>
  <si>
    <t xml:space="preserve"> </t>
  </si>
  <si>
    <t>A1) Ricavi delle vendite e delle prestazioni</t>
  </si>
  <si>
    <t>A5) Altri ricavi e proventi</t>
  </si>
  <si>
    <r>
      <t>AR</t>
    </r>
    <r>
      <rPr>
        <vertAlign val="subscript"/>
        <sz val="10"/>
        <color theme="1"/>
        <rFont val="Century Gothic"/>
        <family val="2"/>
      </rPr>
      <t>a</t>
    </r>
  </si>
  <si>
    <r>
      <t>AR</t>
    </r>
    <r>
      <rPr>
        <vertAlign val="subscript"/>
        <sz val="10"/>
        <color theme="1"/>
        <rFont val="Century Gothic"/>
        <family val="2"/>
      </rPr>
      <t>sc,a</t>
    </r>
  </si>
  <si>
    <t>COSTI totale ciclo integrato dei RU</t>
  </si>
  <si>
    <t>B6 - Costi per materie di consumo e merci (al netto di resi, abbuoni e sconti)</t>
  </si>
  <si>
    <t>B7 - Costi per servizi</t>
  </si>
  <si>
    <t>Si usufruisce della deroga di cui al comma 1.11 det. 2/DRIF/2021?</t>
  </si>
  <si>
    <r>
      <t>CRT</t>
    </r>
    <r>
      <rPr>
        <vertAlign val="subscript"/>
        <sz val="11"/>
        <color theme="1"/>
        <rFont val="Century Gothic"/>
        <family val="2"/>
      </rPr>
      <t>a</t>
    </r>
  </si>
  <si>
    <r>
      <t>CTS</t>
    </r>
    <r>
      <rPr>
        <vertAlign val="subscript"/>
        <sz val="11"/>
        <color theme="1"/>
        <rFont val="Century Gothic"/>
        <family val="2"/>
      </rPr>
      <t>a</t>
    </r>
  </si>
  <si>
    <r>
      <t>CTR</t>
    </r>
    <r>
      <rPr>
        <vertAlign val="subscript"/>
        <sz val="11"/>
        <color theme="1"/>
        <rFont val="Century Gothic"/>
        <family val="2"/>
      </rPr>
      <t>a</t>
    </r>
  </si>
  <si>
    <r>
      <t>CRD</t>
    </r>
    <r>
      <rPr>
        <vertAlign val="subscript"/>
        <sz val="11"/>
        <color theme="1"/>
        <rFont val="Century Gothic"/>
        <family val="2"/>
      </rPr>
      <t>a</t>
    </r>
  </si>
  <si>
    <r>
      <t>CSL</t>
    </r>
    <r>
      <rPr>
        <vertAlign val="subscript"/>
        <sz val="11"/>
        <color theme="1"/>
        <rFont val="Century Gothic"/>
        <family val="2"/>
      </rPr>
      <t>a</t>
    </r>
  </si>
  <si>
    <r>
      <t>CARC</t>
    </r>
    <r>
      <rPr>
        <vertAlign val="subscript"/>
        <sz val="11"/>
        <color theme="1"/>
        <rFont val="Century Gothic"/>
        <family val="2"/>
      </rPr>
      <t>a</t>
    </r>
  </si>
  <si>
    <r>
      <t>CGG</t>
    </r>
    <r>
      <rPr>
        <vertAlign val="subscript"/>
        <sz val="11"/>
        <color theme="1"/>
        <rFont val="Century Gothic"/>
        <family val="2"/>
      </rPr>
      <t>a</t>
    </r>
  </si>
  <si>
    <r>
      <t>CCD</t>
    </r>
    <r>
      <rPr>
        <vertAlign val="subscript"/>
        <sz val="11"/>
        <color theme="1"/>
        <rFont val="Century Gothic"/>
        <family val="2"/>
      </rPr>
      <t>a</t>
    </r>
  </si>
  <si>
    <r>
      <t>CO</t>
    </r>
    <r>
      <rPr>
        <vertAlign val="subscript"/>
        <sz val="11"/>
        <color theme="1"/>
        <rFont val="Century Gothic"/>
        <family val="2"/>
      </rPr>
      <t>AL,a</t>
    </r>
  </si>
  <si>
    <t>B8 - Costi per godimento di beni di terzi</t>
  </si>
  <si>
    <t>B9 - Costi del personale</t>
  </si>
  <si>
    <t>B11 - Variazioni delle rimanenze di materie prime, sussidiarie, di consumo e merci</t>
  </si>
  <si>
    <t>B14 - Oneri diversi di gestione</t>
  </si>
  <si>
    <t>totale</t>
  </si>
  <si>
    <r>
      <t>Acc</t>
    </r>
    <r>
      <rPr>
        <vertAlign val="subscript"/>
        <sz val="11"/>
        <color theme="1"/>
        <rFont val="Century Gothic"/>
        <family val="2"/>
      </rPr>
      <t>a</t>
    </r>
  </si>
  <si>
    <t>costi di gestione post-operativa delle discariche</t>
  </si>
  <si>
    <t>accantonamenti relativi ai crediti</t>
  </si>
  <si>
    <t>accantonamenti per rischi e oneri previsti da normativa di settore e/o dal contratto di affidamento</t>
  </si>
  <si>
    <t>accantonamenti per altri non in eccesso rispetto a norme tributarie</t>
  </si>
  <si>
    <t>B10d (da c. 16.2 MTR-2)</t>
  </si>
  <si>
    <t>B12 - Accantonamento per rischi, nella misura massima ammessa dalle leggi e prassi fiscali</t>
  </si>
  <si>
    <t xml:space="preserve">B13 - Altri accantonamenti </t>
  </si>
  <si>
    <t xml:space="preserve">totale </t>
  </si>
  <si>
    <t>poste rettificative costi operativi:</t>
  </si>
  <si>
    <t>Costi attribuibili alle attività capitalizzate</t>
  </si>
  <si>
    <t>poste rettificative di cui al comma 1.1 del MTR-2:</t>
  </si>
  <si>
    <t>accantonamenti, diversi dagli ammortamenti, operati in eccesso rispetto all’applicazione di norme tributarie, fatto salvo quanto disposto dall'articolo 14 del MTR-2</t>
  </si>
  <si>
    <t>Canone, Mutuo, Leasing:</t>
  </si>
  <si>
    <t>oneri finanziari e le rettifiche di valori di attività finanziarie</t>
  </si>
  <si>
    <t>Proprietario 1</t>
  </si>
  <si>
    <t>svalutazioni delle immobilizzazioni</t>
  </si>
  <si>
    <t>Proprietario 2</t>
  </si>
  <si>
    <t>oneri straordinari</t>
  </si>
  <si>
    <t>Proprietario 3</t>
  </si>
  <si>
    <t>oneri per assicurazioni, qualora non espressamente previste da specifici obblighi normativi</t>
  </si>
  <si>
    <t>Leasing</t>
  </si>
  <si>
    <t>oneri per sanzioni, penali e risarcimenti, nonché costi sostenuti per il contenzioso ove l’impresa sia risultata soccombente</t>
  </si>
  <si>
    <t>costi connessi all’erogazione di liberalità</t>
  </si>
  <si>
    <t>costi pubblicitari e di marketing, ad esclusione di oneri che derivino da obblighi posti in capo ai concessionari</t>
  </si>
  <si>
    <t>spese di rappresentanza</t>
  </si>
  <si>
    <t>costi sostenuti per il conseguimento dei target cui è stata associata (in sede di determinazione delle entrate tariffarie riferite a precedenti annualità) la valorizzazione di costi operativi incentivanti (di natura previsionale), per cui l’operatore si è assunto il rischio di conseguire l’obiettivo a risorse definite ex ante</t>
  </si>
  <si>
    <t>costi complessivi sostenuti per l’adeguamento agli standard e ai livelli minimi di qualità introdotti dall’Autorità, nei casi in cui si sia fatto ricorso (in sede di determinazione delle entrate tariffarie riferite a precedenti annualità) alla valorizzazione delle corrispondenti componenti di costo di natura previsionale</t>
  </si>
  <si>
    <t>scostamenti già intercettati attraverso la valorizzazione (in sede di determinazione delle entrate tariffarie riferite a precedenti annualità) delle ulteriori componenti di costo di natura previsionale introdotte dalla regolazione pro tempore vigente, tenuto conto della quantificazione dei pertinenti recuperi nell’ambito delle componenti a conguaglio.</t>
  </si>
  <si>
    <t xml:space="preserve">Dati di economico finanziari: </t>
  </si>
  <si>
    <t>poste rettificative capitale investito:</t>
  </si>
  <si>
    <r>
      <t>PR</t>
    </r>
    <r>
      <rPr>
        <b/>
        <vertAlign val="subscript"/>
        <sz val="11"/>
        <color theme="1"/>
        <rFont val="Century Gothic"/>
        <family val="2"/>
      </rPr>
      <t>a</t>
    </r>
  </si>
  <si>
    <t>di cui TFR</t>
  </si>
  <si>
    <t>di cui fondi rischi e oneri</t>
  </si>
  <si>
    <t>di cui fondi per il ripristino di beni di  terzi</t>
  </si>
  <si>
    <t>Dati di input: RICAVI, COSTI e DATI ECONOMICO FINANZIARI DEI GESTORI - ANNO 2021</t>
  </si>
  <si>
    <t>TOTALE</t>
  </si>
  <si>
    <t>subtotale</t>
  </si>
  <si>
    <t>2019</t>
  </si>
  <si>
    <t>2020</t>
  </si>
  <si>
    <t>2021</t>
  </si>
  <si>
    <t>2022</t>
  </si>
  <si>
    <t>2023</t>
  </si>
  <si>
    <t>2024</t>
  </si>
  <si>
    <t>2025</t>
  </si>
  <si>
    <t>Gestore</t>
  </si>
  <si>
    <t>Cespiti gestore/Cespiti Proprietari diversi dal gestore</t>
  </si>
  <si>
    <t>ID Categoria Immobilizzazione</t>
  </si>
  <si>
    <t>Categoria immobilizzazione</t>
  </si>
  <si>
    <t>ID Categoria Cespite</t>
  </si>
  <si>
    <t>Categoria Cespiti Specifici</t>
  </si>
  <si>
    <t>Anno Cespite</t>
  </si>
  <si>
    <r>
      <t>CFP</t>
    </r>
    <r>
      <rPr>
        <b/>
        <i/>
        <vertAlign val="subscript"/>
        <sz val="11"/>
        <color theme="1"/>
        <rFont val="Century Gothic"/>
        <family val="2"/>
      </rPr>
      <t>c,t</t>
    </r>
  </si>
  <si>
    <t>Anno dismissioni</t>
  </si>
  <si>
    <t>Vite Utili 
c. 15.2 MTR-2</t>
  </si>
  <si>
    <t>Inserire vita utile se si ricade negli c. 15.5 e c. 15.6 MTR-2</t>
  </si>
  <si>
    <t>Vite utili
c. 15.5 e c. 15.6 MTR-2</t>
  </si>
  <si>
    <t>Deflatore</t>
  </si>
  <si>
    <t>CI</t>
  </si>
  <si>
    <r>
      <t>Fa</t>
    </r>
    <r>
      <rPr>
        <b/>
        <vertAlign val="subscript"/>
        <sz val="11"/>
        <color theme="1"/>
        <rFont val="Calibri"/>
        <family val="2"/>
        <scheme val="minor"/>
      </rPr>
      <t>CI</t>
    </r>
  </si>
  <si>
    <t>CFP</t>
  </si>
  <si>
    <r>
      <t>Fa</t>
    </r>
    <r>
      <rPr>
        <b/>
        <i/>
        <vertAlign val="subscript"/>
        <sz val="11"/>
        <color theme="1"/>
        <rFont val="Calibri"/>
        <family val="2"/>
        <scheme val="minor"/>
      </rPr>
      <t>CFP</t>
    </r>
  </si>
  <si>
    <r>
      <t>Amm</t>
    </r>
    <r>
      <rPr>
        <b/>
        <vertAlign val="subscript"/>
        <sz val="11"/>
        <color theme="1"/>
        <rFont val="Calibri"/>
        <family val="2"/>
        <scheme val="minor"/>
      </rPr>
      <t>CI</t>
    </r>
  </si>
  <si>
    <r>
      <t>Amm</t>
    </r>
    <r>
      <rPr>
        <b/>
        <vertAlign val="subscript"/>
        <sz val="11"/>
        <color theme="1"/>
        <rFont val="Calibri"/>
        <family val="2"/>
        <scheme val="minor"/>
      </rPr>
      <t>CFP</t>
    </r>
  </si>
  <si>
    <t>Amm</t>
  </si>
  <si>
    <t>IMN</t>
  </si>
  <si>
    <r>
      <t>CI</t>
    </r>
    <r>
      <rPr>
        <b/>
        <vertAlign val="subscript"/>
        <sz val="11"/>
        <color theme="1"/>
        <rFont val="Century Gothic"/>
        <family val="2"/>
      </rPr>
      <t>c,t</t>
    </r>
  </si>
  <si>
    <t xml:space="preserve">Discariche
VU </t>
  </si>
  <si>
    <t xml:space="preserve">Variazioni vite utili regolatorie (c. 15.5 e c. 15.6 MTR-2) </t>
  </si>
  <si>
    <t>Valore da fonte contabile</t>
  </si>
  <si>
    <t>LIC movimentate l'ultima volta nel 2020</t>
  </si>
  <si>
    <t>LIC movimentate l'ultima volta nel 2019</t>
  </si>
  <si>
    <t>LIC movimentate l'ultima volta nel 2018</t>
  </si>
  <si>
    <t xml:space="preserve">Dati di input - Immobilizzazioni in corso preconsuntivo 2021 - Immobilizzazioni in corso previsionali 2022-2023 </t>
  </si>
  <si>
    <t>LIC al 31/12/2021 (al netto dei saldi che risultino invariati dal 31/12/2017)</t>
  </si>
  <si>
    <r>
      <t>S</t>
    </r>
    <r>
      <rPr>
        <b/>
        <vertAlign val="subscript"/>
        <sz val="11"/>
        <rFont val="Century Gothic"/>
        <family val="2"/>
      </rPr>
      <t>lic,a</t>
    </r>
  </si>
  <si>
    <t>LIC al 31/12/2022 (al netto dei saldi che risultino invariati dal 31/12/2018)</t>
  </si>
  <si>
    <t>LIC al 31/12/2023 (al netto dei saldi che risultino invariati dal 31/12/2019)</t>
  </si>
  <si>
    <t>LIC movimentate l'ultima volta nel 2021</t>
  </si>
  <si>
    <t>LIC movimentate l'ultima volta nel 2022</t>
  </si>
  <si>
    <t>LIC movimentate l'ultima volta nel 2023</t>
  </si>
  <si>
    <t>Dati di input: COSTI PREVISIONALI DI GESTIONE, DETRAZIONI e CONGUAGLI - ANNI 2022-2023-2024-2025</t>
  </si>
  <si>
    <t>Costi previsionali</t>
  </si>
  <si>
    <t>Costi previsionali parte variabile</t>
  </si>
  <si>
    <t>totale Gestori</t>
  </si>
  <si>
    <r>
      <t>CO</t>
    </r>
    <r>
      <rPr>
        <vertAlign val="subscript"/>
        <sz val="11"/>
        <color theme="1"/>
        <rFont val="Century Gothic"/>
        <family val="2"/>
      </rPr>
      <t>exp,116,TV,a</t>
    </r>
  </si>
  <si>
    <r>
      <t>CQ</t>
    </r>
    <r>
      <rPr>
        <vertAlign val="subscript"/>
        <sz val="11"/>
        <color theme="1"/>
        <rFont val="Century Gothic"/>
        <family val="2"/>
      </rPr>
      <t>expTV,a</t>
    </r>
  </si>
  <si>
    <r>
      <t>COI</t>
    </r>
    <r>
      <rPr>
        <vertAlign val="subscript"/>
        <sz val="11"/>
        <color theme="1"/>
        <rFont val="Century Gothic"/>
        <family val="2"/>
      </rPr>
      <t>expTV,a</t>
    </r>
  </si>
  <si>
    <t>Costi previsionali parte fissa</t>
  </si>
  <si>
    <r>
      <t>CO</t>
    </r>
    <r>
      <rPr>
        <vertAlign val="subscript"/>
        <sz val="11"/>
        <color theme="1"/>
        <rFont val="Century Gothic"/>
        <family val="2"/>
      </rPr>
      <t>exp,116,TF,a</t>
    </r>
  </si>
  <si>
    <r>
      <t>CQ</t>
    </r>
    <r>
      <rPr>
        <vertAlign val="subscript"/>
        <sz val="11"/>
        <color theme="1"/>
        <rFont val="Century Gothic"/>
        <family val="2"/>
      </rPr>
      <t>expTF,a</t>
    </r>
  </si>
  <si>
    <r>
      <t>COI</t>
    </r>
    <r>
      <rPr>
        <vertAlign val="subscript"/>
        <sz val="11"/>
        <color theme="1"/>
        <rFont val="Century Gothic"/>
        <family val="2"/>
      </rPr>
      <t>expTF,a</t>
    </r>
  </si>
  <si>
    <r>
      <t>Quota residua relativa a RCND</t>
    </r>
    <r>
      <rPr>
        <vertAlign val="subscript"/>
        <sz val="10"/>
        <color theme="1"/>
        <rFont val="Century Gothic"/>
        <family val="2"/>
      </rPr>
      <t>TV</t>
    </r>
  </si>
  <si>
    <r>
      <t>Quota residua relativa alle componenti RCU</t>
    </r>
    <r>
      <rPr>
        <vertAlign val="subscript"/>
        <sz val="10"/>
        <color theme="1"/>
        <rFont val="Century Gothic"/>
        <family val="2"/>
      </rPr>
      <t>TV</t>
    </r>
  </si>
  <si>
    <t>Quota del recupero delle componenti residue a conguaglio relative ai costi variabili riferite agli anni 2018 e 2019, nonché degli effetti di eventuali rettifiche stabilite dall’Autorità</t>
  </si>
  <si>
    <r>
      <t>Scostamento  COS</t>
    </r>
    <r>
      <rPr>
        <vertAlign val="subscript"/>
        <sz val="10"/>
        <color theme="1"/>
        <rFont val="Century Gothic"/>
        <family val="2"/>
      </rPr>
      <t>exp,TV</t>
    </r>
  </si>
  <si>
    <r>
      <t>Scostamento  COV</t>
    </r>
    <r>
      <rPr>
        <vertAlign val="subscript"/>
        <sz val="10"/>
        <color theme="1"/>
        <rFont val="Century Gothic"/>
        <family val="2"/>
      </rPr>
      <t>exp,TV</t>
    </r>
  </si>
  <si>
    <r>
      <t>Recupero COI</t>
    </r>
    <r>
      <rPr>
        <vertAlign val="subscript"/>
        <sz val="10"/>
        <color theme="1"/>
        <rFont val="Century Gothic"/>
        <family val="2"/>
      </rPr>
      <t>exp,TV</t>
    </r>
  </si>
  <si>
    <r>
      <t>Recupero (solo se a vantaggio degli utenti) dell’eventuale scostamento tra la componente CQ</t>
    </r>
    <r>
      <rPr>
        <vertAlign val="subscript"/>
        <sz val="10"/>
        <color theme="1"/>
        <rFont val="Century Gothic"/>
        <family val="2"/>
      </rPr>
      <t>exp,TV</t>
    </r>
  </si>
  <si>
    <r>
      <t>Recupero dell’eventuale scostamento tra la componente CO</t>
    </r>
    <r>
      <rPr>
        <vertAlign val="subscript"/>
        <sz val="10"/>
        <color theme="1"/>
        <rFont val="Century Gothic"/>
        <family val="2"/>
      </rPr>
      <t>exp,116,TV</t>
    </r>
  </si>
  <si>
    <t>Recupero della differenza tra i costi riconosciuti nell’anno (a-2) conseguente all’applicazione delle tariffe di accesso agli impianti calcolate sulla base dei criteri fissati dall’Autorità e quanto ricompreso tra le entrate tariffarie riferite alla medesima annualità (a-2)</t>
  </si>
  <si>
    <t>i</t>
  </si>
  <si>
    <t>Recupero dello scostamento tra le entrate tariffarie variabili e quanto fatturato per la parte variabile con riferimento alla medesima annualità (a-2)</t>
  </si>
  <si>
    <r>
      <t>RC</t>
    </r>
    <r>
      <rPr>
        <b/>
        <vertAlign val="subscript"/>
        <sz val="11"/>
        <color theme="1"/>
        <rFont val="Century Gothic"/>
        <family val="2"/>
      </rPr>
      <t>TOT,TV,a</t>
    </r>
  </si>
  <si>
    <r>
      <t>Quota residua relativa alle componenti RCU</t>
    </r>
    <r>
      <rPr>
        <vertAlign val="subscript"/>
        <sz val="10"/>
        <color theme="1"/>
        <rFont val="Century Gothic"/>
        <family val="2"/>
      </rPr>
      <t>TF</t>
    </r>
  </si>
  <si>
    <t>Quota del recupero delle componenti residue a conguaglio relative ai costi fissi riferite agli anni 2018 e 2019, nonché degli effetti di eventuali rettifiche stabilite dall’Autorità</t>
  </si>
  <si>
    <r>
      <t>Scostamento  COV</t>
    </r>
    <r>
      <rPr>
        <vertAlign val="subscript"/>
        <sz val="10"/>
        <color theme="1"/>
        <rFont val="Century Gothic"/>
        <family val="2"/>
      </rPr>
      <t>exp,TF</t>
    </r>
  </si>
  <si>
    <r>
      <t>Recupero COI</t>
    </r>
    <r>
      <rPr>
        <vertAlign val="subscript"/>
        <sz val="10"/>
        <color theme="1"/>
        <rFont val="Century Gothic"/>
        <family val="2"/>
      </rPr>
      <t>exp,TF</t>
    </r>
  </si>
  <si>
    <r>
      <t>Recupero (solo se a vantaggio degli utenti) dell’eventuale scostamento tra la componente CQ</t>
    </r>
    <r>
      <rPr>
        <vertAlign val="subscript"/>
        <sz val="10"/>
        <color theme="1"/>
        <rFont val="Century Gothic"/>
        <family val="2"/>
      </rPr>
      <t>exp,TF</t>
    </r>
  </si>
  <si>
    <r>
      <t>Recupero dell’eventuale scostamento tra la componente CO</t>
    </r>
    <r>
      <rPr>
        <vertAlign val="subscript"/>
        <sz val="11"/>
        <color theme="1"/>
        <rFont val="Century Gothic"/>
        <family val="2"/>
      </rPr>
      <t>exp,116,TF</t>
    </r>
  </si>
  <si>
    <t>Recupero dello scostamento tra le entrate tariffarie fisse approvate per l’anno (a-2), qualora non coperte da ulteriori risorse disponibili, e quanto fatturato, per la parte fissa, con riferimento alla medesima annualità</t>
  </si>
  <si>
    <r>
      <t>RC</t>
    </r>
    <r>
      <rPr>
        <b/>
        <vertAlign val="subscript"/>
        <sz val="11"/>
        <color theme="1"/>
        <rFont val="Century Gothic"/>
        <family val="2"/>
      </rPr>
      <t>TOT,TF,a</t>
    </r>
  </si>
  <si>
    <t>IVA indetraibile - PARTE VARIABILE</t>
  </si>
  <si>
    <t>IVA indetraibile - PARTE FISSA</t>
  </si>
  <si>
    <t>Detrazioni da Det. 2/DRIF/2021 comma 1.4 (MIUR/Evasione/Agevolazioni/Riduzioni)</t>
  </si>
  <si>
    <t>Detrazioni come da Det. 2/DRIF/2021 comma 1.4 - PARTE VARIABILE</t>
  </si>
  <si>
    <t>Detrazioni come da Det. 2/DRIF/2021 comma 1.4  - PARTE FISSA</t>
  </si>
  <si>
    <t>Detrazioni come da Det. 2/DRIF/2021 comma 1.4 - TOTALE</t>
  </si>
  <si>
    <t>Costi per attività esterne al ciclo integrato dei RU di cui al comma 6.4 del MTR-2</t>
  </si>
  <si>
    <t>Attività esterne ciclo integrato RU</t>
  </si>
  <si>
    <t xml:space="preserve">Costi per attività esterne al ciclo integrato dei RU di cui al comma 6.4 del MTR-2 </t>
  </si>
  <si>
    <t>Foglio di INPUT: Detrazioni di cui al comma 4.6 delibera 363/2021/R/Rif</t>
  </si>
  <si>
    <t>TOTALE DELLE DETRAZIONI DI CUI AL COMMA 4.6 DELLA DELIBERAb363/2021/R/Rif PER I COSTI VARIABILI</t>
  </si>
  <si>
    <r>
      <t>CRT</t>
    </r>
    <r>
      <rPr>
        <b/>
        <vertAlign val="subscript"/>
        <sz val="11"/>
        <color theme="1"/>
        <rFont val="Century Gothic"/>
        <family val="2"/>
      </rPr>
      <t>a</t>
    </r>
  </si>
  <si>
    <r>
      <t>CTS</t>
    </r>
    <r>
      <rPr>
        <b/>
        <vertAlign val="subscript"/>
        <sz val="11"/>
        <color theme="1"/>
        <rFont val="Century Gothic"/>
        <family val="2"/>
      </rPr>
      <t>a</t>
    </r>
  </si>
  <si>
    <r>
      <t>CTR</t>
    </r>
    <r>
      <rPr>
        <b/>
        <vertAlign val="subscript"/>
        <sz val="11"/>
        <color theme="1"/>
        <rFont val="Century Gothic"/>
        <family val="2"/>
      </rPr>
      <t>a</t>
    </r>
  </si>
  <si>
    <r>
      <t>CRD</t>
    </r>
    <r>
      <rPr>
        <b/>
        <vertAlign val="subscript"/>
        <sz val="11"/>
        <color theme="1"/>
        <rFont val="Century Gothic"/>
        <family val="2"/>
      </rPr>
      <t>a</t>
    </r>
  </si>
  <si>
    <r>
      <t>COI</t>
    </r>
    <r>
      <rPr>
        <b/>
        <vertAlign val="subscript"/>
        <sz val="11"/>
        <color theme="1"/>
        <rFont val="Century Gothic"/>
        <family val="2"/>
      </rPr>
      <t>exp,116,TV,a</t>
    </r>
  </si>
  <si>
    <r>
      <t>CQ</t>
    </r>
    <r>
      <rPr>
        <b/>
        <vertAlign val="subscript"/>
        <sz val="11"/>
        <color theme="1"/>
        <rFont val="Century Gothic"/>
        <family val="2"/>
      </rPr>
      <t>expTV,a</t>
    </r>
  </si>
  <si>
    <r>
      <t>COI</t>
    </r>
    <r>
      <rPr>
        <b/>
        <vertAlign val="subscript"/>
        <sz val="11"/>
        <color theme="1"/>
        <rFont val="Century Gothic"/>
        <family val="2"/>
      </rPr>
      <t>expTV,a</t>
    </r>
  </si>
  <si>
    <r>
      <t>b(AR</t>
    </r>
    <r>
      <rPr>
        <b/>
        <vertAlign val="subscript"/>
        <sz val="11"/>
        <color theme="1"/>
        <rFont val="Century Gothic"/>
        <family val="2"/>
      </rPr>
      <t>a</t>
    </r>
    <r>
      <rPr>
        <b/>
        <sz val="11"/>
        <color theme="1"/>
        <rFont val="Century Gothic"/>
        <family val="2"/>
      </rPr>
      <t>)</t>
    </r>
  </si>
  <si>
    <r>
      <t>ω</t>
    </r>
    <r>
      <rPr>
        <vertAlign val="subscript"/>
        <sz val="10"/>
        <color theme="1"/>
        <rFont val="Century Gothic"/>
        <family val="2"/>
      </rPr>
      <t>a</t>
    </r>
  </si>
  <si>
    <t>b(1+ωa)</t>
  </si>
  <si>
    <r>
      <t>AR</t>
    </r>
    <r>
      <rPr>
        <vertAlign val="subscript"/>
        <sz val="10"/>
        <color theme="1"/>
        <rFont val="Century Gothic"/>
        <family val="2"/>
      </rPr>
      <t>SC,a</t>
    </r>
  </si>
  <si>
    <r>
      <t>b(1+ωa)ARsc</t>
    </r>
    <r>
      <rPr>
        <b/>
        <vertAlign val="subscript"/>
        <sz val="11"/>
        <color theme="1"/>
        <rFont val="Century Gothic"/>
        <family val="2"/>
      </rPr>
      <t>,a</t>
    </r>
  </si>
  <si>
    <r>
      <t>Scostamento  COV</t>
    </r>
    <r>
      <rPr>
        <vertAlign val="subscript"/>
        <sz val="10"/>
        <color theme="1"/>
        <rFont val="Century Gothic"/>
        <family val="2"/>
      </rPr>
      <t>expTV</t>
    </r>
  </si>
  <si>
    <t>Recupero delta (∑Ta-∑Tmax) di cui al comma 4.5 del MTR-2 - PARTE VARIABILE</t>
  </si>
  <si>
    <t>detrazioni di cui al. Art. 4.6 Del. 363/R/Rif -parte variabile</t>
  </si>
  <si>
    <t>TOTALE DELLE DETRAZIONI DI CUI AL COMMA 4.6 DELLA DELIBERAb363/2021/R/Rif PER I COSTI FISSI</t>
  </si>
  <si>
    <r>
      <t>CSL</t>
    </r>
    <r>
      <rPr>
        <b/>
        <vertAlign val="subscript"/>
        <sz val="11"/>
        <color theme="1"/>
        <rFont val="Century Gothic"/>
        <family val="2"/>
      </rPr>
      <t>a</t>
    </r>
  </si>
  <si>
    <r>
      <t>CARC</t>
    </r>
    <r>
      <rPr>
        <vertAlign val="subscript"/>
        <sz val="10"/>
        <color theme="1"/>
        <rFont val="Century Gothic"/>
        <family val="2"/>
      </rPr>
      <t>a</t>
    </r>
  </si>
  <si>
    <r>
      <t>CGG</t>
    </r>
    <r>
      <rPr>
        <vertAlign val="subscript"/>
        <sz val="10"/>
        <color theme="1"/>
        <rFont val="Century Gothic"/>
        <family val="2"/>
      </rPr>
      <t>a</t>
    </r>
  </si>
  <si>
    <r>
      <t>CDD</t>
    </r>
    <r>
      <rPr>
        <vertAlign val="subscript"/>
        <sz val="10"/>
        <color theme="1"/>
        <rFont val="Century Gothic"/>
        <family val="2"/>
      </rPr>
      <t>a</t>
    </r>
  </si>
  <si>
    <r>
      <t>CO</t>
    </r>
    <r>
      <rPr>
        <vertAlign val="subscript"/>
        <sz val="10"/>
        <color theme="1"/>
        <rFont val="Century Gothic"/>
        <family val="2"/>
      </rPr>
      <t>AL,a</t>
    </r>
  </si>
  <si>
    <r>
      <t>CC</t>
    </r>
    <r>
      <rPr>
        <b/>
        <vertAlign val="subscript"/>
        <sz val="11"/>
        <color theme="1"/>
        <rFont val="Century Gothic"/>
        <family val="2"/>
      </rPr>
      <t>a</t>
    </r>
  </si>
  <si>
    <r>
      <t>Amm</t>
    </r>
    <r>
      <rPr>
        <vertAlign val="subscript"/>
        <sz val="10"/>
        <color theme="1"/>
        <rFont val="Century Gothic"/>
        <family val="2"/>
      </rPr>
      <t>a</t>
    </r>
  </si>
  <si>
    <r>
      <t>Acc</t>
    </r>
    <r>
      <rPr>
        <vertAlign val="subscript"/>
        <sz val="10"/>
        <color theme="1"/>
        <rFont val="Century Gothic"/>
        <family val="2"/>
      </rPr>
      <t>a</t>
    </r>
  </si>
  <si>
    <t xml:space="preserve"> - di cui costi di gestione post-operativa delle discariche</t>
  </si>
  <si>
    <t xml:space="preserve"> - di cui per crediti</t>
  </si>
  <si>
    <t>- di cui per rischi e oneri previsti da normativa di settore e/o dal contratto di affidamento</t>
  </si>
  <si>
    <t xml:space="preserve"> - di cui per altri non in eccesso rispetto a norme tributarie</t>
  </si>
  <si>
    <r>
      <t>R</t>
    </r>
    <r>
      <rPr>
        <vertAlign val="subscript"/>
        <sz val="10"/>
        <color theme="1"/>
        <rFont val="Century Gothic"/>
        <family val="2"/>
      </rPr>
      <t>a</t>
    </r>
  </si>
  <si>
    <r>
      <t>R</t>
    </r>
    <r>
      <rPr>
        <vertAlign val="subscript"/>
        <sz val="10"/>
        <color theme="1"/>
        <rFont val="Century Gothic"/>
        <family val="2"/>
      </rPr>
      <t>LIC,a</t>
    </r>
  </si>
  <si>
    <r>
      <t>CK</t>
    </r>
    <r>
      <rPr>
        <vertAlign val="subscript"/>
        <sz val="10"/>
        <color theme="1"/>
        <rFont val="Century Gothic"/>
        <family val="2"/>
      </rPr>
      <t>Lprop,a</t>
    </r>
  </si>
  <si>
    <r>
      <t>CK</t>
    </r>
    <r>
      <rPr>
        <b/>
        <vertAlign val="subscript"/>
        <sz val="11"/>
        <color theme="1"/>
        <rFont val="Century Gothic"/>
        <family val="2"/>
      </rPr>
      <t>a</t>
    </r>
  </si>
  <si>
    <r>
      <t>COI</t>
    </r>
    <r>
      <rPr>
        <b/>
        <vertAlign val="subscript"/>
        <sz val="11"/>
        <color theme="1"/>
        <rFont val="Century Gothic"/>
        <family val="2"/>
      </rPr>
      <t>exp,116,TF,a</t>
    </r>
  </si>
  <si>
    <r>
      <t>CQ</t>
    </r>
    <r>
      <rPr>
        <b/>
        <vertAlign val="subscript"/>
        <sz val="11"/>
        <color theme="1"/>
        <rFont val="Century Gothic"/>
        <family val="2"/>
      </rPr>
      <t>expTF,a</t>
    </r>
  </si>
  <si>
    <r>
      <t>COI</t>
    </r>
    <r>
      <rPr>
        <b/>
        <vertAlign val="subscript"/>
        <sz val="11"/>
        <color theme="1"/>
        <rFont val="Century Gothic"/>
        <family val="2"/>
      </rPr>
      <t>expTF,a</t>
    </r>
  </si>
  <si>
    <r>
      <t>Recupero dell’eventuale scostamento tra la componente CO</t>
    </r>
    <r>
      <rPr>
        <vertAlign val="subscript"/>
        <sz val="10"/>
        <color theme="1"/>
        <rFont val="Century Gothic"/>
        <family val="2"/>
      </rPr>
      <t>exp,116,TF</t>
    </r>
  </si>
  <si>
    <t>Recupero delta (∑Ta-∑Tmax) di cui al comma 4.5 del MTR-2 - PARTE FISSA</t>
  </si>
  <si>
    <t>detrazioni di cui al. Art. 4.6 Del. 363/R/Rif -parte fissa</t>
  </si>
  <si>
    <t xml:space="preserve">Rimodulazione delle entrate tariffarie con distribuzione del delta (∑Ta-∑Tmax) o  istanza  di superamento del limite di cui al comma 4.6 MTR-2 </t>
  </si>
  <si>
    <t>SUPERAMENTO DEL LIMITE?</t>
  </si>
  <si>
    <t>Istanza di superamento del limite di cui al comma 4.6 MTR-2</t>
  </si>
  <si>
    <r>
      <t>delta (∑T</t>
    </r>
    <r>
      <rPr>
        <b/>
        <vertAlign val="subscript"/>
        <sz val="11"/>
        <rFont val="Century Gothic"/>
        <family val="2"/>
      </rPr>
      <t>a</t>
    </r>
    <r>
      <rPr>
        <b/>
        <sz val="11"/>
        <rFont val="Century Gothic"/>
        <family val="2"/>
      </rPr>
      <t>-∑T</t>
    </r>
    <r>
      <rPr>
        <b/>
        <vertAlign val="subscript"/>
        <sz val="11"/>
        <rFont val="Century Gothic"/>
        <family val="2"/>
      </rPr>
      <t>max</t>
    </r>
    <r>
      <rPr>
        <b/>
        <sz val="11"/>
        <rFont val="Century Gothic"/>
        <family val="2"/>
      </rPr>
      <t>)</t>
    </r>
  </si>
  <si>
    <t>delta (∑Ta-∑Tmax) - PARTE VARIABILE</t>
  </si>
  <si>
    <t>delta (∑Ta-∑Tmax)  - PARTE FISSA</t>
  </si>
  <si>
    <t>distribuzione del delta (∑Ta-∑Tmax) in caso di rinuncia all'istanza  di superamento del limite di cui al comma 4.6 MTR-2 - PARTE VARIABILE</t>
  </si>
  <si>
    <t>distribuzione del delta (∑Ta-∑Tmax) in caso di rinuncia all'istanza  di superamento del limite di cui al comma 4.6 MTR-2 - PARTE FISSA</t>
  </si>
  <si>
    <t>Distribuzione del delta (∑Ta-∑Tmax) di cui al comma  4.6 MTR-2 - TOTALE</t>
  </si>
  <si>
    <t>Recupero negli anni successivi delta (∑Ta-∑Tmax) c. 4.5 MTR-2</t>
  </si>
  <si>
    <t>Recupero delta (∑Ta-∑Tmax) di cui al comma 4.5 del MTR-2 - TOTALE</t>
  </si>
  <si>
    <t>Foglio di calcolo: CK - Costi d'uso del capitale</t>
  </si>
  <si>
    <t>Costi d'uso del capitale</t>
  </si>
  <si>
    <t>Ammortamento</t>
  </si>
  <si>
    <r>
      <t>AMM</t>
    </r>
    <r>
      <rPr>
        <vertAlign val="subscript"/>
        <sz val="11"/>
        <color theme="1"/>
        <rFont val="Century Gothic"/>
        <family val="2"/>
      </rPr>
      <t>a</t>
    </r>
  </si>
  <si>
    <t>Accantonamenti</t>
  </si>
  <si>
    <t>Remunerazione</t>
  </si>
  <si>
    <r>
      <t>R</t>
    </r>
    <r>
      <rPr>
        <vertAlign val="subscript"/>
        <sz val="11"/>
        <color theme="1"/>
        <rFont val="Century Gothic"/>
        <family val="2"/>
      </rPr>
      <t>a</t>
    </r>
  </si>
  <si>
    <t>Remunerazione immobilizzazioni in corso</t>
  </si>
  <si>
    <r>
      <t>R</t>
    </r>
    <r>
      <rPr>
        <vertAlign val="subscript"/>
        <sz val="11"/>
        <color theme="1"/>
        <rFont val="Century Gothic"/>
        <family val="2"/>
      </rPr>
      <t>LIC,a</t>
    </r>
  </si>
  <si>
    <t>Costi d'uso del capitale proprietari diversi dal gestore (c. 13.11 MTR2)</t>
  </si>
  <si>
    <r>
      <t>CK</t>
    </r>
    <r>
      <rPr>
        <vertAlign val="subscript"/>
        <sz val="11"/>
        <color theme="1"/>
        <rFont val="Century Gothic"/>
        <family val="2"/>
      </rPr>
      <t>Lprop,a</t>
    </r>
  </si>
  <si>
    <r>
      <t>CK</t>
    </r>
    <r>
      <rPr>
        <vertAlign val="subscript"/>
        <sz val="11"/>
        <color theme="1"/>
        <rFont val="Century Gothic"/>
        <family val="2"/>
      </rPr>
      <t>a</t>
    </r>
  </si>
  <si>
    <t>Calcolo componenti CK Cespiti del gestore</t>
  </si>
  <si>
    <t>Immobilizzazioni nette</t>
  </si>
  <si>
    <r>
      <t>IMN</t>
    </r>
    <r>
      <rPr>
        <vertAlign val="subscript"/>
        <sz val="11"/>
        <color theme="1"/>
        <rFont val="Century Gothic"/>
        <family val="2"/>
      </rPr>
      <t>a</t>
    </r>
  </si>
  <si>
    <t>IMNante2018</t>
  </si>
  <si>
    <t>IMNdal2018</t>
  </si>
  <si>
    <t>Capitale circolante netto</t>
  </si>
  <si>
    <r>
      <t>CCN</t>
    </r>
    <r>
      <rPr>
        <vertAlign val="subscript"/>
        <sz val="11"/>
        <color theme="1"/>
        <rFont val="Century Gothic"/>
        <family val="2"/>
      </rPr>
      <t>a</t>
    </r>
  </si>
  <si>
    <t>Poste rettificative</t>
  </si>
  <si>
    <r>
      <t>PR</t>
    </r>
    <r>
      <rPr>
        <vertAlign val="subscript"/>
        <sz val="11"/>
        <color theme="1"/>
        <rFont val="Century Gothic"/>
        <family val="2"/>
      </rPr>
      <t>a</t>
    </r>
  </si>
  <si>
    <t>CAPITALE INVESTITO NETTO</t>
  </si>
  <si>
    <r>
      <t>CIN</t>
    </r>
    <r>
      <rPr>
        <b/>
        <vertAlign val="subscript"/>
        <sz val="11"/>
        <color theme="1"/>
        <rFont val="Century Gothic"/>
        <family val="2"/>
      </rPr>
      <t>a</t>
    </r>
  </si>
  <si>
    <r>
      <t>Ricavi</t>
    </r>
    <r>
      <rPr>
        <sz val="8"/>
        <color theme="1"/>
        <rFont val="Century Gothic"/>
        <family val="2"/>
      </rPr>
      <t>A1, a-2</t>
    </r>
  </si>
  <si>
    <r>
      <t>Costi</t>
    </r>
    <r>
      <rPr>
        <vertAlign val="subscript"/>
        <sz val="11"/>
        <color theme="1"/>
        <rFont val="Century Gothic"/>
        <family val="2"/>
      </rPr>
      <t>B6,B7</t>
    </r>
  </si>
  <si>
    <t>CCN</t>
  </si>
  <si>
    <t>Wacc</t>
  </si>
  <si>
    <t>time lag investimenti realizzati post 2017</t>
  </si>
  <si>
    <t>Calcolo CK proprietari diversi dal gestore</t>
  </si>
  <si>
    <t>Cespiti proprietari diversi - Leasing</t>
  </si>
  <si>
    <t>Cespiti proprietari diversi dal gestore - Proprietario1</t>
  </si>
  <si>
    <t>Cespiti proprietari diversi dal gestore - Proprietario2</t>
  </si>
  <si>
    <t>Cespiti proprietari diversi dal gestore - Proprietario3</t>
  </si>
  <si>
    <t>Cka proprietari diversi dal gestore/leasing da inserire in PEF</t>
  </si>
  <si>
    <t>Canone/Mutuo/Leasing</t>
  </si>
  <si>
    <r>
      <t>AMM</t>
    </r>
    <r>
      <rPr>
        <b/>
        <vertAlign val="subscript"/>
        <sz val="11"/>
        <color theme="1"/>
        <rFont val="Century Gothic"/>
        <family val="2"/>
      </rPr>
      <t>a</t>
    </r>
  </si>
  <si>
    <r>
      <t>R</t>
    </r>
    <r>
      <rPr>
        <b/>
        <vertAlign val="subscript"/>
        <sz val="11"/>
        <color theme="1"/>
        <rFont val="Century Gothic"/>
        <family val="2"/>
      </rPr>
      <t>a</t>
    </r>
  </si>
  <si>
    <t>Calcolo componenti CK - Cespiti del gestore</t>
  </si>
  <si>
    <t>Cespiti gestore</t>
  </si>
  <si>
    <t>Foglio di calcolo: Entrate tariffarie di riferimento ante detrazioni di cui al comma 4.6 delibera 363/2021/R/Rif</t>
  </si>
  <si>
    <t>Totale delle entrate tariffarie relative alle componenti di costo VARIABILE</t>
  </si>
  <si>
    <r>
      <t>CO</t>
    </r>
    <r>
      <rPr>
        <b/>
        <vertAlign val="subscript"/>
        <sz val="11"/>
        <color theme="1"/>
        <rFont val="Century Gothic"/>
        <family val="2"/>
      </rPr>
      <t>exp,116,TV,a</t>
    </r>
  </si>
  <si>
    <r>
      <t>CQ</t>
    </r>
    <r>
      <rPr>
        <b/>
        <vertAlign val="subscript"/>
        <sz val="11"/>
        <color theme="1"/>
        <rFont val="Century Gothic"/>
        <family val="2"/>
      </rPr>
      <t>exp,TV,a</t>
    </r>
  </si>
  <si>
    <r>
      <t>COI</t>
    </r>
    <r>
      <rPr>
        <b/>
        <vertAlign val="subscript"/>
        <sz val="11"/>
        <color theme="1"/>
        <rFont val="Century Gothic"/>
        <family val="2"/>
      </rPr>
      <t>exp,TV,a</t>
    </r>
  </si>
  <si>
    <r>
      <t>TV</t>
    </r>
    <r>
      <rPr>
        <b/>
        <vertAlign val="subscript"/>
        <sz val="12"/>
        <color theme="1"/>
        <rFont val="Century Gothic"/>
        <family val="2"/>
      </rPr>
      <t>a</t>
    </r>
    <r>
      <rPr>
        <b/>
        <sz val="12"/>
        <color theme="1"/>
        <rFont val="Century Gothic"/>
        <family val="2"/>
      </rPr>
      <t xml:space="preserve">   </t>
    </r>
    <r>
      <rPr>
        <sz val="9"/>
        <color theme="1"/>
        <rFont val="Century Gothic"/>
        <family val="2"/>
      </rPr>
      <t>prima delle detrazioni di cui al. Art. 4.6 Del. 363/R/Rif</t>
    </r>
  </si>
  <si>
    <t>Totale delle entrate tariffarie relative alle componenti di costo FISSO</t>
  </si>
  <si>
    <r>
      <t>CO</t>
    </r>
    <r>
      <rPr>
        <b/>
        <vertAlign val="subscript"/>
        <sz val="11"/>
        <color theme="1"/>
        <rFont val="Century Gothic"/>
        <family val="2"/>
      </rPr>
      <t>exp,116,TF,a</t>
    </r>
  </si>
  <si>
    <r>
      <t>TF</t>
    </r>
    <r>
      <rPr>
        <b/>
        <vertAlign val="subscript"/>
        <sz val="12"/>
        <color theme="1"/>
        <rFont val="Century Gothic"/>
        <family val="2"/>
      </rPr>
      <t>a</t>
    </r>
    <r>
      <rPr>
        <b/>
        <sz val="12"/>
        <color theme="1"/>
        <rFont val="Century Gothic"/>
        <family val="2"/>
      </rPr>
      <t xml:space="preserve">  </t>
    </r>
    <r>
      <rPr>
        <sz val="9"/>
        <color theme="1"/>
        <rFont val="Century Gothic"/>
        <family val="2"/>
      </rPr>
      <t>prima delle detrazioni di cui al. Art. 4.6 Del. 363/R/Rif</t>
    </r>
  </si>
  <si>
    <r>
      <t>T</t>
    </r>
    <r>
      <rPr>
        <b/>
        <vertAlign val="subscript"/>
        <sz val="12"/>
        <color theme="1"/>
        <rFont val="Century Gothic"/>
        <family val="2"/>
      </rPr>
      <t>a</t>
    </r>
    <r>
      <rPr>
        <b/>
        <sz val="12"/>
        <color theme="1"/>
        <rFont val="Century Gothic"/>
        <family val="2"/>
      </rPr>
      <t>=TV</t>
    </r>
    <r>
      <rPr>
        <b/>
        <vertAlign val="subscript"/>
        <sz val="12"/>
        <color theme="1"/>
        <rFont val="Century Gothic"/>
        <family val="2"/>
      </rPr>
      <t>a</t>
    </r>
    <r>
      <rPr>
        <b/>
        <sz val="12"/>
        <color theme="1"/>
        <rFont val="Century Gothic"/>
        <family val="2"/>
      </rPr>
      <t>+TF</t>
    </r>
    <r>
      <rPr>
        <b/>
        <vertAlign val="subscript"/>
        <sz val="12"/>
        <color theme="1"/>
        <rFont val="Century Gothic"/>
        <family val="2"/>
      </rPr>
      <t>a</t>
    </r>
    <r>
      <rPr>
        <sz val="11"/>
        <color theme="1"/>
        <rFont val="Century Gothic"/>
        <family val="2"/>
      </rPr>
      <t xml:space="preserve"> prima delle detrazioni di cui al. Art. 4.6 Del. 363/2021/R/Rif</t>
    </r>
  </si>
  <si>
    <t>Limite alla crescita annuale delle entrate tariffarie</t>
  </si>
  <si>
    <r>
      <rPr>
        <b/>
        <sz val="11"/>
        <color theme="1"/>
        <rFont val="Calibri"/>
        <family val="2"/>
      </rPr>
      <t>ρ</t>
    </r>
    <r>
      <rPr>
        <b/>
        <vertAlign val="subscript"/>
        <sz val="11"/>
        <color theme="1"/>
        <rFont val="Century Gothic"/>
        <family val="2"/>
      </rPr>
      <t>a</t>
    </r>
  </si>
  <si>
    <r>
      <t>T</t>
    </r>
    <r>
      <rPr>
        <b/>
        <vertAlign val="subscript"/>
        <sz val="12"/>
        <color theme="1"/>
        <rFont val="Century Gothic"/>
        <family val="2"/>
      </rPr>
      <t>a</t>
    </r>
  </si>
  <si>
    <r>
      <t>TV</t>
    </r>
    <r>
      <rPr>
        <b/>
        <vertAlign val="subscript"/>
        <sz val="12"/>
        <color theme="1"/>
        <rFont val="Century Gothic"/>
        <family val="2"/>
      </rPr>
      <t>a-1</t>
    </r>
  </si>
  <si>
    <r>
      <t>TF</t>
    </r>
    <r>
      <rPr>
        <b/>
        <vertAlign val="subscript"/>
        <sz val="12"/>
        <color theme="1"/>
        <rFont val="Century Gothic"/>
        <family val="2"/>
      </rPr>
      <t>a-1</t>
    </r>
  </si>
  <si>
    <r>
      <t>T</t>
    </r>
    <r>
      <rPr>
        <b/>
        <vertAlign val="subscript"/>
        <sz val="12"/>
        <color theme="1"/>
        <rFont val="Century Gothic"/>
        <family val="2"/>
      </rPr>
      <t>a-1</t>
    </r>
  </si>
  <si>
    <r>
      <t>T</t>
    </r>
    <r>
      <rPr>
        <b/>
        <vertAlign val="subscript"/>
        <sz val="12"/>
        <color theme="1"/>
        <rFont val="Century Gothic"/>
        <family val="2"/>
      </rPr>
      <t>a</t>
    </r>
    <r>
      <rPr>
        <b/>
        <sz val="12"/>
        <color theme="1"/>
        <rFont val="Century Gothic"/>
        <family val="2"/>
      </rPr>
      <t xml:space="preserve"> /T</t>
    </r>
    <r>
      <rPr>
        <b/>
        <vertAlign val="subscript"/>
        <sz val="12"/>
        <color theme="1"/>
        <rFont val="Century Gothic"/>
        <family val="2"/>
      </rPr>
      <t>a-1</t>
    </r>
  </si>
  <si>
    <t>Foglio di calcolo: Entrate tariffarie di riferimento post detrazioni di cui al comma 4.6 delibera 363/2021/R/Rif</t>
  </si>
  <si>
    <t>TVa   dopo le detrazioni di cui al. Art. 4.6 Del. 363/2021/R/Rif</t>
  </si>
  <si>
    <r>
      <t>CQ</t>
    </r>
    <r>
      <rPr>
        <b/>
        <vertAlign val="subscript"/>
        <sz val="11"/>
        <color theme="1"/>
        <rFont val="Century Gothic"/>
        <family val="2"/>
      </rPr>
      <t>exp,TF,a</t>
    </r>
  </si>
  <si>
    <r>
      <t>COI</t>
    </r>
    <r>
      <rPr>
        <b/>
        <vertAlign val="subscript"/>
        <sz val="11"/>
        <color theme="1"/>
        <rFont val="Century Gothic"/>
        <family val="2"/>
      </rPr>
      <t>exp,TF,a</t>
    </r>
  </si>
  <si>
    <t>TFa   dopo le detrazioni di cui al. Art. 4.6 Del. 363/2021/R/Rif</t>
  </si>
  <si>
    <r>
      <t>T</t>
    </r>
    <r>
      <rPr>
        <b/>
        <vertAlign val="subscript"/>
        <sz val="12"/>
        <color theme="1"/>
        <rFont val="Century Gothic"/>
        <family val="2"/>
      </rPr>
      <t>a</t>
    </r>
    <r>
      <rPr>
        <b/>
        <sz val="12"/>
        <color theme="1"/>
        <rFont val="Century Gothic"/>
        <family val="2"/>
      </rPr>
      <t>=TV</t>
    </r>
    <r>
      <rPr>
        <b/>
        <vertAlign val="subscript"/>
        <sz val="12"/>
        <color theme="1"/>
        <rFont val="Century Gothic"/>
        <family val="2"/>
      </rPr>
      <t>a</t>
    </r>
    <r>
      <rPr>
        <b/>
        <sz val="12"/>
        <color theme="1"/>
        <rFont val="Century Gothic"/>
        <family val="2"/>
      </rPr>
      <t>+TF</t>
    </r>
    <r>
      <rPr>
        <b/>
        <vertAlign val="subscript"/>
        <sz val="12"/>
        <color theme="1"/>
        <rFont val="Century Gothic"/>
        <family val="2"/>
      </rPr>
      <t>a</t>
    </r>
    <r>
      <rPr>
        <sz val="11"/>
        <color theme="1"/>
        <rFont val="Century Gothic"/>
        <family val="2"/>
      </rPr>
      <t xml:space="preserve"> dopo le detrazioni di cui al. Art. 4.6 Del. 363/2021/R/Rif</t>
    </r>
  </si>
  <si>
    <t xml:space="preserve">Entrate tariffarie di riferimento finali per singolo gestore dopo distribuzione delta (∑Ta-∑Tmax) </t>
  </si>
  <si>
    <r>
      <t>TV</t>
    </r>
    <r>
      <rPr>
        <b/>
        <vertAlign val="subscript"/>
        <sz val="12"/>
        <color theme="1"/>
        <rFont val="Century Gothic"/>
        <family val="2"/>
      </rPr>
      <t>a</t>
    </r>
    <r>
      <rPr>
        <sz val="11"/>
        <color theme="1"/>
        <rFont val="Century Gothic"/>
        <family val="2"/>
      </rPr>
      <t xml:space="preserve"> dopo distribuzione delta (∑Ta-∑Tmax) </t>
    </r>
  </si>
  <si>
    <r>
      <t>TF</t>
    </r>
    <r>
      <rPr>
        <b/>
        <vertAlign val="subscript"/>
        <sz val="12"/>
        <color theme="1"/>
        <rFont val="Century Gothic"/>
        <family val="2"/>
      </rPr>
      <t>a</t>
    </r>
    <r>
      <rPr>
        <sz val="11"/>
        <color theme="1"/>
        <rFont val="Century Gothic"/>
        <family val="2"/>
      </rPr>
      <t xml:space="preserve"> dopo distribuzione delta (∑Ta-∑Tmax) </t>
    </r>
  </si>
  <si>
    <r>
      <t>T</t>
    </r>
    <r>
      <rPr>
        <b/>
        <vertAlign val="subscript"/>
        <sz val="12"/>
        <color theme="1"/>
        <rFont val="Century Gothic"/>
        <family val="2"/>
      </rPr>
      <t>a</t>
    </r>
    <r>
      <rPr>
        <b/>
        <sz val="12"/>
        <color theme="1"/>
        <rFont val="Century Gothic"/>
        <family val="2"/>
      </rPr>
      <t>=TV</t>
    </r>
    <r>
      <rPr>
        <b/>
        <vertAlign val="subscript"/>
        <sz val="12"/>
        <color theme="1"/>
        <rFont val="Century Gothic"/>
        <family val="2"/>
      </rPr>
      <t>a</t>
    </r>
    <r>
      <rPr>
        <b/>
        <sz val="12"/>
        <color theme="1"/>
        <rFont val="Century Gothic"/>
        <family val="2"/>
      </rPr>
      <t>+TF</t>
    </r>
    <r>
      <rPr>
        <b/>
        <vertAlign val="subscript"/>
        <sz val="12"/>
        <color theme="1"/>
        <rFont val="Century Gothic"/>
        <family val="2"/>
      </rPr>
      <t>a</t>
    </r>
    <r>
      <rPr>
        <sz val="11"/>
        <color theme="1"/>
        <rFont val="Century Gothic"/>
        <family val="2"/>
      </rPr>
      <t xml:space="preserve"> dopo distribuzione delta (∑Ta-∑Tmax) </t>
    </r>
  </si>
  <si>
    <t xml:space="preserve">       PEF 2022 - 2025</t>
  </si>
  <si>
    <t>Costi del/i gestore/i diverso/i dal Comune</t>
  </si>
  <si>
    <t>Costi 
del/i Comune/i</t>
  </si>
  <si>
    <t>Ciclo integrato
 RU (TOT PEF)</t>
  </si>
  <si>
    <r>
      <t xml:space="preserve">Costi dell’attività di raccolta e trasporto dei rifiuti urbani indifferenziati   </t>
    </r>
    <r>
      <rPr>
        <b/>
        <i/>
        <sz val="11"/>
        <color theme="1"/>
        <rFont val="Century Gothic"/>
        <family val="2"/>
      </rPr>
      <t>CRT</t>
    </r>
  </si>
  <si>
    <r>
      <t xml:space="preserve">Costi dell’attività di trattamento e smaltimento dei rifiuti urbani   </t>
    </r>
    <r>
      <rPr>
        <b/>
        <i/>
        <sz val="11"/>
        <color theme="1"/>
        <rFont val="Century Gothic"/>
        <family val="2"/>
      </rPr>
      <t>CTS</t>
    </r>
  </si>
  <si>
    <r>
      <t xml:space="preserve">Costi dell’attività di trattamento e recupero dei rifiuti urbani   </t>
    </r>
    <r>
      <rPr>
        <b/>
        <i/>
        <sz val="11"/>
        <color theme="1"/>
        <rFont val="Century Gothic"/>
        <family val="2"/>
      </rPr>
      <t>CTR</t>
    </r>
  </si>
  <si>
    <r>
      <t xml:space="preserve">Costi dell’attività di raccolta e trasporto delle frazioni differenziate   </t>
    </r>
    <r>
      <rPr>
        <b/>
        <i/>
        <sz val="11"/>
        <color theme="1"/>
        <rFont val="Century Gothic"/>
        <family val="2"/>
      </rPr>
      <t>CRD</t>
    </r>
  </si>
  <si>
    <r>
      <t xml:space="preserve">Costi operativi variabili previsionali di cui all'articolo 9.1 del MTR-2   </t>
    </r>
    <r>
      <rPr>
        <b/>
        <i/>
        <sz val="11"/>
        <rFont val="Century Gothic"/>
        <family val="2"/>
      </rPr>
      <t>CO</t>
    </r>
    <r>
      <rPr>
        <b/>
        <i/>
        <vertAlign val="superscript"/>
        <sz val="11"/>
        <rFont val="Century Gothic"/>
        <family val="2"/>
      </rPr>
      <t>EXP</t>
    </r>
    <r>
      <rPr>
        <b/>
        <i/>
        <vertAlign val="subscript"/>
        <sz val="11"/>
        <rFont val="Century Gothic"/>
        <family val="2"/>
      </rPr>
      <t>116,TV</t>
    </r>
  </si>
  <si>
    <r>
      <t xml:space="preserve">Costi operativi variabili previsionali di cui all'articolo 9.2 del MTR-2   </t>
    </r>
    <r>
      <rPr>
        <b/>
        <i/>
        <sz val="11"/>
        <color theme="1"/>
        <rFont val="Century Gothic"/>
        <family val="2"/>
      </rPr>
      <t>CQ</t>
    </r>
    <r>
      <rPr>
        <b/>
        <i/>
        <vertAlign val="superscript"/>
        <sz val="11"/>
        <color theme="1"/>
        <rFont val="Century Gothic"/>
        <family val="2"/>
      </rPr>
      <t>EXP</t>
    </r>
    <r>
      <rPr>
        <b/>
        <i/>
        <vertAlign val="subscript"/>
        <sz val="11"/>
        <color theme="1"/>
        <rFont val="Century Gothic"/>
        <family val="2"/>
      </rPr>
      <t>TV</t>
    </r>
  </si>
  <si>
    <r>
      <t xml:space="preserve">Costi operativi incentivanti variabili di cui all'articolo 9.3 del MTR-2   </t>
    </r>
    <r>
      <rPr>
        <b/>
        <i/>
        <sz val="11"/>
        <color theme="1"/>
        <rFont val="Century Gothic"/>
        <family val="2"/>
      </rPr>
      <t>COI</t>
    </r>
    <r>
      <rPr>
        <b/>
        <i/>
        <vertAlign val="superscript"/>
        <sz val="11"/>
        <color theme="1"/>
        <rFont val="Century Gothic"/>
        <family val="2"/>
      </rPr>
      <t>EXP</t>
    </r>
    <r>
      <rPr>
        <b/>
        <i/>
        <vertAlign val="subscript"/>
        <sz val="11"/>
        <color theme="1"/>
        <rFont val="Century Gothic"/>
        <family val="2"/>
      </rPr>
      <t>TV</t>
    </r>
  </si>
  <si>
    <r>
      <t xml:space="preserve">Proventi della vendita di materiale ed energia derivante da rifiuti   </t>
    </r>
    <r>
      <rPr>
        <b/>
        <i/>
        <sz val="11"/>
        <color theme="1"/>
        <rFont val="Century Gothic"/>
        <family val="2"/>
      </rPr>
      <t>AR</t>
    </r>
  </si>
  <si>
    <r>
      <t xml:space="preserve">Fattore di Sharing   </t>
    </r>
    <r>
      <rPr>
        <b/>
        <i/>
        <sz val="11"/>
        <color theme="1"/>
        <rFont val="Century Gothic"/>
        <family val="2"/>
      </rPr>
      <t>b</t>
    </r>
  </si>
  <si>
    <r>
      <t xml:space="preserve">Proventi della vendita di materiale ed energia derivante da rifiuti dopo sharing   </t>
    </r>
    <r>
      <rPr>
        <b/>
        <i/>
        <sz val="11"/>
        <color theme="1"/>
        <rFont val="Century Gothic"/>
        <family val="2"/>
      </rPr>
      <t>b(AR)</t>
    </r>
  </si>
  <si>
    <r>
      <t xml:space="preserve">Ricavi derivanti dai corrispettivi riconosciuti dai sistemi collettivi di compliance   </t>
    </r>
    <r>
      <rPr>
        <b/>
        <i/>
        <sz val="11"/>
        <color theme="1"/>
        <rFont val="Century Gothic"/>
        <family val="2"/>
      </rPr>
      <t>AR</t>
    </r>
    <r>
      <rPr>
        <b/>
        <i/>
        <vertAlign val="subscript"/>
        <sz val="11"/>
        <color theme="1"/>
        <rFont val="Century Gothic"/>
        <family val="2"/>
      </rPr>
      <t>sc</t>
    </r>
  </si>
  <si>
    <r>
      <t xml:space="preserve">Fattore di Sharing    </t>
    </r>
    <r>
      <rPr>
        <b/>
        <i/>
        <sz val="11"/>
        <color theme="1"/>
        <rFont val="Century Gothic"/>
        <family val="2"/>
      </rPr>
      <t>ω</t>
    </r>
  </si>
  <si>
    <r>
      <t xml:space="preserve">Fattore di Sharing    </t>
    </r>
    <r>
      <rPr>
        <b/>
        <i/>
        <sz val="11"/>
        <color theme="1"/>
        <rFont val="Century Gothic"/>
        <family val="2"/>
      </rPr>
      <t>b(1+ω)</t>
    </r>
  </si>
  <si>
    <r>
      <t xml:space="preserve">Ricavi derivanti dai corrispettivi riconosciuti dal dai sistemi collettivi di compliance dopo sharing   </t>
    </r>
    <r>
      <rPr>
        <b/>
        <i/>
        <sz val="11"/>
        <color theme="1"/>
        <rFont val="Century Gothic"/>
        <family val="2"/>
      </rPr>
      <t>b(1+ω)AR</t>
    </r>
    <r>
      <rPr>
        <b/>
        <i/>
        <vertAlign val="subscript"/>
        <sz val="11"/>
        <color theme="1"/>
        <rFont val="Century Gothic"/>
        <family val="2"/>
      </rPr>
      <t>sc</t>
    </r>
  </si>
  <si>
    <r>
      <t>Componente a conguaglio relativa ai costi variabili</t>
    </r>
    <r>
      <rPr>
        <b/>
        <sz val="11"/>
        <color theme="1"/>
        <rFont val="Century Gothic"/>
        <family val="2"/>
      </rPr>
      <t xml:space="preserve"> </t>
    </r>
    <r>
      <rPr>
        <sz val="11"/>
        <color theme="1"/>
        <rFont val="Century Gothic"/>
        <family val="2"/>
      </rPr>
      <t xml:space="preserve">  </t>
    </r>
    <r>
      <rPr>
        <b/>
        <i/>
        <sz val="11"/>
        <color theme="1"/>
        <rFont val="Century Gothic"/>
        <family val="2"/>
      </rPr>
      <t>RCtot</t>
    </r>
    <r>
      <rPr>
        <b/>
        <i/>
        <vertAlign val="subscript"/>
        <sz val="11"/>
        <color theme="1"/>
        <rFont val="Century Gothic"/>
        <family val="2"/>
      </rPr>
      <t>TV</t>
    </r>
  </si>
  <si>
    <t>Oneri relativi all'IVA indetraibile - PARTE VARIABILE</t>
  </si>
  <si>
    <t>∑TVa totale delle entrate tariffarie relative alle componenti di costo variabile dopo le detrazioni di cui al. Art. 4.6 Del. 363/2021/R/Rif</t>
  </si>
  <si>
    <r>
      <t xml:space="preserve">Costi dell’attività di spazzamento e di lavaggio   </t>
    </r>
    <r>
      <rPr>
        <b/>
        <i/>
        <sz val="11"/>
        <color theme="1"/>
        <rFont val="Century Gothic"/>
        <family val="2"/>
      </rPr>
      <t>CSL</t>
    </r>
  </si>
  <si>
    <r>
      <t xml:space="preserve">                    Costi per l’attività di gestione delle tariffe e dei rapporti con gli utenti   </t>
    </r>
    <r>
      <rPr>
        <b/>
        <i/>
        <sz val="11"/>
        <color theme="1"/>
        <rFont val="Century Gothic"/>
        <family val="2"/>
      </rPr>
      <t>CARC</t>
    </r>
  </si>
  <si>
    <r>
      <t xml:space="preserve">                    Costi generali di gestione   </t>
    </r>
    <r>
      <rPr>
        <b/>
        <i/>
        <sz val="11"/>
        <color theme="1"/>
        <rFont val="Century Gothic"/>
        <family val="2"/>
      </rPr>
      <t>CGG</t>
    </r>
  </si>
  <si>
    <r>
      <t xml:space="preserve">                    Costi relativi alla quota di crediti inesigibili    </t>
    </r>
    <r>
      <rPr>
        <b/>
        <i/>
        <sz val="11"/>
        <color theme="1"/>
        <rFont val="Century Gothic"/>
        <family val="2"/>
      </rPr>
      <t>CCD</t>
    </r>
  </si>
  <si>
    <r>
      <t xml:space="preserve">                    Altri costi   </t>
    </r>
    <r>
      <rPr>
        <b/>
        <i/>
        <sz val="11"/>
        <color theme="1"/>
        <rFont val="Century Gothic"/>
        <family val="2"/>
      </rPr>
      <t>CO</t>
    </r>
    <r>
      <rPr>
        <b/>
        <i/>
        <vertAlign val="subscript"/>
        <sz val="11"/>
        <color theme="1"/>
        <rFont val="Century Gothic"/>
        <family val="2"/>
      </rPr>
      <t>AL</t>
    </r>
  </si>
  <si>
    <r>
      <t xml:space="preserve">Costi comuni   </t>
    </r>
    <r>
      <rPr>
        <b/>
        <i/>
        <sz val="11"/>
        <color theme="1"/>
        <rFont val="Century Gothic"/>
        <family val="2"/>
      </rPr>
      <t>CC</t>
    </r>
  </si>
  <si>
    <r>
      <t xml:space="preserve">                  Ammortamenti   </t>
    </r>
    <r>
      <rPr>
        <b/>
        <i/>
        <sz val="11"/>
        <color theme="1"/>
        <rFont val="Century Gothic"/>
        <family val="2"/>
      </rPr>
      <t>Amm</t>
    </r>
  </si>
  <si>
    <r>
      <t xml:space="preserve">                  Accantonamenti   </t>
    </r>
    <r>
      <rPr>
        <b/>
        <i/>
        <sz val="11"/>
        <color theme="1"/>
        <rFont val="Century Gothic"/>
        <family val="2"/>
      </rPr>
      <t>Acc</t>
    </r>
  </si>
  <si>
    <t xml:space="preserve">                        - di cui costi di gestione post-operativa delle discariche</t>
  </si>
  <si>
    <t xml:space="preserve">                        - di cui per crediti</t>
  </si>
  <si>
    <t xml:space="preserve">                        - di cui per rischi e oneri previsti da normativa di settore e/o dal contratto di affidamento</t>
  </si>
  <si>
    <t xml:space="preserve">                        - di cui per altri non in eccesso rispetto a norme tributarie</t>
  </si>
  <si>
    <r>
      <t xml:space="preserve">               Remunerazione del capitale investito netto  </t>
    </r>
    <r>
      <rPr>
        <b/>
        <sz val="11"/>
        <color theme="1"/>
        <rFont val="Century Gothic"/>
        <family val="2"/>
      </rPr>
      <t xml:space="preserve"> </t>
    </r>
    <r>
      <rPr>
        <b/>
        <i/>
        <sz val="11"/>
        <color theme="1"/>
        <rFont val="Century Gothic"/>
        <family val="2"/>
      </rPr>
      <t>R</t>
    </r>
  </si>
  <si>
    <r>
      <t xml:space="preserve">               Remunerazione delle immobilizzazioni in corso   </t>
    </r>
    <r>
      <rPr>
        <b/>
        <i/>
        <sz val="11"/>
        <color theme="1"/>
        <rFont val="Century Gothic"/>
        <family val="2"/>
      </rPr>
      <t>R</t>
    </r>
    <r>
      <rPr>
        <b/>
        <i/>
        <vertAlign val="subscript"/>
        <sz val="11"/>
        <color theme="1"/>
        <rFont val="Century Gothic"/>
        <family val="2"/>
      </rPr>
      <t>LIC</t>
    </r>
  </si>
  <si>
    <r>
      <t xml:space="preserve">               Costi d'uso del capitale di cui all'art. 13.11 del MTR-2   </t>
    </r>
    <r>
      <rPr>
        <b/>
        <sz val="11"/>
        <color theme="1"/>
        <rFont val="Century Gothic"/>
        <family val="2"/>
      </rPr>
      <t xml:space="preserve"> </t>
    </r>
    <r>
      <rPr>
        <b/>
        <i/>
        <sz val="11"/>
        <color theme="1"/>
        <rFont val="Century Gothic"/>
        <family val="2"/>
      </rPr>
      <t>CK</t>
    </r>
    <r>
      <rPr>
        <b/>
        <i/>
        <vertAlign val="subscript"/>
        <sz val="11"/>
        <color theme="1"/>
        <rFont val="Century Gothic"/>
        <family val="2"/>
      </rPr>
      <t>proprietari</t>
    </r>
  </si>
  <si>
    <r>
      <t xml:space="preserve">Costi d'uso del capitale </t>
    </r>
    <r>
      <rPr>
        <b/>
        <sz val="11"/>
        <color theme="1"/>
        <rFont val="Century Gothic"/>
        <family val="2"/>
      </rPr>
      <t xml:space="preserve">  </t>
    </r>
    <r>
      <rPr>
        <b/>
        <i/>
        <sz val="11"/>
        <color theme="1"/>
        <rFont val="Century Gothic"/>
        <family val="2"/>
      </rPr>
      <t>CK</t>
    </r>
    <r>
      <rPr>
        <b/>
        <sz val="11"/>
        <color theme="1"/>
        <rFont val="Century Gothic"/>
        <family val="2"/>
      </rPr>
      <t xml:space="preserve"> </t>
    </r>
  </si>
  <si>
    <r>
      <t xml:space="preserve">Costi operativi fissi previsionali di cui all'articolo 9.1 del MTR-2   </t>
    </r>
    <r>
      <rPr>
        <b/>
        <i/>
        <sz val="11"/>
        <rFont val="Century Gothic"/>
        <family val="2"/>
      </rPr>
      <t>CO</t>
    </r>
    <r>
      <rPr>
        <b/>
        <i/>
        <vertAlign val="superscript"/>
        <sz val="11"/>
        <rFont val="Century Gothic"/>
        <family val="2"/>
      </rPr>
      <t>EXP</t>
    </r>
    <r>
      <rPr>
        <b/>
        <i/>
        <vertAlign val="subscript"/>
        <sz val="11"/>
        <rFont val="Century Gothic"/>
        <family val="2"/>
      </rPr>
      <t>116,TF</t>
    </r>
  </si>
  <si>
    <r>
      <t xml:space="preserve">Costi operativi fissi previsionali di cui all'articolo 9.2 del MTR-2   </t>
    </r>
    <r>
      <rPr>
        <b/>
        <i/>
        <sz val="11"/>
        <color theme="1"/>
        <rFont val="Century Gothic"/>
        <family val="2"/>
      </rPr>
      <t>CQ</t>
    </r>
    <r>
      <rPr>
        <b/>
        <i/>
        <vertAlign val="superscript"/>
        <sz val="11"/>
        <color theme="1"/>
        <rFont val="Century Gothic"/>
        <family val="2"/>
      </rPr>
      <t>EXP</t>
    </r>
    <r>
      <rPr>
        <b/>
        <i/>
        <vertAlign val="subscript"/>
        <sz val="11"/>
        <color theme="1"/>
        <rFont val="Century Gothic"/>
        <family val="2"/>
      </rPr>
      <t>TF</t>
    </r>
  </si>
  <si>
    <r>
      <t xml:space="preserve">Costi operativi incentivanti fissi di cui all'articolo 8 del MTR   </t>
    </r>
    <r>
      <rPr>
        <b/>
        <i/>
        <sz val="11"/>
        <color theme="1"/>
        <rFont val="Century Gothic"/>
        <family val="2"/>
      </rPr>
      <t>COI</t>
    </r>
    <r>
      <rPr>
        <b/>
        <i/>
        <vertAlign val="superscript"/>
        <sz val="11"/>
        <color theme="1"/>
        <rFont val="Century Gothic"/>
        <family val="2"/>
      </rPr>
      <t>EXP</t>
    </r>
    <r>
      <rPr>
        <b/>
        <i/>
        <vertAlign val="subscript"/>
        <sz val="11"/>
        <color theme="1"/>
        <rFont val="Century Gothic"/>
        <family val="2"/>
      </rPr>
      <t>TF</t>
    </r>
  </si>
  <si>
    <r>
      <t xml:space="preserve">Componente a conguaglio relativa ai costi fissi   </t>
    </r>
    <r>
      <rPr>
        <b/>
        <i/>
        <sz val="11"/>
        <color theme="1"/>
        <rFont val="Century Gothic"/>
        <family val="2"/>
      </rPr>
      <t>RC</t>
    </r>
    <r>
      <rPr>
        <b/>
        <i/>
        <vertAlign val="subscript"/>
        <sz val="11"/>
        <color theme="1"/>
        <rFont val="Century Gothic"/>
        <family val="2"/>
      </rPr>
      <t>TF</t>
    </r>
  </si>
  <si>
    <t>Oneri relativi all'IVA indetraibile - PARTE FISSA</t>
  </si>
  <si>
    <t>∑TFa totale delle entrate tariffarie relative alle componenti di costo fisse dopo le detrazioni di cui al. Art. 4.6 Del. 363/2021/R/Rif</t>
  </si>
  <si>
    <t>∑Ta= ∑TVa + ∑TFa    prima delle detrazioni di cui al. Art. 4.6 Del. 363/2021/R/Rif</t>
  </si>
  <si>
    <t>∑Ta= ∑TVa + ∑TFa    dopo le detrazioni di cui al. Art. 4.6 Del. 363/2021/R/Rif</t>
  </si>
  <si>
    <t xml:space="preserve">Grandezze fisico-tecniche </t>
  </si>
  <si>
    <r>
      <t xml:space="preserve">raccolta differenziata   </t>
    </r>
    <r>
      <rPr>
        <i/>
        <sz val="11"/>
        <color theme="1"/>
        <rFont val="Century Gothic"/>
        <family val="2"/>
      </rPr>
      <t>%</t>
    </r>
  </si>
  <si>
    <r>
      <t>q</t>
    </r>
    <r>
      <rPr>
        <i/>
        <vertAlign val="subscript"/>
        <sz val="11"/>
        <color theme="1"/>
        <rFont val="Century Gothic"/>
        <family val="2"/>
      </rPr>
      <t>a-2</t>
    </r>
    <r>
      <rPr>
        <i/>
        <sz val="11"/>
        <color theme="1"/>
        <rFont val="Century Gothic"/>
        <family val="2"/>
      </rPr>
      <t xml:space="preserve">  </t>
    </r>
    <r>
      <rPr>
        <i/>
        <sz val="11"/>
        <rFont val="Century Gothic"/>
        <family val="2"/>
      </rPr>
      <t xml:space="preserve"> t</t>
    </r>
    <r>
      <rPr>
        <i/>
        <sz val="11"/>
        <color theme="1"/>
        <rFont val="Century Gothic"/>
        <family val="2"/>
      </rPr>
      <t>on</t>
    </r>
  </si>
  <si>
    <r>
      <t xml:space="preserve">costo unitario effettivo - Cueff   </t>
    </r>
    <r>
      <rPr>
        <i/>
        <sz val="11"/>
        <color theme="1"/>
        <rFont val="Century Gothic"/>
        <family val="2"/>
      </rPr>
      <t>€cent/kg</t>
    </r>
  </si>
  <si>
    <t>Benchmark di riferimento [cent€/kg] (fabbisogno standard/costo medio settore)</t>
  </si>
  <si>
    <t>Coefficiente di gradualità</t>
  </si>
  <si>
    <r>
      <t xml:space="preserve">valutazione rispetto agli obiettivi di raccolta differenziata   </t>
    </r>
    <r>
      <rPr>
        <b/>
        <i/>
        <sz val="11"/>
        <color theme="1"/>
        <rFont val="Century Gothic"/>
        <family val="2"/>
      </rPr>
      <t>ɣ</t>
    </r>
    <r>
      <rPr>
        <b/>
        <i/>
        <vertAlign val="subscript"/>
        <sz val="11"/>
        <color theme="1"/>
        <rFont val="Century Gothic"/>
        <family val="2"/>
      </rPr>
      <t>1</t>
    </r>
    <r>
      <rPr>
        <sz val="11"/>
        <color theme="1"/>
        <rFont val="Century Gothic"/>
        <family val="2"/>
      </rPr>
      <t xml:space="preserve"> </t>
    </r>
  </si>
  <si>
    <r>
      <t xml:space="preserve">valutazione rispetto all' efficacia dell' attività di preparazione per il riutilizzo e riciclo   </t>
    </r>
    <r>
      <rPr>
        <b/>
        <i/>
        <sz val="11"/>
        <color theme="1"/>
        <rFont val="Century Gothic"/>
        <family val="2"/>
      </rPr>
      <t>ɣ</t>
    </r>
    <r>
      <rPr>
        <b/>
        <i/>
        <vertAlign val="subscript"/>
        <sz val="11"/>
        <color theme="1"/>
        <rFont val="Century Gothic"/>
        <family val="2"/>
      </rPr>
      <t>2</t>
    </r>
    <r>
      <rPr>
        <sz val="11"/>
        <color theme="1"/>
        <rFont val="Century Gothic"/>
        <family val="2"/>
      </rPr>
      <t xml:space="preserve"> </t>
    </r>
  </si>
  <si>
    <t>Totale    ɣ</t>
  </si>
  <si>
    <r>
      <t xml:space="preserve">Coefficiente di gradualità   </t>
    </r>
    <r>
      <rPr>
        <b/>
        <i/>
        <sz val="11"/>
        <color theme="0"/>
        <rFont val="Century Gothic"/>
        <family val="2"/>
      </rPr>
      <t>(1+ ɣ)</t>
    </r>
  </si>
  <si>
    <t>Verifica del limite di crescita</t>
  </si>
  <si>
    <r>
      <t>rpi</t>
    </r>
    <r>
      <rPr>
        <i/>
        <vertAlign val="subscript"/>
        <sz val="11"/>
        <color theme="1"/>
        <rFont val="Century Gothic"/>
        <family val="2"/>
      </rPr>
      <t>a</t>
    </r>
  </si>
  <si>
    <r>
      <t xml:space="preserve">coefficiente di recupero di produttività   </t>
    </r>
    <r>
      <rPr>
        <b/>
        <i/>
        <sz val="11"/>
        <color theme="1"/>
        <rFont val="Century Gothic"/>
        <family val="2"/>
      </rPr>
      <t>X</t>
    </r>
    <r>
      <rPr>
        <i/>
        <vertAlign val="subscript"/>
        <sz val="11"/>
        <color theme="1"/>
        <rFont val="Century Gothic"/>
        <family val="2"/>
      </rPr>
      <t>a</t>
    </r>
    <r>
      <rPr>
        <sz val="11"/>
        <color theme="1"/>
        <rFont val="Century Gothic"/>
        <family val="2"/>
      </rPr>
      <t xml:space="preserve"> </t>
    </r>
  </si>
  <si>
    <r>
      <t xml:space="preserve">coeff. per il miglioramento previsto della qualità </t>
    </r>
    <r>
      <rPr>
        <b/>
        <sz val="11"/>
        <color theme="1"/>
        <rFont val="Century Gothic"/>
        <family val="2"/>
      </rPr>
      <t xml:space="preserve">  </t>
    </r>
    <r>
      <rPr>
        <b/>
        <i/>
        <sz val="11"/>
        <color theme="1"/>
        <rFont val="Century Gothic"/>
        <family val="2"/>
      </rPr>
      <t>QL</t>
    </r>
    <r>
      <rPr>
        <b/>
        <i/>
        <vertAlign val="subscript"/>
        <sz val="11"/>
        <color theme="1"/>
        <rFont val="Century Gothic"/>
        <family val="2"/>
      </rPr>
      <t>a</t>
    </r>
    <r>
      <rPr>
        <b/>
        <sz val="11"/>
        <color theme="1"/>
        <rFont val="Century Gothic"/>
        <family val="2"/>
      </rPr>
      <t xml:space="preserve"> </t>
    </r>
  </si>
  <si>
    <r>
      <t xml:space="preserve">coeff. per la valorizzazione di modifiche del perimetro gestionale   </t>
    </r>
    <r>
      <rPr>
        <b/>
        <i/>
        <sz val="11"/>
        <color theme="1"/>
        <rFont val="Century Gothic"/>
        <family val="2"/>
      </rPr>
      <t>PG</t>
    </r>
    <r>
      <rPr>
        <b/>
        <i/>
        <vertAlign val="subscript"/>
        <sz val="11"/>
        <color theme="1"/>
        <rFont val="Century Gothic"/>
        <family val="2"/>
      </rPr>
      <t>a</t>
    </r>
    <r>
      <rPr>
        <sz val="11"/>
        <color theme="1"/>
        <rFont val="Century Gothic"/>
        <family val="2"/>
      </rPr>
      <t xml:space="preserve"> </t>
    </r>
  </si>
  <si>
    <r>
      <t xml:space="preserve">coeff. per decreto legislativo n. 116/20   </t>
    </r>
    <r>
      <rPr>
        <b/>
        <i/>
        <sz val="11"/>
        <color theme="1"/>
        <rFont val="Century Gothic"/>
        <family val="2"/>
      </rPr>
      <t>C</t>
    </r>
    <r>
      <rPr>
        <b/>
        <i/>
        <vertAlign val="subscript"/>
        <sz val="11"/>
        <rFont val="Century Gothic"/>
        <family val="2"/>
      </rPr>
      <t>116</t>
    </r>
    <r>
      <rPr>
        <sz val="11"/>
        <rFont val="Century Gothic"/>
        <family val="2"/>
      </rPr>
      <t xml:space="preserve"> </t>
    </r>
  </si>
  <si>
    <r>
      <t xml:space="preserve">Parametro per la determinazione del limite alla crescita delle tariffe </t>
    </r>
    <r>
      <rPr>
        <b/>
        <i/>
        <sz val="11"/>
        <color theme="0"/>
        <rFont val="Calibri"/>
        <family val="2"/>
      </rPr>
      <t>ρ</t>
    </r>
  </si>
  <si>
    <t>(1+ρ)</t>
  </si>
  <si>
    <r>
      <t xml:space="preserve"> </t>
    </r>
    <r>
      <rPr>
        <i/>
        <sz val="11"/>
        <color theme="0"/>
        <rFont val="Century Gothic"/>
        <family val="2"/>
      </rPr>
      <t>∑T</t>
    </r>
    <r>
      <rPr>
        <i/>
        <vertAlign val="subscript"/>
        <sz val="11"/>
        <color theme="0"/>
        <rFont val="Century Gothic"/>
        <family val="2"/>
      </rPr>
      <t>a</t>
    </r>
  </si>
  <si>
    <r>
      <t xml:space="preserve"> </t>
    </r>
    <r>
      <rPr>
        <i/>
        <sz val="11"/>
        <color theme="1"/>
        <rFont val="Century Gothic"/>
        <family val="2"/>
      </rPr>
      <t>∑TV</t>
    </r>
    <r>
      <rPr>
        <i/>
        <vertAlign val="subscript"/>
        <sz val="11"/>
        <color theme="1"/>
        <rFont val="Century Gothic"/>
        <family val="2"/>
      </rPr>
      <t>a-1</t>
    </r>
  </si>
  <si>
    <r>
      <t xml:space="preserve"> </t>
    </r>
    <r>
      <rPr>
        <i/>
        <sz val="11"/>
        <color theme="1"/>
        <rFont val="Century Gothic"/>
        <family val="2"/>
      </rPr>
      <t>∑TF</t>
    </r>
    <r>
      <rPr>
        <i/>
        <vertAlign val="subscript"/>
        <sz val="11"/>
        <color theme="1"/>
        <rFont val="Century Gothic"/>
        <family val="2"/>
      </rPr>
      <t>a-1</t>
    </r>
  </si>
  <si>
    <r>
      <t xml:space="preserve"> </t>
    </r>
    <r>
      <rPr>
        <i/>
        <sz val="11"/>
        <color theme="0"/>
        <rFont val="Century Gothic"/>
        <family val="2"/>
      </rPr>
      <t>∑T</t>
    </r>
    <r>
      <rPr>
        <i/>
        <vertAlign val="subscript"/>
        <sz val="11"/>
        <color theme="0"/>
        <rFont val="Century Gothic"/>
        <family val="2"/>
      </rPr>
      <t>a-1</t>
    </r>
  </si>
  <si>
    <r>
      <t xml:space="preserve"> </t>
    </r>
    <r>
      <rPr>
        <b/>
        <i/>
        <sz val="11"/>
        <color theme="0"/>
        <rFont val="Century Gothic"/>
        <family val="2"/>
      </rPr>
      <t>∑T</t>
    </r>
    <r>
      <rPr>
        <b/>
        <i/>
        <vertAlign val="subscript"/>
        <sz val="11"/>
        <color theme="0"/>
        <rFont val="Century Gothic"/>
        <family val="2"/>
      </rPr>
      <t>a</t>
    </r>
    <r>
      <rPr>
        <b/>
        <i/>
        <sz val="11"/>
        <color theme="0"/>
        <rFont val="Century Gothic"/>
        <family val="2"/>
      </rPr>
      <t>/ ∑T</t>
    </r>
    <r>
      <rPr>
        <b/>
        <i/>
        <vertAlign val="subscript"/>
        <sz val="11"/>
        <color theme="0"/>
        <rFont val="Century Gothic"/>
        <family val="2"/>
      </rPr>
      <t>a-1</t>
    </r>
  </si>
  <si>
    <r>
      <t>∑T</t>
    </r>
    <r>
      <rPr>
        <b/>
        <vertAlign val="subscript"/>
        <sz val="11"/>
        <color theme="0"/>
        <rFont val="Century Gothic"/>
        <family val="2"/>
      </rPr>
      <t>max</t>
    </r>
    <r>
      <rPr>
        <b/>
        <sz val="11"/>
        <color theme="0"/>
        <rFont val="Century Gothic"/>
        <family val="2"/>
      </rPr>
      <t xml:space="preserve">  (entrate tariffarie massime applicabili nel rispetto del limite di crescita)</t>
    </r>
  </si>
  <si>
    <r>
      <t>delta (∑T</t>
    </r>
    <r>
      <rPr>
        <b/>
        <vertAlign val="subscript"/>
        <sz val="11"/>
        <color theme="0"/>
        <rFont val="Century Gothic"/>
        <family val="2"/>
      </rPr>
      <t>a</t>
    </r>
    <r>
      <rPr>
        <b/>
        <sz val="11"/>
        <color theme="0"/>
        <rFont val="Century Gothic"/>
        <family val="2"/>
      </rPr>
      <t>-∑T</t>
    </r>
    <r>
      <rPr>
        <b/>
        <vertAlign val="subscript"/>
        <sz val="11"/>
        <color theme="0"/>
        <rFont val="Century Gothic"/>
        <family val="2"/>
      </rPr>
      <t>max</t>
    </r>
    <r>
      <rPr>
        <b/>
        <sz val="11"/>
        <color theme="0"/>
        <rFont val="Century Gothic"/>
        <family val="2"/>
      </rPr>
      <t>)</t>
    </r>
  </si>
  <si>
    <t xml:space="preserve">TVa dopo distribuzione delta (∑Ta-∑Tmax) </t>
  </si>
  <si>
    <t xml:space="preserve">TFa dopo distribuzione delta (∑Ta-∑Tmax) </t>
  </si>
  <si>
    <t xml:space="preserve">Ta=TVa+TFa dopo distribuzione delta (∑Ta-∑Tmax) </t>
  </si>
  <si>
    <t>Detrazioni di cui al comma 1.4 della Determina n. 2/DRIF/2021 - parte variabile</t>
  </si>
  <si>
    <t>Detrazioni di cui al comma 1.4 della Determina n. 2/DRIF/2021 - parte fissa</t>
  </si>
  <si>
    <r>
      <rPr>
        <b/>
        <i/>
        <sz val="11"/>
        <color theme="0"/>
        <rFont val="Century Gothic"/>
        <family val="2"/>
      </rPr>
      <t>∑TV</t>
    </r>
    <r>
      <rPr>
        <b/>
        <i/>
        <vertAlign val="subscript"/>
        <sz val="11"/>
        <color theme="0"/>
        <rFont val="Century Gothic"/>
        <family val="2"/>
      </rPr>
      <t>a</t>
    </r>
    <r>
      <rPr>
        <b/>
        <sz val="11"/>
        <color theme="0"/>
        <rFont val="Century Gothic"/>
        <family val="2"/>
      </rPr>
      <t xml:space="preserve"> totale delle entrate tariffarie relative alle componenti di costo variabile dopo le detrazioni di cui al comma 1.4 della Determina n.2/DRIF/2021 </t>
    </r>
  </si>
  <si>
    <r>
      <rPr>
        <b/>
        <i/>
        <sz val="11"/>
        <color theme="0"/>
        <rFont val="Century Gothic"/>
        <family val="2"/>
      </rPr>
      <t>∑TF</t>
    </r>
    <r>
      <rPr>
        <b/>
        <i/>
        <vertAlign val="subscript"/>
        <sz val="11"/>
        <color theme="0"/>
        <rFont val="Century Gothic"/>
        <family val="2"/>
      </rPr>
      <t>a</t>
    </r>
    <r>
      <rPr>
        <b/>
        <sz val="11"/>
        <color theme="0"/>
        <rFont val="Century Gothic"/>
        <family val="2"/>
      </rPr>
      <t xml:space="preserve"> totale delle entrate tariffarie relative alle componenti di costo variabile dopo le detrazioni di cui al comma 1.4 della Determina n.2/DRIF/2021</t>
    </r>
  </si>
  <si>
    <t>Totale entrate tariffarie dopo le detrazioni di cui al comma 1.4 della Determina n.2/DRIF/2021</t>
  </si>
  <si>
    <t xml:space="preserve">Attività esterne Ciclo integrato RU </t>
  </si>
  <si>
    <t>Inflazione</t>
  </si>
  <si>
    <t>TABELLA DEFLATORI</t>
  </si>
  <si>
    <t>TABELLA VITE UTILI REGOLATORIE</t>
  </si>
  <si>
    <t>Deflatore investimenti</t>
  </si>
  <si>
    <t>ID IMM</t>
  </si>
  <si>
    <t>ID CESPITI</t>
  </si>
  <si>
    <t>ID Imm_cespiti</t>
  </si>
  <si>
    <t>Categorie di cespiti specifici</t>
  </si>
  <si>
    <t>Vita Utile Regolatorie MTR-2</t>
  </si>
  <si>
    <t>ANNO</t>
  </si>
  <si>
    <t xml:space="preserve"> Deflatore per anno 2018</t>
  </si>
  <si>
    <t xml:space="preserve"> Deflatore per anno 2019</t>
  </si>
  <si>
    <t xml:space="preserve"> Deflatore per anno 2020</t>
  </si>
  <si>
    <t xml:space="preserve"> Deflatore per anno 2021</t>
  </si>
  <si>
    <t xml:space="preserve"> Deflatore per anno 2022</t>
  </si>
  <si>
    <t xml:space="preserve"> Deflatore per anno 2023</t>
  </si>
  <si>
    <t xml:space="preserve"> Deflatore per anno 2024</t>
  </si>
  <si>
    <t xml:space="preserve"> Deflatore per anno 2025</t>
  </si>
  <si>
    <t>Raccolta e trasporto, Spazzamento e lavaggio</t>
  </si>
  <si>
    <t>Trattamento Meccanico Biologico</t>
  </si>
  <si>
    <t>Discariche</t>
  </si>
  <si>
    <t>Inceneritori</t>
  </si>
  <si>
    <t>Compostaggio, Digestione Anaerobica e Misti</t>
  </si>
  <si>
    <t>Cespiti Comuni</t>
  </si>
  <si>
    <t>Compattatori, Spazzatrici e Autocarri attrezzati</t>
  </si>
  <si>
    <t>Unità trattamento meccanico (separatori, compattatori, tritovagliatura, ecc.)</t>
  </si>
  <si>
    <t>Impianti di pretrattamento</t>
  </si>
  <si>
    <t>Unità di pretrattamento</t>
  </si>
  <si>
    <t>Terreni</t>
  </si>
  <si>
    <t>Cassonetti, Campane e Cassoni</t>
  </si>
  <si>
    <t xml:space="preserve">Unità trattamento biologico (bioessiccazione, biostabilizzazione, digestione anaerobica, ecc.) </t>
  </si>
  <si>
    <t>Opere di impermeabilizzazione del fondo e delle pareti e di difesa idraulica</t>
  </si>
  <si>
    <t>Unità di incenerimento a griglia mobile (combustore, caldaia, trattamento fumi)</t>
  </si>
  <si>
    <t>Unità di compostaggio</t>
  </si>
  <si>
    <t>Fabbricati</t>
  </si>
  <si>
    <t>Altre attrezzature (bidoni, aspirafoglie, ecc.)</t>
  </si>
  <si>
    <t xml:space="preserve">Impianti raccolta e trattamento biogas </t>
  </si>
  <si>
    <t>Impianti di raccolta e trattamento percolato</t>
  </si>
  <si>
    <t>Unità di incenerimento a letto fluido (combustore, caldaia, trattamento fumi)</t>
  </si>
  <si>
    <t>Unità digestione anaerobica</t>
  </si>
  <si>
    <t>Sistemi informativi</t>
  </si>
  <si>
    <t>Altri impianti (pesatura, riduzione odori, lavaggio, aspirazione esalazioni, ecc.)</t>
  </si>
  <si>
    <t>Turbina/alimentatore</t>
  </si>
  <si>
    <t>Impianto di raccolta e trattamento biogas</t>
  </si>
  <si>
    <t>Immobilizzazioni immateriali</t>
  </si>
  <si>
    <t>Altri impianti</t>
  </si>
  <si>
    <t xml:space="preserve">Altri impianti </t>
  </si>
  <si>
    <t>Pozzi monitoraggio falda</t>
  </si>
  <si>
    <t>Altri impianti (pesatura, riduzione odori, misura, ecc.)</t>
  </si>
  <si>
    <t>Impianto di raccolta e trattamento percolato</t>
  </si>
  <si>
    <t>Altre immobilizzazioni materiali</t>
  </si>
  <si>
    <t>Impianti di cogenerazione</t>
  </si>
  <si>
    <t>Altri impianti (pesatura, riduzione odori, misura ecc.)</t>
  </si>
  <si>
    <t>Telecontrollo</t>
  </si>
  <si>
    <t>Cespiti comuni</t>
  </si>
  <si>
    <t>Macchine operatrici (pale meccaniche, compattatori, ecc.)</t>
  </si>
  <si>
    <t>Automezzi e Autoveicoli</t>
  </si>
  <si>
    <t xml:space="preserve">Legata alla capacità residua e alle migliori stime disponibili in ordine all’esaurimento della discarica come definita dall’ETC, con procedura partecipata dal gestore    </t>
  </si>
  <si>
    <t>-</t>
  </si>
  <si>
    <t>Cespiti proprietari diversi del gestore</t>
  </si>
  <si>
    <t>Proprietà cespiti</t>
  </si>
  <si>
    <t>Variazioni vita utile regolatoria</t>
  </si>
  <si>
    <t>vita utile INFERIORE alla vita utile regolatoria - c. 15.5</t>
  </si>
  <si>
    <t>vita utile SUPERIORE alla vita utile regolatoria - c. 15.6</t>
  </si>
  <si>
    <t>vita utile regolatoria</t>
  </si>
  <si>
    <t>Indicare il nome del Comune</t>
  </si>
  <si>
    <t>Regione/Provincia/Comune</t>
  </si>
  <si>
    <r>
      <rPr>
        <b/>
        <sz val="14"/>
        <color theme="1"/>
        <rFont val="Arial Narrow"/>
        <family val="2"/>
      </rPr>
      <t>Indicare i servizi svolti dal Comune, direttamente o tramite prestatori d'opera (forme associative, cooperative) diversi dai Gestori del ciclo RU</t>
    </r>
    <r>
      <rPr>
        <sz val="11"/>
        <color theme="1"/>
        <rFont val="Arial Narrow"/>
        <family val="2"/>
      </rPr>
      <t xml:space="preserve">
</t>
    </r>
  </si>
  <si>
    <t>Componente tariffaria</t>
  </si>
  <si>
    <t>Descrizione attività</t>
  </si>
  <si>
    <t>Anno 2021</t>
  </si>
  <si>
    <t>Anno 2022</t>
  </si>
  <si>
    <t>Anno 2023</t>
  </si>
  <si>
    <t>Anno 2024</t>
  </si>
  <si>
    <t>Anno 2025</t>
  </si>
  <si>
    <t>CSL</t>
  </si>
  <si>
    <t>Spazzamento e lavaggio</t>
  </si>
  <si>
    <t>CRT</t>
  </si>
  <si>
    <t>Raccolta e trasporto dei rifiuti urbani indifferenziati</t>
  </si>
  <si>
    <t>CTS</t>
  </si>
  <si>
    <t>Trattamento e smaltimento dei rifiuti urbani</t>
  </si>
  <si>
    <t>CRD</t>
  </si>
  <si>
    <t>Raccolta e trasporto delle frazioni differenziate</t>
  </si>
  <si>
    <t>CTR</t>
  </si>
  <si>
    <t>Trattamento e recupero dei rifiuti urbani</t>
  </si>
  <si>
    <t>CARC</t>
  </si>
  <si>
    <t>Gestione delle tariffe e dei rapporti con gli utenti</t>
  </si>
  <si>
    <t>CGG</t>
  </si>
  <si>
    <t>CCD</t>
  </si>
  <si>
    <t>Crediti inesigibili</t>
  </si>
  <si>
    <t>ACC</t>
  </si>
  <si>
    <t>Accantonamento rischi e oneri e svalutazione crediti</t>
  </si>
  <si>
    <t>COal</t>
  </si>
  <si>
    <t>Descrizione</t>
  </si>
  <si>
    <t>TITOLO V – SOSTENIBILITÀ FINANZIARIA EFFICIENTE</t>
  </si>
  <si>
    <t>Art. 17-19 - Conguagli relativi ai costi variabili e fissi</t>
  </si>
  <si>
    <t>il recupero dello scostamento tra le entrate tariffarie variabili approvate per l’anno (a-2), qualora non coperte da ulteriori risorse disponibili, e quanto fatturato, per la parte variabile, con riferimento alla medesima annualità.</t>
  </si>
  <si>
    <t>Contributo MIUR percepito ai sensi del DL 248/07</t>
  </si>
  <si>
    <t>Entrate provenienti da attività di recupero dell’evasione</t>
  </si>
  <si>
    <t>Entrate derivanti da procedure sanzionatorie</t>
  </si>
  <si>
    <t>Ulteriori entrate provenienti da Regione o altri Enti pubblici, comprese quelle destinate a finanziare agevolazioni tariffarie</t>
  </si>
  <si>
    <t>il recupero dello scostamento tra le entrate tariffarie fisse approvate per l’anno (a-2), qualora non coperte da ulteriori risorse disponibili, e quanto fatturato, per la parte fissa, con riferimento alla medesima annualità.</t>
  </si>
  <si>
    <t>Voce ARERA</t>
  </si>
  <si>
    <t>Totale</t>
  </si>
  <si>
    <t>Agevolazioni tariffarie corrisposte alle utenze domestiche con risorse proprie del Comune, escluse quelle erogate con fondi messi a disposizione da Regione o altri Enti</t>
  </si>
  <si>
    <t>Importo</t>
  </si>
  <si>
    <t>Costi effettivamente sostenuti per la gestione dell'emergenza da COVID-19, comprensivi della parte eventualmente coperta da rimborsi da parte di Regione e/o altri Enti (incluse le risorse del "Fondone COVID-19"), inclusi i costi rifatturati dal Gestore per il servizio di raccolta domiciliare</t>
  </si>
  <si>
    <t>Costi effettivamente sostenuti con risorse proprie del Comune per il raggiungimento degli obiettivi (target) sottostanti, già ridotti di eventuali contributi in conto esercizio erogati da parte di Comuni, Regione e/o altri Enti</t>
  </si>
  <si>
    <t>Importo 2021</t>
  </si>
  <si>
    <t>Note esplicative</t>
  </si>
  <si>
    <t xml:space="preserve">Descrizione </t>
  </si>
  <si>
    <t>Costi di Parte variabile (TV)</t>
  </si>
  <si>
    <t>Costi di Parte Fissa (TF)</t>
  </si>
  <si>
    <t>Imponibile</t>
  </si>
  <si>
    <t xml:space="preserve">IVA </t>
  </si>
  <si>
    <t>Imponibile e IVA su costi diretti del Comune</t>
  </si>
  <si>
    <t>Totale IVA</t>
  </si>
  <si>
    <t>ANNO 2021</t>
  </si>
  <si>
    <t>Selezionare il Comune</t>
  </si>
  <si>
    <t>Altri oneri (include spese di funzionamento del Cosiglio di Bacino Verona Nord)</t>
  </si>
  <si>
    <t>Costi generali (include costi per il Consorzio di Bacino Verona Due Quadrilatero)</t>
  </si>
  <si>
    <t>Indicare SI/NO o eventuali note di commento</t>
  </si>
  <si>
    <t>La compilazione della colonna imponibile è facoltativa, mentre quella IVA è obbligatoria se presente</t>
  </si>
  <si>
    <t>Importo effettivo</t>
  </si>
  <si>
    <t>Importo previsto</t>
  </si>
  <si>
    <t>Differenza (Conguagli Rc)</t>
  </si>
  <si>
    <t>differenza (Rc)</t>
  </si>
  <si>
    <t>Dati di input per la modulazione del fattore di sharing</t>
  </si>
  <si>
    <t xml:space="preserve">Inserire i dati per Comune certificati </t>
  </si>
  <si>
    <t>Coefficiente</t>
  </si>
  <si>
    <t>Performance sulla Raccolta Differenziata (RD)</t>
  </si>
  <si>
    <t>Anno</t>
  </si>
  <si>
    <r>
      <t>g</t>
    </r>
    <r>
      <rPr>
        <b/>
        <vertAlign val="subscript"/>
        <sz val="14"/>
        <color theme="1"/>
        <rFont val="Symbol"/>
        <family val="1"/>
        <charset val="2"/>
      </rPr>
      <t>1</t>
    </r>
  </si>
  <si>
    <t>Rifiuti Urbani Raccolta Differenziata (RD)</t>
  </si>
  <si>
    <t>Rifiuti Urbani Indifferenziati (RUI)</t>
  </si>
  <si>
    <t>Rifiuti Urbani raccolti (RU)</t>
  </si>
  <si>
    <t>Inserire i dati per Comune o, se non disponibili per Comune, per bacino di riferimento ipotizzando in questo caso la stessa percentuale di Frazione Estranea Media (FEM) per ciascun Comune ricadente nel medesimo bacino</t>
  </si>
  <si>
    <t>Performance sull'efficacia delle attività di preparazione per il riutilizzo e il riciclo</t>
  </si>
  <si>
    <r>
      <t>g</t>
    </r>
    <r>
      <rPr>
        <b/>
        <vertAlign val="subscript"/>
        <sz val="14"/>
        <color theme="1"/>
        <rFont val="Symbol"/>
        <family val="1"/>
        <charset val="2"/>
      </rPr>
      <t>2</t>
    </r>
  </si>
  <si>
    <t>FORSU (F) - Tonnellate raccolte</t>
  </si>
  <si>
    <t>FORSU (F) - Frazione Estranea Media (FEM) - Valore percentuale</t>
  </si>
  <si>
    <t>Carta selettiva (CS) - Tonnellate raccolte</t>
  </si>
  <si>
    <t>Carta Selettiva (CS) - Frazione Estranea Media (FEM) - Valore percentuale</t>
  </si>
  <si>
    <t>Carta Congiunta (CC) - Tonnellate raccolte</t>
  </si>
  <si>
    <t>Carta Congiunta (CC) - Frazione Estranea Media (FEM) - Valore percentuale</t>
  </si>
  <si>
    <t>Plastica e lattine (PL) - Tonnellate raccolte</t>
  </si>
  <si>
    <t>Plastica e lattine (PL) - Frazione Estranea Media (FEM) - Valore percentuale</t>
  </si>
  <si>
    <t>Vetro, plastica e lattine (VPL) - Tonnellate raccolte</t>
  </si>
  <si>
    <t>plastica (P) - Tonnellate raccolte</t>
  </si>
  <si>
    <t>plastica (P) - Frazione Estranea Media (FEM) - Valore percentuale</t>
  </si>
  <si>
    <t>Vetro (V) - Tonnellate raccolte</t>
  </si>
  <si>
    <t>Vetro (V) - Frazione Estranea Media (FEM) - Valore percentuale</t>
  </si>
  <si>
    <t>Ingombranti (In) - Tonnellate raccolte</t>
  </si>
  <si>
    <t>Ingombranti (In) - Frazione Estranea Media (FEM) - Valore percentuale</t>
  </si>
  <si>
    <r>
      <t>Art. 18.1 - Lettera d) - COS</t>
    </r>
    <r>
      <rPr>
        <b/>
        <vertAlign val="subscript"/>
        <sz val="12"/>
        <color theme="1"/>
        <rFont val="Century Gothic"/>
        <family val="2"/>
      </rPr>
      <t>TV</t>
    </r>
  </si>
  <si>
    <r>
      <t>COS</t>
    </r>
    <r>
      <rPr>
        <b/>
        <vertAlign val="subscript"/>
        <sz val="12"/>
        <color theme="0"/>
        <rFont val="Century Gothic"/>
        <family val="2"/>
      </rPr>
      <t>TV</t>
    </r>
    <r>
      <rPr>
        <b/>
        <sz val="12"/>
        <color theme="0"/>
        <rFont val="Century Gothic"/>
        <family val="2"/>
      </rPr>
      <t xml:space="preserve">
Valori imponibili senza IVA</t>
    </r>
  </si>
  <si>
    <r>
      <t>Art. 18.1 - Lettera d) - COV</t>
    </r>
    <r>
      <rPr>
        <b/>
        <vertAlign val="subscript"/>
        <sz val="12"/>
        <color theme="1"/>
        <rFont val="Century Gothic"/>
        <family val="2"/>
      </rPr>
      <t xml:space="preserve">TV </t>
    </r>
    <r>
      <rPr>
        <b/>
        <sz val="12"/>
        <color theme="1"/>
        <rFont val="Century Gothic"/>
        <family val="2"/>
      </rPr>
      <t>e Art. 19.1 - Lettera c)  COV</t>
    </r>
    <r>
      <rPr>
        <b/>
        <vertAlign val="subscript"/>
        <sz val="12"/>
        <color theme="1"/>
        <rFont val="Century Gothic"/>
        <family val="2"/>
      </rPr>
      <t>TF</t>
    </r>
  </si>
  <si>
    <r>
      <t xml:space="preserve">
ANNO 2021
COV</t>
    </r>
    <r>
      <rPr>
        <b/>
        <vertAlign val="subscript"/>
        <sz val="12"/>
        <color theme="0"/>
        <rFont val="Century Gothic"/>
        <family val="2"/>
      </rPr>
      <t>TV</t>
    </r>
    <r>
      <rPr>
        <b/>
        <sz val="12"/>
        <color theme="0"/>
        <rFont val="Century Gothic"/>
        <family val="2"/>
      </rPr>
      <t xml:space="preserve">
Valori imponibili senza IVA</t>
    </r>
  </si>
  <si>
    <r>
      <t xml:space="preserve">
ANNO 2021
COV</t>
    </r>
    <r>
      <rPr>
        <b/>
        <vertAlign val="subscript"/>
        <sz val="12"/>
        <color theme="0"/>
        <rFont val="Century Gothic"/>
        <family val="2"/>
      </rPr>
      <t>TF</t>
    </r>
    <r>
      <rPr>
        <b/>
        <sz val="12"/>
        <color theme="0"/>
        <rFont val="Century Gothic"/>
        <family val="2"/>
      </rPr>
      <t xml:space="preserve">
Valori imponibili senza IVA</t>
    </r>
  </si>
  <si>
    <r>
      <t>COS</t>
    </r>
    <r>
      <rPr>
        <vertAlign val="subscript"/>
        <sz val="10"/>
        <color theme="1"/>
        <rFont val="Century Gothic"/>
        <family val="2"/>
      </rPr>
      <t>TV</t>
    </r>
  </si>
  <si>
    <r>
      <t>COV</t>
    </r>
    <r>
      <rPr>
        <vertAlign val="subscript"/>
        <sz val="10"/>
        <color theme="1"/>
        <rFont val="Century Gothic"/>
        <family val="2"/>
      </rPr>
      <t>TV</t>
    </r>
  </si>
  <si>
    <r>
      <t>COV</t>
    </r>
    <r>
      <rPr>
        <vertAlign val="subscript"/>
        <sz val="10"/>
        <color theme="1"/>
        <rFont val="Century Gothic"/>
        <family val="2"/>
      </rPr>
      <t>TF</t>
    </r>
  </si>
  <si>
    <r>
      <t>Art. 18.1 - Lettera i) - ET</t>
    </r>
    <r>
      <rPr>
        <b/>
        <vertAlign val="subscript"/>
        <sz val="11"/>
        <color theme="1"/>
        <rFont val="Century Gothic"/>
        <family val="2"/>
      </rPr>
      <t xml:space="preserve">TV </t>
    </r>
    <r>
      <rPr>
        <b/>
        <sz val="11"/>
        <color theme="1"/>
        <rFont val="Century Gothic"/>
        <family val="2"/>
      </rPr>
      <t>e Art. 19.1 - Lettera g)  ET</t>
    </r>
    <r>
      <rPr>
        <b/>
        <vertAlign val="subscript"/>
        <sz val="11"/>
        <color theme="1"/>
        <rFont val="Century Gothic"/>
        <family val="2"/>
      </rPr>
      <t>TF</t>
    </r>
  </si>
  <si>
    <r>
      <t>ET</t>
    </r>
    <r>
      <rPr>
        <b/>
        <vertAlign val="subscript"/>
        <sz val="11"/>
        <color theme="1"/>
        <rFont val="Century Gothic"/>
        <family val="2"/>
      </rPr>
      <t>TV</t>
    </r>
    <r>
      <rPr>
        <b/>
        <sz val="11"/>
        <color theme="1"/>
        <rFont val="Century Gothic"/>
        <family val="2"/>
      </rPr>
      <t xml:space="preserve">
IVA incusa</t>
    </r>
  </si>
  <si>
    <r>
      <t>ET</t>
    </r>
    <r>
      <rPr>
        <b/>
        <vertAlign val="subscript"/>
        <sz val="11"/>
        <color theme="1"/>
        <rFont val="Century Gothic"/>
        <family val="2"/>
      </rPr>
      <t>TF</t>
    </r>
    <r>
      <rPr>
        <b/>
        <sz val="11"/>
        <color theme="1"/>
        <rFont val="Century Gothic"/>
        <family val="2"/>
      </rPr>
      <t xml:space="preserve">
IVA incusa</t>
    </r>
  </si>
  <si>
    <t>Referenti</t>
  </si>
  <si>
    <t>Mail</t>
  </si>
  <si>
    <t>Referente 1</t>
  </si>
  <si>
    <t>Referente 2</t>
  </si>
  <si>
    <t>Nome</t>
  </si>
  <si>
    <t>Importo consuntivo</t>
  </si>
  <si>
    <t>Telefono diretto</t>
  </si>
  <si>
    <t xml:space="preserve">Imponibile e IVA su fatture emesse dal Gestore </t>
  </si>
  <si>
    <r>
      <t>COS</t>
    </r>
    <r>
      <rPr>
        <vertAlign val="superscript"/>
        <sz val="11"/>
        <color theme="1"/>
        <rFont val="Century Gothic"/>
        <family val="2"/>
      </rPr>
      <t>exp</t>
    </r>
  </si>
  <si>
    <r>
      <t>COV</t>
    </r>
    <r>
      <rPr>
        <vertAlign val="superscript"/>
        <sz val="11"/>
        <color theme="1"/>
        <rFont val="Century Gothic"/>
        <family val="2"/>
      </rPr>
      <t>exp</t>
    </r>
  </si>
  <si>
    <r>
      <t>COI</t>
    </r>
    <r>
      <rPr>
        <vertAlign val="superscript"/>
        <sz val="11"/>
        <color theme="1"/>
        <rFont val="Century Gothic"/>
        <family val="2"/>
      </rPr>
      <t>exp</t>
    </r>
  </si>
  <si>
    <r>
      <t>CQ</t>
    </r>
    <r>
      <rPr>
        <vertAlign val="superscript"/>
        <sz val="11"/>
        <color theme="1"/>
        <rFont val="Century Gothic"/>
        <family val="2"/>
      </rPr>
      <t>exp</t>
    </r>
  </si>
  <si>
    <r>
      <t>CO116</t>
    </r>
    <r>
      <rPr>
        <vertAlign val="superscript"/>
        <sz val="11"/>
        <color theme="1"/>
        <rFont val="Century Gothic"/>
        <family val="2"/>
      </rPr>
      <t>exp</t>
    </r>
  </si>
  <si>
    <t>Natura costo previsionale</t>
  </si>
  <si>
    <t>COSTI PREVISIONALI "TV"</t>
  </si>
  <si>
    <t>COSTI PREVISIONALI "TF"</t>
  </si>
  <si>
    <t xml:space="preserve">Riepilogo </t>
  </si>
  <si>
    <t>Artt. 18.1 e 19.1 - MTR-2</t>
  </si>
  <si>
    <t>PARTE VARIABILE</t>
  </si>
  <si>
    <t>PARTE FISSA</t>
  </si>
  <si>
    <t xml:space="preserve">Detrazioni come da Det. 2/DRIF/2021 comma 1.4 </t>
  </si>
  <si>
    <t>Orari e giorni di servizio</t>
  </si>
  <si>
    <t>NO</t>
  </si>
  <si>
    <t>Ricavi complessivi parte variabile</t>
  </si>
  <si>
    <t>Emilia Romagna</t>
  </si>
  <si>
    <t>Modena</t>
  </si>
  <si>
    <t>PC</t>
  </si>
  <si>
    <t>PR</t>
  </si>
  <si>
    <t>RE</t>
  </si>
  <si>
    <t>MO</t>
  </si>
  <si>
    <t>BO</t>
  </si>
  <si>
    <t>FE</t>
  </si>
  <si>
    <t>RA</t>
  </si>
  <si>
    <t>FC</t>
  </si>
  <si>
    <t>RN</t>
  </si>
  <si>
    <t>Agazzano</t>
  </si>
  <si>
    <t>Alseno</t>
  </si>
  <si>
    <t>Alta Val Tidone</t>
  </si>
  <si>
    <t>Besenzone</t>
  </si>
  <si>
    <t>Bettola</t>
  </si>
  <si>
    <t>Bobbio</t>
  </si>
  <si>
    <t>Borgonovo Val Tidone</t>
  </si>
  <si>
    <t>Cadeo</t>
  </si>
  <si>
    <t>Calendasco</t>
  </si>
  <si>
    <t>Caorso</t>
  </si>
  <si>
    <t>Carpaneto Piacentino</t>
  </si>
  <si>
    <t>Castel San Giovanni</t>
  </si>
  <si>
    <t>Castell'Arquato</t>
  </si>
  <si>
    <t>Castelvetro Piacentino</t>
  </si>
  <si>
    <t>Cerignale</t>
  </si>
  <si>
    <t>Coli</t>
  </si>
  <si>
    <t>Corte Brugnatella</t>
  </si>
  <si>
    <t>Cortemaggiore</t>
  </si>
  <si>
    <t>Farini</t>
  </si>
  <si>
    <t>Ferriere</t>
  </si>
  <si>
    <t>Fiorenzuola d'Arda</t>
  </si>
  <si>
    <t>Gazzola</t>
  </si>
  <si>
    <t>Gossolengo</t>
  </si>
  <si>
    <t>Gragnano Trebbiense</t>
  </si>
  <si>
    <t>Gropparello</t>
  </si>
  <si>
    <t>Lugagnano Val d'Arda</t>
  </si>
  <si>
    <t>Monticelli d'Ongina</t>
  </si>
  <si>
    <t>Morfasso</t>
  </si>
  <si>
    <t>Ottone</t>
  </si>
  <si>
    <t>Piacenza</t>
  </si>
  <si>
    <t>Pianello Val Tidone</t>
  </si>
  <si>
    <t>Piozzano</t>
  </si>
  <si>
    <t>Podenzano</t>
  </si>
  <si>
    <t>Ponte dell'Olio</t>
  </si>
  <si>
    <t>Pontenure</t>
  </si>
  <si>
    <t>Rivergaro</t>
  </si>
  <si>
    <t>Rottofreno</t>
  </si>
  <si>
    <t>San Giorgio Piacentino</t>
  </si>
  <si>
    <t>San Pietro in Cerro</t>
  </si>
  <si>
    <t>Sarmato</t>
  </si>
  <si>
    <t>Travo</t>
  </si>
  <si>
    <t>Vernasca</t>
  </si>
  <si>
    <t>Vigolzone</t>
  </si>
  <si>
    <t>Villanova sull'Arda</t>
  </si>
  <si>
    <t>Zerba</t>
  </si>
  <si>
    <t>Ziano Piacentino</t>
  </si>
  <si>
    <t>Albareto</t>
  </si>
  <si>
    <t>Bardi</t>
  </si>
  <si>
    <t>Bedonia</t>
  </si>
  <si>
    <t>Berceto</t>
  </si>
  <si>
    <t>Bore</t>
  </si>
  <si>
    <t>Borgo Val di Taro</t>
  </si>
  <si>
    <t>Busseto</t>
  </si>
  <si>
    <t>Calestano</t>
  </si>
  <si>
    <t>Collecchio</t>
  </si>
  <si>
    <t>Colorno</t>
  </si>
  <si>
    <t>Compiano</t>
  </si>
  <si>
    <t>Corniglio</t>
  </si>
  <si>
    <t>Felino</t>
  </si>
  <si>
    <t>Fidenza</t>
  </si>
  <si>
    <t>Fontanellato</t>
  </si>
  <si>
    <t>Fontevivo</t>
  </si>
  <si>
    <t>Fornovo di Taro</t>
  </si>
  <si>
    <t>Langhirano</t>
  </si>
  <si>
    <t>Lesignano de' Bagni</t>
  </si>
  <si>
    <t>Medesano</t>
  </si>
  <si>
    <t>Mezzani</t>
  </si>
  <si>
    <t>Monchio delle Corti</t>
  </si>
  <si>
    <t>Montechiarugolo</t>
  </si>
  <si>
    <t>Neviano degli Arduini</t>
  </si>
  <si>
    <t>Noceto</t>
  </si>
  <si>
    <t>Palanzano</t>
  </si>
  <si>
    <t>Parma</t>
  </si>
  <si>
    <t>Pellegrino Parmense</t>
  </si>
  <si>
    <t>Polesine Zibello</t>
  </si>
  <si>
    <t>Roccabianca</t>
  </si>
  <si>
    <t>Sala Baganza</t>
  </si>
  <si>
    <t>Salsomaggiore Terme</t>
  </si>
  <si>
    <t>San Secondo Parmense</t>
  </si>
  <si>
    <t>Sissa Trecasali</t>
  </si>
  <si>
    <t>Solignano</t>
  </si>
  <si>
    <t>Soragna</t>
  </si>
  <si>
    <t>Sorbolo</t>
  </si>
  <si>
    <t>Terenzo</t>
  </si>
  <si>
    <t>Tizzano Val Parma</t>
  </si>
  <si>
    <t>Tornolo</t>
  </si>
  <si>
    <t>Torrile</t>
  </si>
  <si>
    <t>Traversetolo</t>
  </si>
  <si>
    <t>Valmozzola</t>
  </si>
  <si>
    <t>Varano de' Melegari</t>
  </si>
  <si>
    <t>Varsi</t>
  </si>
  <si>
    <t>Albinea</t>
  </si>
  <si>
    <t>Bagnolo in Piano</t>
  </si>
  <si>
    <t>Baiso</t>
  </si>
  <si>
    <t>Bibbiano</t>
  </si>
  <si>
    <t>Boretto</t>
  </si>
  <si>
    <t>Brescello</t>
  </si>
  <si>
    <t>Cadelbosco di Sopra</t>
  </si>
  <si>
    <t>Campagnola Emilia</t>
  </si>
  <si>
    <t>Campegine</t>
  </si>
  <si>
    <t>Canossa</t>
  </si>
  <si>
    <t>Carpineti</t>
  </si>
  <si>
    <t>Casalgrande</t>
  </si>
  <si>
    <t>Casina</t>
  </si>
  <si>
    <t>Castellarano</t>
  </si>
  <si>
    <t>Castelnovo di Sotto</t>
  </si>
  <si>
    <t>Castelnovo ne' Monti</t>
  </si>
  <si>
    <t>Cavriago</t>
  </si>
  <si>
    <t>Correggio</t>
  </si>
  <si>
    <t>Fabbrico</t>
  </si>
  <si>
    <t>Gattatico</t>
  </si>
  <si>
    <t>Gualtieri</t>
  </si>
  <si>
    <t>Guastalla</t>
  </si>
  <si>
    <t>Luzzara</t>
  </si>
  <si>
    <t>Montecchio Emilia</t>
  </si>
  <si>
    <t>Novellara</t>
  </si>
  <si>
    <t>Poviglio</t>
  </si>
  <si>
    <t>Quattro Castella</t>
  </si>
  <si>
    <t>Reggio nell'Emilia</t>
  </si>
  <si>
    <t>Reggiolo</t>
  </si>
  <si>
    <t>Rio Saliceto</t>
  </si>
  <si>
    <t>Rolo</t>
  </si>
  <si>
    <t>Rubiera</t>
  </si>
  <si>
    <t>San Martino in Rio</t>
  </si>
  <si>
    <t>San Polo d'Enza</t>
  </si>
  <si>
    <t>Sant'Ilario d'Enza</t>
  </si>
  <si>
    <t>Scandiano</t>
  </si>
  <si>
    <t>Toano</t>
  </si>
  <si>
    <t>Ventasso</t>
  </si>
  <si>
    <t>Vetto</t>
  </si>
  <si>
    <t>Vezzano sul Crostolo</t>
  </si>
  <si>
    <t>Viano</t>
  </si>
  <si>
    <t>Villa Minozzo</t>
  </si>
  <si>
    <t>Bastiglia</t>
  </si>
  <si>
    <t>Bomporto</t>
  </si>
  <si>
    <t>Campogalliano</t>
  </si>
  <si>
    <t>Camposanto</t>
  </si>
  <si>
    <t>Castelfranco Emilia</t>
  </si>
  <si>
    <t>Castelnuovo Rangone</t>
  </si>
  <si>
    <t>Castelvetro di Modena</t>
  </si>
  <si>
    <t>Cavezzo</t>
  </si>
  <si>
    <t>Concordia sulla Secchia</t>
  </si>
  <si>
    <t>Fanano</t>
  </si>
  <si>
    <t>Finale Emilia</t>
  </si>
  <si>
    <t>Fiorano Modenese</t>
  </si>
  <si>
    <t>Fiumalbo</t>
  </si>
  <si>
    <t>Formigine</t>
  </si>
  <si>
    <t>Frassinoro</t>
  </si>
  <si>
    <t>Guiglia</t>
  </si>
  <si>
    <t>Lama Mocogno</t>
  </si>
  <si>
    <t>Maranello</t>
  </si>
  <si>
    <t>Marano sul Panaro</t>
  </si>
  <si>
    <t>Medolla</t>
  </si>
  <si>
    <t>Mirandola</t>
  </si>
  <si>
    <t>Montecreto</t>
  </si>
  <si>
    <t>Montefiorino</t>
  </si>
  <si>
    <t>Montese</t>
  </si>
  <si>
    <t>Nonantola</t>
  </si>
  <si>
    <t>Carpi - Novi di Modena - Soliera</t>
  </si>
  <si>
    <t>Palagano</t>
  </si>
  <si>
    <t>Pavullo nel Frignano</t>
  </si>
  <si>
    <t>Pievepelago</t>
  </si>
  <si>
    <t>Polinago</t>
  </si>
  <si>
    <t>Prignano sulla Secchia</t>
  </si>
  <si>
    <t>Ravarino</t>
  </si>
  <si>
    <t>Riolunato</t>
  </si>
  <si>
    <t>San Cesario sul Panaro</t>
  </si>
  <si>
    <t>San Felice sul Panaro</t>
  </si>
  <si>
    <t>San Possidonio</t>
  </si>
  <si>
    <t>San Prospero</t>
  </si>
  <si>
    <t>Sassuolo</t>
  </si>
  <si>
    <t>Savignano sul Panaro</t>
  </si>
  <si>
    <t>Serramazzoni</t>
  </si>
  <si>
    <t>Sestola</t>
  </si>
  <si>
    <t>Spilamberto</t>
  </si>
  <si>
    <t>Vignola</t>
  </si>
  <si>
    <t>Zocca</t>
  </si>
  <si>
    <t>Alto Reno Terme</t>
  </si>
  <si>
    <t>Anzola dell'Emilia</t>
  </si>
  <si>
    <t>Argelato</t>
  </si>
  <si>
    <t>Baricella</t>
  </si>
  <si>
    <t>Bentivoglio</t>
  </si>
  <si>
    <t>Bologna</t>
  </si>
  <si>
    <t>Borgo Tossignano</t>
  </si>
  <si>
    <t>Budrio</t>
  </si>
  <si>
    <t>Calderara di Reno</t>
  </si>
  <si>
    <t>Camugnano</t>
  </si>
  <si>
    <t>Casalecchio di Reno</t>
  </si>
  <si>
    <t>Casalfiumanese</t>
  </si>
  <si>
    <t>Castel d'Aiano</t>
  </si>
  <si>
    <t>Castel del Rio</t>
  </si>
  <si>
    <t>Castel di Casio</t>
  </si>
  <si>
    <t>Castel Guelfo di Bologna</t>
  </si>
  <si>
    <t>Castel Maggiore</t>
  </si>
  <si>
    <t>Castel San Pietro Terme</t>
  </si>
  <si>
    <t>Castello d'Argile</t>
  </si>
  <si>
    <t>Castenaso</t>
  </si>
  <si>
    <t>Castiglione dei Pepoli</t>
  </si>
  <si>
    <t>Crevalcore</t>
  </si>
  <si>
    <t>Dozza</t>
  </si>
  <si>
    <t>Fontanelice</t>
  </si>
  <si>
    <t>Gaggio Montano</t>
  </si>
  <si>
    <t>Galliera</t>
  </si>
  <si>
    <t>Granarolo dell'Emilia</t>
  </si>
  <si>
    <t>Grizzana Morandi</t>
  </si>
  <si>
    <t>Imola</t>
  </si>
  <si>
    <t>Lizzano in Belvedere</t>
  </si>
  <si>
    <t>Loiano</t>
  </si>
  <si>
    <t>Malalbergo</t>
  </si>
  <si>
    <t>Marzabotto</t>
  </si>
  <si>
    <t>Medicina</t>
  </si>
  <si>
    <t>Minerbio</t>
  </si>
  <si>
    <t>Molinella</t>
  </si>
  <si>
    <t>Monghidoro</t>
  </si>
  <si>
    <t>Monte San Pietro</t>
  </si>
  <si>
    <t>Monterenzio</t>
  </si>
  <si>
    <t>Monzuno</t>
  </si>
  <si>
    <t>Mordano</t>
  </si>
  <si>
    <t>Ozzano dell'Emilia</t>
  </si>
  <si>
    <t>Pianoro</t>
  </si>
  <si>
    <t>Pieve di Cento</t>
  </si>
  <si>
    <t>Sala Bolognese</t>
  </si>
  <si>
    <t>San Benedetto Val di Sambro</t>
  </si>
  <si>
    <t>San Giorgio di Piano</t>
  </si>
  <si>
    <t>San Giovanni in Persiceto</t>
  </si>
  <si>
    <t>San Lazzaro di Savena</t>
  </si>
  <si>
    <t>San Pietro in Casale</t>
  </si>
  <si>
    <t>Sant'Agata Bolognese</t>
  </si>
  <si>
    <t>Sasso Marconi</t>
  </si>
  <si>
    <t>Valsamoggia - Hera</t>
  </si>
  <si>
    <t>Valsamoggia - Cosea</t>
  </si>
  <si>
    <t>Vergato</t>
  </si>
  <si>
    <t>Zola Predosa</t>
  </si>
  <si>
    <t>Argenta</t>
  </si>
  <si>
    <t>Berra</t>
  </si>
  <si>
    <t>Bondeno</t>
  </si>
  <si>
    <t>Cento</t>
  </si>
  <si>
    <t>Codigoro</t>
  </si>
  <si>
    <t>Comacchio</t>
  </si>
  <si>
    <t>Copparo</t>
  </si>
  <si>
    <t>Ferrara</t>
  </si>
  <si>
    <t>Fiscaglia</t>
  </si>
  <si>
    <t>Formignana</t>
  </si>
  <si>
    <t>Goro</t>
  </si>
  <si>
    <t>Jolanda di Savoia</t>
  </si>
  <si>
    <t>Lagosanto</t>
  </si>
  <si>
    <t>Masi Torello</t>
  </si>
  <si>
    <t>Mesola</t>
  </si>
  <si>
    <t>Ostellato</t>
  </si>
  <si>
    <t>Poggio Renatico</t>
  </si>
  <si>
    <t>Portomaggiore</t>
  </si>
  <si>
    <t>Ro</t>
  </si>
  <si>
    <t>Terre del reno</t>
  </si>
  <si>
    <t>Tresigallo</t>
  </si>
  <si>
    <t>Vigarano Mainarda</t>
  </si>
  <si>
    <t>Voghiera</t>
  </si>
  <si>
    <t>Alfonsine</t>
  </si>
  <si>
    <t>Bagnacavallo</t>
  </si>
  <si>
    <t>Bagnara di Romagna</t>
  </si>
  <si>
    <t>Brisighella</t>
  </si>
  <si>
    <t>Casola Valsenio</t>
  </si>
  <si>
    <t>Castel Bolognese</t>
  </si>
  <si>
    <t>Cervia</t>
  </si>
  <si>
    <t>Conselice</t>
  </si>
  <si>
    <t>Cotignola</t>
  </si>
  <si>
    <t>Faenza</t>
  </si>
  <si>
    <t>Fusignano</t>
  </si>
  <si>
    <t>Lugo</t>
  </si>
  <si>
    <t>Massa Lombarda</t>
  </si>
  <si>
    <t>Ravenna</t>
  </si>
  <si>
    <t>Riolo Terme</t>
  </si>
  <si>
    <t>Russi</t>
  </si>
  <si>
    <t>Sant'Agata sul Santerno</t>
  </si>
  <si>
    <t>Solarolo</t>
  </si>
  <si>
    <t>Bagno di Romagna</t>
  </si>
  <si>
    <t>Bertinoro</t>
  </si>
  <si>
    <t>Borghi</t>
  </si>
  <si>
    <t>Castrocaro Terme e Terra del Sole</t>
  </si>
  <si>
    <t>Cesena</t>
  </si>
  <si>
    <t>Cesenatico</t>
  </si>
  <si>
    <t>Civitella di Romagna</t>
  </si>
  <si>
    <t>Dovadola</t>
  </si>
  <si>
    <t>Forlì</t>
  </si>
  <si>
    <t>Forlimpopoli</t>
  </si>
  <si>
    <t>Galeata</t>
  </si>
  <si>
    <t>Gambettola</t>
  </si>
  <si>
    <t>Gatteo</t>
  </si>
  <si>
    <t>Longiano</t>
  </si>
  <si>
    <t>Meldola</t>
  </si>
  <si>
    <t>Mercato Saraceno</t>
  </si>
  <si>
    <t>Modigliana</t>
  </si>
  <si>
    <t>Montiano</t>
  </si>
  <si>
    <t>Portico e San Benedetto</t>
  </si>
  <si>
    <t>Predappio</t>
  </si>
  <si>
    <t>Premilcuore</t>
  </si>
  <si>
    <t>Rocca San Casciano</t>
  </si>
  <si>
    <t>Roncofreddo</t>
  </si>
  <si>
    <t>San Mauro Pascoli</t>
  </si>
  <si>
    <t>Santa Sofia</t>
  </si>
  <si>
    <t>Sarsina</t>
  </si>
  <si>
    <t>Savignano sul Rubicone</t>
  </si>
  <si>
    <t>Sogliano al Rubicone</t>
  </si>
  <si>
    <t>Tredozio</t>
  </si>
  <si>
    <t>Verghereto</t>
  </si>
  <si>
    <t>Bellaria-Igea Marina</t>
  </si>
  <si>
    <t>Casteldelci</t>
  </si>
  <si>
    <t>Cattolica</t>
  </si>
  <si>
    <t>Coriano</t>
  </si>
  <si>
    <t>Gemmano</t>
  </si>
  <si>
    <t>Maiolo</t>
  </si>
  <si>
    <t>Misano Adriatico</t>
  </si>
  <si>
    <t>Mondaino</t>
  </si>
  <si>
    <t>Montefiore Conca</t>
  </si>
  <si>
    <t>Montegridolfo</t>
  </si>
  <si>
    <t>Morciano di Romagna</t>
  </si>
  <si>
    <t>Novafeltria</t>
  </si>
  <si>
    <t>Pennabilli</t>
  </si>
  <si>
    <t>Poggio Torriana</t>
  </si>
  <si>
    <t>Riccione</t>
  </si>
  <si>
    <t>Rimini</t>
  </si>
  <si>
    <t>Saludecio</t>
  </si>
  <si>
    <t>San Clemente</t>
  </si>
  <si>
    <t>San Giovanni in Marignano</t>
  </si>
  <si>
    <t>San Leo</t>
  </si>
  <si>
    <t>Sant'Agata Feltria</t>
  </si>
  <si>
    <t>Santarcangelo di Romagna</t>
  </si>
  <si>
    <t>Talamello</t>
  </si>
  <si>
    <t>Verucchio</t>
  </si>
  <si>
    <t>Montescudo-Monte Colombo</t>
  </si>
  <si>
    <t>Valsamoggia</t>
  </si>
  <si>
    <t>Soliera</t>
  </si>
  <si>
    <t>Novi di Modena</t>
  </si>
  <si>
    <t>Carpi</t>
  </si>
  <si>
    <t>Novi di Modena - Soliera</t>
  </si>
  <si>
    <t>Sorbolo Mezzani</t>
  </si>
  <si>
    <t>Riva del Po</t>
  </si>
  <si>
    <t>Tresignana</t>
  </si>
  <si>
    <t>Importi</t>
  </si>
  <si>
    <t>Ricavi A1</t>
  </si>
  <si>
    <t>Ricavi AR</t>
  </si>
  <si>
    <t>Coal</t>
  </si>
  <si>
    <t>B6 - Materie prime</t>
  </si>
  <si>
    <t>B7 - Servizi</t>
  </si>
  <si>
    <t>B8 - Godimento beni di terzi</t>
  </si>
  <si>
    <t>B9 - Personale</t>
  </si>
  <si>
    <t>B11 - Variazione rimanenze materie prime</t>
  </si>
  <si>
    <t>B10.d - FCDE</t>
  </si>
  <si>
    <t>B12 - Accantonamento per rischi</t>
  </si>
  <si>
    <t>B13 - Altri accantonamenti</t>
  </si>
  <si>
    <t>Spazzamento meccanizzato, manuale e misto, di lavaggio strade e suolo pubblico, svuotamento cestini e raccolta foglie, escluse le operazioni di sgombero della neve dalla sede stradale e sue pertinenze. la raccolta dei rifiuti abbandonati su strade o aree pubbliche, o su strade private soggette ad uso pubblico, su arenili e rive fluviali e lacuali, nonché aree cimiteriali; la raccolta e trasporto dei rifiuti da esumazioni ed estumulazioni, nonché degli altri rifiuti provenienti da attività cimiteriale;  raccolta dei rifiuti vegetali ad esempio foglie, sfalci, potature provenienti da aree verdi (quali giardini, parchi e aree cimiteriali).</t>
  </si>
  <si>
    <t>raccolta e trasporto dei rifiuti urbani indifferenziati, ossia l’insieme delle operazioni di raccolta (svolta secondo diversi modelli di organizzazione del servizio: porta a porta, stradale, misto, di prossimità e a chiamata) e di trasporto dei rifiuti urbani indifferenziati verso impianti di trattamento, recupero e smaltimento, con o senza trasbordo su mezzi di maggiori dimensioni. gestione delle isole ecologiche (anche mobili) e delle aree di transfer. lavaggio e sanificazione dei contenitori della raccolta dei rifiuti indifferenziati; raccolta e gestione dei dati relativi al conferimento dei rifiuti da parte degli utenti e del successivo conferimento agli impianti di trattamento e di smaltimento; cernita preliminare e il deposito preliminare alla raccolta.</t>
  </si>
  <si>
    <t>l’attività di trattamento e smaltimento dei rifiuti urbani, incluse eventuali operazioni di pretrattamento dei rifiuti urbani residui; trattamento presso gli impianti di trattamento meccanico-biologico costituiti da: unità di trattamento meccanico (per esempio: separatori, compattatori, sezioni di tritovagliatura) e/o unità di trattamento biologico (a titolo esemplificativo, bioessiccazione, biostabilizzazione, digestione anaerobica), attribuiti secondo un criterio di ripartizione basato sulla quantità dei rifiuti urbani avviati a successivo smaltimento; smaltimento presso gli impianti di incenerimento senza recupero energetico e smaltimento in impianti di discarica controllata.</t>
  </si>
  <si>
    <t>Raccolta e trasporto delle frazioni differenziate, ossia l’insieme delle operazioni di raccolta (svolta secondo diversi modelli di organizzazione del servizio: porta a porta, stradale e misto) e di trasporto delle frazioni differenziate dei rifiuti urbani verso impianti di trattamento e di riutilizzo e/o di recupero, con o senza trasbordo su mezzi di maggiori dimensioni.  gestione delle isole ecologiche (anche mobili), dei centri di raccolta e delle aree di transfer; raccolta e trasporto dei rifiuti urbani pericolosi; lavaggio e sanificazione dei contenitori della raccolta delle frazioni differenziate dei rifiuti; cernita preliminare e il deposito preliminare alla raccolta; raccolta e gestione dei dati relativi al conferimento delle frazioni differenziate dei rifiuti da parte delle utenze e del successivo conferimento agli impianti di trattamento e di riutilizzo e/o di recupero.</t>
  </si>
  <si>
    <t>Trattamento e di recupero dei rifiuti urbani e delle operazioni per il conferimento delle frazioni della raccolta differenziata alle piattaforme o agli impianti di trattamento (finalizzato al riciclo e al riutilizzo, o in generale al recupero). trattamento presso gli impianti di trattamento meccanico-biologico costituiti da unità di trattamento meccanico e/o unità di trattamento biologico, attribuiti secondo un criterio di ripartizione basato sulla quantità dei rifiuti urbani avviati a successivo recupero; recupero energetico realizzato presso gli impianti di incenerimento; conferimento della frazione organica agli impianti di compostaggio, di digestione anaerobica o misti.</t>
  </si>
  <si>
    <t>Costi generali di gestione relativi al personale non direttamente impiegato nelle attività operative del servizio integrato di gestione dei RU
Costi generali di struttura</t>
  </si>
  <si>
    <t>Crediti inesigibili secondo normativa vigente (TARI tributo)
Perdite su crediti per la sola quota parte eccedente l'utilizzo del fondo perdite su crediti o da garanzia assicurativa</t>
  </si>
  <si>
    <t>Costo al netto dell'IVA (in €)</t>
  </si>
  <si>
    <t>IVA indetraibile relativa al Costo sostenuto per il Servizio integrato RU (in €)</t>
  </si>
  <si>
    <t>Costo sostenuto per il Servizio integrato RU al netto dell'IVA (in €)</t>
  </si>
  <si>
    <t>Costo sostenuto per il Servizio integrato RU complessivo (IVA inclusa) (in €)</t>
  </si>
  <si>
    <t>Riferimento capitolo di spesa o fattura (facoltativo)</t>
  </si>
  <si>
    <t>Descrizione voce capitolo di spesa o fattura (obbligatorio)</t>
  </si>
  <si>
    <t>Macroclassi</t>
  </si>
  <si>
    <r>
      <t>rpi</t>
    </r>
    <r>
      <rPr>
        <vertAlign val="subscript"/>
        <sz val="20"/>
        <color theme="1"/>
        <rFont val="Arial"/>
        <family val="2"/>
      </rPr>
      <t>a</t>
    </r>
  </si>
  <si>
    <t>classificazione costo secondo voci del CEE</t>
  </si>
  <si>
    <t>Costo diretto (tutto relativo al servizio rifiuti);
Costo indiretto (relativo in parte al servizio rifiuti ed in parte ad altri)</t>
  </si>
  <si>
    <t>Descrizione driver (criterio ripartizione dei costi) del costo indiretto</t>
  </si>
  <si>
    <t>Percentuale driver(% ripartizione del costo relativa al servizio rifiuti)</t>
  </si>
  <si>
    <t>Dati di input: RICAVI, COSTI e DATI ECONOMICO FINANZIARI DEL COMUNE - ANNO 2022</t>
  </si>
  <si>
    <t>CSL (Costi spazzamento e lavaggio)</t>
  </si>
  <si>
    <t>CTS (Costi trattamento e smaltimento)</t>
  </si>
  <si>
    <t>CRD (Costi raccolta e trasporto frazioni differenziate)</t>
  </si>
  <si>
    <t>CRT (Costi raccolta e trasporto rifiuti indifferenziati)</t>
  </si>
  <si>
    <t>CTR (Costi trattamento e recupero)</t>
  </si>
  <si>
    <t>CARC (Costi trattamento e recupero)</t>
  </si>
  <si>
    <t>CGG (Costi generali di gestione)</t>
  </si>
  <si>
    <t>Referente 3</t>
  </si>
  <si>
    <t>Montecopiolo</t>
  </si>
  <si>
    <t>Sassofeltrio</t>
  </si>
  <si>
    <t>Firenzuola</t>
  </si>
  <si>
    <t>Marradi</t>
  </si>
  <si>
    <t>Palazzuolo sul Senio</t>
  </si>
  <si>
    <t>FI</t>
  </si>
  <si>
    <t>CCD (crediti inesigibili)</t>
  </si>
  <si>
    <t>Costo sostenuto per il Servizio integrato RU al lordo dell'IVA (in €)</t>
  </si>
  <si>
    <t>ACC (accantonamenti)</t>
  </si>
  <si>
    <r>
      <t>Ricavi AR</t>
    </r>
    <r>
      <rPr>
        <vertAlign val="subscript"/>
        <sz val="12"/>
        <color rgb="FF000000"/>
        <rFont val="Arial"/>
        <family val="2"/>
      </rPr>
      <t>SC</t>
    </r>
  </si>
  <si>
    <t>valore massimo riconoscibile nel PEF (80% del valore)</t>
  </si>
  <si>
    <t>percentuale (minore o uguale a 80%) di copertura richiesta sul PEF</t>
  </si>
  <si>
    <t>valore di copertura richiesto sul PEF</t>
  </si>
  <si>
    <t>COal (oneri verso altri enti)</t>
  </si>
  <si>
    <t>Accertamento, riscossione (incluse le attività di bollettazione e l'invio degli avvisi di pagamento);
Gestione del rapporto con gli utenti (inclusa la gestione dei reclami) anche mediante sportelli dedicati o call-center;
gestione della banca dati degli utenti  e delle utenze, dei crediti e del contenzioso;
Promozione di campagne ambientali;
Misure di prevenzione della produzione di rifiuti urbani;</t>
  </si>
  <si>
    <t xml:space="preserve">Oneri relativi a fondi perequativi fissati da ATERSIR, SOLO SE liquidati direttamente dal Comune (non pagati attraverso il PEF del gestore): quota funzionamento ATERSIR, quota alimentazione Fondo LR16/2015; quota alimentazione fondo sisma; oneri per la gestione post-operativa delle discariche
Quota funzionamento ARERA SOLO SE liquidata all'Autorità direttamente dal Comune (non pagata attraverso il PEF del gestore);
Altri oneri SOLO SE 3sostenuti direttamente dal Comune (e non pagati attraverso il PEF del gestore): oneri di mitigazione ambientale; oneri ambientali (tasse SO2 e Nox); oneri tributari locali (IMU,...); oneri per compensazioni territoriali;   </t>
  </si>
  <si>
    <t>Macroclassi_ACC</t>
  </si>
  <si>
    <t>Macroclassi_no_ACC</t>
  </si>
  <si>
    <t>Costo (in €)</t>
  </si>
  <si>
    <t>Accantonamenti FCDE crediti TARI</t>
  </si>
  <si>
    <t>Valore complessivo (100% accantonamento annuo al FCDE)</t>
  </si>
  <si>
    <t>Accantonamenti ammessi a riconoscimento tariffario</t>
  </si>
  <si>
    <t>IVA SUI COSTI DEL COMUNE</t>
  </si>
  <si>
    <t>IMPONIBILE</t>
  </si>
  <si>
    <t>IVA</t>
  </si>
  <si>
    <t>Fatture emesse dal Gestore (anno competenza)</t>
  </si>
  <si>
    <t>IVA INDETRAIBILE RICONOSCIUTA AL COMUNE</t>
  </si>
  <si>
    <t>NOTE</t>
  </si>
  <si>
    <t>COSTO CONSUNTIVO SOSTENUTO RELATIVO AD INTERVENTI ED ATTIVITA' CHE ERANO STATE OGGETTO DI COSTI PREVISIONALI INCENTIVANTI NEL PEF ANNO 2022</t>
  </si>
  <si>
    <t>Dati di input - Immobilizzazioni anno 2020</t>
  </si>
  <si>
    <r>
      <t>FA</t>
    </r>
    <r>
      <rPr>
        <b/>
        <vertAlign val="subscript"/>
        <sz val="11"/>
        <color theme="1"/>
        <rFont val="Century Gothic"/>
        <family val="2"/>
      </rPr>
      <t>CI,c,2017</t>
    </r>
  </si>
  <si>
    <r>
      <t>FA</t>
    </r>
    <r>
      <rPr>
        <b/>
        <i/>
        <vertAlign val="subscript"/>
        <sz val="11"/>
        <color theme="1"/>
        <rFont val="Century Gothic"/>
        <family val="2"/>
      </rPr>
      <t>CFP,c,2017</t>
    </r>
  </si>
  <si>
    <t>2018</t>
  </si>
  <si>
    <t>LIC al 31/12/2020 (al netto dei saldi che risultino invariati dal 31/12/2016)</t>
  </si>
  <si>
    <t>Dati di input - Immobilizzazioni in corso 2020</t>
  </si>
  <si>
    <t>LIC movimentate l'ultima volta nel 2017</t>
  </si>
  <si>
    <t>IVA COSTI COMUNE</t>
  </si>
  <si>
    <t>IVA FATTURE GESTORE</t>
  </si>
  <si>
    <t>Costi del comune (anno competenza) escluse fatture del gestore</t>
  </si>
  <si>
    <t>ANNO 2022 - Da compilare con i dati di 2022 (rendiconto della gestione)</t>
  </si>
  <si>
    <t xml:space="preserve">
ANNO 2022
Conguagli costi previsionali parte variabile</t>
  </si>
  <si>
    <t>ANNO 2022
Conguagli costi previsionali parte fissa</t>
  </si>
  <si>
    <t>ANNO 2022 - Da compilare con i dati del consuntivo 2022</t>
  </si>
  <si>
    <t>Ruolo TARI effettivo di competenza dell'anno 2022 emesso dal Comune per la parte fissa</t>
  </si>
  <si>
    <t>Ruolo TARI effettivo di competenza dell'anno 2022 emesso dal Comune per la parte variabie</t>
  </si>
  <si>
    <t xml:space="preserve">N.B. SOLO PER QUEI COMUNI CHE HANNO VALORIZZATO DEI CESPITI </t>
  </si>
  <si>
    <t>PEF 2022 Lordo TV</t>
  </si>
  <si>
    <t>PEF 2022 Lordo TF</t>
  </si>
  <si>
    <t>SI</t>
  </si>
  <si>
    <t>Non indicare i pagamenti per i servizi di raccolta effettuati verso il concessionario/gestore dei servizi di igiene urbana. L'IVA per il pagamento dei corrispettivi al Gestore dei servizi verrà calcolata sulla base del PEF MTR predisposto</t>
  </si>
  <si>
    <t>Dati di input - Immobilizzazioni 2022</t>
  </si>
  <si>
    <t>Note</t>
  </si>
  <si>
    <t xml:space="preserve">RC risulta minore di 0, significa che le entrate maturate sono superiori ai costi del PEF dell'anno; questo RC viene posto a riduzione dei costi del PEF dell'anno 2024; si ricorda che in caso di accantonamento di entrate a fondo vincolato per utilizzo in annualità diverse il comune deve indicare la sola quaota delle entrate a copertura della competenza </t>
  </si>
  <si>
    <t>trattasi di ricavi operativi, per vendita di materiali ed energia derivanti da rifiuti. Da compilare solo se il Comune è Gestore in economia. In altri casi di necessità contattare l'assistenza dedicata.</t>
  </si>
  <si>
    <r>
      <t xml:space="preserve">I Comuni che necessitano di valorizzare sul PEF i costi d’uso del capitale relativi a beni strumentali del Servizio Rifiuti di proprietà (ad esempio mezzi o centri di raccolta iscritti nel patrimonio comunale </t>
    </r>
    <r>
      <rPr>
        <u/>
        <sz val="24"/>
        <color rgb="FFFF0000"/>
        <rFont val="Calibri"/>
        <family val="2"/>
        <scheme val="minor"/>
      </rPr>
      <t>e non concessi in uso al gestore del servizio</t>
    </r>
    <r>
      <rPr>
        <sz val="24"/>
        <color rgb="FFFF0000"/>
        <rFont val="Calibri"/>
        <family val="2"/>
        <scheme val="minor"/>
      </rPr>
      <t>) sono invitati per la compilazione a contattare il supporto assistenza.</t>
    </r>
  </si>
  <si>
    <t>ANNO 2023 - Da compilare con i dati del preconsuntivo 2023 o con previsionale 2023</t>
  </si>
  <si>
    <t>Ruolo TARI effettivo di competenza dell'anno 2023 emesso dal Comune per la parte variabie</t>
  </si>
  <si>
    <t>PEF 2023 Lordo TV</t>
  </si>
  <si>
    <t>PEF 2023 Lordo TF</t>
  </si>
  <si>
    <t>Ruolo TARI effettivo di competenza dell'anno 2023 emesso dal Comune per la parte fissa</t>
  </si>
  <si>
    <t xml:space="preserve">RC risulta minore di 0, significa che le entrate maturate sono superiori ai costi del PEF dell'anno; questo RC viene posto a riduzione dei costi del PEF dell'anno 2025; si ricorda che in caso di accantonamento di entrate a fondo vincolato per utilizzo in annualità diverse il comune deve indicare la sola quaota delle entrate a copertura della competenza </t>
  </si>
  <si>
    <t>Rispondere tramite il menù a tendina</t>
  </si>
  <si>
    <t>REGISTRAZIONE E COMUNICAZIONE DELLE INFORMAZIONI (SCHEMI REGOLATORI SUCCESSIVI)</t>
  </si>
  <si>
    <t xml:space="preserve">Il gestore dispone già di un sistema finalizzato alla registrazione di informazioni e dati concernenti le prestazioni soggette a livelli generali di qualità? Arera prevede la predisposizione di un registro, disponibile su piattaforma informatica al fine di registrare dati e informazioni inerenti la qulaità dei serivizi, da trasmettere annualmente all'Autorità e al pertinente Ente territorialmente competente, secondo quanto disposto dall'art. 56 TQRIF. </t>
  </si>
  <si>
    <t>Articolo 6
Modalità per l’attivazione del servizio di gestione dei rifiuti urbani</t>
  </si>
  <si>
    <t>Il Gestore ha reso disponibile all'utenza  apposito modulo contenente le indicazioni previste dall'art. 6,  scaricabile dalla home page del sito internet del gestore in modalità anche stampabile, disponibile presso gli sportelli fisici,  ovvero compilabile online (laddove presente tale modalità)?</t>
  </si>
  <si>
    <t>Il modulo riporta le principali informazioni sulle condizioni di erogazione dei servizi di raccolta e trasporto e di spazzamento e lavaggio delle strade, le corrette modalità di conferimento dei rifiuti, ivi incluse, ove previsto, le modalità per la consegna delle attrezzature per la raccolta , nonché le indicazioni per reperire la Carta della qualità del servizio? Tali informazioni possono essere fornite all’utente anche con rinvio al sito internet del gestore, salvo il caso in cui l’utente ne richieda copia cartacea.</t>
  </si>
  <si>
    <t>Articolo 7
Contenuti minimi della risposta alle richieste di attivazione del servizio</t>
  </si>
  <si>
    <t>Il Gestore ha provveduto, in modo chiaro e comprensibile, a formulare la risposta alle richieste di attivazione del servizio, indicando nella stessa i seguenti elementi minimi?
a) il riferimento alla richiesta di attivazione del servizio;
b) il codice utente e il codice utenza;
c) la data a partire dalla quale decorre, ai fini del pagamento della TARI, ovvero della tariffa corrispettiva, l’attivazione del servizio.</t>
  </si>
  <si>
    <t>Articolo 10
Modalità per la variazione o cessazione del servizio</t>
  </si>
  <si>
    <t>Il Gestore ha reso disponibile all'utenza  apposito modulo contenente le indicazioni previste dall'art. 10,  scaricabile dalla home page del sito internet del gestore in modalità anche stampabile, disponibile presso gli sportelli fisici,  ovvero compilabile online (laddove presente tale modalità)?</t>
  </si>
  <si>
    <t>Articolo 11
Contenuti minimi della risposta alle richieste di variazione e di cessazione del servizio</t>
  </si>
  <si>
    <t>Il Gestore ha provveduto, in modo chiaro e comprensibile, a formulare la risposta alle richieste di attivazione del servizio, indicando nella stessa i seguenti elementi minimi: 
a) il riferimento alla richiesta di variazione o di cessazione del servizio;
b) il codice identificativo del riferimento organizzativo del gestore che ha preso in carico la richiesta;
c) la data a partire dalla quale decorre, ai fini del pagamento della TARI, ovvero della tariffa corrispettiva, la variazione o cessazione del servizio.</t>
  </si>
  <si>
    <t>Articolo 13
Classificazione delle richieste scritte dell’utente</t>
  </si>
  <si>
    <t>Il gestore del servizio ha adottato i criteri di  classificazione delle segnalazioni scritte inviate dall’utente secondo quanto previsto dall'art. 13 TQRIF?</t>
  </si>
  <si>
    <t>Articolo 17
Procedura di presentazione dei reclami scritti e di rettifica degli importi addebitati</t>
  </si>
  <si>
    <t xml:space="preserve">Il gestore ha reso disponibile all'utenza apposito modulo per la presentazione di un reclamo scritto e della richiesta scritta di rettifica degli importi addebitati,  scaricabile dalla home page del sito internet o presso i punti di contatto con l’utente, ovvero compilabile online, contenente almeno i campi obbligatori  previsti dall'art. 17 TQRIF?
</t>
  </si>
  <si>
    <t>Articolo 18
Contenuti minimi della risposta motivata ai reclami scritti, alle richieste scritte di informazioni e
alle richieste di rettifica degli importi addebitati</t>
  </si>
  <si>
    <t>Il gestore ha formulato in modo chiaro e comprensibile la risposta motivata ai reclami scritti e alle richieste scritte di informazioni o di rettifica degli importi addebitati, utilizzando una terminologia di uso comune, nonché ad indicare nella stessa gli elementi minimi previsti dall'art. 18 TQRIF?</t>
  </si>
  <si>
    <t>Articolo 19
Obblighi e requisiti minimi dello sportello fisico e online (NON OBBLIGATORIO PER LO SCHEMA 1)</t>
  </si>
  <si>
    <t>Il gestore ha messo a disposizione dell'utente uno sportello online, accessibile dalla home page del proprio sito internet o raggiungibile tramite applicazioni dedicate, attraverso cui l’utente possa richiedere assistenza anche mediante apposite maschere o web chat? In alternativa è prevista sul territorio l’apertura di uno o più sportelli fisici a cui l’utente può rivolgersi per richiedere le suddette prestazioni ? (N.B. Lo sportello on line consente all’utente di inoltrare al gestore dell’attività di gestione tariffe e rapporto con gli utenti o al gestore della raccolta e trasporto, ognuno per le attività di propria competenza, reclami, richieste di rettifica e di rateizzazione dei pagamenti, richieste di informazioni, richieste di attivazione, variazione, e cessazione del servizio, nonché richieste per il ritiro dei rifiuti su chiamata, segnalazioni per disservizi e richieste per la riparazione delle attrezzature per la raccolta domiciliare).</t>
  </si>
  <si>
    <t>Articolo 22
Contenuti informativi minimi dei punti di contatto con l’utente</t>
  </si>
  <si>
    <t>Tramite gli sportelli fisici o online è possibile per l’utente richiedere ai gestori (ognuno per la propria competenza), informazioni e istruzioni di seguito indicate?
a) frequenza, giorni e orari delle raccolte e dello spazzamento e lavaggio delle strade per le zone di interesse;
b) elenco dettagliato e aggiornato di tutti i rifiuti conferibili ed eventuale calendario dei ritiri istituito dal gestore;
c) descrizione delle corrette modalità di conferimento;
d) ubicazione, modalità di accesso e orari di apertura dei centri di raccolta ed elenco dei rifiuti conferibili;
e) ubicazione, modalità di accesso e orari di apertura dei centri per lo scambio e/o per il riuso gestiti dall’affidatario del servizio o da altri soggetti con esso convenzionati;
f) eventuali agevolazioni tariffarie per l’autocompostaggio e modalità per l’ottenimento della compostiera;
g) ulteriori suggerimenti per ridurre la produzione di rifiuti.</t>
  </si>
  <si>
    <t>Articolo 20
Obblighi di servizio telefonico</t>
  </si>
  <si>
    <t>Il gestore dispone di almeno un numero verde totalmente gratuito a cui l’utente può rivolgersi, sia da telefono fisso che da mobile, per richiedere assistenza? Tale servizio telefonico deve consentire all’utente di richiedere informazioni, segnalare disservizi, prenotare il servizio di ritiro su chiamata, richiedere la riparazione delle attrezzature per la raccolta domiciliare</t>
  </si>
  <si>
    <t>Articolo 23
Termine per il pagamento</t>
  </si>
  <si>
    <t>Il termine di scadenza per il pagamento è fissato in almeno venti (20) giorni solari a decorrere dalla data di emissione del documento di riscossione?</t>
  </si>
  <si>
    <t>Articolo 24
Modalità e strumenti di pagamento in regime di TARI</t>
  </si>
  <si>
    <t>Il gestore dell’attività di gestione tariffe e rapporto con gli utenti garantisce all’utente almeno una modalità di pagamento gratuita dell’importo dovuto per la fruizione del servizio? (Esempio possibilità di pagare con F24)</t>
  </si>
  <si>
    <t>Articolo 25
Modalità e strumenti di pagamento in regime di tariffa corrispettiva</t>
  </si>
  <si>
    <t>Il gestore dell’attività di gestione tariffe e rapporto con gli utenti garantisce all’utente almeno una modalità di pagamento gratuita dell’importo dovuto per la fruizione del servizio? Garantisce mette a disposizione dell’utente almeno i seguenti mezzi di pagamento?
a) versamento presso gli sportelli postali;
b) versamento tramite sportello bancario/bancomat abilitati;
c) domiciliazione bancaria o postale;
d) carte di credito;
e) assegni circolari o bancari</t>
  </si>
  <si>
    <t>Articolo 26
Periodicità di riscossione</t>
  </si>
  <si>
    <t>Il gestore dell’attività di gestione tariffe e rapporto con gli utenti  garantisce all’utente almeno due rate di pagamento a scadenza semestrale, fermo restando la facoltà del medesimo utente di pagare in un’unica soluzione? La frequenza non deve essere superiore al bimestre</t>
  </si>
  <si>
    <t>Articolo 27
Modalità per la rateizzazione dei pagamenti</t>
  </si>
  <si>
    <t>Il gestore dell’attività di gestione tariffe e rapporto con gli utenti  garantisce la possibilità di ulteriore rateizzazione delle rate previste nei seguenti casi?
- agli utenti che dichiarino mediante autocertificazione ai sensi del decreto del Presidente della Repubblica 445/00 di essere beneficiari del bonus sociale per disagio economico previsto per i settori elettrico e/o gas e/o per il settore idrico;
- qualora l’importo addebitato superi del 30% il valore medio riferito ai documenti di riscossione emessi negli ultimi due (2) anni.</t>
  </si>
  <si>
    <t>Articolo 28
Modalità e tempo di rettifica degli importi non dovuti</t>
  </si>
  <si>
    <t>Il gestore procede ad accreditare l’importo erroneamente addebitato senza ulteriori richieste da parte dell’utente secondo le modalità previste dall'art. 28 TQRIF?</t>
  </si>
  <si>
    <t>Articolo 29
Obblighi in materia di servizi di ritiro su chiamata</t>
  </si>
  <si>
    <t>Articolo 30
Modalità per l’ottenimento dei servizi di ritiro</t>
  </si>
  <si>
    <t xml:space="preserve">Articolo 32 Modalità per la segnalazione di disservizi e la presentazione delle richieste di riparazione </t>
  </si>
  <si>
    <t xml:space="preserve">Articolo 35 Obblighi in materia di continuità e regolarità del servizio di raccolta e trasporto </t>
  </si>
  <si>
    <t>Il gestore della raccolta e trasporto ha predisposto una mappatura delle diverse aree di raccolta stradale e di prossimità, indicando per ciascuna di esse il numero di contenitori e le frazioni di rifiuti raccolte in modo differenziato?</t>
  </si>
  <si>
    <t>Il gestore ha predispsto il Programma delle attività di raccolta e trasporto, da cui sia possibile evincere, per ciascuna strada/via della gestione e su base giornaliera, la data e la fascia oraria prevista per lo svolgimento dell’attività e la frazione di rifiuto oggetto di raccolta, consentendo l’individuazione dei servizi espletati puntualmente rispetto a quelli pianificati?</t>
  </si>
  <si>
    <t>Articolo 36
Cause e origini delle interruzioni del servizio di raccolta e trasporto</t>
  </si>
  <si>
    <t>Articolo 42
Obblighi in materia di continuità e regolarità del servizio di spazzamento e lavaggio delle strade</t>
  </si>
  <si>
    <t>Il gestore dello spazzamento e del lavaggio delle strade ha predisposto il  Programma delle attività di spazzamento e lavaggio, da cui sia possibile evincere, per ciascuna strada e area mercatale, la data e la fascia oraria prevista per lo svolgimento dell’attività, consentendo l’individuazione dei servizi espletati puntualmente rispetto a quelli pianificati?</t>
  </si>
  <si>
    <t>Articolo 43
Cause e origini delle interruzioni del servizio di spazzamento e lavaggio delle strade</t>
  </si>
  <si>
    <t>Articolo 48
Obblighi in materia di sicurezza del servizio di gestione dei rifiuti urbani</t>
  </si>
  <si>
    <t>SI, con risposta puntuale all'utente</t>
  </si>
  <si>
    <t>SI, tramite l'avviso di pagamento</t>
  </si>
  <si>
    <t>NON SONO PERVENUTE ISTANZE</t>
  </si>
  <si>
    <t>Solo sportello fisico</t>
  </si>
  <si>
    <t>Sportello fisico e online</t>
  </si>
  <si>
    <t xml:space="preserve">SI </t>
  </si>
  <si>
    <t>IN FASE DI ATTIVAZIONE ENTRO L'ANNO</t>
  </si>
  <si>
    <t>TERMINE NON PREVISTO</t>
  </si>
  <si>
    <t>SI, come previsto dall'art. 27 TQRIF</t>
  </si>
  <si>
    <t>SI, ma con modalità diverse da quanto previsto dall'art. 27 TQRIF</t>
  </si>
  <si>
    <t>SI, come previsto dall'art. 28 TQRIF</t>
  </si>
  <si>
    <t>SI, ma con modalità diverse da quanto previsto dall'art. 28 TQRIF</t>
  </si>
  <si>
    <t>In fase di attuazione</t>
  </si>
  <si>
    <t>SI, piattaforma informatica</t>
  </si>
  <si>
    <t>SI,   tramite modalità organizzative interne (es tramite protocollo o file)</t>
  </si>
  <si>
    <t>NO di nessun genere</t>
  </si>
  <si>
    <t>note</t>
  </si>
  <si>
    <t>RC risulta maggiore di 0, significa che i costi del PEF dell'anno non sono stati coperti dalle entrate previste; si chiede al Comune di esplicitare nel campo "note" se intende mantenere la valorizzazione di RC come costo sul PEF dell'anno 2025 che altrimenti verrà azzerata dall'agenzia a beneficio degli utenti</t>
  </si>
  <si>
    <t>RC risulta maggiore di 0, significa che i costi del PEF dell'anno non sono stati coperti dalle entrate previste; si chiede al Comune di esplicitare nel campo "note" se intende mantenere la valorizzazione di RC come costo sul PEF dell'anno 2024 che altrimenti verrà azzerata dall'agenzia a beneficio degli utenti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</si>
</sst>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4" formatCode="_-* #,##0.00\ &quot;€&quot;_-;\-* #,##0.00\ &quot;€&quot;_-;_-* &quot;-&quot;??\ &quot;€&quot;_-;_-@_-"/>
    <numFmt numFmtId="164" formatCode="_-* #,##0.00_-;\-* #,##0.00_-;_-* &quot;-&quot;??_-;_-@_-"/>
    <numFmt numFmtId="165" formatCode="_-* #,##0_-;\-* #,##0_-;_-* &quot;-&quot;??_-;_-@_-"/>
    <numFmt numFmtId="166" formatCode="_-[$€-2]\ * #,##0.00_-;\-[$€-2]\ * #,##0.00_-;_-[$€-2]\ * &quot;-&quot;??_-"/>
    <numFmt numFmtId="167" formatCode="0.0%"/>
    <numFmt numFmtId="168" formatCode="_-* #,##0\ _€_-;\-* #,##0\ _€_-;_-* &quot;-&quot;??\ _€_-;_-@_-"/>
    <numFmt numFmtId="169" formatCode="_-* #,##0.000_-;\-* #,##0.000_-;_-* &quot;-&quot;??_-;_-@_-"/>
    <numFmt numFmtId="170" formatCode="_-* #,##0.0000\ _€_-;\-* #,##0.0000\ _€_-;_-* &quot;-&quot;??\ _€_-;_-@_-"/>
    <numFmt numFmtId="171" formatCode="0.000"/>
    <numFmt numFmtId="172" formatCode="0.00000"/>
    <numFmt numFmtId="173" formatCode="_-* #,##0.0000_-;\-* #,##0.0000_-;_-* &quot;-&quot;??_-;_-@_-"/>
    <numFmt numFmtId="174" formatCode="_-[$€-2]\ * #,##0.00_-;\-[$€-2]\ * #,##0.00_-;_-[$€-2]\ * \-??_-"/>
    <numFmt numFmtId="175" formatCode="#,##0.00\ &quot;€&quot;"/>
  </numFmts>
  <fonts count="130" x14ac:knownFonts="1">
    <font>
      <sz val="11"/>
      <color theme="1"/>
      <name val="Calibri"/>
      <family val="2"/>
      <scheme val="minor"/>
    </font>
    <font>
      <sz val="11"/>
      <color theme="1"/>
      <name val="Calibri"/>
      <family val="2"/>
      <scheme val="minor"/>
    </font>
    <font>
      <b/>
      <sz val="11"/>
      <color theme="1"/>
      <name val="Calibri"/>
      <family val="2"/>
      <scheme val="minor"/>
    </font>
    <font>
      <sz val="16"/>
      <color theme="1"/>
      <name val="Calibri"/>
      <family val="2"/>
      <scheme val="minor"/>
    </font>
    <font>
      <b/>
      <vertAlign val="subscript"/>
      <sz val="11"/>
      <color theme="1"/>
      <name val="Century Gothic"/>
      <family val="2"/>
    </font>
    <font>
      <b/>
      <sz val="11"/>
      <color theme="1"/>
      <name val="Calibri"/>
      <family val="2"/>
    </font>
    <font>
      <sz val="16"/>
      <color theme="1"/>
      <name val="Century Gothic"/>
      <family val="2"/>
    </font>
    <font>
      <b/>
      <sz val="16"/>
      <color theme="1"/>
      <name val="Century Gothic"/>
      <family val="2"/>
    </font>
    <font>
      <sz val="11"/>
      <color theme="1"/>
      <name val="Century Gothic"/>
      <family val="2"/>
    </font>
    <font>
      <b/>
      <sz val="11"/>
      <color theme="1"/>
      <name val="Century Gothic"/>
      <family val="2"/>
    </font>
    <font>
      <vertAlign val="subscript"/>
      <sz val="11"/>
      <color theme="1"/>
      <name val="Century Gothic"/>
      <family val="2"/>
    </font>
    <font>
      <sz val="11"/>
      <color rgb="FFFF0000"/>
      <name val="Century Gothic"/>
      <family val="2"/>
    </font>
    <font>
      <i/>
      <sz val="11"/>
      <color rgb="FFFF0000"/>
      <name val="Century Gothic"/>
      <family val="2"/>
    </font>
    <font>
      <sz val="12"/>
      <color theme="1"/>
      <name val="Century Gothic"/>
      <family val="2"/>
    </font>
    <font>
      <b/>
      <vertAlign val="subscript"/>
      <sz val="12"/>
      <color theme="1"/>
      <name val="Century Gothic"/>
      <family val="2"/>
    </font>
    <font>
      <b/>
      <u/>
      <sz val="11"/>
      <color theme="1"/>
      <name val="Century Gothic"/>
      <family val="2"/>
    </font>
    <font>
      <b/>
      <sz val="10"/>
      <color theme="1"/>
      <name val="Century Gothic"/>
      <family val="2"/>
    </font>
    <font>
      <sz val="10"/>
      <color theme="1"/>
      <name val="Century Gothic"/>
      <family val="2"/>
    </font>
    <font>
      <i/>
      <sz val="11"/>
      <color theme="1"/>
      <name val="Century Gothic"/>
      <family val="2"/>
    </font>
    <font>
      <b/>
      <sz val="11"/>
      <color rgb="FFFF0000"/>
      <name val="Century Gothic"/>
      <family val="2"/>
    </font>
    <font>
      <sz val="8"/>
      <color rgb="FFFF0000"/>
      <name val="Century Gothic"/>
      <family val="2"/>
    </font>
    <font>
      <sz val="12"/>
      <color rgb="FFFF0000"/>
      <name val="Century Gothic"/>
      <family val="2"/>
    </font>
    <font>
      <sz val="8"/>
      <color theme="1"/>
      <name val="Century Gothic"/>
      <family val="2"/>
    </font>
    <font>
      <sz val="16"/>
      <name val="Century Gothic"/>
      <family val="2"/>
    </font>
    <font>
      <sz val="11"/>
      <name val="Century Gothic"/>
      <family val="2"/>
    </font>
    <font>
      <b/>
      <sz val="12"/>
      <color theme="3" tint="-0.499984740745262"/>
      <name val="Century Gothic"/>
      <family val="2"/>
    </font>
    <font>
      <b/>
      <sz val="12"/>
      <color theme="1"/>
      <name val="Century Gothic"/>
      <family val="2"/>
    </font>
    <font>
      <b/>
      <sz val="16"/>
      <name val="Century Gothic"/>
      <family val="2"/>
    </font>
    <font>
      <b/>
      <vertAlign val="subscript"/>
      <sz val="10"/>
      <color theme="1"/>
      <name val="Century Gothic"/>
      <family val="2"/>
    </font>
    <font>
      <sz val="9"/>
      <color theme="1"/>
      <name val="Century Gothic"/>
      <family val="2"/>
    </font>
    <font>
      <sz val="10"/>
      <color theme="1"/>
      <name val="Calibri"/>
      <family val="2"/>
      <scheme val="minor"/>
    </font>
    <font>
      <sz val="11"/>
      <color theme="1"/>
      <name val="Calibri"/>
      <family val="2"/>
    </font>
    <font>
      <b/>
      <u/>
      <sz val="11"/>
      <color theme="1"/>
      <name val="Calibri"/>
      <family val="2"/>
      <scheme val="minor"/>
    </font>
    <font>
      <b/>
      <vertAlign val="subscript"/>
      <sz val="11"/>
      <color theme="1"/>
      <name val="Calibri"/>
      <family val="2"/>
      <scheme val="minor"/>
    </font>
    <font>
      <sz val="11"/>
      <name val="Calibri"/>
      <family val="2"/>
      <scheme val="minor"/>
    </font>
    <font>
      <sz val="11"/>
      <color theme="1"/>
      <name val="Times New Roman"/>
      <family val="1"/>
    </font>
    <font>
      <vertAlign val="subscript"/>
      <sz val="11"/>
      <color theme="1"/>
      <name val="Times New Roman"/>
      <family val="1"/>
    </font>
    <font>
      <sz val="10"/>
      <color theme="1"/>
      <name val="Times New Roman"/>
      <family val="1"/>
    </font>
    <font>
      <vertAlign val="subscript"/>
      <sz val="10"/>
      <color theme="1"/>
      <name val="Times New Roman"/>
      <family val="1"/>
    </font>
    <font>
      <b/>
      <sz val="11"/>
      <color theme="1"/>
      <name val="Times New Roman"/>
      <family val="1"/>
    </font>
    <font>
      <sz val="11"/>
      <color theme="4" tint="-0.249977111117893"/>
      <name val="Times New Roman"/>
      <family val="1"/>
    </font>
    <font>
      <i/>
      <sz val="12"/>
      <color theme="1"/>
      <name val="Times New Roman"/>
      <family val="1"/>
    </font>
    <font>
      <sz val="12"/>
      <color theme="1"/>
      <name val="Calibri"/>
      <family val="2"/>
    </font>
    <font>
      <b/>
      <sz val="8"/>
      <color theme="1"/>
      <name val="Times New Roman"/>
      <family val="1"/>
    </font>
    <font>
      <sz val="10"/>
      <color theme="1"/>
      <name val="Calibri"/>
      <family val="2"/>
    </font>
    <font>
      <b/>
      <i/>
      <sz val="11"/>
      <color theme="1"/>
      <name val="Calibri"/>
      <family val="2"/>
      <scheme val="minor"/>
    </font>
    <font>
      <sz val="8"/>
      <name val="Calibri"/>
      <family val="2"/>
      <scheme val="minor"/>
    </font>
    <font>
      <sz val="11"/>
      <color theme="0"/>
      <name val="Century Gothic"/>
      <family val="2"/>
    </font>
    <font>
      <b/>
      <i/>
      <sz val="11"/>
      <color theme="1"/>
      <name val="Century Gothic"/>
      <family val="2"/>
    </font>
    <font>
      <b/>
      <i/>
      <vertAlign val="subscript"/>
      <sz val="11"/>
      <color theme="1"/>
      <name val="Century Gothic"/>
      <family val="2"/>
    </font>
    <font>
      <b/>
      <sz val="11"/>
      <name val="Century Gothic"/>
      <family val="2"/>
    </font>
    <font>
      <b/>
      <i/>
      <vertAlign val="subscript"/>
      <sz val="11"/>
      <color theme="1"/>
      <name val="Calibri"/>
      <family val="2"/>
      <scheme val="minor"/>
    </font>
    <font>
      <vertAlign val="subscript"/>
      <sz val="10"/>
      <color theme="1"/>
      <name val="Century Gothic"/>
      <family val="2"/>
    </font>
    <font>
      <b/>
      <i/>
      <u/>
      <sz val="11"/>
      <color theme="1"/>
      <name val="Century Gothic"/>
      <family val="2"/>
    </font>
    <font>
      <sz val="11"/>
      <color theme="4" tint="-0.249977111117893"/>
      <name val="Century Gothic"/>
      <family val="2"/>
    </font>
    <font>
      <sz val="11"/>
      <color rgb="FF0070C0"/>
      <name val="Century Gothic"/>
      <family val="2"/>
    </font>
    <font>
      <sz val="10"/>
      <color rgb="FFFF0000"/>
      <name val="Century Gothic"/>
      <family val="2"/>
    </font>
    <font>
      <b/>
      <sz val="11"/>
      <color rgb="FF02A78C"/>
      <name val="Century Gothic"/>
      <family val="2"/>
    </font>
    <font>
      <vertAlign val="subscript"/>
      <sz val="11"/>
      <color theme="0"/>
      <name val="Century Gothic"/>
      <family val="2"/>
    </font>
    <font>
      <sz val="16"/>
      <color rgb="FFFF0000"/>
      <name val="Century Gothic"/>
      <family val="2"/>
    </font>
    <font>
      <b/>
      <sz val="14"/>
      <name val="Century Gothic"/>
      <family val="2"/>
    </font>
    <font>
      <sz val="12"/>
      <color theme="3" tint="-0.499984740745262"/>
      <name val="Century Gothic"/>
      <family val="2"/>
    </font>
    <font>
      <b/>
      <sz val="11"/>
      <color theme="0"/>
      <name val="Century Gothic"/>
      <family val="2"/>
    </font>
    <font>
      <b/>
      <sz val="11"/>
      <color rgb="FFC00000"/>
      <name val="Century Gothic"/>
      <family val="2"/>
    </font>
    <font>
      <b/>
      <sz val="11"/>
      <color rgb="FF0070C0"/>
      <name val="Century Gothic"/>
      <family val="2"/>
    </font>
    <font>
      <b/>
      <i/>
      <sz val="11"/>
      <name val="Century Gothic"/>
      <family val="2"/>
    </font>
    <font>
      <b/>
      <i/>
      <vertAlign val="superscript"/>
      <sz val="11"/>
      <name val="Century Gothic"/>
      <family val="2"/>
    </font>
    <font>
      <b/>
      <i/>
      <vertAlign val="subscript"/>
      <sz val="11"/>
      <name val="Century Gothic"/>
      <family val="2"/>
    </font>
    <font>
      <b/>
      <i/>
      <vertAlign val="superscript"/>
      <sz val="11"/>
      <color theme="1"/>
      <name val="Century Gothic"/>
      <family val="2"/>
    </font>
    <font>
      <b/>
      <i/>
      <sz val="11"/>
      <color theme="0"/>
      <name val="Century Gothic"/>
      <family val="2"/>
    </font>
    <font>
      <b/>
      <i/>
      <vertAlign val="subscript"/>
      <sz val="11"/>
      <color theme="0"/>
      <name val="Century Gothic"/>
      <family val="2"/>
    </font>
    <font>
      <i/>
      <vertAlign val="subscript"/>
      <sz val="11"/>
      <color theme="1"/>
      <name val="Century Gothic"/>
      <family val="2"/>
    </font>
    <font>
      <i/>
      <sz val="11"/>
      <name val="Century Gothic"/>
      <family val="2"/>
    </font>
    <font>
      <i/>
      <sz val="11"/>
      <color theme="0"/>
      <name val="Century Gothic"/>
      <family val="2"/>
    </font>
    <font>
      <i/>
      <vertAlign val="subscript"/>
      <sz val="11"/>
      <color theme="0"/>
      <name val="Century Gothic"/>
      <family val="2"/>
    </font>
    <font>
      <b/>
      <vertAlign val="subscript"/>
      <sz val="11"/>
      <color theme="0"/>
      <name val="Century Gothic"/>
      <family val="2"/>
    </font>
    <font>
      <b/>
      <sz val="9"/>
      <color theme="1"/>
      <name val="Century Gothic"/>
      <family val="2"/>
    </font>
    <font>
      <b/>
      <i/>
      <u/>
      <sz val="16"/>
      <color theme="1"/>
      <name val="Century Gothic"/>
      <family val="2"/>
    </font>
    <font>
      <b/>
      <i/>
      <sz val="16"/>
      <color theme="1"/>
      <name val="Century Gothic"/>
      <family val="2"/>
    </font>
    <font>
      <b/>
      <vertAlign val="subscript"/>
      <sz val="11"/>
      <name val="Century Gothic"/>
      <family val="2"/>
    </font>
    <font>
      <sz val="15"/>
      <color rgb="FFFF0000"/>
      <name val="Century Gothic"/>
      <family val="2"/>
    </font>
    <font>
      <b/>
      <sz val="11"/>
      <color theme="1"/>
      <name val="Arial Narrow"/>
      <family val="2"/>
    </font>
    <font>
      <sz val="14"/>
      <name val="Century Gothic"/>
      <family val="2"/>
    </font>
    <font>
      <sz val="16"/>
      <color theme="0"/>
      <name val="Century Gothic"/>
      <family val="2"/>
    </font>
    <font>
      <sz val="10"/>
      <color theme="0"/>
      <name val="Century Gothic"/>
      <family val="2"/>
    </font>
    <font>
      <b/>
      <i/>
      <sz val="11"/>
      <color theme="0"/>
      <name val="Calibri"/>
      <family val="2"/>
    </font>
    <font>
      <b/>
      <sz val="14"/>
      <color theme="1"/>
      <name val="Arial Narrow"/>
      <family val="2"/>
    </font>
    <font>
      <sz val="11"/>
      <color theme="1"/>
      <name val="Arial Narrow"/>
      <family val="2"/>
    </font>
    <font>
      <sz val="12"/>
      <color theme="1"/>
      <name val="Arial Narrow"/>
      <family val="2"/>
    </font>
    <font>
      <b/>
      <sz val="14"/>
      <color theme="1"/>
      <name val="Century Gothic"/>
      <family val="2"/>
    </font>
    <font>
      <b/>
      <sz val="12"/>
      <name val="Century Gothic"/>
      <family val="2"/>
    </font>
    <font>
      <b/>
      <sz val="20"/>
      <color theme="1"/>
      <name val="Century Gothic"/>
      <family val="2"/>
    </font>
    <font>
      <b/>
      <sz val="14"/>
      <color theme="1"/>
      <name val="Symbol"/>
      <family val="1"/>
      <charset val="2"/>
    </font>
    <font>
      <b/>
      <vertAlign val="subscript"/>
      <sz val="14"/>
      <color theme="1"/>
      <name val="Symbol"/>
      <family val="1"/>
      <charset val="2"/>
    </font>
    <font>
      <b/>
      <sz val="12"/>
      <color theme="0"/>
      <name val="Century Gothic"/>
      <family val="2"/>
    </font>
    <font>
      <b/>
      <vertAlign val="subscript"/>
      <sz val="12"/>
      <color theme="0"/>
      <name val="Century Gothic"/>
      <family val="2"/>
    </font>
    <font>
      <sz val="12"/>
      <name val="Century Gothic"/>
      <family val="2"/>
    </font>
    <font>
      <vertAlign val="superscript"/>
      <sz val="11"/>
      <color theme="1"/>
      <name val="Century Gothic"/>
      <family val="2"/>
    </font>
    <font>
      <u/>
      <sz val="11"/>
      <color theme="10"/>
      <name val="Calibri"/>
      <family val="2"/>
      <scheme val="minor"/>
    </font>
    <font>
      <sz val="10"/>
      <name val="Arial"/>
      <family val="2"/>
    </font>
    <font>
      <sz val="11"/>
      <color rgb="FF000000"/>
      <name val="Calibri"/>
      <family val="2"/>
      <charset val="1"/>
    </font>
    <font>
      <sz val="20"/>
      <color theme="1"/>
      <name val="Arial"/>
      <family val="2"/>
    </font>
    <font>
      <b/>
      <sz val="20"/>
      <color theme="1"/>
      <name val="Arial"/>
      <family val="2"/>
    </font>
    <font>
      <sz val="20"/>
      <color rgb="FFFF0000"/>
      <name val="Arial"/>
      <family val="2"/>
    </font>
    <font>
      <b/>
      <sz val="20"/>
      <color rgb="FF000000"/>
      <name val="Arial"/>
      <family val="2"/>
    </font>
    <font>
      <sz val="20"/>
      <name val="Arial"/>
      <family val="2"/>
    </font>
    <font>
      <vertAlign val="subscript"/>
      <sz val="20"/>
      <color theme="1"/>
      <name val="Arial"/>
      <family val="2"/>
    </font>
    <font>
      <b/>
      <u/>
      <sz val="20"/>
      <color theme="1"/>
      <name val="Arial"/>
      <family val="2"/>
    </font>
    <font>
      <sz val="20"/>
      <color theme="0"/>
      <name val="Arial"/>
      <family val="2"/>
    </font>
    <font>
      <b/>
      <sz val="20"/>
      <name val="Arial"/>
      <family val="2"/>
    </font>
    <font>
      <sz val="20"/>
      <color rgb="FF000000"/>
      <name val="Arial"/>
      <family val="2"/>
    </font>
    <font>
      <b/>
      <sz val="20"/>
      <color theme="0"/>
      <name val="Arial"/>
      <family val="2"/>
    </font>
    <font>
      <b/>
      <sz val="18"/>
      <name val="Arial"/>
      <family val="2"/>
    </font>
    <font>
      <sz val="12"/>
      <color rgb="FF000000"/>
      <name val="Arial"/>
      <family val="2"/>
    </font>
    <font>
      <b/>
      <sz val="12"/>
      <color rgb="FFFFFFFF"/>
      <name val="Arial"/>
      <family val="2"/>
    </font>
    <font>
      <sz val="12"/>
      <name val="Arial"/>
      <family val="2"/>
    </font>
    <font>
      <b/>
      <sz val="12"/>
      <color rgb="FF000000"/>
      <name val="Arial"/>
      <family val="2"/>
    </font>
    <font>
      <vertAlign val="subscript"/>
      <sz val="12"/>
      <color rgb="FF000000"/>
      <name val="Arial"/>
      <family val="2"/>
    </font>
    <font>
      <b/>
      <sz val="12"/>
      <name val="Arial"/>
      <family val="2"/>
    </font>
    <font>
      <b/>
      <sz val="12"/>
      <color theme="1"/>
      <name val="Arial"/>
      <family val="2"/>
    </font>
    <font>
      <sz val="12"/>
      <color theme="1"/>
      <name val="Arial"/>
      <family val="2"/>
    </font>
    <font>
      <sz val="12"/>
      <color rgb="FF000000"/>
      <name val="Arial"/>
      <family val="2"/>
      <charset val="1"/>
    </font>
    <font>
      <sz val="10"/>
      <color rgb="FFFF0000"/>
      <name val="Arial"/>
      <family val="2"/>
    </font>
    <font>
      <sz val="10"/>
      <color theme="1"/>
      <name val="Arial"/>
      <family val="2"/>
    </font>
    <font>
      <sz val="9"/>
      <color indexed="81"/>
      <name val="Tahoma"/>
      <charset val="1"/>
    </font>
    <font>
      <b/>
      <sz val="9"/>
      <color indexed="81"/>
      <name val="Tahoma"/>
      <charset val="1"/>
    </font>
    <font>
      <sz val="12"/>
      <color rgb="FFFF0000"/>
      <name val="Arial"/>
      <family val="2"/>
    </font>
    <font>
      <sz val="24"/>
      <color rgb="FFFF0000"/>
      <name val="Calibri"/>
      <family val="2"/>
      <scheme val="minor"/>
    </font>
    <font>
      <u/>
      <sz val="24"/>
      <color rgb="FFFF0000"/>
      <name val="Calibri"/>
      <family val="2"/>
      <scheme val="minor"/>
    </font>
    <font>
      <i/>
      <sz val="11"/>
      <color theme="1"/>
      <name val="Calibri"/>
      <family val="2"/>
      <scheme val="minor"/>
    </font>
  </fonts>
  <fills count="50">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02A78C"/>
        <bgColor indexed="64"/>
      </patternFill>
    </fill>
    <fill>
      <patternFill patternType="solid">
        <fgColor rgb="FFBFBFBF"/>
        <bgColor indexed="64"/>
      </patternFill>
    </fill>
    <fill>
      <patternFill patternType="solid">
        <fgColor theme="0" tint="-0.249977111117893"/>
        <bgColor indexed="64"/>
      </patternFill>
    </fill>
    <fill>
      <patternFill patternType="lightGray">
        <bgColor auto="1"/>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7" tint="0.79998168889431442"/>
        <bgColor indexed="64"/>
      </patternFill>
    </fill>
    <fill>
      <patternFill patternType="solid">
        <fgColor theme="2"/>
        <bgColor indexed="64"/>
      </patternFill>
    </fill>
    <fill>
      <patternFill patternType="gray125">
        <bgColor theme="0"/>
      </patternFill>
    </fill>
    <fill>
      <patternFill patternType="solid">
        <fgColor theme="4" tint="0.59999389629810485"/>
        <bgColor indexed="64"/>
      </patternFill>
    </fill>
    <fill>
      <patternFill patternType="solid">
        <fgColor rgb="FF00CC99"/>
        <bgColor indexed="64"/>
      </patternFill>
    </fill>
    <fill>
      <patternFill patternType="solid">
        <fgColor theme="4" tint="-0.249977111117893"/>
        <bgColor indexed="64"/>
      </patternFill>
    </fill>
    <fill>
      <patternFill patternType="solid">
        <fgColor theme="9" tint="0.59999389629810485"/>
        <bgColor indexed="64"/>
      </patternFill>
    </fill>
    <fill>
      <patternFill patternType="solid">
        <fgColor theme="4" tint="0.79998168889431442"/>
        <bgColor indexed="64"/>
      </patternFill>
    </fill>
    <fill>
      <patternFill patternType="gray125">
        <fgColor auto="1"/>
        <bgColor theme="0"/>
      </patternFill>
    </fill>
    <fill>
      <patternFill patternType="solid">
        <fgColor rgb="FF0070C0"/>
        <bgColor indexed="64"/>
      </patternFill>
    </fill>
    <fill>
      <patternFill patternType="solid">
        <fgColor rgb="FFFFFFCC"/>
        <bgColor indexed="64"/>
      </patternFill>
    </fill>
    <fill>
      <patternFill patternType="solid">
        <fgColor rgb="FF03DBB7"/>
        <bgColor indexed="64"/>
      </patternFill>
    </fill>
    <fill>
      <patternFill patternType="solid">
        <fgColor rgb="FFFFDF79"/>
        <bgColor indexed="64"/>
      </patternFill>
    </fill>
    <fill>
      <patternFill patternType="gray125">
        <bgColor theme="0" tint="-4.9989318521683403E-2"/>
      </patternFill>
    </fill>
    <fill>
      <patternFill patternType="solid">
        <fgColor rgb="FFCC3300"/>
        <bgColor indexed="64"/>
      </patternFill>
    </fill>
    <fill>
      <patternFill patternType="solid">
        <fgColor theme="9" tint="-0.499984740745262"/>
        <bgColor indexed="64"/>
      </patternFill>
    </fill>
    <fill>
      <patternFill patternType="solid">
        <fgColor theme="9" tint="0.79998168889431442"/>
        <bgColor indexed="64"/>
      </patternFill>
    </fill>
    <fill>
      <patternFill patternType="solid">
        <fgColor rgb="FFFFCE33"/>
        <bgColor indexed="64"/>
      </patternFill>
    </fill>
    <fill>
      <patternFill patternType="solid">
        <fgColor rgb="FFF2F2F2"/>
        <bgColor indexed="64"/>
      </patternFill>
    </fill>
    <fill>
      <patternFill patternType="solid">
        <fgColor theme="7"/>
        <bgColor indexed="64"/>
      </patternFill>
    </fill>
    <fill>
      <patternFill patternType="solid">
        <fgColor rgb="FF385724"/>
        <bgColor rgb="FF44546A"/>
      </patternFill>
    </fill>
    <fill>
      <patternFill patternType="solid">
        <fgColor rgb="FFE2F0D9"/>
        <bgColor rgb="FFE7E6E6"/>
      </patternFill>
    </fill>
    <fill>
      <patternFill patternType="solid">
        <fgColor rgb="FFD9D9D9"/>
        <bgColor rgb="FFE7E6E6"/>
      </patternFill>
    </fill>
    <fill>
      <patternFill patternType="solid">
        <fgColor rgb="FFFFFFFF"/>
        <bgColor rgb="FFF2F2F2"/>
      </patternFill>
    </fill>
    <fill>
      <patternFill patternType="solid">
        <fgColor theme="9" tint="0.59999389629810485"/>
        <bgColor rgb="FF44546A"/>
      </patternFill>
    </fill>
    <fill>
      <patternFill patternType="solid">
        <fgColor rgb="FFC5E0B4"/>
        <bgColor rgb="FFD9D9D9"/>
      </patternFill>
    </fill>
    <fill>
      <patternFill patternType="solid">
        <fgColor theme="2"/>
        <bgColor rgb="FFF2F2F2"/>
      </patternFill>
    </fill>
    <fill>
      <patternFill patternType="solid">
        <fgColor theme="9"/>
        <bgColor rgb="FF44546A"/>
      </patternFill>
    </fill>
    <fill>
      <patternFill patternType="solid">
        <fgColor theme="9"/>
        <bgColor indexed="64"/>
      </patternFill>
    </fill>
    <fill>
      <patternFill patternType="solid">
        <fgColor rgb="FFFFFF00"/>
        <bgColor indexed="64"/>
      </patternFill>
    </fill>
    <fill>
      <patternFill patternType="solid">
        <fgColor theme="0"/>
        <bgColor rgb="FFE7E6E6"/>
      </patternFill>
    </fill>
    <fill>
      <patternFill patternType="solid">
        <fgColor rgb="FFFFC000"/>
        <bgColor rgb="FF44546A"/>
      </patternFill>
    </fill>
    <fill>
      <patternFill patternType="solid">
        <fgColor theme="7" tint="0.79998168889431442"/>
        <bgColor rgb="FF44546A"/>
      </patternFill>
    </fill>
    <fill>
      <patternFill patternType="solid">
        <fgColor theme="7" tint="0.79998168889431442"/>
        <bgColor rgb="FFE7E6E6"/>
      </patternFill>
    </fill>
    <fill>
      <patternFill patternType="solid">
        <fgColor theme="9" tint="0.79998168889431442"/>
        <bgColor rgb="FFE7E6E6"/>
      </patternFill>
    </fill>
    <fill>
      <patternFill patternType="solid">
        <fgColor rgb="FFFF0000"/>
        <bgColor indexed="64"/>
      </patternFill>
    </fill>
    <fill>
      <patternFill patternType="solid">
        <fgColor rgb="FF92D050"/>
        <bgColor indexed="64"/>
      </patternFill>
    </fill>
  </fills>
  <borders count="238">
    <border>
      <left/>
      <right/>
      <top/>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top/>
      <bottom style="double">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hair">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theme="0" tint="-0.499984740745262"/>
      </top>
      <bottom style="thin">
        <color indexed="64"/>
      </bottom>
      <diagonal/>
    </border>
    <border>
      <left style="thin">
        <color indexed="64"/>
      </left>
      <right/>
      <top style="hair">
        <color indexed="64"/>
      </top>
      <bottom style="hair">
        <color indexed="64"/>
      </bottom>
      <diagonal/>
    </border>
    <border>
      <left style="thin">
        <color indexed="64"/>
      </left>
      <right style="thin">
        <color theme="0" tint="-0.499984740745262"/>
      </right>
      <top style="thin">
        <color indexed="64"/>
      </top>
      <bottom style="thin">
        <color indexed="64"/>
      </bottom>
      <diagonal/>
    </border>
    <border>
      <left style="thin">
        <color theme="0" tint="-0.499984740745262"/>
      </left>
      <right style="thin">
        <color indexed="64"/>
      </right>
      <top style="thin">
        <color indexed="64"/>
      </top>
      <bottom style="thin">
        <color indexed="64"/>
      </bottom>
      <diagonal/>
    </border>
    <border>
      <left/>
      <right style="thick">
        <color rgb="FFFFC000"/>
      </right>
      <top/>
      <bottom/>
      <diagonal/>
    </border>
    <border>
      <left style="thick">
        <color rgb="FFFFC000"/>
      </left>
      <right/>
      <top/>
      <bottom/>
      <diagonal/>
    </border>
    <border>
      <left/>
      <right/>
      <top style="thick">
        <color rgb="FFFFC000"/>
      </top>
      <bottom/>
      <diagonal/>
    </border>
    <border>
      <left/>
      <right/>
      <top/>
      <bottom style="thick">
        <color rgb="FFFFC000"/>
      </bottom>
      <diagonal/>
    </border>
    <border>
      <left style="thick">
        <color rgb="FFFFC000"/>
      </left>
      <right/>
      <top/>
      <bottom style="thick">
        <color rgb="FFFFC000"/>
      </bottom>
      <diagonal/>
    </border>
    <border>
      <left/>
      <right style="thick">
        <color rgb="FFFFC000"/>
      </right>
      <top style="thick">
        <color rgb="FFFFC000"/>
      </top>
      <bottom/>
      <diagonal/>
    </border>
    <border>
      <left/>
      <right style="thick">
        <color rgb="FFFFC000"/>
      </right>
      <top/>
      <bottom style="thick">
        <color rgb="FFFFC000"/>
      </bottom>
      <diagonal/>
    </border>
    <border>
      <left style="thick">
        <color rgb="FFFFC000"/>
      </left>
      <right/>
      <top style="thick">
        <color rgb="FFFFC000"/>
      </top>
      <bottom/>
      <diagonal/>
    </border>
    <border>
      <left style="thin">
        <color indexed="64"/>
      </left>
      <right style="thin">
        <color theme="0" tint="-0.499984740745262"/>
      </right>
      <top style="thin">
        <color indexed="64"/>
      </top>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indexed="64"/>
      </right>
      <top style="thin">
        <color indexed="64"/>
      </top>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style="thin">
        <color theme="0" tint="-0.499984740745262"/>
      </left>
      <right style="thin">
        <color indexed="64"/>
      </right>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medium">
        <color theme="0" tint="-0.499984740745262"/>
      </left>
      <right/>
      <top style="medium">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
      <left style="medium">
        <color theme="0" tint="-0.499984740745262"/>
      </left>
      <right/>
      <top style="thin">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top style="medium">
        <color theme="0" tint="-0.499984740745262"/>
      </top>
      <bottom style="thin">
        <color theme="0" tint="-0.499984740745262"/>
      </bottom>
      <diagonal/>
    </border>
    <border>
      <left/>
      <right style="medium">
        <color theme="0" tint="-0.499984740745262"/>
      </right>
      <top style="medium">
        <color theme="0" tint="-0.499984740745262"/>
      </top>
      <bottom style="thin">
        <color theme="0" tint="-0.499984740745262"/>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medium">
        <color theme="1" tint="0.34998626667073579"/>
      </left>
      <right style="thin">
        <color indexed="64"/>
      </right>
      <top style="thin">
        <color indexed="64"/>
      </top>
      <bottom style="thin">
        <color indexed="64"/>
      </bottom>
      <diagonal/>
    </border>
    <border>
      <left style="medium">
        <color theme="1" tint="0.34998626667073579"/>
      </left>
      <right style="thin">
        <color indexed="64"/>
      </right>
      <top/>
      <bottom style="thin">
        <color indexed="64"/>
      </bottom>
      <diagonal/>
    </border>
    <border>
      <left style="medium">
        <color theme="1" tint="0.34998626667073579"/>
      </left>
      <right/>
      <top style="medium">
        <color theme="1" tint="0.34998626667073579"/>
      </top>
      <bottom style="thin">
        <color indexed="64"/>
      </bottom>
      <diagonal/>
    </border>
    <border>
      <left style="medium">
        <color theme="1" tint="0.34998626667073579"/>
      </left>
      <right/>
      <top style="thin">
        <color indexed="64"/>
      </top>
      <bottom/>
      <diagonal/>
    </border>
    <border>
      <left style="medium">
        <color theme="1" tint="0.34998626667073579"/>
      </left>
      <right/>
      <top style="hair">
        <color indexed="64"/>
      </top>
      <bottom style="hair">
        <color indexed="64"/>
      </bottom>
      <diagonal/>
    </border>
    <border>
      <left style="medium">
        <color theme="1" tint="0.34998626667073579"/>
      </left>
      <right/>
      <top/>
      <bottom/>
      <diagonal/>
    </border>
    <border>
      <left style="medium">
        <color theme="1" tint="0.34998626667073579"/>
      </left>
      <right/>
      <top/>
      <bottom style="thin">
        <color indexed="64"/>
      </bottom>
      <diagonal/>
    </border>
    <border>
      <left/>
      <right/>
      <top style="medium">
        <color theme="1" tint="0.34998626667073579"/>
      </top>
      <bottom style="thin">
        <color indexed="64"/>
      </bottom>
      <diagonal/>
    </border>
    <border>
      <left style="medium">
        <color theme="1" tint="0.34998626667073579"/>
      </left>
      <right style="thin">
        <color indexed="64"/>
      </right>
      <top style="thin">
        <color indexed="64"/>
      </top>
      <bottom/>
      <diagonal/>
    </border>
    <border>
      <left style="hair">
        <color indexed="64"/>
      </left>
      <right style="medium">
        <color theme="1" tint="0.34998626667073579"/>
      </right>
      <top style="thin">
        <color indexed="64"/>
      </top>
      <bottom style="thin">
        <color indexed="64"/>
      </bottom>
      <diagonal/>
    </border>
    <border>
      <left style="thin">
        <color theme="0" tint="-0.499984740745262"/>
      </left>
      <right style="thin">
        <color theme="0" tint="-0.499984740745262"/>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tint="-0.499984740745262"/>
      </left>
      <right style="thin">
        <color theme="0" tint="-0.499984740745262"/>
      </right>
      <top style="thin">
        <color theme="1" tint="0.499984740745262"/>
      </top>
      <bottom style="thin">
        <color theme="0" tint="-0.499984740745262"/>
      </bottom>
      <diagonal/>
    </border>
    <border>
      <left style="thin">
        <color theme="0" tint="-0.499984740745262"/>
      </left>
      <right style="thin">
        <color theme="1" tint="0.499984740745262"/>
      </right>
      <top style="thin">
        <color theme="0" tint="-0.499984740745262"/>
      </top>
      <bottom style="thin">
        <color theme="0" tint="-0.499984740745262"/>
      </bottom>
      <diagonal/>
    </border>
    <border>
      <left style="medium">
        <color theme="1" tint="0.499984740745262"/>
      </left>
      <right style="thin">
        <color theme="0" tint="-0.499984740745262"/>
      </right>
      <top style="medium">
        <color theme="1" tint="0.499984740745262"/>
      </top>
      <bottom style="thin">
        <color theme="0" tint="-0.499984740745262"/>
      </bottom>
      <diagonal/>
    </border>
    <border>
      <left style="thin">
        <color theme="0" tint="-0.499984740745262"/>
      </left>
      <right style="thin">
        <color theme="0" tint="-0.499984740745262"/>
      </right>
      <top style="medium">
        <color theme="1" tint="0.499984740745262"/>
      </top>
      <bottom style="thin">
        <color theme="0" tint="-0.499984740745262"/>
      </bottom>
      <diagonal/>
    </border>
    <border>
      <left style="thin">
        <color theme="0" tint="-0.499984740745262"/>
      </left>
      <right style="medium">
        <color theme="1" tint="0.499984740745262"/>
      </right>
      <top style="medium">
        <color theme="1" tint="0.499984740745262"/>
      </top>
      <bottom style="thin">
        <color theme="0" tint="-0.499984740745262"/>
      </bottom>
      <diagonal/>
    </border>
    <border>
      <left style="medium">
        <color theme="1"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1" tint="0.499984740745262"/>
      </right>
      <top style="thin">
        <color theme="0" tint="-0.499984740745262"/>
      </top>
      <bottom style="thin">
        <color theme="0" tint="-0.499984740745262"/>
      </bottom>
      <diagonal/>
    </border>
    <border>
      <left/>
      <right style="medium">
        <color theme="1" tint="0.499984740745262"/>
      </right>
      <top style="thin">
        <color theme="0" tint="-0.499984740745262"/>
      </top>
      <bottom style="thin">
        <color theme="0" tint="-0.499984740745262"/>
      </bottom>
      <diagonal/>
    </border>
    <border>
      <left style="medium">
        <color theme="1" tint="0.499984740745262"/>
      </left>
      <right style="thin">
        <color theme="0" tint="-0.499984740745262"/>
      </right>
      <top style="thin">
        <color theme="0" tint="-0.499984740745262"/>
      </top>
      <bottom style="medium">
        <color theme="1" tint="0.499984740745262"/>
      </bottom>
      <diagonal/>
    </border>
    <border>
      <left style="thin">
        <color theme="0" tint="-0.499984740745262"/>
      </left>
      <right style="thin">
        <color theme="0" tint="-0.499984740745262"/>
      </right>
      <top style="thin">
        <color theme="0" tint="-0.499984740745262"/>
      </top>
      <bottom style="medium">
        <color theme="1" tint="0.499984740745262"/>
      </bottom>
      <diagonal/>
    </border>
    <border>
      <left style="thin">
        <color theme="0" tint="-0.499984740745262"/>
      </left>
      <right style="thin">
        <color theme="1" tint="0.499984740745262"/>
      </right>
      <top style="thin">
        <color theme="0" tint="-0.499984740745262"/>
      </top>
      <bottom style="medium">
        <color theme="1" tint="0.499984740745262"/>
      </bottom>
      <diagonal/>
    </border>
    <border>
      <left/>
      <right style="medium">
        <color theme="1" tint="0.499984740745262"/>
      </right>
      <top style="thin">
        <color theme="0" tint="-0.499984740745262"/>
      </top>
      <bottom style="medium">
        <color theme="1" tint="0.499984740745262"/>
      </bottom>
      <diagonal/>
    </border>
    <border>
      <left style="thin">
        <color theme="0" tint="-0.499984740745262"/>
      </left>
      <right style="medium">
        <color theme="1" tint="0.499984740745262"/>
      </right>
      <top style="thin">
        <color theme="0" tint="-0.499984740745262"/>
      </top>
      <bottom style="medium">
        <color theme="1" tint="0.499984740745262"/>
      </bottom>
      <diagonal/>
    </border>
    <border>
      <left/>
      <right style="thin">
        <color theme="0" tint="-0.499984740745262"/>
      </right>
      <top style="thin">
        <color theme="1" tint="0.499984740745262"/>
      </top>
      <bottom style="thin">
        <color theme="0" tint="-0.499984740745262"/>
      </bottom>
      <diagonal/>
    </border>
    <border>
      <left/>
      <right style="thin">
        <color theme="0" tint="-0.499984740745262"/>
      </right>
      <top style="thin">
        <color theme="0"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thin">
        <color indexed="64"/>
      </left>
      <right style="thin">
        <color indexed="64"/>
      </right>
      <top style="thin">
        <color theme="0" tint="-0.499984740745262"/>
      </top>
      <bottom style="thin">
        <color theme="0" tint="-0.499984740745262"/>
      </bottom>
      <diagonal/>
    </border>
    <border>
      <left/>
      <right/>
      <top style="hair">
        <color indexed="64"/>
      </top>
      <bottom style="hair">
        <color indexed="64"/>
      </bottom>
      <diagonal/>
    </border>
    <border>
      <left style="medium">
        <color theme="1" tint="0.499984740745262"/>
      </left>
      <right style="thin">
        <color indexed="64"/>
      </right>
      <top style="medium">
        <color theme="1" tint="0.499984740745262"/>
      </top>
      <bottom style="medium">
        <color theme="1" tint="0.499984740745262"/>
      </bottom>
      <diagonal/>
    </border>
    <border>
      <left style="thin">
        <color indexed="64"/>
      </left>
      <right/>
      <top style="medium">
        <color theme="1" tint="0.499984740745262"/>
      </top>
      <bottom style="medium">
        <color theme="1" tint="0.499984740745262"/>
      </bottom>
      <diagonal/>
    </border>
    <border>
      <left style="thin">
        <color theme="1"/>
      </left>
      <right style="thin">
        <color theme="1"/>
      </right>
      <top style="thin">
        <color theme="1"/>
      </top>
      <bottom style="thin">
        <color theme="1"/>
      </bottom>
      <diagonal/>
    </border>
    <border>
      <left style="thin">
        <color theme="2"/>
      </left>
      <right style="thin">
        <color theme="2"/>
      </right>
      <top style="thin">
        <color theme="2"/>
      </top>
      <bottom style="thin">
        <color theme="2"/>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indexed="64"/>
      </left>
      <right style="thin">
        <color theme="2"/>
      </right>
      <top style="thin">
        <color indexed="64"/>
      </top>
      <bottom style="thin">
        <color theme="2"/>
      </bottom>
      <diagonal/>
    </border>
    <border>
      <left style="thin">
        <color theme="2"/>
      </left>
      <right style="thin">
        <color theme="2"/>
      </right>
      <top style="thin">
        <color indexed="64"/>
      </top>
      <bottom style="thin">
        <color theme="2"/>
      </bottom>
      <diagonal/>
    </border>
    <border>
      <left style="thin">
        <color theme="2"/>
      </left>
      <right style="thin">
        <color indexed="64"/>
      </right>
      <top style="thin">
        <color indexed="64"/>
      </top>
      <bottom style="thin">
        <color theme="2"/>
      </bottom>
      <diagonal/>
    </border>
    <border>
      <left style="thin">
        <color indexed="64"/>
      </left>
      <right style="thin">
        <color theme="2"/>
      </right>
      <top style="thin">
        <color theme="2"/>
      </top>
      <bottom style="thin">
        <color theme="2"/>
      </bottom>
      <diagonal/>
    </border>
    <border>
      <left style="thin">
        <color theme="2"/>
      </left>
      <right style="thin">
        <color indexed="64"/>
      </right>
      <top style="thin">
        <color theme="2"/>
      </top>
      <bottom style="thin">
        <color theme="2"/>
      </bottom>
      <diagonal/>
    </border>
    <border>
      <left style="thin">
        <color indexed="64"/>
      </left>
      <right style="thin">
        <color theme="2"/>
      </right>
      <top style="thin">
        <color theme="2"/>
      </top>
      <bottom style="thin">
        <color indexed="64"/>
      </bottom>
      <diagonal/>
    </border>
    <border>
      <left style="thin">
        <color theme="2"/>
      </left>
      <right style="thin">
        <color theme="2"/>
      </right>
      <top style="thin">
        <color theme="2"/>
      </top>
      <bottom style="thin">
        <color indexed="64"/>
      </bottom>
      <diagonal/>
    </border>
    <border>
      <left style="thin">
        <color theme="2"/>
      </left>
      <right style="thin">
        <color indexed="64"/>
      </right>
      <top style="thin">
        <color theme="2"/>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thin">
        <color theme="0" tint="-0.499984740745262"/>
      </right>
      <top style="medium">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style="thin">
        <color indexed="64"/>
      </bottom>
      <diagonal/>
    </border>
    <border>
      <left style="medium">
        <color theme="0" tint="-0.499984740745262"/>
      </left>
      <right style="medium">
        <color theme="0" tint="-0.499984740745262"/>
      </right>
      <top style="thin">
        <color indexed="64"/>
      </top>
      <bottom style="thin">
        <color indexed="64"/>
      </bottom>
      <diagonal/>
    </border>
    <border>
      <left style="medium">
        <color theme="0" tint="-0.499984740745262"/>
      </left>
      <right style="medium">
        <color theme="0" tint="-0.499984740745262"/>
      </right>
      <top style="thin">
        <color indexed="64"/>
      </top>
      <bottom style="hair">
        <color indexed="64"/>
      </bottom>
      <diagonal/>
    </border>
    <border>
      <left style="medium">
        <color theme="0" tint="-0.499984740745262"/>
      </left>
      <right style="medium">
        <color theme="0" tint="-0.499984740745262"/>
      </right>
      <top style="hair">
        <color indexed="64"/>
      </top>
      <bottom style="thin">
        <color indexed="64"/>
      </bottom>
      <diagonal/>
    </border>
    <border>
      <left style="medium">
        <color theme="0" tint="-0.499984740745262"/>
      </left>
      <right style="medium">
        <color theme="0" tint="-0.499984740745262"/>
      </right>
      <top/>
      <bottom style="thin">
        <color indexed="64"/>
      </bottom>
      <diagonal/>
    </border>
    <border>
      <left style="medium">
        <color theme="0" tint="-0.499984740745262"/>
      </left>
      <right style="medium">
        <color theme="0" tint="-0.499984740745262"/>
      </right>
      <top/>
      <bottom style="hair">
        <color indexed="64"/>
      </bottom>
      <diagonal/>
    </border>
    <border>
      <left style="medium">
        <color theme="0" tint="-0.499984740745262"/>
      </left>
      <right style="medium">
        <color theme="0" tint="-0.499984740745262"/>
      </right>
      <top style="hair">
        <color indexed="64"/>
      </top>
      <bottom/>
      <diagonal/>
    </border>
    <border>
      <left style="medium">
        <color theme="0" tint="-0.499984740745262"/>
      </left>
      <right style="medium">
        <color theme="0" tint="-0.499984740745262"/>
      </right>
      <top style="hair">
        <color indexed="64"/>
      </top>
      <bottom style="hair">
        <color indexed="64"/>
      </bottom>
      <diagonal/>
    </border>
    <border>
      <left style="medium">
        <color theme="0" tint="-0.499984740745262"/>
      </left>
      <right style="medium">
        <color theme="0" tint="-0.499984740745262"/>
      </right>
      <top style="thin">
        <color indexed="64"/>
      </top>
      <bottom/>
      <diagonal/>
    </border>
    <border>
      <left style="medium">
        <color theme="0" tint="-0.499984740745262"/>
      </left>
      <right style="medium">
        <color theme="0" tint="-0.499984740745262"/>
      </right>
      <top style="thin">
        <color indexed="64"/>
      </top>
      <bottom style="medium">
        <color theme="0" tint="-0.499984740745262"/>
      </bottom>
      <diagonal/>
    </border>
    <border>
      <left style="thin">
        <color theme="0" tint="-0.499984740745262"/>
      </left>
      <right style="medium">
        <color theme="1" tint="0.499984740745262"/>
      </right>
      <top style="medium">
        <color theme="0" tint="-0.499984740745262"/>
      </top>
      <bottom style="thin">
        <color theme="0" tint="-0.499984740745262"/>
      </bottom>
      <diagonal/>
    </border>
    <border>
      <left style="medium">
        <color theme="1" tint="0.499984740745262"/>
      </left>
      <right style="thin">
        <color theme="0" tint="-0.499984740745262"/>
      </right>
      <top style="medium">
        <color theme="0" tint="-0.499984740745262"/>
      </top>
      <bottom style="thin">
        <color theme="0" tint="-0.499984740745262"/>
      </bottom>
      <diagonal/>
    </border>
    <border>
      <left style="medium">
        <color theme="0" tint="-0.499984740745262"/>
      </left>
      <right style="thin">
        <color indexed="64"/>
      </right>
      <top style="thin">
        <color indexed="64"/>
      </top>
      <bottom style="medium">
        <color theme="0" tint="-0.499984740745262"/>
      </bottom>
      <diagonal/>
    </border>
    <border>
      <left style="thin">
        <color indexed="64"/>
      </left>
      <right style="thin">
        <color indexed="64"/>
      </right>
      <top style="thin">
        <color indexed="64"/>
      </top>
      <bottom style="medium">
        <color theme="0" tint="-0.499984740745262"/>
      </bottom>
      <diagonal/>
    </border>
    <border>
      <left style="thin">
        <color indexed="64"/>
      </left>
      <right style="medium">
        <color indexed="64"/>
      </right>
      <top style="thin">
        <color indexed="64"/>
      </top>
      <bottom style="medium">
        <color theme="0" tint="-0.499984740745262"/>
      </bottom>
      <diagonal/>
    </border>
    <border>
      <left style="medium">
        <color indexed="64"/>
      </left>
      <right style="thin">
        <color indexed="64"/>
      </right>
      <top style="thin">
        <color indexed="64"/>
      </top>
      <bottom style="medium">
        <color theme="0" tint="-0.499984740745262"/>
      </bottom>
      <diagonal/>
    </border>
    <border>
      <left style="thin">
        <color indexed="64"/>
      </left>
      <right style="medium">
        <color theme="0" tint="-0.499984740745262"/>
      </right>
      <top style="thin">
        <color indexed="64"/>
      </top>
      <bottom style="medium">
        <color theme="0" tint="-0.499984740745262"/>
      </bottom>
      <diagonal/>
    </border>
    <border>
      <left style="thin">
        <color theme="0" tint="-0.499984740745262"/>
      </left>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style="medium">
        <color theme="0" tint="-0.499984740745262"/>
      </right>
      <top style="thin">
        <color theme="0" tint="-0.499984740745262"/>
      </top>
      <bottom/>
      <diagonal/>
    </border>
    <border>
      <left style="medium">
        <color theme="0" tint="-0.499984740745262"/>
      </left>
      <right/>
      <top style="medium">
        <color theme="0" tint="-0.499984740745262"/>
      </top>
      <bottom style="thin">
        <color indexed="64"/>
      </bottom>
      <diagonal/>
    </border>
    <border>
      <left style="medium">
        <color theme="0" tint="-0.499984740745262"/>
      </left>
      <right/>
      <top style="thin">
        <color indexed="64"/>
      </top>
      <bottom style="hair">
        <color indexed="64"/>
      </bottom>
      <diagonal/>
    </border>
    <border>
      <left style="medium">
        <color theme="0" tint="-0.499984740745262"/>
      </left>
      <right/>
      <top style="hair">
        <color indexed="64"/>
      </top>
      <bottom style="hair">
        <color indexed="64"/>
      </bottom>
      <diagonal/>
    </border>
    <border>
      <left style="medium">
        <color theme="0" tint="-0.499984740745262"/>
      </left>
      <right/>
      <top style="hair">
        <color indexed="64"/>
      </top>
      <bottom style="thin">
        <color indexed="64"/>
      </bottom>
      <diagonal/>
    </border>
    <border>
      <left style="medium">
        <color theme="0" tint="-0.499984740745262"/>
      </left>
      <right/>
      <top style="thin">
        <color indexed="64"/>
      </top>
      <bottom style="thin">
        <color indexed="64"/>
      </bottom>
      <diagonal/>
    </border>
    <border>
      <left style="medium">
        <color theme="0" tint="-0.499984740745262"/>
      </left>
      <right/>
      <top style="hair">
        <color indexed="64"/>
      </top>
      <bottom/>
      <diagonal/>
    </border>
    <border>
      <left style="medium">
        <color theme="0" tint="-0.499984740745262"/>
      </left>
      <right/>
      <top style="thin">
        <color indexed="64"/>
      </top>
      <bottom style="medium">
        <color theme="0" tint="-0.499984740745262"/>
      </bottom>
      <diagonal/>
    </border>
    <border>
      <left/>
      <right style="thin">
        <color indexed="64"/>
      </right>
      <top style="thin">
        <color indexed="64"/>
      </top>
      <bottom style="medium">
        <color theme="0" tint="-0.499984740745262"/>
      </bottom>
      <diagonal/>
    </border>
    <border>
      <left style="thin">
        <color indexed="64"/>
      </left>
      <right/>
      <top style="thin">
        <color indexed="64"/>
      </top>
      <bottom style="medium">
        <color theme="0" tint="-0.499984740745262"/>
      </bottom>
      <diagonal/>
    </border>
    <border>
      <left/>
      <right style="medium">
        <color theme="0" tint="-0.499984740745262"/>
      </right>
      <top/>
      <bottom/>
      <diagonal/>
    </border>
    <border>
      <left style="thin">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ck">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right style="thin">
        <color theme="0" tint="-0.499984740745262"/>
      </right>
      <top style="thin">
        <color theme="0" tint="-0.499984740745262"/>
      </top>
      <bottom style="medium">
        <color theme="0" tint="-0.499984740745262"/>
      </bottom>
      <diagonal/>
    </border>
    <border>
      <left style="medium">
        <color theme="0" tint="-0.499984740745262"/>
      </left>
      <right/>
      <top style="medium">
        <color theme="0" tint="-0.499984740745262"/>
      </top>
      <bottom/>
      <diagonal/>
    </border>
    <border>
      <left style="medium">
        <color theme="0" tint="-0.499984740745262"/>
      </left>
      <right/>
      <top/>
      <bottom/>
      <diagonal/>
    </border>
    <border>
      <left style="medium">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thin">
        <color theme="0" tint="-0.499984740745262"/>
      </left>
      <right style="medium">
        <color theme="0" tint="-0.499984740745262"/>
      </right>
      <top/>
      <bottom style="medium">
        <color theme="0" tint="-0.499984740745262"/>
      </bottom>
      <diagonal/>
    </border>
    <border>
      <left style="medium">
        <color theme="0" tint="-0.499984740745262"/>
      </left>
      <right style="medium">
        <color theme="0" tint="-0.499984740745262"/>
      </right>
      <top style="medium">
        <color theme="0" tint="-0.499984740745262"/>
      </top>
      <bottom/>
      <diagonal/>
    </border>
    <border>
      <left style="medium">
        <color theme="0" tint="-0.499984740745262"/>
      </left>
      <right style="medium">
        <color theme="0" tint="-0.499984740745262"/>
      </right>
      <top/>
      <bottom/>
      <diagonal/>
    </border>
    <border>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style="medium">
        <color theme="0" tint="-0.499984740745262"/>
      </right>
      <top/>
      <bottom style="medium">
        <color theme="0" tint="-0.499984740745262"/>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thin">
        <color theme="0" tint="-0.499984740745262"/>
      </bottom>
      <diagonal/>
    </border>
    <border>
      <left style="medium">
        <color theme="0" tint="-0.499984740745262"/>
      </left>
      <right style="thin">
        <color theme="0" tint="-0.499984740745262"/>
      </right>
      <top style="thin">
        <color theme="0" tint="-0.499984740745262"/>
      </top>
      <bottom style="thick">
        <color theme="0" tint="-0.499984740745262"/>
      </bottom>
      <diagonal/>
    </border>
    <border>
      <left style="thin">
        <color theme="0" tint="-0.499984740745262"/>
      </left>
      <right style="medium">
        <color theme="0" tint="-0.499984740745262"/>
      </right>
      <top style="thin">
        <color theme="0" tint="-0.499984740745262"/>
      </top>
      <bottom style="thick">
        <color theme="0" tint="-0.499984740745262"/>
      </bottom>
      <diagonal/>
    </border>
    <border>
      <left style="medium">
        <color theme="0" tint="-0.499984740745262"/>
      </left>
      <right/>
      <top style="thick">
        <color theme="0" tint="-0.499984740745262"/>
      </top>
      <bottom style="thin">
        <color theme="0" tint="-0.499984740745262"/>
      </bottom>
      <diagonal/>
    </border>
    <border>
      <left style="medium">
        <color theme="0" tint="-0.499984740745262"/>
      </left>
      <right style="thin">
        <color theme="0" tint="-0.499984740745262"/>
      </right>
      <top style="thick">
        <color theme="0" tint="-0.499984740745262"/>
      </top>
      <bottom style="thin">
        <color theme="0" tint="-0.499984740745262"/>
      </bottom>
      <diagonal/>
    </border>
    <border>
      <left style="medium">
        <color theme="2" tint="-0.249977111117893"/>
      </left>
      <right style="thin">
        <color indexed="64"/>
      </right>
      <top style="medium">
        <color theme="2" tint="-0.249977111117893"/>
      </top>
      <bottom style="thin">
        <color indexed="64"/>
      </bottom>
      <diagonal/>
    </border>
    <border>
      <left style="thin">
        <color indexed="64"/>
      </left>
      <right style="thin">
        <color indexed="64"/>
      </right>
      <top style="medium">
        <color theme="2" tint="-0.249977111117893"/>
      </top>
      <bottom style="thin">
        <color indexed="64"/>
      </bottom>
      <diagonal/>
    </border>
    <border>
      <left style="thin">
        <color indexed="64"/>
      </left>
      <right style="medium">
        <color theme="2" tint="-0.249977111117893"/>
      </right>
      <top style="medium">
        <color theme="2" tint="-0.249977111117893"/>
      </top>
      <bottom style="thin">
        <color indexed="64"/>
      </bottom>
      <diagonal/>
    </border>
    <border>
      <left style="medium">
        <color theme="2" tint="-0.249977111117893"/>
      </left>
      <right style="thin">
        <color indexed="64"/>
      </right>
      <top style="thin">
        <color indexed="64"/>
      </top>
      <bottom style="thin">
        <color indexed="64"/>
      </bottom>
      <diagonal/>
    </border>
    <border>
      <left style="medium">
        <color theme="2" tint="-0.249977111117893"/>
      </left>
      <right style="thin">
        <color indexed="64"/>
      </right>
      <top style="thin">
        <color indexed="64"/>
      </top>
      <bottom style="medium">
        <color theme="2" tint="-0.249977111117893"/>
      </bottom>
      <diagonal/>
    </border>
    <border>
      <left style="thin">
        <color indexed="64"/>
      </left>
      <right style="thin">
        <color indexed="64"/>
      </right>
      <top style="thin">
        <color indexed="64"/>
      </top>
      <bottom style="medium">
        <color theme="2" tint="-0.249977111117893"/>
      </bottom>
      <diagonal/>
    </border>
    <border>
      <left style="medium">
        <color theme="2" tint="-0.249977111117893"/>
      </left>
      <right/>
      <top style="medium">
        <color theme="2" tint="-0.249977111117893"/>
      </top>
      <bottom style="medium">
        <color theme="2" tint="-0.249977111117893"/>
      </bottom>
      <diagonal/>
    </border>
    <border>
      <left/>
      <right/>
      <top style="medium">
        <color theme="2" tint="-0.249977111117893"/>
      </top>
      <bottom style="medium">
        <color theme="2" tint="-0.249977111117893"/>
      </bottom>
      <diagonal/>
    </border>
    <border>
      <left/>
      <right style="medium">
        <color theme="2" tint="-0.249977111117893"/>
      </right>
      <top style="medium">
        <color theme="2" tint="-0.249977111117893"/>
      </top>
      <bottom style="medium">
        <color theme="2" tint="-0.249977111117893"/>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0" tint="-0.499984740745262"/>
      </left>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right style="thin">
        <color rgb="FF808080"/>
      </right>
      <top style="thin">
        <color rgb="FF808080"/>
      </top>
      <bottom style="thin">
        <color rgb="FF808080"/>
      </bottom>
      <diagonal/>
    </border>
    <border>
      <left/>
      <right/>
      <top style="thin">
        <color rgb="FF808080"/>
      </top>
      <bottom style="thin">
        <color rgb="FF808080"/>
      </bottom>
      <diagonal/>
    </border>
    <border>
      <left style="medium">
        <color theme="2" tint="-0.249977111117893"/>
      </left>
      <right/>
      <top/>
      <bottom/>
      <diagonal/>
    </border>
  </borders>
  <cellStyleXfs count="8">
    <xf numFmtId="0" fontId="0" fillId="0" borderId="0"/>
    <xf numFmtId="164" fontId="1" fillId="0" borderId="0" applyFont="0" applyFill="0" applyBorder="0" applyAlignment="0" applyProtection="0"/>
    <xf numFmtId="9" fontId="1" fillId="0" borderId="0" applyFont="0" applyFill="0" applyBorder="0" applyAlignment="0" applyProtection="0"/>
    <xf numFmtId="166" fontId="1" fillId="0" borderId="0"/>
    <xf numFmtId="164" fontId="1" fillId="0" borderId="0" applyFont="0" applyFill="0" applyBorder="0" applyAlignment="0" applyProtection="0"/>
    <xf numFmtId="0" fontId="98" fillId="0" borderId="0" applyNumberFormat="0" applyFill="0" applyBorder="0" applyAlignment="0" applyProtection="0"/>
    <xf numFmtId="44" fontId="1" fillId="0" borderId="0" applyFont="0" applyFill="0" applyBorder="0" applyAlignment="0" applyProtection="0"/>
    <xf numFmtId="0" fontId="100" fillId="0" borderId="0"/>
  </cellStyleXfs>
  <cellXfs count="1128">
    <xf numFmtId="0" fontId="0" fillId="0" borderId="0" xfId="0"/>
    <xf numFmtId="0" fontId="0" fillId="2" borderId="0" xfId="0" applyFill="1"/>
    <xf numFmtId="0" fontId="6" fillId="2" borderId="1" xfId="0" applyFont="1" applyFill="1" applyBorder="1" applyAlignment="1">
      <alignment horizontal="left" vertical="center"/>
    </xf>
    <xf numFmtId="0" fontId="7" fillId="2" borderId="1" xfId="0" applyFont="1" applyFill="1" applyBorder="1" applyAlignment="1">
      <alignment horizontal="left" vertical="center"/>
    </xf>
    <xf numFmtId="0" fontId="6" fillId="2" borderId="1" xfId="0" applyFont="1" applyFill="1" applyBorder="1"/>
    <xf numFmtId="0" fontId="8" fillId="2" borderId="0" xfId="0" applyFont="1" applyFill="1"/>
    <xf numFmtId="1" fontId="9" fillId="5" borderId="5" xfId="0" applyNumberFormat="1" applyFont="1" applyFill="1" applyBorder="1" applyAlignment="1">
      <alignment horizontal="center" vertical="center"/>
    </xf>
    <xf numFmtId="0" fontId="15" fillId="2" borderId="0" xfId="0" applyFont="1" applyFill="1"/>
    <xf numFmtId="0" fontId="11" fillId="2" borderId="0" xfId="0" applyFont="1" applyFill="1"/>
    <xf numFmtId="0" fontId="8" fillId="0" borderId="0" xfId="0" applyFont="1"/>
    <xf numFmtId="0" fontId="8" fillId="2" borderId="0" xfId="0" applyFont="1" applyFill="1" applyAlignment="1">
      <alignment vertical="center"/>
    </xf>
    <xf numFmtId="0" fontId="8" fillId="0" borderId="0" xfId="0" applyFont="1" applyAlignment="1">
      <alignment vertical="center"/>
    </xf>
    <xf numFmtId="0" fontId="20" fillId="2" borderId="0" xfId="0" applyFont="1" applyFill="1"/>
    <xf numFmtId="0" fontId="9" fillId="2" borderId="0" xfId="0" applyFont="1" applyFill="1"/>
    <xf numFmtId="165" fontId="17" fillId="2" borderId="0" xfId="1" applyNumberFormat="1" applyFont="1" applyFill="1" applyBorder="1"/>
    <xf numFmtId="0" fontId="8" fillId="4" borderId="5" xfId="0" applyFont="1" applyFill="1" applyBorder="1"/>
    <xf numFmtId="0" fontId="9" fillId="5" borderId="5" xfId="0" applyFont="1" applyFill="1" applyBorder="1"/>
    <xf numFmtId="165" fontId="9" fillId="5" borderId="5" xfId="0" applyNumberFormat="1" applyFont="1" applyFill="1" applyBorder="1"/>
    <xf numFmtId="0" fontId="3" fillId="2" borderId="37" xfId="0" applyFont="1" applyFill="1" applyBorder="1"/>
    <xf numFmtId="0" fontId="47" fillId="2" borderId="38" xfId="0" applyFont="1" applyFill="1" applyBorder="1"/>
    <xf numFmtId="0" fontId="8" fillId="14" borderId="38" xfId="0" applyFont="1" applyFill="1" applyBorder="1"/>
    <xf numFmtId="165" fontId="17" fillId="8" borderId="38" xfId="1" applyNumberFormat="1" applyFont="1" applyFill="1" applyBorder="1"/>
    <xf numFmtId="0" fontId="8" fillId="3" borderId="38" xfId="0" applyFont="1" applyFill="1" applyBorder="1" applyAlignment="1">
      <alignment vertical="center"/>
    </xf>
    <xf numFmtId="0" fontId="8" fillId="2" borderId="38" xfId="0" applyFont="1" applyFill="1" applyBorder="1" applyAlignment="1">
      <alignment vertical="center" wrapText="1"/>
    </xf>
    <xf numFmtId="0" fontId="8" fillId="2" borderId="38" xfId="0" applyFont="1" applyFill="1" applyBorder="1" applyAlignment="1">
      <alignment vertical="center"/>
    </xf>
    <xf numFmtId="0" fontId="47" fillId="18" borderId="38" xfId="0" applyFont="1" applyFill="1" applyBorder="1" applyAlignment="1">
      <alignment vertical="center"/>
    </xf>
    <xf numFmtId="0" fontId="8" fillId="9" borderId="38" xfId="0" applyFont="1" applyFill="1" applyBorder="1" applyAlignment="1">
      <alignment vertical="center"/>
    </xf>
    <xf numFmtId="0" fontId="8" fillId="2" borderId="0" xfId="0" applyFont="1" applyFill="1" applyAlignment="1">
      <alignment wrapText="1"/>
    </xf>
    <xf numFmtId="0" fontId="9" fillId="5" borderId="4" xfId="0" applyFont="1" applyFill="1" applyBorder="1"/>
    <xf numFmtId="0" fontId="12" fillId="2" borderId="0" xfId="0" applyFont="1" applyFill="1"/>
    <xf numFmtId="0" fontId="11" fillId="2" borderId="0" xfId="0" applyFont="1" applyFill="1" applyAlignment="1">
      <alignment vertical="center"/>
    </xf>
    <xf numFmtId="0" fontId="3" fillId="2" borderId="0" xfId="0" applyFont="1" applyFill="1"/>
    <xf numFmtId="0" fontId="3" fillId="2" borderId="37" xfId="0" applyFont="1" applyFill="1" applyBorder="1" applyAlignment="1">
      <alignment horizontal="left"/>
    </xf>
    <xf numFmtId="0" fontId="17" fillId="2" borderId="0" xfId="0" applyFont="1" applyFill="1"/>
    <xf numFmtId="165" fontId="8" fillId="14" borderId="5" xfId="1" applyNumberFormat="1" applyFont="1" applyFill="1" applyBorder="1"/>
    <xf numFmtId="0" fontId="8" fillId="14" borderId="5" xfId="0" applyFont="1" applyFill="1" applyBorder="1" applyAlignment="1">
      <alignment wrapText="1"/>
    </xf>
    <xf numFmtId="0" fontId="8" fillId="14" borderId="5" xfId="0" applyFont="1" applyFill="1" applyBorder="1"/>
    <xf numFmtId="0" fontId="8" fillId="14" borderId="5" xfId="0" applyFont="1" applyFill="1" applyBorder="1" applyAlignment="1">
      <alignment vertical="center" wrapText="1"/>
    </xf>
    <xf numFmtId="165" fontId="8" fillId="4" borderId="5" xfId="1" applyNumberFormat="1" applyFont="1" applyFill="1" applyBorder="1"/>
    <xf numFmtId="0" fontId="8" fillId="14" borderId="6" xfId="0" applyFont="1" applyFill="1" applyBorder="1" applyAlignment="1">
      <alignment wrapText="1"/>
    </xf>
    <xf numFmtId="0" fontId="8" fillId="14" borderId="4" xfId="0" applyFont="1" applyFill="1" applyBorder="1"/>
    <xf numFmtId="0" fontId="8" fillId="14" borderId="36" xfId="0" applyFont="1" applyFill="1" applyBorder="1" applyAlignment="1">
      <alignment wrapText="1"/>
    </xf>
    <xf numFmtId="0" fontId="18" fillId="14" borderId="4" xfId="0" applyFont="1" applyFill="1" applyBorder="1"/>
    <xf numFmtId="0" fontId="8" fillId="14" borderId="7" xfId="0" applyFont="1" applyFill="1" applyBorder="1" applyAlignment="1">
      <alignment wrapText="1"/>
    </xf>
    <xf numFmtId="0" fontId="8" fillId="14" borderId="7" xfId="0" applyFont="1" applyFill="1" applyBorder="1" applyAlignment="1">
      <alignment horizontal="left" wrapText="1"/>
    </xf>
    <xf numFmtId="0" fontId="8" fillId="14" borderId="5" xfId="0" applyFont="1" applyFill="1" applyBorder="1" applyAlignment="1">
      <alignment horizontal="left" wrapText="1"/>
    </xf>
    <xf numFmtId="167" fontId="8" fillId="14" borderId="5" xfId="0" applyNumberFormat="1" applyFont="1" applyFill="1" applyBorder="1"/>
    <xf numFmtId="0" fontId="9" fillId="5" borderId="5" xfId="0" applyFont="1" applyFill="1" applyBorder="1" applyAlignment="1">
      <alignment horizontal="left" vertical="center" wrapText="1"/>
    </xf>
    <xf numFmtId="165" fontId="8" fillId="14" borderId="5" xfId="1" applyNumberFormat="1" applyFont="1" applyFill="1" applyBorder="1" applyAlignment="1">
      <alignment vertical="center"/>
    </xf>
    <xf numFmtId="165" fontId="8" fillId="4" borderId="90" xfId="1" applyNumberFormat="1" applyFont="1" applyFill="1" applyBorder="1"/>
    <xf numFmtId="165" fontId="8" fillId="4" borderId="91" xfId="1" applyNumberFormat="1" applyFont="1" applyFill="1" applyBorder="1"/>
    <xf numFmtId="165" fontId="8" fillId="4" borderId="92" xfId="1" applyNumberFormat="1" applyFont="1" applyFill="1" applyBorder="1"/>
    <xf numFmtId="165" fontId="8" fillId="14" borderId="7" xfId="1" applyNumberFormat="1" applyFont="1" applyFill="1" applyBorder="1"/>
    <xf numFmtId="0" fontId="8" fillId="14" borderId="13" xfId="0" applyFont="1" applyFill="1" applyBorder="1" applyAlignment="1">
      <alignment wrapText="1"/>
    </xf>
    <xf numFmtId="165" fontId="8" fillId="14" borderId="93" xfId="1" applyNumberFormat="1" applyFont="1" applyFill="1" applyBorder="1"/>
    <xf numFmtId="0" fontId="8" fillId="14" borderId="7" xfId="0" applyFont="1" applyFill="1" applyBorder="1" applyAlignment="1">
      <alignment vertical="center" wrapText="1"/>
    </xf>
    <xf numFmtId="0" fontId="8" fillId="14" borderId="7" xfId="0" applyFont="1" applyFill="1" applyBorder="1"/>
    <xf numFmtId="0" fontId="8" fillId="14" borderId="5" xfId="0" applyFont="1" applyFill="1" applyBorder="1" applyAlignment="1">
      <alignment horizontal="right"/>
    </xf>
    <xf numFmtId="0" fontId="8" fillId="14" borderId="5" xfId="0" applyFont="1" applyFill="1" applyBorder="1" applyAlignment="1">
      <alignment horizontal="center"/>
    </xf>
    <xf numFmtId="0" fontId="16" fillId="2" borderId="0" xfId="0" applyFont="1" applyFill="1"/>
    <xf numFmtId="0" fontId="9" fillId="14" borderId="5" xfId="0" applyFont="1" applyFill="1" applyBorder="1"/>
    <xf numFmtId="0" fontId="17" fillId="14" borderId="5" xfId="0" applyFont="1" applyFill="1" applyBorder="1" applyAlignment="1">
      <alignment horizontal="left"/>
    </xf>
    <xf numFmtId="0" fontId="9" fillId="4" borderId="5" xfId="0" applyFont="1" applyFill="1" applyBorder="1"/>
    <xf numFmtId="0" fontId="11" fillId="0" borderId="0" xfId="0" applyFont="1" applyAlignment="1">
      <alignment horizontal="left"/>
    </xf>
    <xf numFmtId="0" fontId="8" fillId="14" borderId="2" xfId="0" applyFont="1" applyFill="1" applyBorder="1" applyAlignment="1">
      <alignment horizontal="center"/>
    </xf>
    <xf numFmtId="0" fontId="9" fillId="14" borderId="5" xfId="0" applyFont="1" applyFill="1" applyBorder="1" applyAlignment="1">
      <alignment horizontal="right"/>
    </xf>
    <xf numFmtId="165" fontId="16" fillId="14" borderId="5" xfId="1" applyNumberFormat="1" applyFont="1" applyFill="1" applyBorder="1"/>
    <xf numFmtId="165" fontId="17" fillId="14" borderId="38" xfId="1" applyNumberFormat="1" applyFont="1" applyFill="1" applyBorder="1"/>
    <xf numFmtId="0" fontId="17" fillId="0" borderId="0" xfId="0" applyFont="1"/>
    <xf numFmtId="0" fontId="26" fillId="5" borderId="5" xfId="0" applyFont="1" applyFill="1" applyBorder="1" applyAlignment="1">
      <alignment horizontal="right"/>
    </xf>
    <xf numFmtId="165" fontId="9" fillId="2" borderId="0" xfId="1" applyNumberFormat="1" applyFont="1" applyFill="1" applyBorder="1" applyAlignment="1">
      <alignment horizontal="center"/>
    </xf>
    <xf numFmtId="1" fontId="19" fillId="2" borderId="0" xfId="0" applyNumberFormat="1" applyFont="1" applyFill="1" applyAlignment="1">
      <alignment horizontal="center" vertical="center"/>
    </xf>
    <xf numFmtId="167" fontId="8" fillId="5" borderId="5" xfId="0" applyNumberFormat="1" applyFont="1" applyFill="1" applyBorder="1" applyAlignment="1">
      <alignment horizontal="right"/>
    </xf>
    <xf numFmtId="10" fontId="8" fillId="4" borderId="5" xfId="2" applyNumberFormat="1" applyFont="1" applyFill="1" applyBorder="1"/>
    <xf numFmtId="167" fontId="11" fillId="2" borderId="0" xfId="2" applyNumberFormat="1" applyFont="1" applyFill="1" applyBorder="1"/>
    <xf numFmtId="167" fontId="11" fillId="2" borderId="0" xfId="0" applyNumberFormat="1" applyFont="1" applyFill="1"/>
    <xf numFmtId="165" fontId="11" fillId="2" borderId="0" xfId="1" applyNumberFormat="1" applyFont="1" applyFill="1" applyBorder="1"/>
    <xf numFmtId="164" fontId="11" fillId="2" borderId="0" xfId="1" applyFont="1" applyFill="1" applyBorder="1"/>
    <xf numFmtId="0" fontId="57" fillId="2" borderId="0" xfId="0" applyFont="1" applyFill="1"/>
    <xf numFmtId="0" fontId="9" fillId="5" borderId="5" xfId="0" applyFont="1" applyFill="1" applyBorder="1" applyAlignment="1">
      <alignment horizontal="center" vertical="center" wrapText="1"/>
    </xf>
    <xf numFmtId="165" fontId="8" fillId="10" borderId="21" xfId="1" applyNumberFormat="1" applyFont="1" applyFill="1" applyBorder="1" applyAlignment="1" applyProtection="1">
      <alignment horizontal="center" vertical="center"/>
    </xf>
    <xf numFmtId="165" fontId="62" fillId="22" borderId="30" xfId="1" applyNumberFormat="1" applyFont="1" applyFill="1" applyBorder="1" applyAlignment="1" applyProtection="1">
      <alignment horizontal="center" vertical="center"/>
    </xf>
    <xf numFmtId="165" fontId="8" fillId="2" borderId="55" xfId="1" applyNumberFormat="1" applyFont="1" applyFill="1" applyBorder="1" applyAlignment="1" applyProtection="1">
      <alignment horizontal="center"/>
    </xf>
    <xf numFmtId="165" fontId="8" fillId="10" borderId="19" xfId="1" applyNumberFormat="1" applyFont="1" applyFill="1" applyBorder="1" applyAlignment="1" applyProtection="1">
      <alignment horizontal="center" vertical="center"/>
    </xf>
    <xf numFmtId="165" fontId="8" fillId="10" borderId="56" xfId="1" applyNumberFormat="1" applyFont="1" applyFill="1" applyBorder="1" applyAlignment="1" applyProtection="1">
      <alignment horizontal="center" vertical="center"/>
    </xf>
    <xf numFmtId="165" fontId="8" fillId="10" borderId="57" xfId="1" applyNumberFormat="1" applyFont="1" applyFill="1" applyBorder="1" applyAlignment="1" applyProtection="1">
      <alignment horizontal="center" vertical="center"/>
    </xf>
    <xf numFmtId="165" fontId="8" fillId="10" borderId="33" xfId="1" applyNumberFormat="1" applyFont="1" applyFill="1" applyBorder="1" applyAlignment="1" applyProtection="1">
      <alignment horizontal="center" vertical="center"/>
    </xf>
    <xf numFmtId="165" fontId="8" fillId="10" borderId="59" xfId="1" applyNumberFormat="1" applyFont="1" applyFill="1" applyBorder="1" applyAlignment="1" applyProtection="1">
      <alignment horizontal="center" vertical="center"/>
    </xf>
    <xf numFmtId="165" fontId="8" fillId="10" borderId="26" xfId="1" applyNumberFormat="1" applyFont="1" applyFill="1" applyBorder="1" applyAlignment="1" applyProtection="1">
      <alignment horizontal="center" vertical="center"/>
    </xf>
    <xf numFmtId="165" fontId="62" fillId="22" borderId="20" xfId="1" applyNumberFormat="1" applyFont="1" applyFill="1" applyBorder="1" applyAlignment="1" applyProtection="1">
      <alignment horizontal="center" vertical="center"/>
    </xf>
    <xf numFmtId="165" fontId="62" fillId="22" borderId="60" xfId="1" applyNumberFormat="1" applyFont="1" applyFill="1" applyBorder="1" applyAlignment="1" applyProtection="1">
      <alignment horizontal="center" vertical="center"/>
    </xf>
    <xf numFmtId="165" fontId="8" fillId="10" borderId="62" xfId="1" applyNumberFormat="1" applyFont="1" applyFill="1" applyBorder="1" applyAlignment="1" applyProtection="1">
      <alignment horizontal="center" vertical="center"/>
    </xf>
    <xf numFmtId="165" fontId="8" fillId="2" borderId="52" xfId="1" applyNumberFormat="1" applyFont="1" applyFill="1" applyBorder="1" applyAlignment="1" applyProtection="1">
      <alignment horizontal="center"/>
    </xf>
    <xf numFmtId="165" fontId="47" fillId="22" borderId="64" xfId="1" applyNumberFormat="1" applyFont="1" applyFill="1" applyBorder="1" applyAlignment="1" applyProtection="1">
      <alignment horizontal="center"/>
    </xf>
    <xf numFmtId="168" fontId="62" fillId="22" borderId="64" xfId="1" applyNumberFormat="1" applyFont="1" applyFill="1" applyBorder="1" applyAlignment="1" applyProtection="1">
      <alignment horizontal="center" vertical="center"/>
    </xf>
    <xf numFmtId="170" fontId="62" fillId="22" borderId="32" xfId="1" applyNumberFormat="1" applyFont="1" applyFill="1" applyBorder="1" applyAlignment="1" applyProtection="1">
      <alignment horizontal="center" vertical="center"/>
    </xf>
    <xf numFmtId="165" fontId="62" fillId="22" borderId="25" xfId="1" applyNumberFormat="1" applyFont="1" applyFill="1" applyBorder="1" applyAlignment="1" applyProtection="1">
      <alignment horizontal="center" vertical="center"/>
    </xf>
    <xf numFmtId="165" fontId="47" fillId="22" borderId="32" xfId="1" applyNumberFormat="1" applyFont="1" applyFill="1" applyBorder="1" applyAlignment="1" applyProtection="1">
      <alignment horizontal="center" vertical="center"/>
    </xf>
    <xf numFmtId="165" fontId="17" fillId="4" borderId="5" xfId="1" applyNumberFormat="1" applyFont="1" applyFill="1" applyBorder="1"/>
    <xf numFmtId="0" fontId="16" fillId="2" borderId="0" xfId="0" applyFont="1" applyFill="1" applyAlignment="1">
      <alignment horizontal="right" wrapText="1"/>
    </xf>
    <xf numFmtId="165" fontId="8" fillId="14" borderId="94" xfId="1" applyNumberFormat="1" applyFont="1" applyFill="1" applyBorder="1"/>
    <xf numFmtId="165" fontId="8" fillId="4" borderId="95" xfId="1" applyNumberFormat="1" applyFont="1" applyFill="1" applyBorder="1"/>
    <xf numFmtId="165" fontId="8" fillId="4" borderId="96" xfId="1" applyNumberFormat="1" applyFont="1" applyFill="1" applyBorder="1"/>
    <xf numFmtId="165" fontId="8" fillId="4" borderId="88" xfId="1" applyNumberFormat="1" applyFont="1" applyFill="1" applyBorder="1"/>
    <xf numFmtId="0" fontId="9" fillId="5" borderId="5" xfId="0" applyFont="1" applyFill="1" applyBorder="1" applyAlignment="1">
      <alignment vertical="center"/>
    </xf>
    <xf numFmtId="165" fontId="9" fillId="5" borderId="5" xfId="0" applyNumberFormat="1" applyFont="1" applyFill="1" applyBorder="1" applyAlignment="1">
      <alignment vertical="center"/>
    </xf>
    <xf numFmtId="165" fontId="50" fillId="2" borderId="20" xfId="1" applyNumberFormat="1" applyFont="1" applyFill="1" applyBorder="1" applyAlignment="1" applyProtection="1">
      <alignment horizontal="center" vertical="center"/>
    </xf>
    <xf numFmtId="0" fontId="8" fillId="14" borderId="98" xfId="0" applyFont="1" applyFill="1" applyBorder="1"/>
    <xf numFmtId="0" fontId="8" fillId="14" borderId="99" xfId="0" applyFont="1" applyFill="1" applyBorder="1"/>
    <xf numFmtId="165" fontId="17" fillId="15" borderId="103" xfId="1" applyNumberFormat="1" applyFont="1" applyFill="1" applyBorder="1"/>
    <xf numFmtId="165" fontId="17" fillId="15" borderId="38" xfId="1" applyNumberFormat="1" applyFont="1" applyFill="1" applyBorder="1"/>
    <xf numFmtId="165" fontId="17" fillId="15" borderId="104" xfId="1" applyNumberFormat="1" applyFont="1" applyFill="1" applyBorder="1"/>
    <xf numFmtId="0" fontId="17" fillId="15" borderId="103" xfId="0" applyFont="1" applyFill="1" applyBorder="1" applyAlignment="1">
      <alignment horizontal="left"/>
    </xf>
    <xf numFmtId="0" fontId="17" fillId="15" borderId="104" xfId="0" applyFont="1" applyFill="1" applyBorder="1"/>
    <xf numFmtId="0" fontId="8" fillId="14" borderId="2" xfId="0" applyFont="1" applyFill="1" applyBorder="1"/>
    <xf numFmtId="0" fontId="9" fillId="5" borderId="2" xfId="0" applyFont="1" applyFill="1" applyBorder="1"/>
    <xf numFmtId="0" fontId="8" fillId="14" borderId="114" xfId="0" applyFont="1" applyFill="1" applyBorder="1" applyAlignment="1">
      <alignment wrapText="1"/>
    </xf>
    <xf numFmtId="0" fontId="8" fillId="14" borderId="117" xfId="0" applyFont="1" applyFill="1" applyBorder="1" applyAlignment="1">
      <alignment wrapText="1"/>
    </xf>
    <xf numFmtId="0" fontId="8" fillId="14" borderId="115" xfId="0" applyFont="1" applyFill="1" applyBorder="1" applyAlignment="1">
      <alignment vertical="center" wrapText="1"/>
    </xf>
    <xf numFmtId="0" fontId="8" fillId="14" borderId="114" xfId="0" applyFont="1" applyFill="1" applyBorder="1" applyAlignment="1">
      <alignment vertical="center" wrapText="1"/>
    </xf>
    <xf numFmtId="0" fontId="8" fillId="14" borderId="3" xfId="0" applyFont="1" applyFill="1" applyBorder="1"/>
    <xf numFmtId="0" fontId="18" fillId="14" borderId="3" xfId="0" applyFont="1" applyFill="1" applyBorder="1"/>
    <xf numFmtId="0" fontId="9" fillId="5" borderId="2" xfId="0" applyFont="1" applyFill="1" applyBorder="1" applyAlignment="1">
      <alignment vertical="center"/>
    </xf>
    <xf numFmtId="0" fontId="9" fillId="5" borderId="2" xfId="0" applyFont="1" applyFill="1" applyBorder="1" applyAlignment="1">
      <alignment horizontal="left" vertical="center" wrapText="1"/>
    </xf>
    <xf numFmtId="0" fontId="9" fillId="5" borderId="3" xfId="0" applyFont="1" applyFill="1" applyBorder="1"/>
    <xf numFmtId="0" fontId="9" fillId="24" borderId="5" xfId="0" applyFont="1" applyFill="1" applyBorder="1" applyAlignment="1">
      <alignment horizontal="center" vertical="center" wrapText="1"/>
    </xf>
    <xf numFmtId="0" fontId="26" fillId="5" borderId="6" xfId="0" applyFont="1" applyFill="1" applyBorder="1" applyAlignment="1">
      <alignment horizontal="right"/>
    </xf>
    <xf numFmtId="0" fontId="57" fillId="2" borderId="113" xfId="0" applyFont="1" applyFill="1" applyBorder="1" applyAlignment="1">
      <alignment horizontal="center"/>
    </xf>
    <xf numFmtId="0" fontId="56" fillId="2" borderId="1" xfId="0" applyFont="1" applyFill="1" applyBorder="1" applyAlignment="1">
      <alignment vertical="center"/>
    </xf>
    <xf numFmtId="165" fontId="17" fillId="4" borderId="38" xfId="1" applyNumberFormat="1" applyFont="1" applyFill="1" applyBorder="1"/>
    <xf numFmtId="0" fontId="8" fillId="2" borderId="0" xfId="0" applyFont="1" applyFill="1" applyAlignment="1">
      <alignment horizontal="center" vertical="center" wrapText="1"/>
    </xf>
    <xf numFmtId="0" fontId="8" fillId="2" borderId="0" xfId="0" applyFont="1" applyFill="1" applyAlignment="1">
      <alignment vertical="center" wrapText="1"/>
    </xf>
    <xf numFmtId="0" fontId="8" fillId="17" borderId="48" xfId="0" applyFont="1" applyFill="1" applyBorder="1" applyAlignment="1">
      <alignment vertical="center"/>
    </xf>
    <xf numFmtId="0" fontId="8" fillId="2" borderId="49" xfId="0" applyFont="1" applyFill="1" applyBorder="1" applyAlignment="1">
      <alignment vertical="center"/>
    </xf>
    <xf numFmtId="165" fontId="17" fillId="4" borderId="45" xfId="1" applyNumberFormat="1" applyFont="1" applyFill="1" applyBorder="1"/>
    <xf numFmtId="0" fontId="6" fillId="2" borderId="37" xfId="0" applyFont="1" applyFill="1" applyBorder="1" applyAlignment="1">
      <alignment horizontal="left" vertical="center"/>
    </xf>
    <xf numFmtId="0" fontId="7" fillId="2" borderId="37" xfId="0" applyFont="1" applyFill="1" applyBorder="1" applyAlignment="1">
      <alignment horizontal="left" vertical="center"/>
    </xf>
    <xf numFmtId="0" fontId="6" fillId="2" borderId="37" xfId="0" applyFont="1" applyFill="1" applyBorder="1"/>
    <xf numFmtId="0" fontId="9" fillId="14" borderId="38" xfId="0" applyFont="1" applyFill="1" applyBorder="1"/>
    <xf numFmtId="0" fontId="56" fillId="2" borderId="0" xfId="0" applyFont="1" applyFill="1" applyAlignment="1">
      <alignment horizontal="right"/>
    </xf>
    <xf numFmtId="0" fontId="26" fillId="5" borderId="2" xfId="0" applyFont="1" applyFill="1" applyBorder="1" applyAlignment="1">
      <alignment wrapText="1"/>
    </xf>
    <xf numFmtId="0" fontId="17" fillId="15" borderId="38" xfId="0" applyFont="1" applyFill="1" applyBorder="1" applyAlignment="1">
      <alignment horizontal="left"/>
    </xf>
    <xf numFmtId="165" fontId="17" fillId="4" borderId="48" xfId="1" applyNumberFormat="1" applyFont="1" applyFill="1" applyBorder="1"/>
    <xf numFmtId="0" fontId="59" fillId="2" borderId="37" xfId="0" applyFont="1" applyFill="1" applyBorder="1"/>
    <xf numFmtId="165" fontId="9" fillId="14" borderId="38" xfId="1" applyNumberFormat="1" applyFont="1" applyFill="1" applyBorder="1" applyAlignment="1">
      <alignment horizontal="center"/>
    </xf>
    <xf numFmtId="165" fontId="8" fillId="14" borderId="38" xfId="1" applyNumberFormat="1" applyFont="1" applyFill="1" applyBorder="1" applyAlignment="1">
      <alignment horizontal="center"/>
    </xf>
    <xf numFmtId="165" fontId="8" fillId="7" borderId="38" xfId="1" applyNumberFormat="1" applyFont="1" applyFill="1" applyBorder="1" applyAlignment="1">
      <alignment horizontal="center"/>
    </xf>
    <xf numFmtId="165" fontId="9" fillId="7" borderId="38" xfId="1" applyNumberFormat="1" applyFont="1" applyFill="1" applyBorder="1" applyAlignment="1">
      <alignment horizontal="center"/>
    </xf>
    <xf numFmtId="165" fontId="17" fillId="7" borderId="38" xfId="1" applyNumberFormat="1" applyFont="1" applyFill="1" applyBorder="1"/>
    <xf numFmtId="165" fontId="17" fillId="15" borderId="48" xfId="1" applyNumberFormat="1" applyFont="1" applyFill="1" applyBorder="1"/>
    <xf numFmtId="165" fontId="17" fillId="4" borderId="126" xfId="1" applyNumberFormat="1" applyFont="1" applyFill="1" applyBorder="1"/>
    <xf numFmtId="165" fontId="17" fillId="7" borderId="127" xfId="1" applyNumberFormat="1" applyFont="1" applyFill="1" applyBorder="1"/>
    <xf numFmtId="165" fontId="17" fillId="4" borderId="131" xfId="1" applyNumberFormat="1" applyFont="1" applyFill="1" applyBorder="1"/>
    <xf numFmtId="165" fontId="17" fillId="4" borderId="132" xfId="1" applyNumberFormat="1" applyFont="1" applyFill="1" applyBorder="1"/>
    <xf numFmtId="165" fontId="17" fillId="4" borderId="133" xfId="1" applyNumberFormat="1" applyFont="1" applyFill="1" applyBorder="1"/>
    <xf numFmtId="165" fontId="17" fillId="15" borderId="131" xfId="1" applyNumberFormat="1" applyFont="1" applyFill="1" applyBorder="1"/>
    <xf numFmtId="165" fontId="17" fillId="15" borderId="133" xfId="1" applyNumberFormat="1" applyFont="1" applyFill="1" applyBorder="1"/>
    <xf numFmtId="165" fontId="9" fillId="5" borderId="134" xfId="1" applyNumberFormat="1" applyFont="1" applyFill="1" applyBorder="1"/>
    <xf numFmtId="165" fontId="9" fillId="5" borderId="135" xfId="1" applyNumberFormat="1" applyFont="1" applyFill="1" applyBorder="1"/>
    <xf numFmtId="165" fontId="9" fillId="24" borderId="134" xfId="1" applyNumberFormat="1" applyFont="1" applyFill="1" applyBorder="1"/>
    <xf numFmtId="165" fontId="9" fillId="24" borderId="135" xfId="1" applyNumberFormat="1" applyFont="1" applyFill="1" applyBorder="1"/>
    <xf numFmtId="165" fontId="9" fillId="24" borderId="138" xfId="1" applyNumberFormat="1" applyFont="1" applyFill="1" applyBorder="1"/>
    <xf numFmtId="0" fontId="17" fillId="15" borderId="131" xfId="0" applyFont="1" applyFill="1" applyBorder="1" applyAlignment="1">
      <alignment horizontal="left"/>
    </xf>
    <xf numFmtId="0" fontId="17" fillId="15" borderId="132" xfId="0" applyFont="1" applyFill="1" applyBorder="1"/>
    <xf numFmtId="165" fontId="9" fillId="5" borderId="138" xfId="1" applyNumberFormat="1" applyFont="1" applyFill="1" applyBorder="1"/>
    <xf numFmtId="165" fontId="17" fillId="4" borderId="41" xfId="1" applyNumberFormat="1" applyFont="1" applyFill="1" applyBorder="1"/>
    <xf numFmtId="165" fontId="17" fillId="4" borderId="139" xfId="1" applyNumberFormat="1" applyFont="1" applyFill="1" applyBorder="1"/>
    <xf numFmtId="0" fontId="17" fillId="4" borderId="38" xfId="0" applyFont="1" applyFill="1" applyBorder="1" applyAlignment="1">
      <alignment horizontal="right"/>
    </xf>
    <xf numFmtId="0" fontId="17" fillId="4" borderId="38" xfId="0" applyFont="1" applyFill="1" applyBorder="1" applyAlignment="1">
      <alignment horizontal="left" vertical="center" wrapText="1"/>
    </xf>
    <xf numFmtId="0" fontId="17" fillId="4" borderId="38" xfId="0" quotePrefix="1" applyFont="1" applyFill="1" applyBorder="1" applyAlignment="1">
      <alignment horizontal="left" vertical="center" wrapText="1"/>
    </xf>
    <xf numFmtId="0" fontId="26" fillId="5" borderId="38" xfId="0" applyFont="1" applyFill="1" applyBorder="1" applyAlignment="1">
      <alignment horizontal="left" vertical="center" wrapText="1"/>
    </xf>
    <xf numFmtId="0" fontId="9" fillId="14" borderId="46" xfId="0" applyFont="1" applyFill="1" applyBorder="1"/>
    <xf numFmtId="0" fontId="17" fillId="4" borderId="46" xfId="0" applyFont="1" applyFill="1" applyBorder="1" applyAlignment="1">
      <alignment horizontal="right"/>
    </xf>
    <xf numFmtId="0" fontId="17" fillId="4" borderId="46" xfId="0" quotePrefix="1" applyFont="1" applyFill="1" applyBorder="1" applyAlignment="1">
      <alignment horizontal="right"/>
    </xf>
    <xf numFmtId="0" fontId="17" fillId="14" borderId="46" xfId="0" applyFont="1" applyFill="1" applyBorder="1" applyAlignment="1">
      <alignment horizontal="left" vertical="center" wrapText="1"/>
    </xf>
    <xf numFmtId="0" fontId="76" fillId="14" borderId="46" xfId="0" applyFont="1" applyFill="1" applyBorder="1" applyAlignment="1">
      <alignment wrapText="1"/>
    </xf>
    <xf numFmtId="0" fontId="26" fillId="5" borderId="46" xfId="0" applyFont="1" applyFill="1" applyBorder="1" applyAlignment="1">
      <alignment horizontal="left" vertical="center" wrapText="1"/>
    </xf>
    <xf numFmtId="164" fontId="17" fillId="4" borderId="38" xfId="1" applyFont="1" applyFill="1" applyBorder="1" applyAlignment="1">
      <alignment horizontal="center"/>
    </xf>
    <xf numFmtId="164" fontId="17" fillId="4" borderId="38" xfId="1" applyFont="1" applyFill="1" applyBorder="1"/>
    <xf numFmtId="164" fontId="17" fillId="4" borderId="131" xfId="1" applyFont="1" applyFill="1" applyBorder="1" applyAlignment="1">
      <alignment horizontal="center"/>
    </xf>
    <xf numFmtId="164" fontId="17" fillId="4" borderId="132" xfId="1" applyFont="1" applyFill="1" applyBorder="1" applyAlignment="1">
      <alignment horizontal="center"/>
    </xf>
    <xf numFmtId="164" fontId="17" fillId="4" borderId="131" xfId="1" applyFont="1" applyFill="1" applyBorder="1"/>
    <xf numFmtId="164" fontId="17" fillId="4" borderId="132" xfId="1" applyFont="1" applyFill="1" applyBorder="1"/>
    <xf numFmtId="165" fontId="17" fillId="15" borderId="132" xfId="1" applyNumberFormat="1" applyFont="1" applyFill="1" applyBorder="1"/>
    <xf numFmtId="164" fontId="17" fillId="7" borderId="38" xfId="1" applyFont="1" applyFill="1" applyBorder="1" applyAlignment="1">
      <alignment horizontal="center"/>
    </xf>
    <xf numFmtId="164" fontId="17" fillId="7" borderId="38" xfId="1" applyFont="1" applyFill="1" applyBorder="1"/>
    <xf numFmtId="164" fontId="17" fillId="7" borderId="38" xfId="1" applyFont="1" applyFill="1" applyBorder="1" applyAlignment="1">
      <alignment horizontal="center" vertical="center"/>
    </xf>
    <xf numFmtId="165" fontId="9" fillId="12" borderId="125" xfId="0" applyNumberFormat="1" applyFont="1" applyFill="1" applyBorder="1"/>
    <xf numFmtId="165" fontId="11" fillId="2" borderId="55" xfId="1" applyNumberFormat="1" applyFont="1" applyFill="1" applyBorder="1" applyAlignment="1" applyProtection="1">
      <alignment horizontal="center"/>
    </xf>
    <xf numFmtId="0" fontId="9" fillId="3" borderId="6" xfId="0" applyFont="1" applyFill="1" applyBorder="1" applyAlignment="1">
      <alignment horizontal="left" vertical="center"/>
    </xf>
    <xf numFmtId="0" fontId="0" fillId="3" borderId="10" xfId="0" applyFill="1" applyBorder="1" applyAlignment="1">
      <alignment horizontal="left"/>
    </xf>
    <xf numFmtId="0" fontId="0" fillId="3" borderId="14" xfId="0" applyFill="1" applyBorder="1" applyAlignment="1">
      <alignment horizontal="left"/>
    </xf>
    <xf numFmtId="0" fontId="8" fillId="14" borderId="2" xfId="0" applyFont="1" applyFill="1" applyBorder="1" applyAlignment="1">
      <alignment vertical="center"/>
    </xf>
    <xf numFmtId="0" fontId="48" fillId="14" borderId="78" xfId="0" applyFont="1" applyFill="1" applyBorder="1" applyAlignment="1">
      <alignment horizontal="center" vertical="center" wrapText="1"/>
    </xf>
    <xf numFmtId="0" fontId="15" fillId="2" borderId="0" xfId="0" applyFont="1" applyFill="1" applyAlignment="1">
      <alignment horizontal="center"/>
    </xf>
    <xf numFmtId="0" fontId="48" fillId="14" borderId="79" xfId="0" applyFont="1" applyFill="1" applyBorder="1" applyAlignment="1">
      <alignment horizontal="center" vertical="center" wrapText="1"/>
    </xf>
    <xf numFmtId="0" fontId="9" fillId="14" borderId="38" xfId="0" applyFont="1" applyFill="1" applyBorder="1" applyAlignment="1">
      <alignment horizontal="center" vertical="center"/>
    </xf>
    <xf numFmtId="0" fontId="48" fillId="2" borderId="74" xfId="0" applyFont="1" applyFill="1" applyBorder="1" applyAlignment="1">
      <alignment horizontal="center" vertical="center" wrapText="1"/>
    </xf>
    <xf numFmtId="0" fontId="48" fillId="2" borderId="0" xfId="0" applyFont="1" applyFill="1" applyAlignment="1">
      <alignment horizontal="center" vertical="center" wrapText="1"/>
    </xf>
    <xf numFmtId="0" fontId="48" fillId="2" borderId="73" xfId="0" applyFont="1" applyFill="1" applyBorder="1" applyAlignment="1">
      <alignment horizontal="center" vertical="center" wrapText="1"/>
    </xf>
    <xf numFmtId="0" fontId="8" fillId="2" borderId="73" xfId="0" applyFont="1" applyFill="1" applyBorder="1"/>
    <xf numFmtId="0" fontId="8" fillId="2" borderId="74" xfId="0" applyFont="1" applyFill="1" applyBorder="1"/>
    <xf numFmtId="1" fontId="9" fillId="14" borderId="5" xfId="0" applyNumberFormat="1" applyFont="1" applyFill="1" applyBorder="1" applyAlignment="1">
      <alignment horizontal="center" vertical="center"/>
    </xf>
    <xf numFmtId="0" fontId="8" fillId="2" borderId="42" xfId="0" applyFont="1" applyFill="1" applyBorder="1"/>
    <xf numFmtId="0" fontId="8" fillId="2" borderId="40" xfId="0" applyFont="1" applyFill="1" applyBorder="1"/>
    <xf numFmtId="10" fontId="8" fillId="14" borderId="5" xfId="0" applyNumberFormat="1" applyFont="1" applyFill="1" applyBorder="1"/>
    <xf numFmtId="0" fontId="32" fillId="2" borderId="0" xfId="0" applyFont="1" applyFill="1" applyAlignment="1">
      <alignment horizontal="center"/>
    </xf>
    <xf numFmtId="0" fontId="32" fillId="0" borderId="0" xfId="0" applyFont="1" applyAlignment="1">
      <alignment horizontal="center"/>
    </xf>
    <xf numFmtId="167" fontId="9" fillId="14" borderId="5" xfId="0" applyNumberFormat="1" applyFont="1" applyFill="1" applyBorder="1"/>
    <xf numFmtId="0" fontId="9" fillId="14" borderId="71" xfId="0" applyFont="1" applyFill="1" applyBorder="1" applyAlignment="1">
      <alignment horizontal="center" vertical="center"/>
    </xf>
    <xf numFmtId="0" fontId="9" fillId="14" borderId="87" xfId="0" applyFont="1" applyFill="1" applyBorder="1" applyAlignment="1">
      <alignment horizontal="center" vertical="center"/>
    </xf>
    <xf numFmtId="0" fontId="9" fillId="14" borderId="72" xfId="0" applyFont="1" applyFill="1" applyBorder="1" applyAlignment="1">
      <alignment horizontal="center" vertical="center"/>
    </xf>
    <xf numFmtId="0" fontId="9" fillId="14" borderId="69" xfId="0" applyFont="1" applyFill="1" applyBorder="1"/>
    <xf numFmtId="0" fontId="8" fillId="14" borderId="84" xfId="0" applyFont="1" applyFill="1" applyBorder="1"/>
    <xf numFmtId="0" fontId="8" fillId="14" borderId="85" xfId="0" applyFont="1" applyFill="1" applyBorder="1"/>
    <xf numFmtId="0" fontId="8" fillId="2" borderId="86" xfId="0" applyFont="1" applyFill="1" applyBorder="1"/>
    <xf numFmtId="0" fontId="8" fillId="2" borderId="77" xfId="0" applyFont="1" applyFill="1" applyBorder="1"/>
    <xf numFmtId="0" fontId="9" fillId="2" borderId="76" xfId="0" applyFont="1" applyFill="1" applyBorder="1"/>
    <xf numFmtId="0" fontId="8" fillId="2" borderId="76" xfId="0" applyFont="1" applyFill="1" applyBorder="1"/>
    <xf numFmtId="0" fontId="8" fillId="2" borderId="79" xfId="0" applyFont="1" applyFill="1" applyBorder="1"/>
    <xf numFmtId="0" fontId="34" fillId="2" borderId="0" xfId="0" applyFont="1" applyFill="1"/>
    <xf numFmtId="0" fontId="39" fillId="2" borderId="0" xfId="0" applyFont="1" applyFill="1" applyAlignment="1">
      <alignment horizontal="center" vertical="center" textRotation="90"/>
    </xf>
    <xf numFmtId="0" fontId="37" fillId="2" borderId="0" xfId="0" applyFont="1" applyFill="1" applyAlignment="1">
      <alignment horizontal="left" vertical="center" wrapText="1"/>
    </xf>
    <xf numFmtId="0" fontId="35" fillId="2" borderId="0" xfId="0" applyFont="1" applyFill="1" applyAlignment="1">
      <alignment horizontal="left" vertical="center"/>
    </xf>
    <xf numFmtId="0" fontId="16" fillId="14" borderId="38" xfId="0" applyFont="1" applyFill="1" applyBorder="1" applyAlignment="1">
      <alignment horizontal="center" wrapText="1"/>
    </xf>
    <xf numFmtId="0" fontId="8" fillId="2" borderId="0" xfId="0" applyFont="1" applyFill="1" applyAlignment="1">
      <alignment horizontal="left" vertical="center"/>
    </xf>
    <xf numFmtId="9" fontId="54" fillId="14" borderId="38" xfId="2" quotePrefix="1" applyFont="1" applyFill="1" applyBorder="1" applyAlignment="1" applyProtection="1">
      <alignment horizontal="center"/>
    </xf>
    <xf numFmtId="0" fontId="24" fillId="2" borderId="0" xfId="0" applyFont="1" applyFill="1"/>
    <xf numFmtId="0" fontId="54" fillId="14" borderId="38" xfId="0" applyFont="1" applyFill="1" applyBorder="1" applyAlignment="1">
      <alignment horizontal="center"/>
    </xf>
    <xf numFmtId="0" fontId="47" fillId="2" borderId="0" xfId="0" quotePrefix="1" applyFont="1" applyFill="1"/>
    <xf numFmtId="0" fontId="0" fillId="2" borderId="40" xfId="0" applyFill="1" applyBorder="1"/>
    <xf numFmtId="0" fontId="0" fillId="2" borderId="43" xfId="0" applyFill="1" applyBorder="1"/>
    <xf numFmtId="0" fontId="0" fillId="2" borderId="44" xfId="0" applyFill="1" applyBorder="1"/>
    <xf numFmtId="0" fontId="55" fillId="14" borderId="38" xfId="0" quotePrefix="1" applyFont="1" applyFill="1" applyBorder="1" applyAlignment="1">
      <alignment horizontal="center"/>
    </xf>
    <xf numFmtId="0" fontId="16" fillId="2" borderId="0" xfId="0" applyFont="1" applyFill="1" applyAlignment="1">
      <alignment horizontal="right"/>
    </xf>
    <xf numFmtId="0" fontId="55" fillId="2" borderId="0" xfId="0" quotePrefix="1" applyFont="1" applyFill="1" applyAlignment="1">
      <alignment horizontal="center"/>
    </xf>
    <xf numFmtId="0" fontId="9" fillId="14" borderId="38" xfId="0" applyFont="1" applyFill="1" applyBorder="1" applyAlignment="1">
      <alignment horizontal="center" vertical="center" wrapText="1"/>
    </xf>
    <xf numFmtId="165" fontId="17" fillId="14" borderId="38" xfId="1" applyNumberFormat="1" applyFont="1" applyFill="1" applyBorder="1" applyProtection="1"/>
    <xf numFmtId="164" fontId="17" fillId="14" borderId="38" xfId="1" applyFont="1" applyFill="1" applyBorder="1" applyProtection="1"/>
    <xf numFmtId="167" fontId="55" fillId="14" borderId="38" xfId="0" quotePrefix="1" applyNumberFormat="1" applyFont="1" applyFill="1" applyBorder="1" applyAlignment="1">
      <alignment horizontal="center"/>
    </xf>
    <xf numFmtId="0" fontId="9" fillId="2" borderId="45" xfId="0" applyFont="1" applyFill="1" applyBorder="1" applyAlignment="1" applyProtection="1">
      <alignment horizontal="center"/>
      <protection locked="0"/>
    </xf>
    <xf numFmtId="0" fontId="9" fillId="2" borderId="38" xfId="0" applyFont="1" applyFill="1" applyBorder="1" applyAlignment="1" applyProtection="1">
      <alignment horizontal="center"/>
      <protection locked="0"/>
    </xf>
    <xf numFmtId="10" fontId="8" fillId="2" borderId="38" xfId="2" applyNumberFormat="1" applyFont="1" applyFill="1" applyBorder="1" applyProtection="1">
      <protection locked="0"/>
    </xf>
    <xf numFmtId="9" fontId="17" fillId="2" borderId="38" xfId="0" applyNumberFormat="1" applyFont="1" applyFill="1" applyBorder="1" applyProtection="1">
      <protection locked="0"/>
    </xf>
    <xf numFmtId="0" fontId="16" fillId="2" borderId="38" xfId="0" applyFont="1" applyFill="1" applyBorder="1" applyAlignment="1" applyProtection="1">
      <alignment horizontal="center" vertical="center" wrapText="1"/>
      <protection locked="0"/>
    </xf>
    <xf numFmtId="0" fontId="8" fillId="2" borderId="38" xfId="0" applyFont="1" applyFill="1" applyBorder="1" applyProtection="1">
      <protection locked="0"/>
    </xf>
    <xf numFmtId="165" fontId="17" fillId="2" borderId="38" xfId="1" applyNumberFormat="1" applyFont="1" applyFill="1" applyBorder="1" applyProtection="1">
      <protection locked="0"/>
    </xf>
    <xf numFmtId="2" fontId="17" fillId="2" borderId="38" xfId="0" applyNumberFormat="1" applyFont="1" applyFill="1" applyBorder="1" applyProtection="1">
      <protection locked="0"/>
    </xf>
    <xf numFmtId="0" fontId="53" fillId="2" borderId="0" xfId="0" applyFont="1" applyFill="1" applyAlignment="1">
      <alignment horizontal="center"/>
    </xf>
    <xf numFmtId="0" fontId="8" fillId="14" borderId="2" xfId="0" applyFont="1" applyFill="1" applyBorder="1" applyAlignment="1">
      <alignment horizontal="left" vertical="center"/>
    </xf>
    <xf numFmtId="0" fontId="0" fillId="14" borderId="3" xfId="0" applyFill="1" applyBorder="1" applyAlignment="1">
      <alignment horizontal="left"/>
    </xf>
    <xf numFmtId="0" fontId="0" fillId="14" borderId="4" xfId="0" applyFill="1" applyBorder="1" applyAlignment="1">
      <alignment horizontal="left"/>
    </xf>
    <xf numFmtId="0" fontId="6" fillId="2" borderId="0" xfId="0" applyFont="1" applyFill="1"/>
    <xf numFmtId="0" fontId="77" fillId="2" borderId="0" xfId="0" applyFont="1" applyFill="1" applyAlignment="1">
      <alignment horizontal="center"/>
    </xf>
    <xf numFmtId="9" fontId="17" fillId="14" borderId="38" xfId="0" applyNumberFormat="1" applyFont="1" applyFill="1" applyBorder="1"/>
    <xf numFmtId="9" fontId="16" fillId="14" borderId="38" xfId="0" applyNumberFormat="1" applyFont="1" applyFill="1" applyBorder="1" applyAlignment="1">
      <alignment horizontal="center" vertical="center" wrapText="1"/>
    </xf>
    <xf numFmtId="2" fontId="17" fillId="14" borderId="38" xfId="0" applyNumberFormat="1" applyFont="1" applyFill="1" applyBorder="1"/>
    <xf numFmtId="165" fontId="17" fillId="2" borderId="5" xfId="1" applyNumberFormat="1" applyFont="1" applyFill="1" applyBorder="1" applyProtection="1">
      <protection locked="0"/>
    </xf>
    <xf numFmtId="165" fontId="16" fillId="14" borderId="5" xfId="1" applyNumberFormat="1" applyFont="1" applyFill="1" applyBorder="1" applyProtection="1"/>
    <xf numFmtId="165" fontId="17" fillId="2" borderId="0" xfId="1" applyNumberFormat="1" applyFont="1" applyFill="1" applyBorder="1" applyProtection="1"/>
    <xf numFmtId="0" fontId="6" fillId="2" borderId="1" xfId="0" applyFont="1" applyFill="1" applyBorder="1" applyAlignment="1">
      <alignment horizontal="center"/>
    </xf>
    <xf numFmtId="0" fontId="8" fillId="2" borderId="0" xfId="0" applyFont="1" applyFill="1" applyAlignment="1">
      <alignment horizontal="center"/>
    </xf>
    <xf numFmtId="0" fontId="0" fillId="2" borderId="0" xfId="0" applyFill="1" applyAlignment="1">
      <alignment horizontal="center"/>
    </xf>
    <xf numFmtId="0" fontId="0" fillId="2" borderId="0" xfId="0" applyFill="1" applyAlignment="1">
      <alignment vertical="center"/>
    </xf>
    <xf numFmtId="0" fontId="18" fillId="2" borderId="0" xfId="0" applyFont="1" applyFill="1" applyAlignment="1">
      <alignment horizontal="left" vertical="center"/>
    </xf>
    <xf numFmtId="0" fontId="18" fillId="2" borderId="0" xfId="0" applyFont="1" applyFill="1" applyAlignment="1">
      <alignment horizontal="center" vertical="center"/>
    </xf>
    <xf numFmtId="0" fontId="9" fillId="3" borderId="5" xfId="0" applyFont="1" applyFill="1" applyBorder="1" applyAlignment="1">
      <alignment horizontal="right" vertical="center"/>
    </xf>
    <xf numFmtId="165" fontId="24" fillId="7" borderId="5" xfId="0" applyNumberFormat="1" applyFont="1" applyFill="1" applyBorder="1" applyAlignment="1">
      <alignment horizontal="left" vertical="center"/>
    </xf>
    <xf numFmtId="0" fontId="8" fillId="2" borderId="0" xfId="0" applyFont="1" applyFill="1" applyAlignment="1">
      <alignment horizontal="center" vertical="center"/>
    </xf>
    <xf numFmtId="3" fontId="2" fillId="5" borderId="5" xfId="1" applyNumberFormat="1" applyFont="1" applyFill="1" applyBorder="1" applyAlignment="1" applyProtection="1">
      <alignment horizontal="right" vertical="center" wrapText="1"/>
    </xf>
    <xf numFmtId="165" fontId="8" fillId="7" borderId="5" xfId="0" applyNumberFormat="1" applyFont="1" applyFill="1" applyBorder="1" applyAlignment="1">
      <alignment horizontal="center" vertical="center"/>
    </xf>
    <xf numFmtId="0" fontId="18" fillId="3" borderId="5" xfId="0" applyFont="1" applyFill="1" applyBorder="1" applyAlignment="1">
      <alignment horizontal="right" vertical="center"/>
    </xf>
    <xf numFmtId="3" fontId="45" fillId="5" borderId="5" xfId="1" applyNumberFormat="1" applyFont="1" applyFill="1" applyBorder="1" applyAlignment="1" applyProtection="1">
      <alignment horizontal="right" vertical="center" wrapText="1"/>
    </xf>
    <xf numFmtId="0" fontId="22" fillId="2" borderId="0" xfId="0" applyFont="1" applyFill="1"/>
    <xf numFmtId="0" fontId="47" fillId="2" borderId="0" xfId="0" applyFont="1" applyFill="1"/>
    <xf numFmtId="0" fontId="11" fillId="2" borderId="0" xfId="0" applyFont="1" applyFill="1" applyAlignment="1">
      <alignment horizontal="center" vertical="center" wrapText="1"/>
    </xf>
    <xf numFmtId="0" fontId="8" fillId="0" borderId="5" xfId="0" applyFont="1" applyBorder="1" applyAlignment="1">
      <alignment horizontal="center"/>
    </xf>
    <xf numFmtId="0" fontId="8" fillId="0" borderId="5" xfId="0" applyFont="1" applyBorder="1"/>
    <xf numFmtId="0" fontId="8" fillId="2" borderId="5" xfId="0" applyFont="1" applyFill="1" applyBorder="1"/>
    <xf numFmtId="0" fontId="9" fillId="3" borderId="5" xfId="3" applyNumberFormat="1" applyFont="1" applyFill="1" applyBorder="1" applyAlignment="1">
      <alignment horizontal="center" vertical="center" wrapText="1"/>
    </xf>
    <xf numFmtId="3" fontId="9" fillId="3" borderId="5" xfId="1" applyNumberFormat="1" applyFont="1" applyFill="1" applyBorder="1" applyAlignment="1" applyProtection="1">
      <alignment horizontal="center" vertical="center" wrapText="1"/>
    </xf>
    <xf numFmtId="3" fontId="48" fillId="3" borderId="5" xfId="1" applyNumberFormat="1" applyFont="1" applyFill="1" applyBorder="1" applyAlignment="1" applyProtection="1">
      <alignment horizontal="center" vertical="center" wrapText="1"/>
    </xf>
    <xf numFmtId="3" fontId="48" fillId="3" borderId="6" xfId="1" applyNumberFormat="1" applyFont="1" applyFill="1" applyBorder="1" applyAlignment="1" applyProtection="1">
      <alignment horizontal="center" vertical="center" wrapText="1"/>
    </xf>
    <xf numFmtId="3" fontId="19" fillId="2" borderId="0" xfId="1" applyNumberFormat="1" applyFont="1" applyFill="1" applyBorder="1" applyAlignment="1" applyProtection="1">
      <alignment horizontal="center" vertical="center" wrapText="1"/>
    </xf>
    <xf numFmtId="3" fontId="50" fillId="3" borderId="5" xfId="1" applyNumberFormat="1" applyFont="1" applyFill="1" applyBorder="1" applyAlignment="1" applyProtection="1">
      <alignment horizontal="center" vertical="center" wrapText="1"/>
    </xf>
    <xf numFmtId="3" fontId="2" fillId="5" borderId="5" xfId="1" applyNumberFormat="1" applyFont="1" applyFill="1" applyBorder="1" applyAlignment="1" applyProtection="1">
      <alignment horizontal="center" vertical="center" wrapText="1"/>
    </xf>
    <xf numFmtId="3" fontId="45" fillId="5" borderId="5" xfId="1" applyNumberFormat="1" applyFont="1" applyFill="1" applyBorder="1" applyAlignment="1" applyProtection="1">
      <alignment horizontal="center" vertical="center" wrapText="1"/>
    </xf>
    <xf numFmtId="0" fontId="8" fillId="11" borderId="5" xfId="0" applyFont="1" applyFill="1" applyBorder="1" applyAlignment="1">
      <alignment horizontal="center"/>
    </xf>
    <xf numFmtId="0" fontId="8" fillId="11" borderId="5" xfId="0" applyFont="1" applyFill="1" applyBorder="1"/>
    <xf numFmtId="171" fontId="8" fillId="11" borderId="5" xfId="0" applyNumberFormat="1" applyFont="1" applyFill="1" applyBorder="1" applyAlignment="1">
      <alignment horizontal="center"/>
    </xf>
    <xf numFmtId="165" fontId="8" fillId="9" borderId="5" xfId="1" applyNumberFormat="1" applyFont="1" applyFill="1" applyBorder="1" applyProtection="1"/>
    <xf numFmtId="165" fontId="47" fillId="21" borderId="38" xfId="1" applyNumberFormat="1" applyFont="1" applyFill="1" applyBorder="1" applyProtection="1">
      <protection locked="0"/>
    </xf>
    <xf numFmtId="165" fontId="47" fillId="15" borderId="49" xfId="1" applyNumberFormat="1" applyFont="1" applyFill="1" applyBorder="1" applyProtection="1">
      <protection locked="0"/>
    </xf>
    <xf numFmtId="3" fontId="48" fillId="3" borderId="2" xfId="1" applyNumberFormat="1" applyFont="1" applyFill="1" applyBorder="1" applyAlignment="1" applyProtection="1">
      <alignment horizontal="center" vertical="center" wrapText="1"/>
    </xf>
    <xf numFmtId="0" fontId="9" fillId="3" borderId="5" xfId="0" applyFont="1" applyFill="1" applyBorder="1" applyAlignment="1">
      <alignment horizontal="left" vertical="center" wrapText="1"/>
    </xf>
    <xf numFmtId="0" fontId="9" fillId="3" borderId="5" xfId="0" applyFont="1" applyFill="1" applyBorder="1" applyAlignment="1">
      <alignment horizontal="center" vertical="center" wrapText="1"/>
    </xf>
    <xf numFmtId="0" fontId="8" fillId="14" borderId="5" xfId="0" applyFont="1" applyFill="1" applyBorder="1" applyAlignment="1">
      <alignment vertical="center"/>
    </xf>
    <xf numFmtId="0" fontId="12" fillId="2" borderId="0" xfId="0" applyFont="1" applyFill="1" applyAlignment="1">
      <alignment vertical="center"/>
    </xf>
    <xf numFmtId="165" fontId="8" fillId="2" borderId="5" xfId="1" applyNumberFormat="1" applyFont="1" applyFill="1" applyBorder="1" applyAlignment="1" applyProtection="1">
      <alignment vertical="center"/>
      <protection locked="0"/>
    </xf>
    <xf numFmtId="165" fontId="8" fillId="2" borderId="103" xfId="1" applyNumberFormat="1" applyFont="1" applyFill="1" applyBorder="1" applyProtection="1">
      <protection locked="0"/>
    </xf>
    <xf numFmtId="165" fontId="8" fillId="2" borderId="38" xfId="1" applyNumberFormat="1" applyFont="1" applyFill="1" applyBorder="1" applyProtection="1">
      <protection locked="0"/>
    </xf>
    <xf numFmtId="165" fontId="8" fillId="2" borderId="105" xfId="1" applyNumberFormat="1" applyFont="1" applyFill="1" applyBorder="1" applyProtection="1">
      <protection locked="0"/>
    </xf>
    <xf numFmtId="165" fontId="8" fillId="2" borderId="104" xfId="1" applyNumberFormat="1" applyFont="1" applyFill="1" applyBorder="1" applyProtection="1">
      <protection locked="0"/>
    </xf>
    <xf numFmtId="165" fontId="17" fillId="0" borderId="103" xfId="1" applyNumberFormat="1" applyFont="1" applyBorder="1" applyProtection="1">
      <protection locked="0"/>
    </xf>
    <xf numFmtId="165" fontId="17" fillId="0" borderId="38" xfId="1" applyNumberFormat="1" applyFont="1" applyBorder="1" applyProtection="1">
      <protection locked="0"/>
    </xf>
    <xf numFmtId="165" fontId="17" fillId="0" borderId="104" xfId="1" applyNumberFormat="1" applyFont="1" applyBorder="1" applyProtection="1">
      <protection locked="0"/>
    </xf>
    <xf numFmtId="0" fontId="9" fillId="2" borderId="49" xfId="0" applyFont="1" applyFill="1" applyBorder="1" applyAlignment="1" applyProtection="1">
      <alignment horizontal="center"/>
      <protection locked="0"/>
    </xf>
    <xf numFmtId="0" fontId="23" fillId="2" borderId="37" xfId="0" applyFont="1" applyFill="1" applyBorder="1"/>
    <xf numFmtId="0" fontId="27" fillId="2" borderId="37" xfId="0" applyFont="1" applyFill="1" applyBorder="1" applyAlignment="1">
      <alignment horizontal="left" vertical="center"/>
    </xf>
    <xf numFmtId="0" fontId="60" fillId="2" borderId="37" xfId="0" applyFont="1" applyFill="1" applyBorder="1" applyAlignment="1">
      <alignment vertical="center" wrapText="1"/>
    </xf>
    <xf numFmtId="0" fontId="60" fillId="0" borderId="37" xfId="0" applyFont="1" applyBorder="1" applyAlignment="1">
      <alignment vertical="center" wrapText="1"/>
    </xf>
    <xf numFmtId="0" fontId="13" fillId="2" borderId="0" xfId="0" applyFont="1" applyFill="1"/>
    <xf numFmtId="0" fontId="25" fillId="2" borderId="0" xfId="0" applyFont="1" applyFill="1" applyAlignment="1">
      <alignment horizontal="center"/>
    </xf>
    <xf numFmtId="0" fontId="61" fillId="2" borderId="0" xfId="0" applyFont="1" applyFill="1" applyAlignment="1">
      <alignment horizontal="center"/>
    </xf>
    <xf numFmtId="0" fontId="21" fillId="2" borderId="0" xfId="0" applyFont="1" applyFill="1" applyAlignment="1">
      <alignment horizontal="center"/>
    </xf>
    <xf numFmtId="0" fontId="13" fillId="0" borderId="0" xfId="0" applyFont="1"/>
    <xf numFmtId="0" fontId="9" fillId="2" borderId="50" xfId="0" applyFont="1" applyFill="1" applyBorder="1" applyAlignment="1">
      <alignment horizontal="center" vertical="center"/>
    </xf>
    <xf numFmtId="0" fontId="11" fillId="2" borderId="20" xfId="0" applyFont="1" applyFill="1" applyBorder="1" applyAlignment="1">
      <alignment horizontal="center" vertical="center"/>
    </xf>
    <xf numFmtId="0" fontId="9" fillId="2" borderId="0" xfId="0" applyFont="1" applyFill="1" applyAlignment="1">
      <alignment horizontal="center" vertical="center" wrapText="1"/>
    </xf>
    <xf numFmtId="0" fontId="50" fillId="2" borderId="18" xfId="0" applyFont="1" applyFill="1" applyBorder="1" applyAlignment="1">
      <alignment horizontal="center" vertical="center" wrapText="1"/>
    </xf>
    <xf numFmtId="0" fontId="50" fillId="0" borderId="18" xfId="0" applyFont="1" applyBorder="1" applyAlignment="1">
      <alignment horizontal="center" vertical="center" wrapText="1"/>
    </xf>
    <xf numFmtId="0" fontId="8" fillId="2" borderId="28" xfId="0" applyFont="1" applyFill="1" applyBorder="1" applyAlignment="1">
      <alignment vertical="center"/>
    </xf>
    <xf numFmtId="0" fontId="9" fillId="2" borderId="0" xfId="0" applyFont="1" applyFill="1" applyAlignment="1">
      <alignment horizontal="center" vertical="center"/>
    </xf>
    <xf numFmtId="165" fontId="8" fillId="2" borderId="21" xfId="1" applyNumberFormat="1" applyFont="1" applyFill="1" applyBorder="1" applyAlignment="1" applyProtection="1">
      <alignment horizontal="center" vertical="center"/>
    </xf>
    <xf numFmtId="0" fontId="24" fillId="2" borderId="20" xfId="0" applyFont="1" applyFill="1" applyBorder="1" applyAlignment="1">
      <alignment vertical="center"/>
    </xf>
    <xf numFmtId="0" fontId="8" fillId="2" borderId="20" xfId="0" applyFont="1" applyFill="1" applyBorder="1" applyAlignment="1">
      <alignment vertical="center"/>
    </xf>
    <xf numFmtId="0" fontId="8" fillId="2" borderId="53" xfId="0" applyFont="1" applyFill="1" applyBorder="1" applyAlignment="1">
      <alignment vertical="center"/>
    </xf>
    <xf numFmtId="164" fontId="24" fillId="2" borderId="21" xfId="0" applyNumberFormat="1" applyFont="1" applyFill="1" applyBorder="1" applyAlignment="1">
      <alignment horizontal="center" vertical="center"/>
    </xf>
    <xf numFmtId="0" fontId="8" fillId="2" borderId="21" xfId="0" applyFont="1" applyFill="1" applyBorder="1" applyAlignment="1">
      <alignment horizontal="center" vertical="center"/>
    </xf>
    <xf numFmtId="165" fontId="8" fillId="12" borderId="5" xfId="1" applyNumberFormat="1" applyFont="1" applyFill="1" applyBorder="1" applyProtection="1"/>
    <xf numFmtId="165" fontId="8" fillId="14" borderId="123" xfId="0" applyNumberFormat="1" applyFont="1" applyFill="1" applyBorder="1"/>
    <xf numFmtId="0" fontId="8" fillId="15" borderId="54" xfId="0" applyFont="1" applyFill="1" applyBorder="1" applyAlignment="1">
      <alignment horizontal="center" vertical="center"/>
    </xf>
    <xf numFmtId="0" fontId="8" fillId="2" borderId="21" xfId="0" applyFont="1" applyFill="1" applyBorder="1" applyAlignment="1">
      <alignment vertical="center"/>
    </xf>
    <xf numFmtId="0" fontId="62" fillId="22" borderId="30" xfId="0" applyFont="1" applyFill="1" applyBorder="1" applyAlignment="1">
      <alignment vertical="center"/>
    </xf>
    <xf numFmtId="0" fontId="8" fillId="2" borderId="22" xfId="0" applyFont="1" applyFill="1" applyBorder="1"/>
    <xf numFmtId="0" fontId="9" fillId="2" borderId="0" xfId="0" applyFont="1" applyFill="1" applyAlignment="1">
      <alignment horizontal="center"/>
    </xf>
    <xf numFmtId="0" fontId="8" fillId="2" borderId="18" xfId="0" applyFont="1" applyFill="1" applyBorder="1" applyAlignment="1">
      <alignment vertical="center"/>
    </xf>
    <xf numFmtId="165" fontId="8" fillId="2" borderId="18" xfId="1" applyNumberFormat="1" applyFont="1" applyFill="1" applyBorder="1" applyAlignment="1" applyProtection="1">
      <alignment horizontal="center" vertical="center"/>
    </xf>
    <xf numFmtId="0" fontId="8" fillId="2" borderId="26" xfId="0" applyFont="1" applyFill="1" applyBorder="1" applyAlignment="1">
      <alignment vertical="center"/>
    </xf>
    <xf numFmtId="165" fontId="8" fillId="2" borderId="26" xfId="1" applyNumberFormat="1" applyFont="1" applyFill="1" applyBorder="1" applyAlignment="1" applyProtection="1">
      <alignment horizontal="center" vertical="center"/>
    </xf>
    <xf numFmtId="0" fontId="8" fillId="2" borderId="58" xfId="0" applyFont="1" applyFill="1" applyBorder="1" applyAlignment="1">
      <alignment vertical="center"/>
    </xf>
    <xf numFmtId="0" fontId="8" fillId="2" borderId="27" xfId="0" applyFont="1" applyFill="1" applyBorder="1" applyAlignment="1">
      <alignment vertical="center"/>
    </xf>
    <xf numFmtId="165" fontId="8" fillId="2" borderId="28" xfId="1" applyNumberFormat="1" applyFont="1" applyFill="1" applyBorder="1" applyAlignment="1" applyProtection="1">
      <alignment horizontal="center" vertical="center"/>
    </xf>
    <xf numFmtId="0" fontId="8" fillId="2" borderId="26" xfId="0" quotePrefix="1" applyFont="1" applyFill="1" applyBorder="1" applyAlignment="1">
      <alignment vertical="center"/>
    </xf>
    <xf numFmtId="165" fontId="8" fillId="2" borderId="58" xfId="1" applyNumberFormat="1" applyFont="1" applyFill="1" applyBorder="1" applyAlignment="1" applyProtection="1">
      <alignment horizontal="center" vertical="center"/>
    </xf>
    <xf numFmtId="165" fontId="8" fillId="2" borderId="20" xfId="1" applyNumberFormat="1" applyFont="1" applyFill="1" applyBorder="1" applyAlignment="1" applyProtection="1">
      <alignment horizontal="center" vertical="center"/>
    </xf>
    <xf numFmtId="0" fontId="62" fillId="22" borderId="20" xfId="0" applyFont="1" applyFill="1" applyBorder="1" applyAlignment="1">
      <alignment vertical="center"/>
    </xf>
    <xf numFmtId="0" fontId="8" fillId="2" borderId="51" xfId="0" applyFont="1" applyFill="1" applyBorder="1" applyAlignment="1">
      <alignment vertical="center"/>
    </xf>
    <xf numFmtId="0" fontId="8" fillId="2" borderId="50" xfId="0" applyFont="1" applyFill="1" applyBorder="1" applyAlignment="1">
      <alignment horizontal="center" vertical="center"/>
    </xf>
    <xf numFmtId="0" fontId="8" fillId="2" borderId="52" xfId="0" applyFont="1" applyFill="1" applyBorder="1"/>
    <xf numFmtId="0" fontId="65" fillId="2" borderId="20" xfId="0" applyFont="1" applyFill="1" applyBorder="1" applyAlignment="1">
      <alignment vertical="center"/>
    </xf>
    <xf numFmtId="0" fontId="69" fillId="22" borderId="20" xfId="0" applyFont="1" applyFill="1" applyBorder="1" applyAlignment="1">
      <alignment vertical="center"/>
    </xf>
    <xf numFmtId="0" fontId="8" fillId="2" borderId="22" xfId="0" applyFont="1" applyFill="1" applyBorder="1" applyAlignment="1">
      <alignment vertical="center"/>
    </xf>
    <xf numFmtId="165" fontId="8" fillId="2" borderId="0" xfId="1" applyNumberFormat="1" applyFont="1" applyFill="1" applyBorder="1" applyAlignment="1" applyProtection="1">
      <alignment horizontal="center" vertical="center"/>
    </xf>
    <xf numFmtId="0" fontId="63" fillId="2" borderId="22" xfId="0" applyFont="1" applyFill="1" applyBorder="1"/>
    <xf numFmtId="0" fontId="63" fillId="2" borderId="0" xfId="0" applyFont="1" applyFill="1" applyAlignment="1">
      <alignment horizontal="center"/>
    </xf>
    <xf numFmtId="0" fontId="63" fillId="2" borderId="55" xfId="0" applyFont="1" applyFill="1" applyBorder="1" applyAlignment="1">
      <alignment horizontal="center"/>
    </xf>
    <xf numFmtId="0" fontId="8" fillId="15" borderId="24" xfId="0" applyFont="1" applyFill="1" applyBorder="1" applyAlignment="1">
      <alignment horizontal="center" vertical="center"/>
    </xf>
    <xf numFmtId="0" fontId="8" fillId="15" borderId="63" xfId="0" applyFont="1" applyFill="1" applyBorder="1" applyAlignment="1">
      <alignment horizontal="center" vertical="center"/>
    </xf>
    <xf numFmtId="9" fontId="8" fillId="2" borderId="25" xfId="2" applyFont="1" applyFill="1" applyBorder="1" applyAlignment="1" applyProtection="1">
      <alignment horizontal="center" vertical="center"/>
    </xf>
    <xf numFmtId="0" fontId="18" fillId="2" borderId="20" xfId="0" applyFont="1" applyFill="1" applyBorder="1" applyAlignment="1">
      <alignment vertical="center"/>
    </xf>
    <xf numFmtId="0" fontId="8" fillId="15" borderId="5" xfId="0" applyFont="1" applyFill="1" applyBorder="1" applyAlignment="1">
      <alignment horizontal="center" vertical="center"/>
    </xf>
    <xf numFmtId="164" fontId="24" fillId="2" borderId="64" xfId="1" applyFont="1" applyFill="1" applyBorder="1" applyAlignment="1" applyProtection="1">
      <alignment horizontal="center" vertical="center"/>
    </xf>
    <xf numFmtId="164" fontId="8" fillId="2" borderId="64" xfId="0" applyNumberFormat="1" applyFont="1" applyFill="1" applyBorder="1" applyAlignment="1">
      <alignment horizontal="center" vertical="center"/>
    </xf>
    <xf numFmtId="0" fontId="8" fillId="2" borderId="30" xfId="0" applyFont="1" applyFill="1" applyBorder="1" applyAlignment="1">
      <alignment vertical="center"/>
    </xf>
    <xf numFmtId="0" fontId="9" fillId="2" borderId="61" xfId="0" applyFont="1" applyFill="1" applyBorder="1" applyAlignment="1">
      <alignment horizontal="center" vertical="center"/>
    </xf>
    <xf numFmtId="0" fontId="8" fillId="15" borderId="31" xfId="0" applyFont="1" applyFill="1" applyBorder="1" applyAlignment="1">
      <alignment horizontal="center" vertical="center"/>
    </xf>
    <xf numFmtId="0" fontId="8" fillId="15" borderId="65" xfId="0" applyFont="1" applyFill="1" applyBorder="1" applyAlignment="1">
      <alignment horizontal="center" vertical="center"/>
    </xf>
    <xf numFmtId="0" fontId="8" fillId="2" borderId="55" xfId="0" applyFont="1" applyFill="1" applyBorder="1"/>
    <xf numFmtId="0" fontId="8" fillId="2" borderId="51" xfId="0" applyFont="1" applyFill="1" applyBorder="1"/>
    <xf numFmtId="0" fontId="9" fillId="2" borderId="50" xfId="0" applyFont="1" applyFill="1" applyBorder="1" applyAlignment="1">
      <alignment horizontal="center"/>
    </xf>
    <xf numFmtId="0" fontId="8" fillId="2" borderId="50" xfId="0" applyFont="1" applyFill="1" applyBorder="1" applyAlignment="1">
      <alignment horizontal="center"/>
    </xf>
    <xf numFmtId="10" fontId="8" fillId="2" borderId="64" xfId="0" applyNumberFormat="1" applyFont="1" applyFill="1" applyBorder="1" applyAlignment="1">
      <alignment horizontal="center" vertical="center"/>
    </xf>
    <xf numFmtId="0" fontId="47" fillId="22" borderId="20" xfId="0" applyFont="1" applyFill="1" applyBorder="1" applyAlignment="1">
      <alignment vertical="center"/>
    </xf>
    <xf numFmtId="0" fontId="8" fillId="4" borderId="20" xfId="0" applyFont="1" applyFill="1" applyBorder="1" applyAlignment="1">
      <alignment vertical="center"/>
    </xf>
    <xf numFmtId="168" fontId="8" fillId="2" borderId="64" xfId="1" applyNumberFormat="1" applyFont="1" applyFill="1" applyBorder="1" applyAlignment="1" applyProtection="1">
      <alignment horizontal="center" vertical="center"/>
    </xf>
    <xf numFmtId="0" fontId="8" fillId="2" borderId="55" xfId="0" applyFont="1" applyFill="1" applyBorder="1" applyAlignment="1">
      <alignment horizontal="center"/>
    </xf>
    <xf numFmtId="0" fontId="47" fillId="18" borderId="11" xfId="0" applyFont="1" applyFill="1" applyBorder="1" applyAlignment="1">
      <alignment vertical="center"/>
    </xf>
    <xf numFmtId="0" fontId="8" fillId="2" borderId="23" xfId="0" applyFont="1" applyFill="1" applyBorder="1"/>
    <xf numFmtId="0" fontId="8" fillId="2" borderId="50" xfId="0" applyFont="1" applyFill="1" applyBorder="1"/>
    <xf numFmtId="0" fontId="62" fillId="22" borderId="30" xfId="0" applyFont="1" applyFill="1" applyBorder="1" applyAlignment="1">
      <alignment vertical="center" wrapText="1"/>
    </xf>
    <xf numFmtId="0" fontId="8" fillId="2" borderId="61" xfId="0" applyFont="1" applyFill="1" applyBorder="1"/>
    <xf numFmtId="0" fontId="9" fillId="14" borderId="38" xfId="0" applyFont="1" applyFill="1" applyBorder="1" applyAlignment="1">
      <alignment wrapText="1"/>
    </xf>
    <xf numFmtId="0" fontId="8" fillId="14" borderId="144" xfId="0" applyFont="1" applyFill="1" applyBorder="1" applyAlignment="1">
      <alignment horizontal="right"/>
    </xf>
    <xf numFmtId="165" fontId="17" fillId="14" borderId="38" xfId="1" applyNumberFormat="1" applyFont="1" applyFill="1" applyBorder="1" applyProtection="1">
      <protection locked="0"/>
    </xf>
    <xf numFmtId="0" fontId="17" fillId="2" borderId="0" xfId="0" applyFont="1" applyFill="1" applyAlignment="1">
      <alignment horizontal="right"/>
    </xf>
    <xf numFmtId="165" fontId="8" fillId="2" borderId="0" xfId="0" applyNumberFormat="1" applyFont="1" applyFill="1"/>
    <xf numFmtId="0" fontId="47" fillId="27" borderId="38" xfId="0" applyFont="1" applyFill="1" applyBorder="1" applyAlignment="1">
      <alignment vertical="center"/>
    </xf>
    <xf numFmtId="0" fontId="13" fillId="5" borderId="2" xfId="0" applyFont="1" applyFill="1" applyBorder="1" applyAlignment="1">
      <alignment wrapText="1"/>
    </xf>
    <xf numFmtId="0" fontId="29" fillId="14" borderId="5" xfId="0" applyFont="1" applyFill="1" applyBorder="1" applyAlignment="1">
      <alignment horizontal="center" vertical="center" wrapText="1"/>
    </xf>
    <xf numFmtId="165" fontId="17" fillId="14" borderId="5" xfId="1" applyNumberFormat="1" applyFont="1" applyFill="1" applyBorder="1" applyProtection="1">
      <protection locked="0"/>
    </xf>
    <xf numFmtId="2" fontId="24" fillId="2" borderId="21" xfId="0" applyNumberFormat="1" applyFont="1" applyFill="1" applyBorder="1" applyAlignment="1">
      <alignment horizontal="center" vertical="center"/>
    </xf>
    <xf numFmtId="2" fontId="8" fillId="2" borderId="21" xfId="0" applyNumberFormat="1" applyFont="1" applyFill="1" applyBorder="1" applyAlignment="1">
      <alignment horizontal="center" vertical="center"/>
    </xf>
    <xf numFmtId="2" fontId="8" fillId="0" borderId="21" xfId="0" applyNumberFormat="1" applyFont="1" applyBorder="1" applyAlignment="1">
      <alignment horizontal="center" vertical="center"/>
    </xf>
    <xf numFmtId="2" fontId="8" fillId="2" borderId="32" xfId="0" applyNumberFormat="1" applyFont="1" applyFill="1" applyBorder="1" applyAlignment="1">
      <alignment horizontal="right" vertical="center"/>
    </xf>
    <xf numFmtId="2" fontId="8" fillId="0" borderId="25" xfId="0" applyNumberFormat="1" applyFont="1" applyBorder="1" applyAlignment="1">
      <alignment horizontal="center" vertical="center"/>
    </xf>
    <xf numFmtId="2" fontId="8" fillId="0" borderId="64" xfId="0" applyNumberFormat="1" applyFont="1" applyBorder="1" applyAlignment="1">
      <alignment horizontal="center" vertical="center"/>
    </xf>
    <xf numFmtId="2" fontId="62" fillId="22" borderId="64" xfId="0" applyNumberFormat="1" applyFont="1" applyFill="1" applyBorder="1" applyAlignment="1">
      <alignment horizontal="center" vertical="center"/>
    </xf>
    <xf numFmtId="2" fontId="62" fillId="22" borderId="32" xfId="0" applyNumberFormat="1" applyFont="1" applyFill="1" applyBorder="1" applyAlignment="1">
      <alignment horizontal="center" vertical="center"/>
    </xf>
    <xf numFmtId="10" fontId="62" fillId="22" borderId="64" xfId="2" applyNumberFormat="1" applyFont="1" applyFill="1" applyBorder="1" applyAlignment="1" applyProtection="1">
      <alignment horizontal="center" vertical="center"/>
    </xf>
    <xf numFmtId="10" fontId="8" fillId="5" borderId="5" xfId="0" applyNumberFormat="1" applyFont="1" applyFill="1" applyBorder="1"/>
    <xf numFmtId="169" fontId="8" fillId="5" borderId="6" xfId="1" applyNumberFormat="1" applyFont="1" applyFill="1" applyBorder="1"/>
    <xf numFmtId="0" fontId="60" fillId="22" borderId="30" xfId="0" applyFont="1" applyFill="1" applyBorder="1" applyAlignment="1">
      <alignment vertical="center"/>
    </xf>
    <xf numFmtId="0" fontId="60" fillId="2" borderId="0" xfId="0" applyFont="1" applyFill="1"/>
    <xf numFmtId="0" fontId="26" fillId="5" borderId="2" xfId="0" applyFont="1" applyFill="1" applyBorder="1" applyAlignment="1">
      <alignment vertical="center" wrapText="1"/>
    </xf>
    <xf numFmtId="165" fontId="9" fillId="14" borderId="125" xfId="1" applyNumberFormat="1" applyFont="1" applyFill="1" applyBorder="1" applyAlignment="1">
      <alignment horizontal="center" vertical="center"/>
    </xf>
    <xf numFmtId="165" fontId="9" fillId="12" borderId="125" xfId="1" applyNumberFormat="1" applyFont="1" applyFill="1" applyBorder="1" applyAlignment="1">
      <alignment horizontal="center" vertical="center"/>
    </xf>
    <xf numFmtId="165" fontId="9" fillId="5" borderId="140" xfId="1" applyNumberFormat="1" applyFont="1" applyFill="1" applyBorder="1" applyAlignment="1">
      <alignment vertical="center"/>
    </xf>
    <xf numFmtId="165" fontId="9" fillId="5" borderId="135" xfId="1" applyNumberFormat="1" applyFont="1" applyFill="1" applyBorder="1" applyAlignment="1">
      <alignment vertical="center"/>
    </xf>
    <xf numFmtId="165" fontId="9" fillId="5" borderId="136" xfId="1" applyNumberFormat="1" applyFont="1" applyFill="1" applyBorder="1" applyAlignment="1">
      <alignment vertical="center"/>
    </xf>
    <xf numFmtId="165" fontId="9" fillId="5" borderId="137" xfId="1" applyNumberFormat="1" applyFont="1" applyFill="1" applyBorder="1" applyAlignment="1">
      <alignment vertical="center"/>
    </xf>
    <xf numFmtId="165" fontId="9" fillId="24" borderId="134" xfId="1" applyNumberFormat="1" applyFont="1" applyFill="1" applyBorder="1" applyAlignment="1">
      <alignment vertical="center"/>
    </xf>
    <xf numFmtId="165" fontId="9" fillId="24" borderId="135" xfId="1" applyNumberFormat="1" applyFont="1" applyFill="1" applyBorder="1" applyAlignment="1">
      <alignment vertical="center"/>
    </xf>
    <xf numFmtId="165" fontId="9" fillId="24" borderId="138" xfId="1" applyNumberFormat="1" applyFont="1" applyFill="1" applyBorder="1" applyAlignment="1">
      <alignment vertical="center"/>
    </xf>
    <xf numFmtId="165" fontId="9" fillId="5" borderId="134" xfId="1" applyNumberFormat="1" applyFont="1" applyFill="1" applyBorder="1" applyAlignment="1">
      <alignment vertical="center"/>
    </xf>
    <xf numFmtId="165" fontId="9" fillId="5" borderId="138" xfId="1" applyNumberFormat="1" applyFont="1" applyFill="1" applyBorder="1" applyAlignment="1">
      <alignment vertical="center"/>
    </xf>
    <xf numFmtId="0" fontId="8" fillId="14" borderId="93" xfId="0" applyFont="1" applyFill="1" applyBorder="1"/>
    <xf numFmtId="0" fontId="8" fillId="14" borderId="8" xfId="0" applyFont="1" applyFill="1" applyBorder="1"/>
    <xf numFmtId="0" fontId="8" fillId="14" borderId="122" xfId="0" applyFont="1" applyFill="1" applyBorder="1" applyAlignment="1">
      <alignment vertical="center" wrapText="1"/>
    </xf>
    <xf numFmtId="0" fontId="8" fillId="14" borderId="13" xfId="0" applyFont="1" applyFill="1" applyBorder="1"/>
    <xf numFmtId="0" fontId="9" fillId="5" borderId="146" xfId="0" applyFont="1" applyFill="1" applyBorder="1" applyAlignment="1">
      <alignment horizontal="left" vertical="center" wrapText="1"/>
    </xf>
    <xf numFmtId="0" fontId="9" fillId="5" borderId="147" xfId="0" applyFont="1" applyFill="1" applyBorder="1"/>
    <xf numFmtId="0" fontId="83" fillId="2" borderId="1" xfId="0" applyFont="1" applyFill="1" applyBorder="1" applyAlignment="1">
      <alignment horizontal="left" vertical="center"/>
    </xf>
    <xf numFmtId="0" fontId="83" fillId="2" borderId="37" xfId="0" applyFont="1" applyFill="1" applyBorder="1" applyAlignment="1">
      <alignment horizontal="left" vertical="center"/>
    </xf>
    <xf numFmtId="167" fontId="24" fillId="14" borderId="5" xfId="2" applyNumberFormat="1" applyFont="1" applyFill="1" applyBorder="1" applyProtection="1"/>
    <xf numFmtId="167" fontId="24" fillId="14" borderId="5" xfId="0" applyNumberFormat="1" applyFont="1" applyFill="1" applyBorder="1"/>
    <xf numFmtId="10" fontId="24" fillId="14" borderId="5" xfId="2" applyNumberFormat="1" applyFont="1" applyFill="1" applyBorder="1" applyAlignment="1" applyProtection="1">
      <alignment vertical="center"/>
    </xf>
    <xf numFmtId="10" fontId="24" fillId="2" borderId="5" xfId="2" applyNumberFormat="1" applyFont="1" applyFill="1" applyBorder="1" applyAlignment="1" applyProtection="1">
      <alignment vertical="center"/>
      <protection locked="0"/>
    </xf>
    <xf numFmtId="0" fontId="23" fillId="2" borderId="1" xfId="0" applyFont="1" applyFill="1" applyBorder="1"/>
    <xf numFmtId="0" fontId="50" fillId="3" borderId="5" xfId="0" applyFont="1" applyFill="1" applyBorder="1" applyAlignment="1">
      <alignment horizontal="center" vertical="center" wrapText="1"/>
    </xf>
    <xf numFmtId="0" fontId="16" fillId="14" borderId="38" xfId="0" applyFont="1" applyFill="1" applyBorder="1" applyAlignment="1">
      <alignment horizontal="right"/>
    </xf>
    <xf numFmtId="0" fontId="9" fillId="5" borderId="6" xfId="0" applyFont="1" applyFill="1" applyBorder="1" applyAlignment="1">
      <alignment horizontal="center" vertical="center" wrapText="1"/>
    </xf>
    <xf numFmtId="0" fontId="9" fillId="5" borderId="4" xfId="0" applyFont="1" applyFill="1" applyBorder="1" applyAlignment="1">
      <alignment vertical="center"/>
    </xf>
    <xf numFmtId="0" fontId="9" fillId="5" borderId="3" xfId="0" applyFont="1" applyFill="1" applyBorder="1" applyAlignment="1">
      <alignment vertical="center"/>
    </xf>
    <xf numFmtId="0" fontId="9" fillId="5" borderId="131" xfId="0" applyFont="1" applyFill="1" applyBorder="1" applyAlignment="1">
      <alignment horizontal="center" vertical="center" wrapText="1"/>
    </xf>
    <xf numFmtId="0" fontId="9" fillId="5" borderId="38" xfId="0" applyFont="1" applyFill="1" applyBorder="1" applyAlignment="1">
      <alignment horizontal="center" vertical="center" wrapText="1"/>
    </xf>
    <xf numFmtId="0" fontId="9" fillId="5" borderId="132" xfId="0" applyFont="1" applyFill="1" applyBorder="1" applyAlignment="1">
      <alignment horizontal="center" vertical="center" wrapText="1"/>
    </xf>
    <xf numFmtId="0" fontId="9" fillId="24" borderId="131" xfId="0" applyFont="1" applyFill="1" applyBorder="1" applyAlignment="1">
      <alignment horizontal="center" vertical="center" wrapText="1"/>
    </xf>
    <xf numFmtId="0" fontId="9" fillId="24" borderId="38" xfId="0" applyFont="1" applyFill="1" applyBorder="1" applyAlignment="1">
      <alignment horizontal="center" vertical="center" wrapText="1"/>
    </xf>
    <xf numFmtId="0" fontId="9" fillId="24" borderId="132" xfId="0" applyFont="1" applyFill="1" applyBorder="1" applyAlignment="1">
      <alignment horizontal="center" vertical="center" wrapText="1"/>
    </xf>
    <xf numFmtId="0" fontId="8" fillId="0" borderId="0" xfId="0" applyFont="1" applyAlignment="1">
      <alignment vertical="center" wrapText="1"/>
    </xf>
    <xf numFmtId="0" fontId="9" fillId="5" borderId="125" xfId="0" applyFont="1" applyFill="1" applyBorder="1" applyAlignment="1">
      <alignment horizontal="center" vertical="center" wrapText="1"/>
    </xf>
    <xf numFmtId="0" fontId="9" fillId="24" borderId="125" xfId="0" applyFont="1" applyFill="1" applyBorder="1" applyAlignment="1">
      <alignment horizontal="center" vertical="center" wrapText="1"/>
    </xf>
    <xf numFmtId="0" fontId="9" fillId="3" borderId="103" xfId="0" applyFont="1" applyFill="1" applyBorder="1" applyAlignment="1">
      <alignment horizontal="center" vertical="center" wrapText="1"/>
    </xf>
    <xf numFmtId="0" fontId="9" fillId="3" borderId="38" xfId="0" applyFont="1" applyFill="1" applyBorder="1" applyAlignment="1">
      <alignment horizontal="center" vertical="center" wrapText="1"/>
    </xf>
    <xf numFmtId="0" fontId="9" fillId="3" borderId="104" xfId="0" applyFont="1" applyFill="1" applyBorder="1" applyAlignment="1">
      <alignment horizontal="center" vertical="center" wrapText="1"/>
    </xf>
    <xf numFmtId="0" fontId="9" fillId="25" borderId="103" xfId="0" applyFont="1" applyFill="1" applyBorder="1" applyAlignment="1">
      <alignment horizontal="center" vertical="center" wrapText="1"/>
    </xf>
    <xf numFmtId="0" fontId="9" fillId="25" borderId="38" xfId="0" applyFont="1" applyFill="1" applyBorder="1" applyAlignment="1">
      <alignment horizontal="center" vertical="center" wrapText="1"/>
    </xf>
    <xf numFmtId="0" fontId="9" fillId="25" borderId="104" xfId="0" applyFont="1" applyFill="1" applyBorder="1" applyAlignment="1">
      <alignment horizontal="center" vertical="center" wrapText="1"/>
    </xf>
    <xf numFmtId="0" fontId="9" fillId="3" borderId="97" xfId="0" applyFont="1" applyFill="1" applyBorder="1" applyAlignment="1">
      <alignment horizontal="center" vertical="center" wrapText="1"/>
    </xf>
    <xf numFmtId="0" fontId="47" fillId="2" borderId="0" xfId="0" applyFont="1" applyFill="1" applyAlignment="1">
      <alignment vertical="center" wrapText="1"/>
    </xf>
    <xf numFmtId="0" fontId="24" fillId="2" borderId="0" xfId="0" applyFont="1" applyFill="1" applyAlignment="1">
      <alignment horizontal="left" vertical="center"/>
    </xf>
    <xf numFmtId="0" fontId="17" fillId="14" borderId="5" xfId="0" applyFont="1" applyFill="1" applyBorder="1" applyAlignment="1">
      <alignment horizontal="center" wrapText="1"/>
    </xf>
    <xf numFmtId="0" fontId="17" fillId="14" borderId="5" xfId="0" applyFont="1" applyFill="1" applyBorder="1" applyAlignment="1">
      <alignment horizontal="center" vertical="center" wrapText="1"/>
    </xf>
    <xf numFmtId="0" fontId="76" fillId="14" borderId="38" xfId="0" applyFont="1" applyFill="1" applyBorder="1" applyAlignment="1">
      <alignment horizontal="left" wrapText="1"/>
    </xf>
    <xf numFmtId="0" fontId="16" fillId="14" borderId="2" xfId="0" applyFont="1" applyFill="1" applyBorder="1"/>
    <xf numFmtId="0" fontId="16" fillId="14" borderId="46" xfId="0" applyFont="1" applyFill="1" applyBorder="1"/>
    <xf numFmtId="165" fontId="8" fillId="14" borderId="148" xfId="1" applyNumberFormat="1" applyFont="1" applyFill="1" applyBorder="1"/>
    <xf numFmtId="165" fontId="9" fillId="5" borderId="148" xfId="0" applyNumberFormat="1" applyFont="1" applyFill="1" applyBorder="1" applyAlignment="1">
      <alignment vertical="center"/>
    </xf>
    <xf numFmtId="165" fontId="9" fillId="24" borderId="148" xfId="0" applyNumberFormat="1" applyFont="1" applyFill="1" applyBorder="1" applyAlignment="1">
      <alignment vertical="center"/>
    </xf>
    <xf numFmtId="0" fontId="9" fillId="5" borderId="148" xfId="0" applyFont="1" applyFill="1" applyBorder="1" applyAlignment="1">
      <alignment horizontal="center" vertical="center" wrapText="1"/>
    </xf>
    <xf numFmtId="0" fontId="9" fillId="24" borderId="148" xfId="0" applyFont="1" applyFill="1" applyBorder="1" applyAlignment="1">
      <alignment horizontal="center" vertical="center" wrapText="1"/>
    </xf>
    <xf numFmtId="165" fontId="8" fillId="14" borderId="148" xfId="1" applyNumberFormat="1" applyFont="1" applyFill="1" applyBorder="1" applyAlignment="1">
      <alignment vertical="center"/>
    </xf>
    <xf numFmtId="165" fontId="9" fillId="5" borderId="148" xfId="0" applyNumberFormat="1" applyFont="1" applyFill="1" applyBorder="1"/>
    <xf numFmtId="165" fontId="8" fillId="14" borderId="150" xfId="1" applyNumberFormat="1" applyFont="1" applyFill="1" applyBorder="1"/>
    <xf numFmtId="165" fontId="8" fillId="14" borderId="151" xfId="1" applyNumberFormat="1" applyFont="1" applyFill="1" applyBorder="1"/>
    <xf numFmtId="165" fontId="8" fillId="4" borderId="149" xfId="1" applyNumberFormat="1" applyFont="1" applyFill="1" applyBorder="1"/>
    <xf numFmtId="165" fontId="8" fillId="14" borderId="152" xfId="1" applyNumberFormat="1" applyFont="1" applyFill="1" applyBorder="1"/>
    <xf numFmtId="165" fontId="8" fillId="14" borderId="153" xfId="1" applyNumberFormat="1" applyFont="1" applyFill="1" applyBorder="1"/>
    <xf numFmtId="165" fontId="8" fillId="14" borderId="154" xfId="1" applyNumberFormat="1" applyFont="1" applyFill="1" applyBorder="1"/>
    <xf numFmtId="165" fontId="8" fillId="4" borderId="155" xfId="1" applyNumberFormat="1" applyFont="1" applyFill="1" applyBorder="1"/>
    <xf numFmtId="165" fontId="8" fillId="4" borderId="156" xfId="1" applyNumberFormat="1" applyFont="1" applyFill="1" applyBorder="1"/>
    <xf numFmtId="165" fontId="8" fillId="4" borderId="157" xfId="1" applyNumberFormat="1" applyFont="1" applyFill="1" applyBorder="1"/>
    <xf numFmtId="165" fontId="8" fillId="4" borderId="158" xfId="1" applyNumberFormat="1" applyFont="1" applyFill="1" applyBorder="1"/>
    <xf numFmtId="165" fontId="8" fillId="4" borderId="159" xfId="1" applyNumberFormat="1" applyFont="1" applyFill="1" applyBorder="1"/>
    <xf numFmtId="165" fontId="9" fillId="24" borderId="5" xfId="0" applyNumberFormat="1" applyFont="1" applyFill="1" applyBorder="1" applyAlignment="1">
      <alignment vertical="center"/>
    </xf>
    <xf numFmtId="165" fontId="8" fillId="14" borderId="89" xfId="1" applyNumberFormat="1" applyFont="1" applyFill="1" applyBorder="1"/>
    <xf numFmtId="165" fontId="8" fillId="4" borderId="160" xfId="1" applyNumberFormat="1" applyFont="1" applyFill="1" applyBorder="1"/>
    <xf numFmtId="165" fontId="8" fillId="4" borderId="161" xfId="1" applyNumberFormat="1" applyFont="1" applyFill="1" applyBorder="1"/>
    <xf numFmtId="165" fontId="8" fillId="4" borderId="162" xfId="1" applyNumberFormat="1" applyFont="1" applyFill="1" applyBorder="1"/>
    <xf numFmtId="0" fontId="9" fillId="5" borderId="14" xfId="0" applyFont="1" applyFill="1" applyBorder="1" applyAlignment="1">
      <alignment vertical="center"/>
    </xf>
    <xf numFmtId="165" fontId="17" fillId="14" borderId="131" xfId="1" applyNumberFormat="1" applyFont="1" applyFill="1" applyBorder="1"/>
    <xf numFmtId="165" fontId="17" fillId="14" borderId="132" xfId="1" applyNumberFormat="1" applyFont="1" applyFill="1" applyBorder="1"/>
    <xf numFmtId="165" fontId="17" fillId="14" borderId="131" xfId="0" applyNumberFormat="1" applyFont="1" applyFill="1" applyBorder="1"/>
    <xf numFmtId="165" fontId="17" fillId="14" borderId="38" xfId="0" applyNumberFormat="1" applyFont="1" applyFill="1" applyBorder="1"/>
    <xf numFmtId="165" fontId="17" fillId="14" borderId="132" xfId="0" applyNumberFormat="1" applyFont="1" applyFill="1" applyBorder="1"/>
    <xf numFmtId="0" fontId="17" fillId="15" borderId="131" xfId="0" applyFont="1" applyFill="1" applyBorder="1" applyAlignment="1">
      <alignment horizontal="center" vertical="center"/>
    </xf>
    <xf numFmtId="0" fontId="17" fillId="15" borderId="38" xfId="0" applyFont="1" applyFill="1" applyBorder="1" applyAlignment="1">
      <alignment horizontal="center" vertical="center"/>
    </xf>
    <xf numFmtId="165" fontId="17" fillId="14" borderId="48" xfId="1" applyNumberFormat="1" applyFont="1" applyFill="1" applyBorder="1"/>
    <xf numFmtId="165" fontId="17" fillId="14" borderId="48" xfId="0" applyNumberFormat="1" applyFont="1" applyFill="1" applyBorder="1"/>
    <xf numFmtId="165" fontId="17" fillId="14" borderId="133" xfId="1" applyNumberFormat="1" applyFont="1" applyFill="1" applyBorder="1"/>
    <xf numFmtId="0" fontId="17" fillId="15" borderId="48" xfId="0" applyFont="1" applyFill="1" applyBorder="1" applyAlignment="1">
      <alignment horizontal="center" vertical="center"/>
    </xf>
    <xf numFmtId="0" fontId="17" fillId="15" borderId="127" xfId="0" applyFont="1" applyFill="1" applyBorder="1" applyAlignment="1">
      <alignment horizontal="center" vertical="center"/>
    </xf>
    <xf numFmtId="165" fontId="17" fillId="15" borderId="127" xfId="1" applyNumberFormat="1" applyFont="1" applyFill="1" applyBorder="1"/>
    <xf numFmtId="0" fontId="47" fillId="2" borderId="0" xfId="0" applyFont="1" applyFill="1" applyAlignment="1">
      <alignment vertical="center"/>
    </xf>
    <xf numFmtId="0" fontId="17" fillId="14" borderId="46" xfId="0" applyFont="1" applyFill="1" applyBorder="1" applyAlignment="1">
      <alignment vertical="center" wrapText="1"/>
    </xf>
    <xf numFmtId="165" fontId="8" fillId="2" borderId="38" xfId="1" applyNumberFormat="1" applyFont="1" applyFill="1" applyBorder="1" applyAlignment="1" applyProtection="1">
      <alignment vertical="center"/>
      <protection locked="0"/>
    </xf>
    <xf numFmtId="0" fontId="84" fillId="2" borderId="0" xfId="0" applyFont="1" applyFill="1" applyAlignment="1">
      <alignment horizontal="right" vertical="center"/>
    </xf>
    <xf numFmtId="165" fontId="8" fillId="14" borderId="38" xfId="1" applyNumberFormat="1" applyFont="1" applyFill="1" applyBorder="1" applyAlignment="1">
      <alignment vertical="center"/>
    </xf>
    <xf numFmtId="173" fontId="62" fillId="22" borderId="64" xfId="1" applyNumberFormat="1" applyFont="1" applyFill="1" applyBorder="1" applyAlignment="1" applyProtection="1">
      <alignment vertical="center"/>
    </xf>
    <xf numFmtId="0" fontId="18" fillId="23" borderId="18" xfId="0" applyFont="1" applyFill="1" applyBorder="1" applyAlignment="1">
      <alignment vertical="center"/>
    </xf>
    <xf numFmtId="167" fontId="8" fillId="23" borderId="25" xfId="2" applyNumberFormat="1" applyFont="1" applyFill="1" applyBorder="1" applyAlignment="1" applyProtection="1">
      <alignment horizontal="center" vertical="center"/>
    </xf>
    <xf numFmtId="0" fontId="64" fillId="2" borderId="18"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8" fillId="0" borderId="0" xfId="0" applyFont="1" applyAlignment="1">
      <alignment wrapText="1"/>
    </xf>
    <xf numFmtId="0" fontId="8" fillId="15" borderId="163" xfId="0" applyFont="1" applyFill="1" applyBorder="1" applyAlignment="1">
      <alignment horizontal="center" vertical="center"/>
    </xf>
    <xf numFmtId="0" fontId="8" fillId="15" borderId="4" xfId="0" applyFont="1" applyFill="1" applyBorder="1" applyAlignment="1">
      <alignment horizontal="center" vertical="center"/>
    </xf>
    <xf numFmtId="0" fontId="8" fillId="15" borderId="164" xfId="0" applyFont="1" applyFill="1" applyBorder="1" applyAlignment="1">
      <alignment horizontal="center" vertical="center"/>
    </xf>
    <xf numFmtId="0" fontId="8" fillId="15" borderId="2" xfId="0" applyFont="1" applyFill="1" applyBorder="1" applyAlignment="1">
      <alignment horizontal="center" vertical="center"/>
    </xf>
    <xf numFmtId="2" fontId="62" fillId="22" borderId="68" xfId="0" applyNumberFormat="1" applyFont="1" applyFill="1" applyBorder="1" applyAlignment="1">
      <alignment horizontal="center" vertical="center"/>
    </xf>
    <xf numFmtId="2" fontId="8" fillId="0" borderId="165" xfId="0" applyNumberFormat="1" applyFont="1" applyBorder="1" applyAlignment="1">
      <alignment horizontal="center" vertical="center"/>
    </xf>
    <xf numFmtId="165" fontId="50" fillId="2" borderId="5" xfId="1" applyNumberFormat="1" applyFont="1" applyFill="1" applyBorder="1" applyAlignment="1" applyProtection="1">
      <alignment horizontal="center" vertical="center"/>
    </xf>
    <xf numFmtId="165" fontId="50" fillId="2" borderId="24" xfId="1" applyNumberFormat="1" applyFont="1" applyFill="1" applyBorder="1" applyAlignment="1" applyProtection="1">
      <alignment horizontal="center" vertical="center"/>
    </xf>
    <xf numFmtId="165" fontId="50" fillId="2" borderId="63" xfId="1" applyNumberFormat="1" applyFont="1" applyFill="1" applyBorder="1" applyAlignment="1" applyProtection="1">
      <alignment horizontal="center" vertical="center"/>
    </xf>
    <xf numFmtId="165" fontId="50" fillId="2" borderId="54" xfId="1" applyNumberFormat="1" applyFont="1" applyFill="1" applyBorder="1" applyAlignment="1" applyProtection="1">
      <alignment horizontal="center" vertical="center"/>
    </xf>
    <xf numFmtId="165" fontId="62" fillId="22" borderId="64" xfId="1" applyNumberFormat="1" applyFont="1" applyFill="1" applyBorder="1" applyAlignment="1" applyProtection="1">
      <alignment horizontal="center" vertical="center"/>
    </xf>
    <xf numFmtId="165" fontId="82" fillId="22" borderId="31" xfId="1" applyNumberFormat="1" applyFont="1" applyFill="1" applyBorder="1" applyAlignment="1" applyProtection="1">
      <alignment horizontal="center" vertical="center"/>
    </xf>
    <xf numFmtId="165" fontId="82" fillId="22" borderId="65" xfId="1" applyNumberFormat="1" applyFont="1" applyFill="1" applyBorder="1" applyAlignment="1" applyProtection="1">
      <alignment horizontal="center" vertical="center"/>
    </xf>
    <xf numFmtId="165" fontId="60" fillId="22" borderId="32" xfId="1" applyNumberFormat="1" applyFont="1" applyFill="1" applyBorder="1" applyAlignment="1" applyProtection="1">
      <alignment horizontal="center" vertical="center"/>
    </xf>
    <xf numFmtId="0" fontId="62" fillId="22" borderId="29" xfId="0" applyFont="1" applyFill="1" applyBorder="1" applyAlignment="1">
      <alignment vertical="center"/>
    </xf>
    <xf numFmtId="0" fontId="62" fillId="22" borderId="17" xfId="0" applyFont="1" applyFill="1" applyBorder="1" applyAlignment="1">
      <alignment vertical="center"/>
    </xf>
    <xf numFmtId="0" fontId="47" fillId="18" borderId="67" xfId="0" applyFont="1" applyFill="1" applyBorder="1" applyAlignment="1">
      <alignment vertical="center"/>
    </xf>
    <xf numFmtId="0" fontId="9" fillId="16" borderId="67" xfId="0" applyFont="1" applyFill="1" applyBorder="1" applyAlignment="1">
      <alignment vertical="center"/>
    </xf>
    <xf numFmtId="0" fontId="62" fillId="22" borderId="11" xfId="0" applyFont="1" applyFill="1" applyBorder="1" applyAlignment="1">
      <alignment vertical="center" wrapText="1"/>
    </xf>
    <xf numFmtId="165" fontId="8" fillId="2" borderId="25" xfId="1" applyNumberFormat="1" applyFont="1" applyFill="1" applyBorder="1" applyAlignment="1" applyProtection="1">
      <alignment vertical="center"/>
    </xf>
    <xf numFmtId="165" fontId="8" fillId="2" borderId="64" xfId="1" applyNumberFormat="1" applyFont="1" applyFill="1" applyBorder="1" applyAlignment="1" applyProtection="1">
      <alignment vertical="center"/>
    </xf>
    <xf numFmtId="165" fontId="9" fillId="2" borderId="32" xfId="1" applyNumberFormat="1" applyFont="1" applyFill="1" applyBorder="1" applyAlignment="1" applyProtection="1">
      <alignment horizontal="center" vertical="center"/>
    </xf>
    <xf numFmtId="0" fontId="24" fillId="14" borderId="5" xfId="0" applyFont="1" applyFill="1" applyBorder="1" applyAlignment="1">
      <alignment wrapText="1"/>
    </xf>
    <xf numFmtId="0" fontId="48" fillId="14" borderId="5" xfId="0" applyFont="1" applyFill="1" applyBorder="1"/>
    <xf numFmtId="0" fontId="76" fillId="14" borderId="38" xfId="0" applyFont="1" applyFill="1" applyBorder="1" applyAlignment="1">
      <alignment vertical="center" wrapText="1"/>
    </xf>
    <xf numFmtId="165" fontId="17" fillId="15" borderId="48" xfId="1" applyNumberFormat="1" applyFont="1" applyFill="1" applyBorder="1" applyAlignment="1">
      <alignment vertical="center"/>
    </xf>
    <xf numFmtId="165" fontId="17" fillId="15" borderId="38" xfId="1" applyNumberFormat="1" applyFont="1" applyFill="1" applyBorder="1" applyAlignment="1">
      <alignment vertical="center"/>
    </xf>
    <xf numFmtId="165" fontId="17" fillId="15" borderId="127" xfId="1" applyNumberFormat="1" applyFont="1" applyFill="1" applyBorder="1" applyAlignment="1">
      <alignment vertical="center"/>
    </xf>
    <xf numFmtId="165" fontId="17" fillId="15" borderId="133" xfId="1" applyNumberFormat="1" applyFont="1" applyFill="1" applyBorder="1" applyAlignment="1">
      <alignment vertical="center"/>
    </xf>
    <xf numFmtId="165" fontId="17" fillId="4" borderId="131" xfId="1" applyNumberFormat="1" applyFont="1" applyFill="1" applyBorder="1" applyAlignment="1">
      <alignment vertical="center"/>
    </xf>
    <xf numFmtId="165" fontId="17" fillId="4" borderId="38" xfId="1" applyNumberFormat="1" applyFont="1" applyFill="1" applyBorder="1" applyAlignment="1">
      <alignment vertical="center"/>
    </xf>
    <xf numFmtId="165" fontId="17" fillId="7" borderId="38" xfId="1" applyNumberFormat="1" applyFont="1" applyFill="1" applyBorder="1" applyAlignment="1">
      <alignment vertical="center"/>
    </xf>
    <xf numFmtId="165" fontId="17" fillId="4" borderId="132" xfId="1" applyNumberFormat="1" applyFont="1" applyFill="1" applyBorder="1" applyAlignment="1">
      <alignment vertical="center"/>
    </xf>
    <xf numFmtId="0" fontId="76" fillId="14" borderId="46" xfId="0" applyFont="1" applyFill="1" applyBorder="1" applyAlignment="1">
      <alignment vertical="center" wrapText="1"/>
    </xf>
    <xf numFmtId="165" fontId="17" fillId="15" borderId="131" xfId="1" applyNumberFormat="1" applyFont="1" applyFill="1" applyBorder="1" applyAlignment="1">
      <alignment vertical="center"/>
    </xf>
    <xf numFmtId="165" fontId="17" fillId="15" borderId="132" xfId="1" applyNumberFormat="1" applyFont="1" applyFill="1" applyBorder="1" applyAlignment="1">
      <alignment vertical="center"/>
    </xf>
    <xf numFmtId="0" fontId="9" fillId="5" borderId="5" xfId="0" applyFont="1" applyFill="1" applyBorder="1" applyAlignment="1">
      <alignment horizontal="center" wrapText="1"/>
    </xf>
    <xf numFmtId="0" fontId="9" fillId="24" borderId="5" xfId="0" applyFont="1" applyFill="1" applyBorder="1" applyAlignment="1">
      <alignment horizontal="center" wrapText="1"/>
    </xf>
    <xf numFmtId="0" fontId="9" fillId="24" borderId="148" xfId="0" applyFont="1" applyFill="1" applyBorder="1" applyAlignment="1">
      <alignment horizontal="center" wrapText="1"/>
    </xf>
    <xf numFmtId="0" fontId="9" fillId="5" borderId="148" xfId="0" applyFont="1" applyFill="1" applyBorder="1" applyAlignment="1">
      <alignment horizontal="center" wrapText="1"/>
    </xf>
    <xf numFmtId="167" fontId="9" fillId="5" borderId="5" xfId="0" applyNumberFormat="1" applyFont="1" applyFill="1" applyBorder="1" applyAlignment="1">
      <alignment horizontal="right"/>
    </xf>
    <xf numFmtId="165" fontId="8" fillId="2" borderId="103" xfId="1" applyNumberFormat="1" applyFont="1" applyFill="1" applyBorder="1" applyAlignment="1" applyProtection="1">
      <alignment vertical="center"/>
      <protection locked="0"/>
    </xf>
    <xf numFmtId="165" fontId="17" fillId="2" borderId="196" xfId="1" applyNumberFormat="1" applyFont="1" applyFill="1" applyBorder="1" applyAlignment="1" applyProtection="1">
      <alignment vertical="center"/>
      <protection locked="0"/>
    </xf>
    <xf numFmtId="165" fontId="17" fillId="14" borderId="38" xfId="1" applyNumberFormat="1" applyFont="1" applyFill="1" applyBorder="1" applyAlignment="1" applyProtection="1">
      <alignment horizontal="center"/>
    </xf>
    <xf numFmtId="0" fontId="8" fillId="3" borderId="49" xfId="0" applyFont="1" applyFill="1" applyBorder="1" applyAlignment="1">
      <alignment horizontal="left"/>
    </xf>
    <xf numFmtId="0" fontId="9" fillId="3" borderId="45" xfId="0" applyFont="1" applyFill="1" applyBorder="1" applyAlignment="1">
      <alignment horizontal="center" vertical="center" wrapText="1"/>
    </xf>
    <xf numFmtId="0" fontId="9" fillId="25" borderId="45" xfId="0" applyFont="1" applyFill="1" applyBorder="1" applyAlignment="1">
      <alignment horizontal="center" vertical="center" wrapText="1"/>
    </xf>
    <xf numFmtId="0" fontId="17" fillId="14" borderId="38" xfId="0" applyFont="1" applyFill="1" applyBorder="1" applyAlignment="1">
      <alignment vertical="center" wrapText="1"/>
    </xf>
    <xf numFmtId="165" fontId="8" fillId="12" borderId="38" xfId="1" applyNumberFormat="1" applyFont="1" applyFill="1" applyBorder="1" applyProtection="1"/>
    <xf numFmtId="165" fontId="17" fillId="4" borderId="45" xfId="1" applyNumberFormat="1" applyFont="1" applyFill="1" applyBorder="1" applyProtection="1"/>
    <xf numFmtId="165" fontId="8" fillId="12" borderId="45" xfId="1" applyNumberFormat="1" applyFont="1" applyFill="1" applyBorder="1" applyProtection="1"/>
    <xf numFmtId="165" fontId="19" fillId="4" borderId="38" xfId="1" applyNumberFormat="1" applyFont="1" applyFill="1" applyBorder="1" applyAlignment="1" applyProtection="1">
      <alignment vertical="center"/>
    </xf>
    <xf numFmtId="0" fontId="17" fillId="14" borderId="46" xfId="0" applyFont="1" applyFill="1" applyBorder="1" applyAlignment="1">
      <alignment wrapText="1"/>
    </xf>
    <xf numFmtId="165" fontId="17" fillId="1" borderId="103" xfId="1" applyNumberFormat="1" applyFont="1" applyFill="1" applyBorder="1" applyProtection="1"/>
    <xf numFmtId="165" fontId="17" fillId="1" borderId="38" xfId="1" applyNumberFormat="1" applyFont="1" applyFill="1" applyBorder="1" applyProtection="1"/>
    <xf numFmtId="165" fontId="17" fillId="1" borderId="104" xfId="1" applyNumberFormat="1" applyFont="1" applyFill="1" applyBorder="1" applyProtection="1"/>
    <xf numFmtId="165" fontId="17" fillId="26" borderId="105" xfId="1" applyNumberFormat="1" applyFont="1" applyFill="1" applyBorder="1" applyProtection="1"/>
    <xf numFmtId="165" fontId="17" fillId="26" borderId="106" xfId="1" applyNumberFormat="1" applyFont="1" applyFill="1" applyBorder="1" applyProtection="1"/>
    <xf numFmtId="165" fontId="17" fillId="26" borderId="107" xfId="1" applyNumberFormat="1" applyFont="1" applyFill="1" applyBorder="1" applyProtection="1"/>
    <xf numFmtId="165" fontId="17" fillId="4" borderId="105" xfId="1" applyNumberFormat="1" applyFont="1" applyFill="1" applyBorder="1" applyProtection="1"/>
    <xf numFmtId="165" fontId="17" fillId="4" borderId="106" xfId="1" applyNumberFormat="1" applyFont="1" applyFill="1" applyBorder="1" applyProtection="1"/>
    <xf numFmtId="165" fontId="8" fillId="12" borderId="106" xfId="1" applyNumberFormat="1" applyFont="1" applyFill="1" applyBorder="1" applyProtection="1"/>
    <xf numFmtId="165" fontId="17" fillId="4" borderId="107" xfId="1" applyNumberFormat="1" applyFont="1" applyFill="1" applyBorder="1" applyProtection="1"/>
    <xf numFmtId="0" fontId="80" fillId="2" borderId="0" xfId="0" applyFont="1" applyFill="1"/>
    <xf numFmtId="0" fontId="9" fillId="3" borderId="105" xfId="0" applyFont="1" applyFill="1" applyBorder="1" applyAlignment="1">
      <alignment horizontal="center" vertical="center" wrapText="1"/>
    </xf>
    <xf numFmtId="0" fontId="9" fillId="3" borderId="106" xfId="0" applyFont="1" applyFill="1" applyBorder="1" applyAlignment="1">
      <alignment horizontal="center" vertical="center" wrapText="1"/>
    </xf>
    <xf numFmtId="0" fontId="9" fillId="3" borderId="107" xfId="0" applyFont="1" applyFill="1" applyBorder="1" applyAlignment="1">
      <alignment horizontal="center" vertical="center" wrapText="1"/>
    </xf>
    <xf numFmtId="0" fontId="9" fillId="25" borderId="105" xfId="0" applyFont="1" applyFill="1" applyBorder="1" applyAlignment="1">
      <alignment horizontal="center" vertical="center" wrapText="1"/>
    </xf>
    <xf numFmtId="0" fontId="9" fillId="25" borderId="106" xfId="0" applyFont="1" applyFill="1" applyBorder="1" applyAlignment="1">
      <alignment horizontal="center" vertical="center" wrapText="1"/>
    </xf>
    <xf numFmtId="0" fontId="9" fillId="25" borderId="107" xfId="0" applyFont="1" applyFill="1" applyBorder="1" applyAlignment="1">
      <alignment horizontal="center" vertical="center" wrapText="1"/>
    </xf>
    <xf numFmtId="0" fontId="0" fillId="2" borderId="0" xfId="0" applyFill="1" applyAlignment="1">
      <alignment vertical="center" wrapText="1"/>
    </xf>
    <xf numFmtId="0" fontId="9" fillId="14" borderId="167" xfId="0" applyFont="1" applyFill="1" applyBorder="1"/>
    <xf numFmtId="165" fontId="17" fillId="7" borderId="101" xfId="1" applyNumberFormat="1" applyFont="1" applyFill="1" applyBorder="1" applyProtection="1"/>
    <xf numFmtId="0" fontId="9" fillId="14" borderId="168" xfId="0" applyFont="1" applyFill="1" applyBorder="1"/>
    <xf numFmtId="165" fontId="17" fillId="7" borderId="38" xfId="1" applyNumberFormat="1" applyFont="1" applyFill="1" applyBorder="1" applyProtection="1"/>
    <xf numFmtId="165" fontId="17" fillId="15" borderId="103" xfId="1" applyNumberFormat="1" applyFont="1" applyFill="1" applyBorder="1" applyProtection="1"/>
    <xf numFmtId="165" fontId="17" fillId="15" borderId="38" xfId="1" applyNumberFormat="1" applyFont="1" applyFill="1" applyBorder="1" applyProtection="1"/>
    <xf numFmtId="165" fontId="8" fillId="15" borderId="38" xfId="1" applyNumberFormat="1" applyFont="1" applyFill="1" applyBorder="1" applyProtection="1"/>
    <xf numFmtId="165" fontId="17" fillId="15" borderId="104" xfId="1" applyNumberFormat="1" applyFont="1" applyFill="1" applyBorder="1" applyProtection="1"/>
    <xf numFmtId="165" fontId="17" fillId="15" borderId="131" xfId="1" applyNumberFormat="1" applyFont="1" applyFill="1" applyBorder="1" applyProtection="1"/>
    <xf numFmtId="0" fontId="17" fillId="4" borderId="169" xfId="0" applyFont="1" applyFill="1" applyBorder="1" applyAlignment="1">
      <alignment horizontal="right"/>
    </xf>
    <xf numFmtId="0" fontId="17" fillId="4" borderId="170" xfId="0" applyFont="1" applyFill="1" applyBorder="1" applyAlignment="1">
      <alignment horizontal="right"/>
    </xf>
    <xf numFmtId="0" fontId="9" fillId="14" borderId="171" xfId="0" applyFont="1" applyFill="1" applyBorder="1"/>
    <xf numFmtId="0" fontId="17" fillId="4" borderId="172" xfId="0" applyFont="1" applyFill="1" applyBorder="1" applyAlignment="1">
      <alignment horizontal="right"/>
    </xf>
    <xf numFmtId="0" fontId="17" fillId="4" borderId="172" xfId="0" quotePrefix="1" applyFont="1" applyFill="1" applyBorder="1" applyAlignment="1">
      <alignment horizontal="right"/>
    </xf>
    <xf numFmtId="0" fontId="17" fillId="4" borderId="173" xfId="0" applyFont="1" applyFill="1" applyBorder="1" applyAlignment="1">
      <alignment horizontal="right"/>
    </xf>
    <xf numFmtId="0" fontId="17" fillId="14" borderId="169" xfId="0" applyFont="1" applyFill="1" applyBorder="1" applyAlignment="1">
      <alignment horizontal="left" vertical="center" wrapText="1"/>
    </xf>
    <xf numFmtId="0" fontId="17" fillId="14" borderId="172" xfId="0" applyFont="1" applyFill="1" applyBorder="1" applyAlignment="1">
      <alignment horizontal="left" vertical="center" wrapText="1"/>
    </xf>
    <xf numFmtId="0" fontId="17" fillId="14" borderId="174" xfId="0" applyFont="1" applyFill="1" applyBorder="1" applyAlignment="1">
      <alignment horizontal="left" vertical="center" wrapText="1"/>
    </xf>
    <xf numFmtId="0" fontId="17" fillId="14" borderId="173" xfId="0" applyFont="1" applyFill="1" applyBorder="1" applyAlignment="1">
      <alignment horizontal="left" vertical="center" wrapText="1"/>
    </xf>
    <xf numFmtId="165" fontId="8" fillId="14" borderId="103" xfId="0" applyNumberFormat="1" applyFont="1" applyFill="1" applyBorder="1"/>
    <xf numFmtId="165" fontId="8" fillId="14" borderId="38" xfId="0" applyNumberFormat="1" applyFont="1" applyFill="1" applyBorder="1"/>
    <xf numFmtId="165" fontId="8" fillId="14" borderId="131" xfId="0" applyNumberFormat="1" applyFont="1" applyFill="1" applyBorder="1"/>
    <xf numFmtId="165" fontId="8" fillId="14" borderId="104" xfId="0" applyNumberFormat="1" applyFont="1" applyFill="1" applyBorder="1"/>
    <xf numFmtId="0" fontId="16" fillId="14" borderId="168" xfId="0" applyFont="1" applyFill="1" applyBorder="1"/>
    <xf numFmtId="0" fontId="76" fillId="14" borderId="175" xfId="0" applyFont="1" applyFill="1" applyBorder="1" applyAlignment="1">
      <alignment horizontal="left" vertical="center" wrapText="1"/>
    </xf>
    <xf numFmtId="165" fontId="17" fillId="15" borderId="103" xfId="1" applyNumberFormat="1" applyFont="1" applyFill="1" applyBorder="1" applyAlignment="1" applyProtection="1">
      <alignment vertical="center"/>
    </xf>
    <xf numFmtId="165" fontId="17" fillId="15" borderId="38" xfId="1" applyNumberFormat="1" applyFont="1" applyFill="1" applyBorder="1" applyAlignment="1" applyProtection="1">
      <alignment vertical="center"/>
    </xf>
    <xf numFmtId="165" fontId="8" fillId="15" borderId="38" xfId="1" applyNumberFormat="1" applyFont="1" applyFill="1" applyBorder="1" applyAlignment="1" applyProtection="1">
      <alignment vertical="center"/>
    </xf>
    <xf numFmtId="165" fontId="17" fillId="15" borderId="104" xfId="1" applyNumberFormat="1" applyFont="1" applyFill="1" applyBorder="1" applyAlignment="1" applyProtection="1">
      <alignment vertical="center"/>
    </xf>
    <xf numFmtId="165" fontId="17" fillId="7" borderId="38" xfId="1" applyNumberFormat="1" applyFont="1" applyFill="1" applyBorder="1" applyAlignment="1" applyProtection="1">
      <alignment vertical="center"/>
    </xf>
    <xf numFmtId="0" fontId="29" fillId="3" borderId="176" xfId="0" applyFont="1" applyFill="1" applyBorder="1" applyAlignment="1">
      <alignment horizontal="left" vertical="center" wrapText="1"/>
    </xf>
    <xf numFmtId="165" fontId="9" fillId="3" borderId="179" xfId="1" applyNumberFormat="1" applyFont="1" applyFill="1" applyBorder="1" applyProtection="1"/>
    <xf numFmtId="165" fontId="9" fillId="3" borderId="180" xfId="1" applyNumberFormat="1" applyFont="1" applyFill="1" applyBorder="1" applyProtection="1"/>
    <xf numFmtId="165" fontId="9" fillId="3" borderId="181" xfId="1" applyNumberFormat="1" applyFont="1" applyFill="1" applyBorder="1" applyProtection="1"/>
    <xf numFmtId="165" fontId="9" fillId="3" borderId="182" xfId="1" applyNumberFormat="1" applyFont="1" applyFill="1" applyBorder="1" applyProtection="1"/>
    <xf numFmtId="165" fontId="9" fillId="3" borderId="183" xfId="1" applyNumberFormat="1" applyFont="1" applyFill="1" applyBorder="1" applyProtection="1"/>
    <xf numFmtId="0" fontId="9" fillId="3" borderId="185" xfId="0" applyFont="1" applyFill="1" applyBorder="1" applyAlignment="1">
      <alignment horizontal="center" vertical="center" wrapText="1"/>
    </xf>
    <xf numFmtId="0" fontId="9" fillId="3" borderId="39" xfId="0" applyFont="1" applyFill="1" applyBorder="1" applyAlignment="1">
      <alignment horizontal="center" vertical="center" wrapText="1"/>
    </xf>
    <xf numFmtId="0" fontId="9" fillId="25" borderId="185" xfId="0" applyFont="1" applyFill="1" applyBorder="1" applyAlignment="1">
      <alignment horizontal="center" vertical="center" wrapText="1"/>
    </xf>
    <xf numFmtId="0" fontId="9" fillId="25" borderId="186"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9" fillId="14" borderId="187" xfId="0" applyFont="1" applyFill="1" applyBorder="1"/>
    <xf numFmtId="0" fontId="17" fillId="4" borderId="188" xfId="0" applyFont="1" applyFill="1" applyBorder="1" applyAlignment="1">
      <alignment horizontal="right"/>
    </xf>
    <xf numFmtId="0" fontId="17" fillId="4" borderId="189" xfId="0" applyFont="1" applyFill="1" applyBorder="1" applyAlignment="1">
      <alignment horizontal="right"/>
    </xf>
    <xf numFmtId="0" fontId="17" fillId="4" borderId="190" xfId="0" applyFont="1" applyFill="1" applyBorder="1" applyAlignment="1">
      <alignment horizontal="right"/>
    </xf>
    <xf numFmtId="0" fontId="9" fillId="14" borderId="191" xfId="0" applyFont="1" applyFill="1" applyBorder="1"/>
    <xf numFmtId="165" fontId="8" fillId="14" borderId="48" xfId="0" applyNumberFormat="1" applyFont="1" applyFill="1" applyBorder="1"/>
    <xf numFmtId="165" fontId="8" fillId="14" borderId="46" xfId="0" applyNumberFormat="1" applyFont="1" applyFill="1" applyBorder="1"/>
    <xf numFmtId="0" fontId="17" fillId="4" borderId="189" xfId="0" applyFont="1" applyFill="1" applyBorder="1" applyAlignment="1">
      <alignment horizontal="left" vertical="center" wrapText="1"/>
    </xf>
    <xf numFmtId="0" fontId="17" fillId="4" borderId="189" xfId="0" quotePrefix="1" applyFont="1" applyFill="1" applyBorder="1" applyAlignment="1">
      <alignment horizontal="left" vertical="center" wrapText="1"/>
    </xf>
    <xf numFmtId="165" fontId="17" fillId="15" borderId="48" xfId="1" applyNumberFormat="1" applyFont="1" applyFill="1" applyBorder="1" applyProtection="1"/>
    <xf numFmtId="165" fontId="17" fillId="15" borderId="46" xfId="1" applyNumberFormat="1" applyFont="1" applyFill="1" applyBorder="1" applyProtection="1"/>
    <xf numFmtId="0" fontId="17" fillId="4" borderId="188" xfId="0" applyFont="1" applyFill="1" applyBorder="1" applyAlignment="1">
      <alignment horizontal="left" vertical="center" wrapText="1"/>
    </xf>
    <xf numFmtId="0" fontId="17" fillId="15" borderId="48" xfId="0" applyFont="1" applyFill="1" applyBorder="1" applyAlignment="1">
      <alignment horizontal="left"/>
    </xf>
    <xf numFmtId="0" fontId="17" fillId="4" borderId="192" xfId="0" applyFont="1" applyFill="1" applyBorder="1" applyAlignment="1">
      <alignment horizontal="left" vertical="center" wrapText="1"/>
    </xf>
    <xf numFmtId="0" fontId="16" fillId="14" borderId="191" xfId="0" applyFont="1" applyFill="1" applyBorder="1"/>
    <xf numFmtId="0" fontId="76" fillId="14" borderId="191" xfId="0" applyFont="1" applyFill="1" applyBorder="1" applyAlignment="1">
      <alignment vertical="center" wrapText="1"/>
    </xf>
    <xf numFmtId="0" fontId="29" fillId="3" borderId="193" xfId="0" applyFont="1" applyFill="1" applyBorder="1" applyAlignment="1">
      <alignment horizontal="left" vertical="center" wrapText="1"/>
    </xf>
    <xf numFmtId="165" fontId="9" fillId="3" borderId="179" xfId="1" applyNumberFormat="1" applyFont="1" applyFill="1" applyBorder="1" applyAlignment="1" applyProtection="1">
      <alignment vertical="center"/>
    </xf>
    <xf numFmtId="165" fontId="9" fillId="3" borderId="180" xfId="1" applyNumberFormat="1" applyFont="1" applyFill="1" applyBorder="1" applyAlignment="1" applyProtection="1">
      <alignment vertical="center"/>
    </xf>
    <xf numFmtId="165" fontId="9" fillId="3" borderId="183" xfId="1" applyNumberFormat="1" applyFont="1" applyFill="1" applyBorder="1" applyAlignment="1" applyProtection="1">
      <alignment vertical="center"/>
    </xf>
    <xf numFmtId="165" fontId="9" fillId="3" borderId="194" xfId="1" applyNumberFormat="1" applyFont="1" applyFill="1" applyBorder="1" applyAlignment="1" applyProtection="1">
      <alignment vertical="center"/>
    </xf>
    <xf numFmtId="165" fontId="9" fillId="3" borderId="195" xfId="1" applyNumberFormat="1" applyFont="1" applyFill="1" applyBorder="1" applyAlignment="1" applyProtection="1">
      <alignment vertical="center"/>
    </xf>
    <xf numFmtId="165" fontId="9" fillId="2" borderId="0" xfId="1" applyNumberFormat="1" applyFont="1" applyFill="1" applyBorder="1" applyAlignment="1" applyProtection="1">
      <alignment horizontal="center"/>
    </xf>
    <xf numFmtId="165" fontId="8" fillId="2" borderId="100" xfId="1" applyNumberFormat="1" applyFont="1" applyFill="1" applyBorder="1" applyProtection="1">
      <protection locked="0"/>
    </xf>
    <xf numFmtId="165" fontId="8" fillId="2" borderId="101" xfId="1" applyNumberFormat="1" applyFont="1" applyFill="1" applyBorder="1" applyProtection="1">
      <protection locked="0"/>
    </xf>
    <xf numFmtId="165" fontId="17" fillId="2" borderId="177" xfId="1" applyNumberFormat="1" applyFont="1" applyFill="1" applyBorder="1" applyProtection="1">
      <protection locked="0"/>
    </xf>
    <xf numFmtId="165" fontId="8" fillId="2" borderId="178" xfId="1" applyNumberFormat="1" applyFont="1" applyFill="1" applyBorder="1" applyProtection="1">
      <protection locked="0"/>
    </xf>
    <xf numFmtId="165" fontId="17" fillId="2" borderId="132" xfId="1" applyNumberFormat="1" applyFont="1" applyFill="1" applyBorder="1" applyProtection="1">
      <protection locked="0"/>
    </xf>
    <xf numFmtId="165" fontId="8" fillId="2" borderId="131" xfId="1" applyNumberFormat="1" applyFont="1" applyFill="1" applyBorder="1" applyProtection="1">
      <protection locked="0"/>
    </xf>
    <xf numFmtId="165" fontId="17" fillId="2" borderId="102" xfId="1" applyNumberFormat="1" applyFont="1" applyFill="1" applyBorder="1" applyProtection="1">
      <protection locked="0"/>
    </xf>
    <xf numFmtId="165" fontId="17" fillId="2" borderId="104" xfId="1" applyNumberFormat="1" applyFont="1" applyFill="1" applyBorder="1" applyProtection="1">
      <protection locked="0"/>
    </xf>
    <xf numFmtId="165" fontId="8" fillId="2" borderId="131" xfId="1" applyNumberFormat="1" applyFont="1" applyFill="1" applyBorder="1" applyAlignment="1" applyProtection="1">
      <alignment vertical="center"/>
      <protection locked="0"/>
    </xf>
    <xf numFmtId="165" fontId="17" fillId="2" borderId="104" xfId="1" applyNumberFormat="1" applyFont="1" applyFill="1" applyBorder="1" applyAlignment="1" applyProtection="1">
      <alignment vertical="center"/>
      <protection locked="0"/>
    </xf>
    <xf numFmtId="165" fontId="8" fillId="2" borderId="102" xfId="1" applyNumberFormat="1" applyFont="1" applyFill="1" applyBorder="1" applyProtection="1">
      <protection locked="0"/>
    </xf>
    <xf numFmtId="165" fontId="8" fillId="2" borderId="166" xfId="1" applyNumberFormat="1" applyFont="1" applyFill="1" applyBorder="1" applyProtection="1">
      <protection locked="0"/>
    </xf>
    <xf numFmtId="165" fontId="8" fillId="2" borderId="48" xfId="1" applyNumberFormat="1" applyFont="1" applyFill="1" applyBorder="1" applyProtection="1">
      <protection locked="0"/>
    </xf>
    <xf numFmtId="165" fontId="8" fillId="2" borderId="184" xfId="1" applyNumberFormat="1" applyFont="1" applyFill="1" applyBorder="1" applyProtection="1">
      <protection locked="0"/>
    </xf>
    <xf numFmtId="165" fontId="8" fillId="2" borderId="46" xfId="1" applyNumberFormat="1" applyFont="1" applyFill="1" applyBorder="1" applyProtection="1">
      <protection locked="0"/>
    </xf>
    <xf numFmtId="165" fontId="8" fillId="2" borderId="48" xfId="1" applyNumberFormat="1" applyFont="1" applyFill="1" applyBorder="1" applyAlignment="1" applyProtection="1">
      <alignment vertical="center"/>
      <protection locked="0"/>
    </xf>
    <xf numFmtId="165" fontId="8" fillId="2" borderId="0" xfId="1" applyNumberFormat="1" applyFont="1" applyFill="1" applyProtection="1"/>
    <xf numFmtId="0" fontId="17" fillId="2" borderId="5" xfId="0" applyFont="1" applyFill="1" applyBorder="1" applyProtection="1">
      <protection locked="0"/>
    </xf>
    <xf numFmtId="165" fontId="8" fillId="13" borderId="34" xfId="1" applyNumberFormat="1" applyFont="1" applyFill="1" applyBorder="1" applyAlignment="1" applyProtection="1">
      <alignment horizontal="center" vertical="center"/>
    </xf>
    <xf numFmtId="165" fontId="8" fillId="13" borderId="30" xfId="1" applyNumberFormat="1" applyFont="1" applyFill="1" applyBorder="1" applyAlignment="1" applyProtection="1">
      <alignment horizontal="center" vertical="center"/>
    </xf>
    <xf numFmtId="165" fontId="8" fillId="13" borderId="66" xfId="1" applyNumberFormat="1" applyFont="1" applyFill="1" applyBorder="1" applyAlignment="1" applyProtection="1">
      <alignment horizontal="center" vertical="center"/>
    </xf>
    <xf numFmtId="165" fontId="8" fillId="13" borderId="62" xfId="1" applyNumberFormat="1" applyFont="1" applyFill="1" applyBorder="1" applyAlignment="1" applyProtection="1">
      <alignment horizontal="center" vertical="center"/>
    </xf>
    <xf numFmtId="0" fontId="9" fillId="3" borderId="38" xfId="0" applyFont="1" applyFill="1" applyBorder="1" applyAlignment="1">
      <alignment horizontal="center" vertical="center"/>
    </xf>
    <xf numFmtId="0" fontId="86" fillId="0" borderId="0" xfId="0" applyFont="1"/>
    <xf numFmtId="0" fontId="87" fillId="0" borderId="0" xfId="0" applyFont="1"/>
    <xf numFmtId="0" fontId="88" fillId="0" borderId="0" xfId="0" applyFont="1"/>
    <xf numFmtId="0" fontId="81" fillId="0" borderId="0" xfId="0" applyFont="1"/>
    <xf numFmtId="0" fontId="87" fillId="0" borderId="38" xfId="0" applyFont="1" applyBorder="1" applyAlignment="1">
      <alignment horizontal="center" vertical="center"/>
    </xf>
    <xf numFmtId="0" fontId="17" fillId="14" borderId="5" xfId="0" applyFont="1" applyFill="1" applyBorder="1"/>
    <xf numFmtId="0" fontId="90" fillId="30" borderId="216" xfId="0" applyFont="1" applyFill="1" applyBorder="1" applyAlignment="1">
      <alignment horizontal="center" vertical="center"/>
    </xf>
    <xf numFmtId="0" fontId="90" fillId="30" borderId="198" xfId="0" applyFont="1" applyFill="1" applyBorder="1" applyAlignment="1">
      <alignment horizontal="center" vertical="center" wrapText="1"/>
    </xf>
    <xf numFmtId="0" fontId="90" fillId="30" borderId="217" xfId="0" applyFont="1" applyFill="1" applyBorder="1" applyAlignment="1">
      <alignment horizontal="center" vertical="center" wrapText="1"/>
    </xf>
    <xf numFmtId="3" fontId="26" fillId="2" borderId="219" xfId="0" applyNumberFormat="1" applyFont="1" applyFill="1" applyBorder="1" applyAlignment="1">
      <alignment vertical="center"/>
    </xf>
    <xf numFmtId="3" fontId="26" fillId="2" borderId="197" xfId="0" applyNumberFormat="1" applyFont="1" applyFill="1" applyBorder="1" applyAlignment="1">
      <alignment vertical="center"/>
    </xf>
    <xf numFmtId="3" fontId="26" fillId="2" borderId="103" xfId="0" applyNumberFormat="1" applyFont="1" applyFill="1" applyBorder="1" applyAlignment="1">
      <alignment vertical="center"/>
    </xf>
    <xf numFmtId="3" fontId="26" fillId="2" borderId="38" xfId="0" applyNumberFormat="1" applyFont="1" applyFill="1" applyBorder="1" applyAlignment="1">
      <alignment vertical="center"/>
    </xf>
    <xf numFmtId="0" fontId="26" fillId="0" borderId="99" xfId="0" applyFont="1" applyBorder="1" applyAlignment="1">
      <alignment vertical="center"/>
    </xf>
    <xf numFmtId="0" fontId="91" fillId="0" borderId="0" xfId="0" applyFont="1"/>
    <xf numFmtId="0" fontId="13" fillId="0" borderId="218" xfId="0" applyFont="1" applyBorder="1" applyAlignment="1">
      <alignment vertical="center"/>
    </xf>
    <xf numFmtId="0" fontId="13" fillId="0" borderId="98" xfId="0" applyFont="1" applyBorder="1" applyAlignment="1">
      <alignment vertical="center"/>
    </xf>
    <xf numFmtId="3" fontId="50" fillId="14" borderId="5" xfId="2" applyNumberFormat="1" applyFont="1" applyFill="1" applyBorder="1" applyAlignment="1" applyProtection="1">
      <alignment vertical="center"/>
    </xf>
    <xf numFmtId="0" fontId="26" fillId="0" borderId="0" xfId="0" applyFont="1" applyAlignment="1">
      <alignment vertical="center"/>
    </xf>
    <xf numFmtId="0" fontId="13" fillId="0" borderId="0" xfId="0" applyFont="1" applyAlignment="1">
      <alignment vertical="center"/>
    </xf>
    <xf numFmtId="0" fontId="89" fillId="0" borderId="0" xfId="0" applyFont="1"/>
    <xf numFmtId="0" fontId="13" fillId="0" borderId="0" xfId="0" applyFont="1" applyAlignment="1">
      <alignment wrapText="1"/>
    </xf>
    <xf numFmtId="0" fontId="94" fillId="28" borderId="199" xfId="0" applyFont="1" applyFill="1" applyBorder="1" applyAlignment="1">
      <alignment horizontal="left" vertical="center" wrapText="1"/>
    </xf>
    <xf numFmtId="0" fontId="94" fillId="28" borderId="200" xfId="0" applyFont="1" applyFill="1" applyBorder="1" applyAlignment="1">
      <alignment horizontal="center" vertical="center" wrapText="1"/>
    </xf>
    <xf numFmtId="0" fontId="94" fillId="28" borderId="201" xfId="0" applyFont="1" applyFill="1" applyBorder="1" applyAlignment="1">
      <alignment horizontal="center" vertical="center" wrapText="1"/>
    </xf>
    <xf numFmtId="0" fontId="13" fillId="29" borderId="206" xfId="0" applyFont="1" applyFill="1" applyBorder="1" applyAlignment="1">
      <alignment horizontal="left" vertical="center" wrapText="1"/>
    </xf>
    <xf numFmtId="0" fontId="13" fillId="0" borderId="206" xfId="0" applyFont="1" applyBorder="1" applyAlignment="1">
      <alignment horizontal="center" vertical="center" wrapText="1"/>
    </xf>
    <xf numFmtId="3" fontId="13" fillId="29" borderId="207" xfId="0" applyNumberFormat="1" applyFont="1" applyFill="1" applyBorder="1" applyAlignment="1">
      <alignment vertical="center"/>
    </xf>
    <xf numFmtId="0" fontId="94" fillId="28" borderId="210" xfId="0" applyFont="1" applyFill="1" applyBorder="1" applyAlignment="1">
      <alignment horizontal="left" vertical="center" wrapText="1"/>
    </xf>
    <xf numFmtId="0" fontId="13" fillId="29" borderId="44" xfId="0" applyFont="1" applyFill="1" applyBorder="1" applyAlignment="1">
      <alignment horizontal="left" vertical="center" wrapText="1"/>
    </xf>
    <xf numFmtId="0" fontId="13" fillId="0" borderId="49" xfId="0" applyFont="1" applyBorder="1" applyAlignment="1">
      <alignment horizontal="center" vertical="center" wrapText="1"/>
    </xf>
    <xf numFmtId="3" fontId="13" fillId="29" borderId="211" xfId="0" applyNumberFormat="1" applyFont="1" applyFill="1" applyBorder="1" applyAlignment="1">
      <alignment vertical="center"/>
    </xf>
    <xf numFmtId="0" fontId="13" fillId="29" borderId="48" xfId="0" applyFont="1" applyFill="1" applyBorder="1" applyAlignment="1">
      <alignment horizontal="left" vertical="center" wrapText="1"/>
    </xf>
    <xf numFmtId="0" fontId="13" fillId="0" borderId="38" xfId="0" applyFont="1" applyBorder="1" applyAlignment="1">
      <alignment horizontal="center" vertical="center"/>
    </xf>
    <xf numFmtId="3" fontId="13" fillId="29" borderId="104" xfId="0" applyNumberFormat="1" applyFont="1" applyFill="1" applyBorder="1" applyAlignment="1">
      <alignment vertical="center"/>
    </xf>
    <xf numFmtId="0" fontId="13" fillId="0" borderId="38" xfId="0" applyFont="1" applyBorder="1" applyAlignment="1">
      <alignment horizontal="center" vertical="center" wrapText="1"/>
    </xf>
    <xf numFmtId="0" fontId="13" fillId="29" borderId="202" xfId="0" applyFont="1" applyFill="1" applyBorder="1" applyAlignment="1">
      <alignment horizontal="left" vertical="center" wrapText="1"/>
    </xf>
    <xf numFmtId="0" fontId="13" fillId="0" borderId="106" xfId="0" applyFont="1" applyBorder="1" applyAlignment="1">
      <alignment horizontal="center" vertical="center"/>
    </xf>
    <xf numFmtId="3" fontId="13" fillId="29" borderId="107" xfId="0" applyNumberFormat="1" applyFont="1" applyFill="1" applyBorder="1" applyAlignment="1">
      <alignment vertical="center"/>
    </xf>
    <xf numFmtId="0" fontId="17" fillId="31" borderId="5" xfId="0" applyFont="1" applyFill="1" applyBorder="1" applyAlignment="1">
      <alignment vertical="center" wrapText="1"/>
    </xf>
    <xf numFmtId="0" fontId="17" fillId="2" borderId="5" xfId="0" applyFont="1" applyFill="1" applyBorder="1" applyAlignment="1">
      <alignment horizontal="center" vertical="center"/>
    </xf>
    <xf numFmtId="3" fontId="17" fillId="0" borderId="5" xfId="2" applyNumberFormat="1" applyFont="1" applyFill="1" applyBorder="1" applyAlignment="1">
      <alignment vertical="center"/>
    </xf>
    <xf numFmtId="3" fontId="17" fillId="31" borderId="5" xfId="2" applyNumberFormat="1" applyFont="1" applyFill="1" applyBorder="1" applyAlignment="1">
      <alignment vertical="center"/>
    </xf>
    <xf numFmtId="0" fontId="8" fillId="31" borderId="48" xfId="0" applyFont="1" applyFill="1" applyBorder="1" applyAlignment="1">
      <alignment horizontal="left" vertical="center" wrapText="1"/>
    </xf>
    <xf numFmtId="0" fontId="8" fillId="31" borderId="38" xfId="0" applyFont="1" applyFill="1" applyBorder="1" applyAlignment="1">
      <alignment horizontal="center" vertical="center" wrapText="1"/>
    </xf>
    <xf numFmtId="0" fontId="8" fillId="31" borderId="48" xfId="0" applyFont="1" applyFill="1" applyBorder="1" applyAlignment="1">
      <alignment vertical="center" wrapText="1"/>
    </xf>
    <xf numFmtId="3" fontId="16" fillId="3" borderId="5" xfId="1" applyNumberFormat="1" applyFont="1" applyFill="1" applyBorder="1" applyAlignment="1" applyProtection="1">
      <alignment horizontal="center" vertical="center" wrapText="1"/>
    </xf>
    <xf numFmtId="0" fontId="16" fillId="0" borderId="0" xfId="0" applyFont="1"/>
    <xf numFmtId="0" fontId="17" fillId="0" borderId="38" xfId="0" applyFont="1" applyBorder="1"/>
    <xf numFmtId="4" fontId="16" fillId="0" borderId="38" xfId="0" applyNumberFormat="1" applyFont="1" applyBorder="1"/>
    <xf numFmtId="0" fontId="17" fillId="9" borderId="38" xfId="0" applyFont="1" applyFill="1" applyBorder="1"/>
    <xf numFmtId="4" fontId="16" fillId="9" borderId="38" xfId="0" applyNumberFormat="1" applyFont="1" applyFill="1" applyBorder="1"/>
    <xf numFmtId="0" fontId="16" fillId="9" borderId="38" xfId="0" applyFont="1" applyFill="1" applyBorder="1"/>
    <xf numFmtId="0" fontId="26" fillId="0" borderId="0" xfId="0" applyFont="1"/>
    <xf numFmtId="0" fontId="13" fillId="4" borderId="203" xfId="0" applyFont="1" applyFill="1" applyBorder="1" applyAlignment="1">
      <alignment vertical="top" wrapText="1"/>
    </xf>
    <xf numFmtId="0" fontId="13" fillId="4" borderId="213" xfId="0" applyFont="1" applyFill="1" applyBorder="1" applyAlignment="1">
      <alignment vertical="top" wrapText="1"/>
    </xf>
    <xf numFmtId="0" fontId="13" fillId="4" borderId="214" xfId="0" applyFont="1" applyFill="1" applyBorder="1" applyAlignment="1">
      <alignment vertical="top" wrapText="1"/>
    </xf>
    <xf numFmtId="0" fontId="13" fillId="4" borderId="204" xfId="0" applyFont="1" applyFill="1" applyBorder="1" applyAlignment="1">
      <alignment vertical="top" wrapText="1"/>
    </xf>
    <xf numFmtId="0" fontId="13" fillId="4" borderId="0" xfId="0" applyFont="1" applyFill="1" applyAlignment="1">
      <alignment vertical="top" wrapText="1"/>
    </xf>
    <xf numFmtId="0" fontId="13" fillId="4" borderId="196" xfId="0" applyFont="1" applyFill="1" applyBorder="1" applyAlignment="1">
      <alignment vertical="top" wrapText="1"/>
    </xf>
    <xf numFmtId="0" fontId="9" fillId="0" borderId="0" xfId="0" applyFont="1" applyAlignment="1">
      <alignment vertical="center"/>
    </xf>
    <xf numFmtId="0" fontId="8" fillId="0" borderId="44" xfId="0" applyFont="1" applyBorder="1" applyAlignment="1">
      <alignment vertical="center" wrapText="1"/>
    </xf>
    <xf numFmtId="0" fontId="8" fillId="31" borderId="49" xfId="0" applyFont="1" applyFill="1" applyBorder="1" applyAlignment="1">
      <alignment horizontal="center" vertical="center" wrapText="1"/>
    </xf>
    <xf numFmtId="3" fontId="8" fillId="0" borderId="211" xfId="0" applyNumberFormat="1" applyFont="1" applyBorder="1" applyAlignment="1">
      <alignment vertical="center"/>
    </xf>
    <xf numFmtId="3" fontId="8" fillId="4" borderId="211" xfId="0" applyNumberFormat="1" applyFont="1" applyFill="1" applyBorder="1" applyAlignment="1">
      <alignment vertical="center"/>
    </xf>
    <xf numFmtId="0" fontId="8" fillId="0" borderId="48" xfId="0" applyFont="1" applyBorder="1" applyAlignment="1">
      <alignment vertical="center" wrapText="1"/>
    </xf>
    <xf numFmtId="0" fontId="8" fillId="31" borderId="38" xfId="0" applyFont="1" applyFill="1" applyBorder="1" applyAlignment="1">
      <alignment horizontal="center" vertical="center"/>
    </xf>
    <xf numFmtId="3" fontId="8" fillId="0" borderId="104" xfId="0" applyNumberFormat="1" applyFont="1" applyBorder="1" applyAlignment="1">
      <alignment vertical="center"/>
    </xf>
    <xf numFmtId="0" fontId="8" fillId="0" borderId="202" xfId="0" applyFont="1" applyBorder="1" applyAlignment="1">
      <alignment vertical="center" wrapText="1"/>
    </xf>
    <xf numFmtId="0" fontId="8" fillId="31" borderId="106" xfId="0" applyFont="1" applyFill="1" applyBorder="1" applyAlignment="1">
      <alignment horizontal="center" vertical="center"/>
    </xf>
    <xf numFmtId="3" fontId="8" fillId="0" borderId="107" xfId="0" applyNumberFormat="1" applyFont="1" applyBorder="1" applyAlignment="1">
      <alignment vertical="center"/>
    </xf>
    <xf numFmtId="0" fontId="9" fillId="3" borderId="100" xfId="0" applyFont="1" applyFill="1" applyBorder="1" applyAlignment="1">
      <alignment horizontal="center" vertical="center"/>
    </xf>
    <xf numFmtId="0" fontId="9" fillId="25" borderId="100" xfId="0" applyFont="1" applyFill="1" applyBorder="1" applyAlignment="1">
      <alignment horizontal="center" vertical="center"/>
    </xf>
    <xf numFmtId="0" fontId="17" fillId="14" borderId="5" xfId="0" applyFont="1" applyFill="1" applyBorder="1" applyAlignment="1">
      <alignment horizontal="center"/>
    </xf>
    <xf numFmtId="0" fontId="17" fillId="14" borderId="5" xfId="0" applyFont="1" applyFill="1" applyBorder="1" applyAlignment="1">
      <alignment horizontal="center" vertical="center"/>
    </xf>
    <xf numFmtId="0" fontId="9" fillId="3" borderId="220" xfId="3" applyNumberFormat="1" applyFont="1" applyFill="1" applyBorder="1" applyAlignment="1">
      <alignment horizontal="center" vertical="center" wrapText="1"/>
    </xf>
    <xf numFmtId="0" fontId="9" fillId="3" borderId="221" xfId="3" applyNumberFormat="1" applyFont="1" applyFill="1" applyBorder="1" applyAlignment="1">
      <alignment horizontal="center" vertical="center" wrapText="1"/>
    </xf>
    <xf numFmtId="0" fontId="89" fillId="14" borderId="223" xfId="0" applyFont="1" applyFill="1" applyBorder="1" applyAlignment="1">
      <alignment horizontal="center"/>
    </xf>
    <xf numFmtId="0" fontId="89" fillId="14" borderId="224" xfId="0" applyFont="1" applyFill="1" applyBorder="1" applyAlignment="1">
      <alignment horizontal="center"/>
    </xf>
    <xf numFmtId="0" fontId="17" fillId="14" borderId="225" xfId="0" applyFont="1" applyFill="1" applyBorder="1"/>
    <xf numFmtId="3" fontId="9" fillId="3" borderId="229" xfId="1" applyNumberFormat="1" applyFont="1" applyFill="1" applyBorder="1" applyAlignment="1" applyProtection="1">
      <alignment horizontal="center" vertical="center" wrapText="1"/>
    </xf>
    <xf numFmtId="0" fontId="9" fillId="3" borderId="229" xfId="0" applyFont="1" applyFill="1" applyBorder="1" applyAlignment="1">
      <alignment horizontal="center" vertical="center"/>
    </xf>
    <xf numFmtId="0" fontId="8" fillId="31" borderId="229" xfId="0" applyFont="1" applyFill="1" applyBorder="1" applyAlignment="1">
      <alignment vertical="center" wrapText="1"/>
    </xf>
    <xf numFmtId="4" fontId="8" fillId="0" borderId="229" xfId="0" applyNumberFormat="1" applyFont="1" applyBorder="1" applyAlignment="1">
      <alignment horizontal="right" vertical="center"/>
    </xf>
    <xf numFmtId="4" fontId="8" fillId="0" borderId="229" xfId="0" applyNumberFormat="1" applyFont="1" applyBorder="1" applyAlignment="1">
      <alignment horizontal="right"/>
    </xf>
    <xf numFmtId="0" fontId="47" fillId="2" borderId="0" xfId="0" applyFont="1" applyFill="1" applyAlignment="1">
      <alignment horizontal="center"/>
    </xf>
    <xf numFmtId="0" fontId="27" fillId="2" borderId="37" xfId="0" applyFont="1" applyFill="1" applyBorder="1" applyAlignment="1">
      <alignment horizontal="left"/>
    </xf>
    <xf numFmtId="165" fontId="8" fillId="4" borderId="38" xfId="1" applyNumberFormat="1" applyFont="1" applyFill="1" applyBorder="1" applyAlignment="1" applyProtection="1">
      <alignment vertical="center"/>
    </xf>
    <xf numFmtId="3" fontId="9" fillId="3" borderId="6" xfId="1" applyNumberFormat="1" applyFont="1" applyFill="1" applyBorder="1" applyAlignment="1" applyProtection="1">
      <alignment horizontal="center" vertical="center" wrapText="1"/>
    </xf>
    <xf numFmtId="4" fontId="8" fillId="0" borderId="0" xfId="0" applyNumberFormat="1" applyFont="1"/>
    <xf numFmtId="0" fontId="8" fillId="31" borderId="46" xfId="0" applyFont="1" applyFill="1" applyBorder="1" applyAlignment="1">
      <alignment horizontal="center" vertical="center" wrapText="1"/>
    </xf>
    <xf numFmtId="0" fontId="8" fillId="31" borderId="41" xfId="0" applyFont="1" applyFill="1" applyBorder="1" applyAlignment="1">
      <alignment vertical="center" wrapText="1"/>
    </xf>
    <xf numFmtId="0" fontId="8" fillId="31" borderId="39" xfId="0" applyFont="1" applyFill="1" applyBorder="1" applyAlignment="1">
      <alignment horizontal="center" vertical="center" wrapText="1"/>
    </xf>
    <xf numFmtId="3" fontId="9" fillId="3" borderId="14" xfId="1" applyNumberFormat="1" applyFont="1" applyFill="1" applyBorder="1" applyAlignment="1" applyProtection="1">
      <alignment horizontal="center" vertical="center" wrapText="1"/>
    </xf>
    <xf numFmtId="0" fontId="8" fillId="4" borderId="230" xfId="0" applyFont="1" applyFill="1" applyBorder="1" applyAlignment="1">
      <alignment horizontal="center" vertical="center" wrapText="1"/>
    </xf>
    <xf numFmtId="0" fontId="8" fillId="31" borderId="45" xfId="0" applyFont="1" applyFill="1" applyBorder="1" applyAlignment="1">
      <alignment horizontal="center" vertical="center" wrapText="1"/>
    </xf>
    <xf numFmtId="0" fontId="99" fillId="0" borderId="23" xfId="0" applyFont="1" applyBorder="1"/>
    <xf numFmtId="0" fontId="101" fillId="2" borderId="1" xfId="0" applyFont="1" applyFill="1" applyBorder="1" applyAlignment="1">
      <alignment horizontal="center" vertical="center"/>
    </xf>
    <xf numFmtId="0" fontId="102" fillId="2" borderId="1" xfId="0" applyFont="1" applyFill="1" applyBorder="1" applyAlignment="1">
      <alignment horizontal="left" vertical="center"/>
    </xf>
    <xf numFmtId="0" fontId="102" fillId="2" borderId="1" xfId="0" applyFont="1" applyFill="1" applyBorder="1" applyAlignment="1">
      <alignment horizontal="center" vertical="center"/>
    </xf>
    <xf numFmtId="0" fontId="101" fillId="2" borderId="1" xfId="0" applyFont="1" applyFill="1" applyBorder="1"/>
    <xf numFmtId="0" fontId="101" fillId="2" borderId="1" xfId="0" applyFont="1" applyFill="1" applyBorder="1" applyAlignment="1">
      <alignment horizontal="left"/>
    </xf>
    <xf numFmtId="0" fontId="101" fillId="2" borderId="0" xfId="0" applyFont="1" applyFill="1" applyAlignment="1">
      <alignment horizontal="center" vertical="center"/>
    </xf>
    <xf numFmtId="0" fontId="102" fillId="2" borderId="0" xfId="0" applyFont="1" applyFill="1" applyAlignment="1">
      <alignment horizontal="left" vertical="center"/>
    </xf>
    <xf numFmtId="0" fontId="101" fillId="2" borderId="0" xfId="0" applyFont="1" applyFill="1" applyAlignment="1">
      <alignment horizontal="center"/>
    </xf>
    <xf numFmtId="0" fontId="101" fillId="2" borderId="10" xfId="0" applyFont="1" applyFill="1" applyBorder="1"/>
    <xf numFmtId="0" fontId="101" fillId="2" borderId="0" xfId="0" applyFont="1" applyFill="1"/>
    <xf numFmtId="0" fontId="101" fillId="2" borderId="10" xfId="0" applyFont="1" applyFill="1" applyBorder="1" applyAlignment="1">
      <alignment horizontal="center"/>
    </xf>
    <xf numFmtId="0" fontId="101" fillId="2" borderId="0" xfId="0" applyFont="1" applyFill="1" applyAlignment="1">
      <alignment horizontal="left"/>
    </xf>
    <xf numFmtId="0" fontId="101" fillId="0" borderId="0" xfId="0" applyFont="1"/>
    <xf numFmtId="0" fontId="102" fillId="7" borderId="4" xfId="0" applyFont="1" applyFill="1" applyBorder="1" applyAlignment="1">
      <alignment horizontal="center" vertical="center"/>
    </xf>
    <xf numFmtId="0" fontId="102" fillId="7" borderId="5" xfId="0" applyFont="1" applyFill="1" applyBorder="1" applyAlignment="1">
      <alignment horizontal="center" vertical="center"/>
    </xf>
    <xf numFmtId="0" fontId="103" fillId="2" borderId="0" xfId="0" applyFont="1" applyFill="1"/>
    <xf numFmtId="0" fontId="104" fillId="6" borderId="113" xfId="0" applyFont="1" applyFill="1" applyBorder="1" applyAlignment="1">
      <alignment horizontal="center" vertical="center"/>
    </xf>
    <xf numFmtId="10" fontId="105" fillId="0" borderId="4" xfId="0" applyNumberFormat="1" applyFont="1" applyBorder="1" applyAlignment="1">
      <alignment horizontal="center" vertical="center"/>
    </xf>
    <xf numFmtId="10" fontId="105" fillId="0" borderId="5" xfId="0" applyNumberFormat="1" applyFont="1" applyBorder="1" applyAlignment="1">
      <alignment horizontal="center" vertical="center"/>
    </xf>
    <xf numFmtId="1" fontId="102" fillId="7" borderId="5" xfId="0" applyNumberFormat="1" applyFont="1" applyFill="1" applyBorder="1" applyAlignment="1">
      <alignment horizontal="center" vertical="center"/>
    </xf>
    <xf numFmtId="167" fontId="101" fillId="7" borderId="5" xfId="0" applyNumberFormat="1" applyFont="1" applyFill="1" applyBorder="1" applyAlignment="1">
      <alignment horizontal="right"/>
    </xf>
    <xf numFmtId="10" fontId="101" fillId="0" borderId="5" xfId="0" applyNumberFormat="1" applyFont="1" applyBorder="1" applyAlignment="1">
      <alignment horizontal="center" vertical="center"/>
    </xf>
    <xf numFmtId="0" fontId="107" fillId="2" borderId="0" xfId="0" applyFont="1" applyFill="1" applyAlignment="1">
      <alignment horizontal="left" vertical="center"/>
    </xf>
    <xf numFmtId="0" fontId="108" fillId="2" borderId="0" xfId="0" applyFont="1" applyFill="1" applyAlignment="1">
      <alignment horizontal="center"/>
    </xf>
    <xf numFmtId="0" fontId="104" fillId="6" borderId="5" xfId="0" applyFont="1" applyFill="1" applyBorder="1" applyAlignment="1">
      <alignment horizontal="center" vertical="center" wrapText="1"/>
    </xf>
    <xf numFmtId="167" fontId="102" fillId="2" borderId="48" xfId="2" applyNumberFormat="1" applyFont="1" applyFill="1" applyBorder="1" applyAlignment="1">
      <alignment horizontal="center" vertical="center"/>
    </xf>
    <xf numFmtId="167" fontId="102" fillId="2" borderId="38" xfId="2" applyNumberFormat="1" applyFont="1" applyFill="1" applyBorder="1" applyAlignment="1">
      <alignment horizontal="center" vertical="center"/>
    </xf>
    <xf numFmtId="0" fontId="103" fillId="2" borderId="0" xfId="0" applyFont="1" applyFill="1" applyAlignment="1">
      <alignment horizontal="center" vertical="center"/>
    </xf>
    <xf numFmtId="0" fontId="104" fillId="6" borderId="5" xfId="0" applyFont="1" applyFill="1" applyBorder="1" applyAlignment="1">
      <alignment horizontal="center" vertical="center"/>
    </xf>
    <xf numFmtId="0" fontId="104" fillId="6" borderId="5" xfId="0" applyFont="1" applyFill="1" applyBorder="1" applyAlignment="1">
      <alignment vertical="center"/>
    </xf>
    <xf numFmtId="0" fontId="109" fillId="19" borderId="15" xfId="0" applyFont="1" applyFill="1" applyBorder="1" applyAlignment="1">
      <alignment horizontal="left" vertical="center"/>
    </xf>
    <xf numFmtId="0" fontId="109" fillId="19" borderId="7" xfId="0" applyFont="1" applyFill="1" applyBorder="1" applyAlignment="1">
      <alignment horizontal="left" vertical="center"/>
    </xf>
    <xf numFmtId="0" fontId="109" fillId="19" borderId="8" xfId="0" applyFont="1" applyFill="1" applyBorder="1" applyAlignment="1">
      <alignment horizontal="left" vertical="center"/>
    </xf>
    <xf numFmtId="0" fontId="110" fillId="0" borderId="5" xfId="0" applyFont="1" applyBorder="1" applyAlignment="1">
      <alignment horizontal="center" vertical="center" wrapText="1"/>
    </xf>
    <xf numFmtId="0" fontId="110" fillId="0" borderId="5" xfId="0" applyFont="1" applyBorder="1" applyAlignment="1">
      <alignment vertical="center" wrapText="1"/>
    </xf>
    <xf numFmtId="0" fontId="110" fillId="2" borderId="5" xfId="0" applyFont="1" applyFill="1" applyBorder="1" applyAlignment="1">
      <alignment horizontal="justify" vertical="center"/>
    </xf>
    <xf numFmtId="0" fontId="110" fillId="2" borderId="5" xfId="0" applyFont="1" applyFill="1" applyBorder="1" applyAlignment="1">
      <alignment horizontal="center" vertical="center"/>
    </xf>
    <xf numFmtId="0" fontId="101" fillId="0" borderId="5" xfId="0" applyFont="1" applyBorder="1" applyAlignment="1">
      <alignment horizontal="center" vertical="center"/>
    </xf>
    <xf numFmtId="171" fontId="101" fillId="0" borderId="44" xfId="0" applyNumberFormat="1" applyFont="1" applyBorder="1" applyAlignment="1">
      <alignment horizontal="center" vertical="center" wrapText="1"/>
    </xf>
    <xf numFmtId="171" fontId="101" fillId="0" borderId="49" xfId="0" applyNumberFormat="1" applyFont="1" applyBorder="1" applyAlignment="1">
      <alignment horizontal="center" vertical="center" wrapText="1"/>
    </xf>
    <xf numFmtId="171" fontId="105" fillId="2" borderId="5" xfId="0" applyNumberFormat="1" applyFont="1" applyFill="1" applyBorder="1" applyAlignment="1">
      <alignment horizontal="center" vertical="center"/>
    </xf>
    <xf numFmtId="167" fontId="101" fillId="2" borderId="0" xfId="2" applyNumberFormat="1" applyFont="1" applyFill="1"/>
    <xf numFmtId="0" fontId="101" fillId="2" borderId="4" xfId="0" applyFont="1" applyFill="1" applyBorder="1" applyAlignment="1">
      <alignment horizontal="left" vertical="center"/>
    </xf>
    <xf numFmtId="0" fontId="101" fillId="2" borderId="5" xfId="0" applyFont="1" applyFill="1" applyBorder="1" applyAlignment="1">
      <alignment horizontal="left" vertical="center"/>
    </xf>
    <xf numFmtId="0" fontId="101" fillId="2" borderId="2" xfId="0" applyFont="1" applyFill="1" applyBorder="1" applyAlignment="1">
      <alignment horizontal="left" vertical="center"/>
    </xf>
    <xf numFmtId="0" fontId="101" fillId="2" borderId="5" xfId="0" applyFont="1" applyFill="1" applyBorder="1" applyAlignment="1">
      <alignment horizontal="left"/>
    </xf>
    <xf numFmtId="0" fontId="101" fillId="2" borderId="2" xfId="0" applyFont="1" applyFill="1" applyBorder="1" applyAlignment="1">
      <alignment horizontal="left"/>
    </xf>
    <xf numFmtId="0" fontId="101" fillId="2" borderId="5" xfId="0" applyFont="1" applyFill="1" applyBorder="1" applyAlignment="1">
      <alignment horizontal="center"/>
    </xf>
    <xf numFmtId="0" fontId="101" fillId="0" borderId="5" xfId="0" applyFont="1" applyBorder="1"/>
    <xf numFmtId="171" fontId="101" fillId="0" borderId="48" xfId="0" applyNumberFormat="1" applyFont="1" applyBorder="1" applyAlignment="1">
      <alignment horizontal="center" vertical="center" wrapText="1"/>
    </xf>
    <xf numFmtId="171" fontId="101" fillId="2" borderId="0" xfId="0" applyNumberFormat="1" applyFont="1" applyFill="1"/>
    <xf numFmtId="0" fontId="110" fillId="11" borderId="5" xfId="0" applyFont="1" applyFill="1" applyBorder="1" applyAlignment="1">
      <alignment horizontal="center" vertical="center" wrapText="1"/>
    </xf>
    <xf numFmtId="0" fontId="101" fillId="2" borderId="6" xfId="0" applyFont="1" applyFill="1" applyBorder="1" applyAlignment="1">
      <alignment horizontal="left" vertical="center"/>
    </xf>
    <xf numFmtId="0" fontId="110" fillId="11" borderId="2" xfId="0" applyFont="1" applyFill="1" applyBorder="1" applyAlignment="1">
      <alignment horizontal="center" vertical="center"/>
    </xf>
    <xf numFmtId="172" fontId="101" fillId="2" borderId="0" xfId="0" applyNumberFormat="1" applyFont="1" applyFill="1"/>
    <xf numFmtId="0" fontId="108" fillId="2" borderId="0" xfId="0" applyFont="1" applyFill="1"/>
    <xf numFmtId="0" fontId="108" fillId="2" borderId="0" xfId="0" applyFont="1" applyFill="1" applyAlignment="1">
      <alignment horizontal="center" vertical="center"/>
    </xf>
    <xf numFmtId="0" fontId="108" fillId="2" borderId="0" xfId="0" applyFont="1" applyFill="1" applyAlignment="1">
      <alignment horizontal="left"/>
    </xf>
    <xf numFmtId="0" fontId="103" fillId="2" borderId="0" xfId="0" applyFont="1" applyFill="1" applyAlignment="1">
      <alignment horizontal="center"/>
    </xf>
    <xf numFmtId="0" fontId="105" fillId="2" borderId="0" xfId="0" applyFont="1" applyFill="1"/>
    <xf numFmtId="172" fontId="105" fillId="2" borderId="0" xfId="0" applyNumberFormat="1" applyFont="1" applyFill="1"/>
    <xf numFmtId="0" fontId="105" fillId="0" borderId="5" xfId="0" applyFont="1" applyBorder="1" applyAlignment="1">
      <alignment horizontal="center" vertical="center"/>
    </xf>
    <xf numFmtId="171" fontId="105" fillId="0" borderId="48" xfId="0" applyNumberFormat="1" applyFont="1" applyBorder="1" applyAlignment="1">
      <alignment horizontal="center" vertical="center" wrapText="1"/>
    </xf>
    <xf numFmtId="171" fontId="105" fillId="0" borderId="49" xfId="0" applyNumberFormat="1" applyFont="1" applyBorder="1" applyAlignment="1">
      <alignment horizontal="center" vertical="center" wrapText="1"/>
    </xf>
    <xf numFmtId="0" fontId="105" fillId="2" borderId="0" xfId="0" applyFont="1" applyFill="1" applyAlignment="1">
      <alignment horizontal="left"/>
    </xf>
    <xf numFmtId="174" fontId="104" fillId="38" borderId="233" xfId="0" applyNumberFormat="1" applyFont="1" applyFill="1" applyBorder="1" applyAlignment="1">
      <alignment horizontal="center"/>
    </xf>
    <xf numFmtId="174" fontId="101" fillId="36" borderId="234" xfId="0" applyNumberFormat="1" applyFont="1" applyFill="1" applyBorder="1" applyAlignment="1">
      <alignment horizontal="justify" vertical="center"/>
    </xf>
    <xf numFmtId="171" fontId="105" fillId="20" borderId="5" xfId="0" applyNumberFormat="1" applyFont="1" applyFill="1" applyBorder="1" applyAlignment="1">
      <alignment horizontal="center" vertical="center"/>
    </xf>
    <xf numFmtId="0" fontId="105" fillId="2" borderId="5" xfId="0" applyFont="1" applyFill="1" applyBorder="1"/>
    <xf numFmtId="0" fontId="105" fillId="2" borderId="43" xfId="0" applyFont="1" applyFill="1" applyBorder="1"/>
    <xf numFmtId="0" fontId="105" fillId="2" borderId="5" xfId="0" applyFont="1" applyFill="1" applyBorder="1" applyAlignment="1">
      <alignment horizontal="center" vertical="center"/>
    </xf>
    <xf numFmtId="0" fontId="105" fillId="0" borderId="7" xfId="0" applyFont="1" applyBorder="1" applyAlignment="1">
      <alignment horizontal="center" vertical="center"/>
    </xf>
    <xf numFmtId="0" fontId="105" fillId="20" borderId="5" xfId="0" applyFont="1" applyFill="1" applyBorder="1" applyAlignment="1">
      <alignment horizontal="center" vertical="center"/>
    </xf>
    <xf numFmtId="0" fontId="105" fillId="2" borderId="0" xfId="0" applyFont="1" applyFill="1" applyAlignment="1">
      <alignment horizontal="center" vertical="center"/>
    </xf>
    <xf numFmtId="0" fontId="111" fillId="2" borderId="0" xfId="0" applyFont="1" applyFill="1"/>
    <xf numFmtId="0" fontId="105" fillId="2" borderId="0" xfId="0" applyFont="1" applyFill="1" applyAlignment="1">
      <alignment horizontal="center"/>
    </xf>
    <xf numFmtId="0" fontId="109" fillId="14" borderId="5" xfId="0" applyFont="1" applyFill="1" applyBorder="1"/>
    <xf numFmtId="0" fontId="105" fillId="0" borderId="5" xfId="0" applyFont="1" applyBorder="1"/>
    <xf numFmtId="3" fontId="113" fillId="0" borderId="232" xfId="7" applyNumberFormat="1" applyFont="1" applyBorder="1" applyAlignment="1">
      <alignment horizontal="left" vertical="center"/>
    </xf>
    <xf numFmtId="0" fontId="113" fillId="0" borderId="0" xfId="7" applyFont="1"/>
    <xf numFmtId="0" fontId="116" fillId="0" borderId="0" xfId="7" applyFont="1" applyAlignment="1">
      <alignment vertical="center"/>
    </xf>
    <xf numFmtId="0" fontId="113" fillId="0" borderId="231" xfId="7" applyFont="1" applyBorder="1"/>
    <xf numFmtId="0" fontId="116" fillId="35" borderId="231" xfId="7" applyFont="1" applyFill="1" applyBorder="1"/>
    <xf numFmtId="3" fontId="113" fillId="34" borderId="38" xfId="7" applyNumberFormat="1" applyFont="1" applyFill="1" applyBorder="1" applyAlignment="1">
      <alignment horizontal="left" vertical="center"/>
    </xf>
    <xf numFmtId="3" fontId="113" fillId="34" borderId="38" xfId="7" applyNumberFormat="1" applyFont="1" applyFill="1" applyBorder="1" applyAlignment="1">
      <alignment horizontal="left" vertical="center" wrapText="1"/>
    </xf>
    <xf numFmtId="44" fontId="113" fillId="34" borderId="38" xfId="6" applyFont="1" applyFill="1" applyBorder="1" applyAlignment="1">
      <alignment horizontal="right" vertical="center"/>
    </xf>
    <xf numFmtId="49" fontId="115" fillId="34" borderId="38" xfId="7" applyNumberFormat="1" applyFont="1" applyFill="1" applyBorder="1" applyAlignment="1">
      <alignment horizontal="left" vertical="center" wrapText="1"/>
    </xf>
    <xf numFmtId="175" fontId="116" fillId="36" borderId="38" xfId="7" applyNumberFormat="1" applyFont="1" applyFill="1" applyBorder="1" applyAlignment="1">
      <alignment vertical="center"/>
    </xf>
    <xf numFmtId="175" fontId="116" fillId="39" borderId="38" xfId="7" applyNumberFormat="1" applyFont="1" applyFill="1" applyBorder="1" applyAlignment="1">
      <alignment vertical="center"/>
    </xf>
    <xf numFmtId="10" fontId="113" fillId="35" borderId="38" xfId="7" applyNumberFormat="1" applyFont="1" applyFill="1" applyBorder="1" applyAlignment="1">
      <alignment horizontal="right" vertical="center"/>
    </xf>
    <xf numFmtId="0" fontId="119" fillId="2" borderId="0" xfId="0" applyFont="1" applyFill="1"/>
    <xf numFmtId="0" fontId="119" fillId="14" borderId="5" xfId="0" applyFont="1" applyFill="1" applyBorder="1"/>
    <xf numFmtId="0" fontId="113" fillId="4" borderId="231" xfId="7" applyFont="1" applyFill="1" applyBorder="1" applyAlignment="1">
      <alignment horizontal="left" wrapText="1" indent="4"/>
    </xf>
    <xf numFmtId="175" fontId="113" fillId="34" borderId="38" xfId="6" applyNumberFormat="1" applyFont="1" applyFill="1" applyBorder="1" applyAlignment="1">
      <alignment horizontal="right" vertical="center"/>
    </xf>
    <xf numFmtId="175" fontId="113" fillId="0" borderId="231" xfId="7" applyNumberFormat="1" applyFont="1" applyBorder="1"/>
    <xf numFmtId="175" fontId="113" fillId="4" borderId="231" xfId="7" applyNumberFormat="1" applyFont="1" applyFill="1" applyBorder="1"/>
    <xf numFmtId="175" fontId="116" fillId="35" borderId="231" xfId="7" applyNumberFormat="1" applyFont="1" applyFill="1" applyBorder="1"/>
    <xf numFmtId="44" fontId="113" fillId="34" borderId="38" xfId="7" applyNumberFormat="1" applyFont="1" applyFill="1" applyBorder="1" applyAlignment="1">
      <alignment horizontal="left" vertical="center" wrapText="1"/>
    </xf>
    <xf numFmtId="0" fontId="113" fillId="0" borderId="0" xfId="7" applyFont="1" applyAlignment="1">
      <alignment horizontal="left" wrapText="1"/>
    </xf>
    <xf numFmtId="0" fontId="116" fillId="0" borderId="0" xfId="7" applyFont="1" applyAlignment="1">
      <alignment horizontal="left" wrapText="1"/>
    </xf>
    <xf numFmtId="175" fontId="113" fillId="0" borderId="231" xfId="7" applyNumberFormat="1" applyFont="1" applyBorder="1" applyAlignment="1">
      <alignment horizontal="left" wrapText="1"/>
    </xf>
    <xf numFmtId="175" fontId="113" fillId="4" borderId="231" xfId="7" applyNumberFormat="1" applyFont="1" applyFill="1" applyBorder="1" applyAlignment="1">
      <alignment horizontal="left" wrapText="1"/>
    </xf>
    <xf numFmtId="4" fontId="113" fillId="34" borderId="38" xfId="7" applyNumberFormat="1" applyFont="1" applyFill="1" applyBorder="1" applyAlignment="1">
      <alignment horizontal="left" vertical="center" wrapText="1"/>
    </xf>
    <xf numFmtId="4" fontId="113" fillId="0" borderId="231" xfId="7" applyNumberFormat="1" applyFont="1" applyBorder="1" applyAlignment="1">
      <alignment horizontal="left" vertical="center" wrapText="1"/>
    </xf>
    <xf numFmtId="49" fontId="113" fillId="35" borderId="38" xfId="7" applyNumberFormat="1" applyFont="1" applyFill="1" applyBorder="1" applyAlignment="1">
      <alignment horizontal="left" vertical="center" wrapText="1"/>
    </xf>
    <xf numFmtId="49" fontId="121" fillId="35" borderId="38" xfId="7" applyNumberFormat="1" applyFont="1" applyFill="1" applyBorder="1" applyAlignment="1">
      <alignment horizontal="left" vertical="center" wrapText="1"/>
    </xf>
    <xf numFmtId="0" fontId="114" fillId="33" borderId="231" xfId="7" applyFont="1" applyFill="1" applyBorder="1" applyAlignment="1">
      <alignment horizontal="centerContinuous" wrapText="1"/>
    </xf>
    <xf numFmtId="0" fontId="114" fillId="40" borderId="231" xfId="7" applyFont="1" applyFill="1" applyBorder="1" applyAlignment="1">
      <alignment horizontal="centerContinuous" wrapText="1"/>
    </xf>
    <xf numFmtId="0" fontId="114" fillId="40" borderId="231" xfId="7" applyFont="1" applyFill="1" applyBorder="1" applyAlignment="1">
      <alignment horizontal="center"/>
    </xf>
    <xf numFmtId="0" fontId="118" fillId="37" borderId="231" xfId="7" applyFont="1" applyFill="1" applyBorder="1" applyAlignment="1">
      <alignment horizontal="centerContinuous" wrapText="1"/>
    </xf>
    <xf numFmtId="0" fontId="118" fillId="37" borderId="231" xfId="7" applyFont="1" applyFill="1" applyBorder="1" applyAlignment="1">
      <alignment horizontal="center"/>
    </xf>
    <xf numFmtId="0" fontId="113" fillId="42" borderId="0" xfId="7" applyFont="1" applyFill="1"/>
    <xf numFmtId="0" fontId="116" fillId="42" borderId="0" xfId="7" applyFont="1" applyFill="1" applyAlignment="1">
      <alignment horizontal="left" wrapText="1"/>
    </xf>
    <xf numFmtId="0" fontId="47" fillId="29" borderId="38" xfId="0" applyFont="1" applyFill="1" applyBorder="1"/>
    <xf numFmtId="0" fontId="17" fillId="29" borderId="5" xfId="0" applyFont="1" applyFill="1" applyBorder="1"/>
    <xf numFmtId="0" fontId="87" fillId="29" borderId="38" xfId="0" applyFont="1" applyFill="1" applyBorder="1" applyAlignment="1">
      <alignment horizontal="center" vertical="center"/>
    </xf>
    <xf numFmtId="0" fontId="98" fillId="29" borderId="38" xfId="5" applyFill="1" applyBorder="1" applyAlignment="1">
      <alignment horizontal="center" vertical="center"/>
    </xf>
    <xf numFmtId="3" fontId="113" fillId="0" borderId="38" xfId="7" applyNumberFormat="1" applyFont="1" applyBorder="1" applyAlignment="1">
      <alignment horizontal="left" vertical="center"/>
    </xf>
    <xf numFmtId="44" fontId="120" fillId="29" borderId="5" xfId="6" applyFont="1" applyFill="1" applyBorder="1" applyProtection="1">
      <protection locked="0"/>
    </xf>
    <xf numFmtId="44" fontId="120" fillId="29" borderId="5" xfId="6" applyFont="1" applyFill="1" applyBorder="1" applyAlignment="1" applyProtection="1">
      <alignment wrapText="1"/>
      <protection locked="0"/>
    </xf>
    <xf numFmtId="10" fontId="113" fillId="0" borderId="0" xfId="7" applyNumberFormat="1" applyFont="1"/>
    <xf numFmtId="44" fontId="16" fillId="14" borderId="5" xfId="6" applyFont="1" applyFill="1" applyBorder="1" applyProtection="1"/>
    <xf numFmtId="44" fontId="17" fillId="2" borderId="5" xfId="6" applyFont="1" applyFill="1" applyBorder="1" applyProtection="1">
      <protection locked="0"/>
    </xf>
    <xf numFmtId="44" fontId="113" fillId="43" borderId="231" xfId="6" applyFont="1" applyFill="1" applyBorder="1"/>
    <xf numFmtId="0" fontId="9" fillId="14" borderId="5" xfId="0" applyFont="1" applyFill="1" applyBorder="1" applyAlignment="1">
      <alignment horizontal="centerContinuous"/>
    </xf>
    <xf numFmtId="44" fontId="17" fillId="4" borderId="5" xfId="6" applyFont="1" applyFill="1" applyBorder="1" applyProtection="1"/>
    <xf numFmtId="0" fontId="122" fillId="42" borderId="5" xfId="0" applyFont="1" applyFill="1" applyBorder="1" applyAlignment="1">
      <alignment horizontal="centerContinuous" wrapText="1"/>
    </xf>
    <xf numFmtId="0" fontId="123" fillId="42" borderId="5" xfId="0" applyFont="1" applyFill="1" applyBorder="1" applyAlignment="1">
      <alignment horizontal="centerContinuous" wrapText="1"/>
    </xf>
    <xf numFmtId="44" fontId="17" fillId="29" borderId="5" xfId="6" applyFont="1" applyFill="1" applyBorder="1" applyProtection="1">
      <protection locked="0"/>
    </xf>
    <xf numFmtId="0" fontId="8" fillId="29" borderId="5" xfId="0" applyFont="1" applyFill="1" applyBorder="1" applyProtection="1">
      <protection locked="0"/>
    </xf>
    <xf numFmtId="165" fontId="8" fillId="29" borderId="5" xfId="1" applyNumberFormat="1" applyFont="1" applyFill="1" applyBorder="1" applyProtection="1">
      <protection locked="0"/>
    </xf>
    <xf numFmtId="0" fontId="29" fillId="29" borderId="5" xfId="0" applyFont="1" applyFill="1" applyBorder="1" applyProtection="1">
      <protection locked="0"/>
    </xf>
    <xf numFmtId="175" fontId="113" fillId="0" borderId="235" xfId="7" applyNumberFormat="1" applyFont="1" applyBorder="1"/>
    <xf numFmtId="0" fontId="113" fillId="41" borderId="5" xfId="7" applyFont="1" applyFill="1" applyBorder="1"/>
    <xf numFmtId="0" fontId="113" fillId="0" borderId="5" xfId="7" applyFont="1" applyBorder="1"/>
    <xf numFmtId="0" fontId="118" fillId="44" borderId="231" xfId="7" applyFont="1" applyFill="1" applyBorder="1"/>
    <xf numFmtId="0" fontId="118" fillId="44" borderId="231" xfId="7" applyFont="1" applyFill="1" applyBorder="1" applyAlignment="1">
      <alignment horizontal="center"/>
    </xf>
    <xf numFmtId="0" fontId="112" fillId="44" borderId="38" xfId="7" applyFont="1" applyFill="1" applyBorder="1" applyAlignment="1">
      <alignment horizontal="centerContinuous" vertical="center" wrapText="1"/>
    </xf>
    <xf numFmtId="0" fontId="112" fillId="44" borderId="38" xfId="7" applyFont="1" applyFill="1" applyBorder="1" applyAlignment="1">
      <alignment horizontal="centerContinuous" vertical="center"/>
    </xf>
    <xf numFmtId="0" fontId="112" fillId="44" borderId="38" xfId="7" applyFont="1" applyFill="1" applyBorder="1" applyAlignment="1">
      <alignment horizontal="left" vertical="center" wrapText="1"/>
    </xf>
    <xf numFmtId="0" fontId="118" fillId="44" borderId="38" xfId="7" applyFont="1" applyFill="1" applyBorder="1" applyAlignment="1">
      <alignment horizontal="centerContinuous" vertical="center" wrapText="1"/>
    </xf>
    <xf numFmtId="0" fontId="113" fillId="3" borderId="46" xfId="7" applyFont="1" applyFill="1" applyBorder="1" applyAlignment="1">
      <alignment horizontal="centerContinuous"/>
    </xf>
    <xf numFmtId="3" fontId="115" fillId="3" borderId="48" xfId="7" applyNumberFormat="1" applyFont="1" applyFill="1" applyBorder="1" applyAlignment="1">
      <alignment horizontal="centerContinuous" vertical="center" wrapText="1"/>
    </xf>
    <xf numFmtId="0" fontId="113" fillId="3" borderId="38" xfId="7" applyFont="1" applyFill="1" applyBorder="1" applyAlignment="1">
      <alignment horizontal="centerContinuous"/>
    </xf>
    <xf numFmtId="0" fontId="113" fillId="3" borderId="38" xfId="7" applyFont="1" applyFill="1" applyBorder="1" applyAlignment="1">
      <alignment horizontal="centerContinuous" wrapText="1"/>
    </xf>
    <xf numFmtId="0" fontId="118" fillId="44" borderId="38" xfId="7" applyFont="1" applyFill="1" applyBorder="1" applyAlignment="1">
      <alignment horizontal="centerContinuous" vertical="center"/>
    </xf>
    <xf numFmtId="0" fontId="118" fillId="45" borderId="38" xfId="7" applyFont="1" applyFill="1" applyBorder="1" applyAlignment="1">
      <alignment horizontal="center" vertical="center" wrapText="1"/>
    </xf>
    <xf numFmtId="0" fontId="118" fillId="45" borderId="38" xfId="7" applyFont="1" applyFill="1" applyBorder="1" applyAlignment="1">
      <alignment horizontal="left" vertical="center" wrapText="1"/>
    </xf>
    <xf numFmtId="10" fontId="118" fillId="45" borderId="38" xfId="7" applyNumberFormat="1" applyFont="1" applyFill="1" applyBorder="1" applyAlignment="1">
      <alignment horizontal="center" vertical="center" wrapText="1"/>
    </xf>
    <xf numFmtId="10" fontId="118" fillId="44" borderId="38" xfId="7" applyNumberFormat="1" applyFont="1" applyFill="1" applyBorder="1" applyAlignment="1">
      <alignment horizontal="centerContinuous" vertical="center"/>
    </xf>
    <xf numFmtId="3" fontId="113" fillId="46" borderId="38" xfId="7" applyNumberFormat="1" applyFont="1" applyFill="1" applyBorder="1" applyAlignment="1">
      <alignment horizontal="left" vertical="center"/>
    </xf>
    <xf numFmtId="3" fontId="113" fillId="46" borderId="38" xfId="7" applyNumberFormat="1" applyFont="1" applyFill="1" applyBorder="1" applyAlignment="1">
      <alignment horizontal="left" vertical="center" wrapText="1"/>
    </xf>
    <xf numFmtId="44" fontId="8" fillId="4" borderId="230" xfId="6" applyFont="1" applyFill="1" applyBorder="1" applyAlignment="1">
      <alignment horizontal="right"/>
    </xf>
    <xf numFmtId="44" fontId="8" fillId="4" borderId="5" xfId="6" applyFont="1" applyFill="1" applyBorder="1" applyAlignment="1">
      <alignment horizontal="right"/>
    </xf>
    <xf numFmtId="10" fontId="113" fillId="47" borderId="38" xfId="7" applyNumberFormat="1" applyFont="1" applyFill="1" applyBorder="1" applyAlignment="1">
      <alignment horizontal="right" vertical="center"/>
    </xf>
    <xf numFmtId="0" fontId="8" fillId="42" borderId="0" xfId="0" applyFont="1" applyFill="1"/>
    <xf numFmtId="0" fontId="113" fillId="14" borderId="0" xfId="7" applyFont="1" applyFill="1"/>
    <xf numFmtId="0" fontId="116" fillId="14" borderId="0" xfId="7" applyFont="1" applyFill="1" applyAlignment="1">
      <alignment horizontal="left" wrapText="1"/>
    </xf>
    <xf numFmtId="44" fontId="113" fillId="35" borderId="231" xfId="6" applyFont="1" applyFill="1" applyBorder="1"/>
    <xf numFmtId="0" fontId="8" fillId="0" borderId="0" xfId="0" applyFont="1" applyAlignment="1">
      <alignment horizontal="centerContinuous" wrapText="1"/>
    </xf>
    <xf numFmtId="0" fontId="24" fillId="0" borderId="0" xfId="0" applyFont="1" applyAlignment="1">
      <alignment horizontal="centerContinuous" wrapText="1"/>
    </xf>
    <xf numFmtId="0" fontId="47" fillId="0" borderId="0" xfId="0" applyFont="1" applyAlignment="1">
      <alignment horizontal="centerContinuous" wrapText="1"/>
    </xf>
    <xf numFmtId="0" fontId="9" fillId="48" borderId="221" xfId="3" applyNumberFormat="1" applyFont="1" applyFill="1" applyBorder="1" applyAlignment="1">
      <alignment horizontal="center" vertical="center" wrapText="1"/>
    </xf>
    <xf numFmtId="0" fontId="87" fillId="48" borderId="38" xfId="0" applyFont="1" applyFill="1" applyBorder="1" applyAlignment="1">
      <alignment horizontal="center" vertical="center"/>
    </xf>
    <xf numFmtId="0" fontId="9" fillId="48" borderId="222" xfId="3" applyNumberFormat="1" applyFont="1" applyFill="1" applyBorder="1" applyAlignment="1">
      <alignment horizontal="center" vertical="center" wrapText="1"/>
    </xf>
    <xf numFmtId="0" fontId="127" fillId="0" borderId="0" xfId="0" applyFont="1" applyAlignment="1">
      <alignment horizontal="centerContinuous" wrapText="1"/>
    </xf>
    <xf numFmtId="0" fontId="8" fillId="2" borderId="0" xfId="0" applyFont="1" applyFill="1" applyAlignment="1">
      <alignment horizontal="centerContinuous" wrapText="1"/>
    </xf>
    <xf numFmtId="165" fontId="8" fillId="2" borderId="0" xfId="1" applyNumberFormat="1" applyFont="1" applyFill="1" applyAlignment="1" applyProtection="1">
      <alignment horizontal="centerContinuous" wrapText="1"/>
    </xf>
    <xf numFmtId="44" fontId="8" fillId="29" borderId="5" xfId="6" applyFont="1" applyFill="1" applyBorder="1" applyAlignment="1">
      <alignment horizontal="right" vertical="center"/>
    </xf>
    <xf numFmtId="44" fontId="8" fillId="29" borderId="6" xfId="6" applyFont="1" applyFill="1" applyBorder="1" applyAlignment="1">
      <alignment horizontal="right"/>
    </xf>
    <xf numFmtId="44" fontId="8" fillId="29" borderId="230" xfId="6" applyFont="1" applyFill="1" applyBorder="1" applyAlignment="1">
      <alignment horizontal="right"/>
    </xf>
    <xf numFmtId="44" fontId="8" fillId="29" borderId="104" xfId="6" applyFont="1" applyFill="1" applyBorder="1" applyAlignment="1">
      <alignment horizontal="right" vertical="center"/>
    </xf>
    <xf numFmtId="44" fontId="8" fillId="29" borderId="186" xfId="6" applyFont="1" applyFill="1" applyBorder="1" applyAlignment="1">
      <alignment horizontal="right"/>
    </xf>
    <xf numFmtId="165" fontId="8" fillId="29" borderId="103" xfId="1" applyNumberFormat="1" applyFont="1" applyFill="1" applyBorder="1" applyProtection="1">
      <protection locked="0"/>
    </xf>
    <xf numFmtId="165" fontId="8" fillId="29" borderId="105" xfId="1" applyNumberFormat="1" applyFont="1" applyFill="1" applyBorder="1" applyProtection="1">
      <protection locked="0"/>
    </xf>
    <xf numFmtId="0" fontId="2" fillId="0" borderId="0" xfId="0" applyFont="1"/>
    <xf numFmtId="0" fontId="0" fillId="0" borderId="0" xfId="0" applyAlignment="1">
      <alignment wrapText="1"/>
    </xf>
    <xf numFmtId="0" fontId="2" fillId="0" borderId="5" xfId="0" applyFont="1" applyBorder="1" applyAlignment="1">
      <alignment horizontal="center" wrapText="1"/>
    </xf>
    <xf numFmtId="0" fontId="2" fillId="42" borderId="5" xfId="0" applyFont="1" applyFill="1" applyBorder="1" applyAlignment="1">
      <alignment horizontal="center" vertical="center" wrapText="1"/>
    </xf>
    <xf numFmtId="0" fontId="129" fillId="0" borderId="5" xfId="0" applyFont="1" applyBorder="1" applyAlignment="1">
      <alignment vertical="center" wrapText="1"/>
    </xf>
    <xf numFmtId="0" fontId="0" fillId="0" borderId="5" xfId="0" applyBorder="1" applyAlignment="1">
      <alignment wrapText="1"/>
    </xf>
    <xf numFmtId="0" fontId="129" fillId="0" borderId="5" xfId="0" applyFont="1" applyBorder="1" applyAlignment="1">
      <alignment horizontal="left" vertical="center" wrapText="1"/>
    </xf>
    <xf numFmtId="0" fontId="129" fillId="0" borderId="5" xfId="0" applyFont="1" applyBorder="1" applyAlignment="1">
      <alignment horizontal="left" wrapText="1"/>
    </xf>
    <xf numFmtId="0" fontId="2" fillId="49" borderId="5" xfId="0" applyFont="1" applyFill="1" applyBorder="1" applyAlignment="1">
      <alignment horizontal="center" vertical="center" wrapText="1"/>
    </xf>
    <xf numFmtId="0" fontId="8" fillId="2" borderId="45" xfId="0" applyFont="1" applyFill="1" applyBorder="1" applyAlignment="1">
      <alignment horizontal="center" vertical="center" wrapText="1"/>
    </xf>
    <xf numFmtId="0" fontId="8" fillId="2" borderId="124" xfId="0" applyFont="1" applyFill="1" applyBorder="1" applyAlignment="1">
      <alignment horizontal="center" vertical="center" wrapText="1"/>
    </xf>
    <xf numFmtId="0" fontId="8" fillId="2" borderId="49" xfId="0" applyFont="1" applyFill="1" applyBorder="1" applyAlignment="1">
      <alignment horizontal="center" vertical="center" wrapText="1"/>
    </xf>
    <xf numFmtId="0" fontId="8" fillId="2" borderId="124" xfId="0" applyFont="1" applyFill="1" applyBorder="1" applyAlignment="1">
      <alignment horizontal="left" vertical="center"/>
    </xf>
    <xf numFmtId="0" fontId="8" fillId="2" borderId="49" xfId="0" applyFont="1" applyFill="1" applyBorder="1" applyAlignment="1">
      <alignment horizontal="left" vertical="center"/>
    </xf>
    <xf numFmtId="0" fontId="87" fillId="0" borderId="0" xfId="0" applyFont="1" applyAlignment="1">
      <alignment horizontal="left" vertical="top" wrapText="1"/>
    </xf>
    <xf numFmtId="0" fontId="9" fillId="3" borderId="237" xfId="3" applyNumberFormat="1" applyFont="1" applyFill="1" applyBorder="1" applyAlignment="1">
      <alignment horizontal="center" vertical="center" wrapText="1"/>
    </xf>
    <xf numFmtId="0" fontId="9" fillId="3" borderId="0" xfId="3" applyNumberFormat="1" applyFont="1" applyFill="1" applyAlignment="1">
      <alignment horizontal="center" vertical="center" wrapText="1"/>
    </xf>
    <xf numFmtId="0" fontId="8" fillId="2" borderId="2" xfId="0" applyFont="1" applyFill="1" applyBorder="1" applyAlignment="1" applyProtection="1">
      <alignment horizontal="left" vertical="center"/>
      <protection locked="0"/>
    </xf>
    <xf numFmtId="0" fontId="8" fillId="2" borderId="3" xfId="0" applyFont="1" applyFill="1" applyBorder="1" applyAlignment="1" applyProtection="1">
      <alignment horizontal="left" vertical="center"/>
      <protection locked="0"/>
    </xf>
    <xf numFmtId="0" fontId="8" fillId="2" borderId="4" xfId="0" applyFont="1" applyFill="1" applyBorder="1" applyAlignment="1" applyProtection="1">
      <alignment horizontal="left" vertical="center"/>
      <protection locked="0"/>
    </xf>
    <xf numFmtId="0" fontId="9" fillId="14" borderId="38" xfId="0" applyFont="1" applyFill="1" applyBorder="1" applyAlignment="1">
      <alignment horizontal="right"/>
    </xf>
    <xf numFmtId="0" fontId="53" fillId="3" borderId="2" xfId="0" applyFont="1" applyFill="1" applyBorder="1" applyAlignment="1">
      <alignment horizontal="center"/>
    </xf>
    <xf numFmtId="0" fontId="53" fillId="3" borderId="3" xfId="0" applyFont="1" applyFill="1" applyBorder="1" applyAlignment="1">
      <alignment horizontal="center"/>
    </xf>
    <xf numFmtId="0" fontId="53" fillId="3" borderId="4" xfId="0" applyFont="1" applyFill="1" applyBorder="1" applyAlignment="1">
      <alignment horizontal="center"/>
    </xf>
    <xf numFmtId="0" fontId="9" fillId="14" borderId="81" xfId="0" applyFont="1" applyFill="1" applyBorder="1" applyAlignment="1">
      <alignment horizontal="center" vertical="center"/>
    </xf>
    <xf numFmtId="0" fontId="9" fillId="14" borderId="82" xfId="0" applyFont="1" applyFill="1" applyBorder="1" applyAlignment="1">
      <alignment horizontal="center" vertical="center"/>
    </xf>
    <xf numFmtId="0" fontId="9" fillId="14" borderId="83" xfId="0" applyFont="1" applyFill="1" applyBorder="1" applyAlignment="1">
      <alignment horizontal="center" vertical="center"/>
    </xf>
    <xf numFmtId="0" fontId="48" fillId="14" borderId="80" xfId="0" applyFont="1" applyFill="1" applyBorder="1" applyAlignment="1">
      <alignment horizontal="center" vertical="center" wrapText="1"/>
    </xf>
    <xf numFmtId="0" fontId="48" fillId="14" borderId="75" xfId="0" applyFont="1" applyFill="1" applyBorder="1" applyAlignment="1">
      <alignment horizontal="center" vertical="center" wrapText="1"/>
    </xf>
    <xf numFmtId="0" fontId="48" fillId="14" borderId="77" xfId="0" applyFont="1" applyFill="1" applyBorder="1" applyAlignment="1">
      <alignment horizontal="center" vertical="center" wrapText="1"/>
    </xf>
    <xf numFmtId="0" fontId="48" fillId="14" borderId="76" xfId="0" applyFont="1" applyFill="1" applyBorder="1" applyAlignment="1">
      <alignment horizontal="center" vertical="center" wrapText="1"/>
    </xf>
    <xf numFmtId="0" fontId="8" fillId="14" borderId="38" xfId="0" applyFont="1" applyFill="1" applyBorder="1" applyAlignment="1">
      <alignment horizontal="center"/>
    </xf>
    <xf numFmtId="0" fontId="16" fillId="14" borderId="38" xfId="0" applyFont="1" applyFill="1" applyBorder="1" applyAlignment="1">
      <alignment horizontal="left" vertical="center"/>
    </xf>
    <xf numFmtId="0" fontId="0" fillId="14" borderId="46" xfId="0" quotePrefix="1" applyFill="1" applyBorder="1" applyAlignment="1">
      <alignment horizontal="center"/>
    </xf>
    <xf numFmtId="0" fontId="0" fillId="14" borderId="48" xfId="0" applyFill="1" applyBorder="1" applyAlignment="1">
      <alignment horizontal="center"/>
    </xf>
    <xf numFmtId="0" fontId="31" fillId="0" borderId="38" xfId="0" quotePrefix="1" applyFont="1" applyBorder="1" applyAlignment="1">
      <alignment horizontal="center" vertical="center" wrapText="1"/>
    </xf>
    <xf numFmtId="0" fontId="35" fillId="0" borderId="38" xfId="0" applyFont="1" applyBorder="1" applyAlignment="1">
      <alignment horizontal="center" vertical="center"/>
    </xf>
    <xf numFmtId="0" fontId="37" fillId="14" borderId="38" xfId="0" applyFont="1" applyFill="1" applyBorder="1" applyAlignment="1">
      <alignment horizontal="center" vertical="center" wrapText="1"/>
    </xf>
    <xf numFmtId="0" fontId="41" fillId="14" borderId="38" xfId="0" applyFont="1" applyFill="1" applyBorder="1" applyAlignment="1">
      <alignment horizontal="center" vertical="center" wrapText="1"/>
    </xf>
    <xf numFmtId="0" fontId="43" fillId="14" borderId="38" xfId="0" applyFont="1" applyFill="1" applyBorder="1" applyAlignment="1">
      <alignment horizontal="center" vertical="center" textRotation="90" wrapText="1"/>
    </xf>
    <xf numFmtId="0" fontId="37" fillId="14" borderId="38" xfId="0" applyFont="1" applyFill="1" applyBorder="1" applyAlignment="1">
      <alignment horizontal="left" vertical="center" wrapText="1"/>
    </xf>
    <xf numFmtId="0" fontId="35" fillId="0" borderId="49" xfId="0" applyFont="1" applyBorder="1" applyAlignment="1">
      <alignment horizontal="left" vertical="center" wrapText="1"/>
    </xf>
    <xf numFmtId="0" fontId="35" fillId="0" borderId="49" xfId="0" applyFont="1" applyBorder="1" applyAlignment="1">
      <alignment horizontal="left" vertical="center"/>
    </xf>
    <xf numFmtId="0" fontId="35" fillId="0" borderId="38" xfId="0" applyFont="1" applyBorder="1" applyAlignment="1">
      <alignment horizontal="left" vertical="center"/>
    </xf>
    <xf numFmtId="0" fontId="15" fillId="3" borderId="2" xfId="0" applyFont="1" applyFill="1" applyBorder="1" applyAlignment="1">
      <alignment horizontal="center"/>
    </xf>
    <xf numFmtId="0" fontId="15" fillId="3" borderId="3" xfId="0" applyFont="1" applyFill="1" applyBorder="1" applyAlignment="1">
      <alignment horizontal="center"/>
    </xf>
    <xf numFmtId="0" fontId="15" fillId="3" borderId="4" xfId="0" applyFont="1" applyFill="1" applyBorder="1" applyAlignment="1">
      <alignment horizontal="center"/>
    </xf>
    <xf numFmtId="0" fontId="9" fillId="14" borderId="38" xfId="0" applyFont="1" applyFill="1" applyBorder="1" applyAlignment="1">
      <alignment horizontal="center" vertical="center"/>
    </xf>
    <xf numFmtId="0" fontId="8" fillId="14" borderId="39" xfId="0" applyFont="1" applyFill="1" applyBorder="1" applyAlignment="1">
      <alignment horizontal="center"/>
    </xf>
    <xf numFmtId="0" fontId="8" fillId="14" borderId="40" xfId="0" applyFont="1" applyFill="1" applyBorder="1" applyAlignment="1">
      <alignment horizontal="center"/>
    </xf>
    <xf numFmtId="0" fontId="8" fillId="14" borderId="41" xfId="0" applyFont="1" applyFill="1" applyBorder="1" applyAlignment="1">
      <alignment horizontal="center"/>
    </xf>
    <xf numFmtId="0" fontId="8" fillId="14" borderId="46" xfId="0" applyFont="1" applyFill="1" applyBorder="1" applyAlignment="1">
      <alignment horizontal="center"/>
    </xf>
    <xf numFmtId="0" fontId="8" fillId="14" borderId="47" xfId="0" applyFont="1" applyFill="1" applyBorder="1" applyAlignment="1">
      <alignment horizontal="center"/>
    </xf>
    <xf numFmtId="0" fontId="8" fillId="14" borderId="48" xfId="0" applyFont="1" applyFill="1" applyBorder="1" applyAlignment="1">
      <alignment horizontal="center"/>
    </xf>
    <xf numFmtId="0" fontId="9" fillId="14" borderId="46" xfId="0" applyFont="1" applyFill="1" applyBorder="1" applyAlignment="1">
      <alignment horizontal="right"/>
    </xf>
    <xf numFmtId="0" fontId="9" fillId="14" borderId="48" xfId="0" applyFont="1" applyFill="1" applyBorder="1" applyAlignment="1">
      <alignment horizontal="right"/>
    </xf>
    <xf numFmtId="0" fontId="0" fillId="2" borderId="46" xfId="0" applyFill="1" applyBorder="1" applyAlignment="1">
      <alignment horizontal="center"/>
    </xf>
    <xf numFmtId="0" fontId="0" fillId="2" borderId="48" xfId="0" applyFill="1" applyBorder="1" applyAlignment="1">
      <alignment horizontal="center"/>
    </xf>
    <xf numFmtId="0" fontId="16" fillId="14" borderId="38" xfId="0" applyFont="1" applyFill="1" applyBorder="1" applyAlignment="1">
      <alignment horizontal="right"/>
    </xf>
    <xf numFmtId="0" fontId="9" fillId="14" borderId="38" xfId="0" applyFont="1" applyFill="1" applyBorder="1" applyAlignment="1">
      <alignment horizontal="center" vertical="center" wrapText="1"/>
    </xf>
    <xf numFmtId="0" fontId="17" fillId="14" borderId="38" xfId="0" applyFont="1" applyFill="1" applyBorder="1" applyAlignment="1">
      <alignment horizontal="center" vertical="center" wrapText="1"/>
    </xf>
    <xf numFmtId="0" fontId="17" fillId="14" borderId="38" xfId="0" applyFont="1" applyFill="1" applyBorder="1" applyAlignment="1">
      <alignment horizontal="center"/>
    </xf>
    <xf numFmtId="0" fontId="8" fillId="14" borderId="38" xfId="0" applyFont="1" applyFill="1" applyBorder="1" applyAlignment="1">
      <alignment horizontal="center" vertical="center" wrapText="1"/>
    </xf>
    <xf numFmtId="0" fontId="16" fillId="14" borderId="45" xfId="0" applyFont="1" applyFill="1" applyBorder="1" applyAlignment="1">
      <alignment horizontal="center" wrapText="1"/>
    </xf>
    <xf numFmtId="0" fontId="16" fillId="14" borderId="49" xfId="0" applyFont="1" applyFill="1" applyBorder="1" applyAlignment="1">
      <alignment horizontal="center" wrapText="1"/>
    </xf>
    <xf numFmtId="0" fontId="35" fillId="0" borderId="38" xfId="0" applyFont="1" applyBorder="1" applyAlignment="1">
      <alignment horizontal="left" vertical="center" wrapText="1"/>
    </xf>
    <xf numFmtId="0" fontId="39" fillId="14" borderId="38" xfId="0" applyFont="1" applyFill="1" applyBorder="1" applyAlignment="1">
      <alignment horizontal="center" textRotation="90"/>
    </xf>
    <xf numFmtId="0" fontId="39" fillId="14" borderId="38" xfId="0" applyFont="1" applyFill="1" applyBorder="1" applyAlignment="1">
      <alignment horizontal="center"/>
    </xf>
    <xf numFmtId="0" fontId="37" fillId="14" borderId="38" xfId="0" applyFont="1" applyFill="1" applyBorder="1" applyAlignment="1">
      <alignment horizontal="center" wrapText="1"/>
    </xf>
    <xf numFmtId="0" fontId="17" fillId="14" borderId="38" xfId="0" applyFont="1" applyFill="1" applyBorder="1" applyAlignment="1">
      <alignment horizontal="center" vertical="center"/>
    </xf>
    <xf numFmtId="0" fontId="78" fillId="3" borderId="2" xfId="0" applyFont="1" applyFill="1" applyBorder="1" applyAlignment="1">
      <alignment horizontal="center"/>
    </xf>
    <xf numFmtId="0" fontId="78" fillId="3" borderId="3" xfId="0" applyFont="1" applyFill="1" applyBorder="1" applyAlignment="1">
      <alignment horizontal="center"/>
    </xf>
    <xf numFmtId="0" fontId="78" fillId="3" borderId="4" xfId="0" applyFont="1" applyFill="1" applyBorder="1" applyAlignment="1">
      <alignment horizontal="center"/>
    </xf>
    <xf numFmtId="0" fontId="8" fillId="14" borderId="5" xfId="0" applyFont="1" applyFill="1" applyBorder="1" applyAlignment="1">
      <alignment horizontal="center"/>
    </xf>
    <xf numFmtId="0" fontId="9" fillId="14" borderId="5" xfId="0" applyFont="1" applyFill="1" applyBorder="1" applyAlignment="1">
      <alignment horizontal="center"/>
    </xf>
    <xf numFmtId="0" fontId="118" fillId="44" borderId="232" xfId="7" applyFont="1" applyFill="1" applyBorder="1" applyAlignment="1">
      <alignment horizontal="center"/>
    </xf>
    <xf numFmtId="0" fontId="118" fillId="44" borderId="236" xfId="7" applyFont="1" applyFill="1" applyBorder="1" applyAlignment="1">
      <alignment horizontal="center"/>
    </xf>
    <xf numFmtId="0" fontId="118" fillId="44" borderId="235" xfId="7" applyFont="1" applyFill="1" applyBorder="1" applyAlignment="1">
      <alignment horizontal="center"/>
    </xf>
    <xf numFmtId="0" fontId="126" fillId="0" borderId="47" xfId="7" applyFont="1" applyBorder="1" applyAlignment="1">
      <alignment horizontal="center" vertical="center"/>
    </xf>
    <xf numFmtId="49" fontId="2" fillId="5" borderId="5" xfId="1" applyNumberFormat="1" applyFont="1" applyFill="1" applyBorder="1" applyAlignment="1" applyProtection="1">
      <alignment horizontal="center" vertical="center" wrapText="1"/>
    </xf>
    <xf numFmtId="49" fontId="2" fillId="5" borderId="2" xfId="1" applyNumberFormat="1" applyFont="1" applyFill="1" applyBorder="1" applyAlignment="1" applyProtection="1">
      <alignment horizontal="center" vertical="center" wrapText="1"/>
    </xf>
    <xf numFmtId="49" fontId="2" fillId="5" borderId="3" xfId="1" applyNumberFormat="1" applyFont="1" applyFill="1" applyBorder="1" applyAlignment="1" applyProtection="1">
      <alignment horizontal="center" vertical="center" wrapText="1"/>
    </xf>
    <xf numFmtId="49" fontId="2" fillId="5" borderId="4" xfId="1" applyNumberFormat="1" applyFont="1" applyFill="1" applyBorder="1" applyAlignment="1" applyProtection="1">
      <alignment horizontal="center" vertical="center" wrapText="1"/>
    </xf>
    <xf numFmtId="0" fontId="9" fillId="14" borderId="67" xfId="0" applyFont="1" applyFill="1" applyBorder="1" applyAlignment="1">
      <alignment horizontal="center"/>
    </xf>
    <xf numFmtId="0" fontId="9" fillId="14" borderId="23" xfId="0" applyFont="1" applyFill="1" applyBorder="1" applyAlignment="1">
      <alignment horizontal="center"/>
    </xf>
    <xf numFmtId="0" fontId="9" fillId="14" borderId="62" xfId="0" applyFont="1" applyFill="1" applyBorder="1" applyAlignment="1">
      <alignment horizontal="center"/>
    </xf>
    <xf numFmtId="0" fontId="90" fillId="30" borderId="203" xfId="0" applyFont="1" applyFill="1" applyBorder="1" applyAlignment="1">
      <alignment horizontal="center" vertical="center"/>
    </xf>
    <xf numFmtId="0" fontId="90" fillId="30" borderId="215" xfId="0" applyFont="1" applyFill="1" applyBorder="1" applyAlignment="1">
      <alignment horizontal="center" vertical="center"/>
    </xf>
    <xf numFmtId="0" fontId="90" fillId="30" borderId="97" xfId="0" applyFont="1" applyFill="1" applyBorder="1" applyAlignment="1">
      <alignment horizontal="center" vertical="center" wrapText="1"/>
    </xf>
    <xf numFmtId="0" fontId="90" fillId="30" borderId="111" xfId="0" applyFont="1" applyFill="1" applyBorder="1" applyAlignment="1">
      <alignment horizontal="center" vertical="center"/>
    </xf>
    <xf numFmtId="0" fontId="90" fillId="30" borderId="112" xfId="0" applyFont="1" applyFill="1" applyBorder="1" applyAlignment="1">
      <alignment horizontal="center" vertical="center"/>
    </xf>
    <xf numFmtId="0" fontId="90" fillId="30" borderId="111" xfId="0" applyFont="1" applyFill="1" applyBorder="1" applyAlignment="1">
      <alignment horizontal="center" vertical="center" wrapText="1"/>
    </xf>
    <xf numFmtId="0" fontId="90" fillId="30" borderId="112" xfId="0" applyFont="1" applyFill="1" applyBorder="1" applyAlignment="1">
      <alignment horizontal="center" vertical="center" wrapText="1"/>
    </xf>
    <xf numFmtId="0" fontId="94" fillId="28" borderId="208" xfId="0" applyFont="1" applyFill="1" applyBorder="1" applyAlignment="1">
      <alignment horizontal="center" vertical="center" wrapText="1"/>
    </xf>
    <xf numFmtId="0" fontId="94" fillId="28" borderId="209" xfId="0" applyFont="1" applyFill="1" applyBorder="1" applyAlignment="1">
      <alignment horizontal="center" vertical="center" wrapText="1"/>
    </xf>
    <xf numFmtId="0" fontId="94" fillId="28" borderId="212" xfId="0" applyFont="1" applyFill="1" applyBorder="1" applyAlignment="1">
      <alignment horizontal="center" vertical="center" wrapText="1"/>
    </xf>
    <xf numFmtId="0" fontId="96" fillId="0" borderId="109" xfId="0" applyFont="1" applyBorder="1" applyAlignment="1">
      <alignment horizontal="left" vertical="center" wrapText="1"/>
    </xf>
    <xf numFmtId="0" fontId="96" fillId="0" borderId="110" xfId="0" applyFont="1" applyBorder="1" applyAlignment="1">
      <alignment horizontal="left" vertical="center" wrapText="1"/>
    </xf>
    <xf numFmtId="3" fontId="9" fillId="3" borderId="6" xfId="1" applyNumberFormat="1" applyFont="1" applyFill="1" applyBorder="1" applyAlignment="1" applyProtection="1">
      <alignment horizontal="center" vertical="center" wrapText="1"/>
    </xf>
    <xf numFmtId="3" fontId="9" fillId="3" borderId="36" xfId="1" applyNumberFormat="1" applyFont="1" applyFill="1" applyBorder="1" applyAlignment="1" applyProtection="1">
      <alignment horizontal="center" vertical="center" wrapText="1"/>
    </xf>
    <xf numFmtId="3" fontId="9" fillId="3" borderId="7" xfId="1" applyNumberFormat="1" applyFont="1" applyFill="1" applyBorder="1" applyAlignment="1" applyProtection="1">
      <alignment horizontal="center" vertical="center" wrapText="1"/>
    </xf>
    <xf numFmtId="0" fontId="24" fillId="0" borderId="109" xfId="0" applyFont="1" applyBorder="1" applyAlignment="1">
      <alignment horizontal="left" vertical="center" wrapText="1"/>
    </xf>
    <xf numFmtId="0" fontId="24" fillId="0" borderId="110" xfId="0" applyFont="1" applyBorder="1" applyAlignment="1">
      <alignment horizontal="left" vertical="center" wrapText="1"/>
    </xf>
    <xf numFmtId="0" fontId="94" fillId="28" borderId="203" xfId="0" applyFont="1" applyFill="1" applyBorder="1" applyAlignment="1">
      <alignment horizontal="center" vertical="center" wrapText="1"/>
    </xf>
    <xf numFmtId="0" fontId="94" fillId="28" borderId="204" xfId="0" applyFont="1" applyFill="1" applyBorder="1" applyAlignment="1">
      <alignment horizontal="center" vertical="center" wrapText="1"/>
    </xf>
    <xf numFmtId="0" fontId="94" fillId="28" borderId="205" xfId="0" applyFont="1" applyFill="1" applyBorder="1" applyAlignment="1">
      <alignment horizontal="center" vertical="center" wrapText="1"/>
    </xf>
    <xf numFmtId="0" fontId="96" fillId="0" borderId="108" xfId="0" applyFont="1" applyBorder="1" applyAlignment="1">
      <alignment horizontal="left" vertical="center" wrapText="1"/>
    </xf>
    <xf numFmtId="0" fontId="8" fillId="0" borderId="166" xfId="0" applyFont="1" applyBorder="1" applyAlignment="1">
      <alignment horizontal="left" vertical="center" wrapText="1"/>
    </xf>
    <xf numFmtId="0" fontId="8" fillId="0" borderId="101" xfId="0" applyFont="1" applyBorder="1" applyAlignment="1">
      <alignment horizontal="left" vertical="center"/>
    </xf>
    <xf numFmtId="0" fontId="8" fillId="0" borderId="102" xfId="0" applyFont="1" applyBorder="1" applyAlignment="1">
      <alignment horizontal="left" vertical="center"/>
    </xf>
    <xf numFmtId="0" fontId="92" fillId="32" borderId="6" xfId="0" applyFont="1" applyFill="1" applyBorder="1" applyAlignment="1">
      <alignment horizontal="center" vertical="center"/>
    </xf>
    <xf numFmtId="0" fontId="92" fillId="32" borderId="36" xfId="0" applyFont="1" applyFill="1" applyBorder="1" applyAlignment="1">
      <alignment horizontal="center" vertical="center"/>
    </xf>
    <xf numFmtId="0" fontId="92" fillId="32" borderId="7" xfId="0" applyFont="1" applyFill="1" applyBorder="1" applyAlignment="1">
      <alignment horizontal="center" vertical="center"/>
    </xf>
    <xf numFmtId="0" fontId="92" fillId="32" borderId="5" xfId="0" applyFont="1" applyFill="1" applyBorder="1" applyAlignment="1">
      <alignment horizontal="center" vertical="center"/>
    </xf>
    <xf numFmtId="3" fontId="9" fillId="3" borderId="229" xfId="1" applyNumberFormat="1" applyFont="1" applyFill="1" applyBorder="1" applyAlignment="1" applyProtection="1">
      <alignment horizontal="center" vertical="center" wrapText="1"/>
    </xf>
    <xf numFmtId="0" fontId="9" fillId="0" borderId="229" xfId="0" applyFont="1" applyBorder="1" applyAlignment="1">
      <alignment horizontal="center" vertical="center" wrapText="1"/>
    </xf>
    <xf numFmtId="0" fontId="53" fillId="14" borderId="226" xfId="0" applyFont="1" applyFill="1" applyBorder="1" applyAlignment="1">
      <alignment horizontal="center"/>
    </xf>
    <xf numFmtId="0" fontId="53" fillId="14" borderId="227" xfId="0" applyFont="1" applyFill="1" applyBorder="1" applyAlignment="1">
      <alignment horizontal="center"/>
    </xf>
    <xf numFmtId="0" fontId="53" fillId="14" borderId="228" xfId="0" applyFont="1" applyFill="1" applyBorder="1" applyAlignment="1">
      <alignment horizontal="center"/>
    </xf>
    <xf numFmtId="0" fontId="2" fillId="42" borderId="6" xfId="0" applyFont="1" applyFill="1" applyBorder="1" applyAlignment="1">
      <alignment horizontal="center" vertical="center" wrapText="1"/>
    </xf>
    <xf numFmtId="0" fontId="2" fillId="42" borderId="7" xfId="0" applyFont="1" applyFill="1" applyBorder="1" applyAlignment="1">
      <alignment horizontal="center" vertical="center" wrapText="1"/>
    </xf>
    <xf numFmtId="0" fontId="2" fillId="49" borderId="6" xfId="0" applyFont="1" applyFill="1" applyBorder="1" applyAlignment="1">
      <alignment horizontal="center" vertical="center" wrapText="1"/>
    </xf>
    <xf numFmtId="0" fontId="2" fillId="49" borderId="7" xfId="0" applyFont="1" applyFill="1" applyBorder="1" applyAlignment="1">
      <alignment horizontal="center" vertical="center" wrapText="1"/>
    </xf>
    <xf numFmtId="0" fontId="9" fillId="3" borderId="100" xfId="0" applyFont="1" applyFill="1" applyBorder="1" applyAlignment="1">
      <alignment horizontal="center" vertical="center"/>
    </xf>
    <xf numFmtId="0" fontId="9" fillId="3" borderId="101" xfId="0" applyFont="1" applyFill="1" applyBorder="1" applyAlignment="1">
      <alignment horizontal="center" vertical="center"/>
    </xf>
    <xf numFmtId="0" fontId="9" fillId="3" borderId="184" xfId="0" applyFont="1" applyFill="1" applyBorder="1" applyAlignment="1">
      <alignment horizontal="center" vertical="center"/>
    </xf>
    <xf numFmtId="0" fontId="9" fillId="25" borderId="97" xfId="0" applyFont="1" applyFill="1" applyBorder="1" applyAlignment="1">
      <alignment horizontal="center" vertical="center"/>
    </xf>
    <xf numFmtId="0" fontId="9" fillId="25" borderId="111" xfId="0" applyFont="1" applyFill="1" applyBorder="1" applyAlignment="1">
      <alignment horizontal="center" vertical="center"/>
    </xf>
    <xf numFmtId="0" fontId="9" fillId="25" borderId="112" xfId="0" applyFont="1" applyFill="1" applyBorder="1" applyAlignment="1">
      <alignment horizontal="center" vertical="center"/>
    </xf>
    <xf numFmtId="0" fontId="9" fillId="3" borderId="166" xfId="0" applyFont="1" applyFill="1" applyBorder="1" applyAlignment="1">
      <alignment horizontal="center" vertical="center"/>
    </xf>
    <xf numFmtId="0" fontId="9" fillId="3" borderId="46" xfId="0" applyFont="1" applyFill="1" applyBorder="1" applyAlignment="1">
      <alignment horizontal="center" vertical="center"/>
    </xf>
    <xf numFmtId="0" fontId="9" fillId="3" borderId="47" xfId="0" applyFont="1" applyFill="1" applyBorder="1" applyAlignment="1">
      <alignment horizontal="center" vertical="center"/>
    </xf>
    <xf numFmtId="0" fontId="9" fillId="3" borderId="48" xfId="0" applyFont="1" applyFill="1" applyBorder="1" applyAlignment="1">
      <alignment horizontal="center" vertical="center"/>
    </xf>
    <xf numFmtId="0" fontId="9" fillId="3" borderId="102" xfId="0" applyFont="1" applyFill="1" applyBorder="1" applyAlignment="1">
      <alignment horizontal="center" vertical="center"/>
    </xf>
    <xf numFmtId="0" fontId="17" fillId="14" borderId="46" xfId="0" applyFont="1" applyFill="1" applyBorder="1" applyAlignment="1">
      <alignment horizontal="left" wrapText="1"/>
    </xf>
    <xf numFmtId="0" fontId="17" fillId="14" borderId="47" xfId="0" applyFont="1" applyFill="1" applyBorder="1" applyAlignment="1">
      <alignment horizontal="left" wrapText="1"/>
    </xf>
    <xf numFmtId="0" fontId="17" fillId="14" borderId="48" xfId="0" applyFont="1" applyFill="1" applyBorder="1" applyAlignment="1">
      <alignment horizontal="left" wrapText="1"/>
    </xf>
    <xf numFmtId="0" fontId="24" fillId="14" borderId="46" xfId="0" applyFont="1" applyFill="1" applyBorder="1" applyAlignment="1">
      <alignment horizontal="left"/>
    </xf>
    <xf numFmtId="0" fontId="24" fillId="14" borderId="47" xfId="0" applyFont="1" applyFill="1" applyBorder="1" applyAlignment="1">
      <alignment horizontal="left"/>
    </xf>
    <xf numFmtId="0" fontId="24" fillId="14" borderId="48" xfId="0" applyFont="1" applyFill="1" applyBorder="1" applyAlignment="1">
      <alignment horizontal="left"/>
    </xf>
    <xf numFmtId="0" fontId="9" fillId="3" borderId="38" xfId="0" applyFont="1" applyFill="1" applyBorder="1" applyAlignment="1">
      <alignment horizontal="center" vertical="center"/>
    </xf>
    <xf numFmtId="0" fontId="9" fillId="3" borderId="97" xfId="0" applyFont="1" applyFill="1" applyBorder="1" applyAlignment="1">
      <alignment horizontal="center" vertical="center"/>
    </xf>
    <xf numFmtId="0" fontId="9" fillId="3" borderId="111" xfId="0" applyFont="1" applyFill="1" applyBorder="1" applyAlignment="1">
      <alignment horizontal="center" vertical="center"/>
    </xf>
    <xf numFmtId="0" fontId="9" fillId="3" borderId="112" xfId="0" applyFont="1" applyFill="1" applyBorder="1" applyAlignment="1">
      <alignment horizontal="center" vertical="center"/>
    </xf>
    <xf numFmtId="0" fontId="19" fillId="4" borderId="38" xfId="0" applyFont="1" applyFill="1" applyBorder="1" applyAlignment="1">
      <alignment horizontal="right" vertical="center" wrapText="1"/>
    </xf>
    <xf numFmtId="0" fontId="9" fillId="5" borderId="5" xfId="0" applyFont="1" applyFill="1" applyBorder="1" applyAlignment="1">
      <alignment horizontal="center" wrapText="1"/>
    </xf>
    <xf numFmtId="0" fontId="30" fillId="4" borderId="70" xfId="0" applyFont="1" applyFill="1" applyBorder="1" applyAlignment="1">
      <alignment horizontal="right" vertical="center" wrapText="1"/>
    </xf>
    <xf numFmtId="0" fontId="30" fillId="4" borderId="145" xfId="0" applyFont="1" applyFill="1" applyBorder="1" applyAlignment="1">
      <alignment horizontal="right" vertical="center" wrapText="1"/>
    </xf>
    <xf numFmtId="0" fontId="30" fillId="4" borderId="16" xfId="0" applyFont="1" applyFill="1" applyBorder="1" applyAlignment="1">
      <alignment horizontal="right" vertical="center" wrapText="1"/>
    </xf>
    <xf numFmtId="0" fontId="30" fillId="4" borderId="0" xfId="0" applyFont="1" applyFill="1" applyAlignment="1">
      <alignment horizontal="right" vertical="center" wrapText="1"/>
    </xf>
    <xf numFmtId="0" fontId="30" fillId="4" borderId="70" xfId="0" quotePrefix="1" applyFont="1" applyFill="1" applyBorder="1" applyAlignment="1">
      <alignment horizontal="right" vertical="center" wrapText="1"/>
    </xf>
    <xf numFmtId="0" fontId="30" fillId="4" borderId="145" xfId="0" quotePrefix="1" applyFont="1" applyFill="1" applyBorder="1" applyAlignment="1">
      <alignment horizontal="right" vertical="center" wrapText="1"/>
    </xf>
    <xf numFmtId="0" fontId="30" fillId="4" borderId="8" xfId="0" quotePrefix="1" applyFont="1" applyFill="1" applyBorder="1" applyAlignment="1">
      <alignment horizontal="right" vertical="center" wrapText="1"/>
    </xf>
    <xf numFmtId="0" fontId="30" fillId="4" borderId="9" xfId="0" quotePrefix="1" applyFont="1" applyFill="1" applyBorder="1" applyAlignment="1">
      <alignment horizontal="right" vertical="center" wrapText="1"/>
    </xf>
    <xf numFmtId="0" fontId="9" fillId="5" borderId="2" xfId="0" applyFont="1" applyFill="1" applyBorder="1" applyAlignment="1">
      <alignment horizontal="center" wrapText="1"/>
    </xf>
    <xf numFmtId="0" fontId="9" fillId="5" borderId="3" xfId="0" applyFont="1" applyFill="1" applyBorder="1" applyAlignment="1">
      <alignment horizontal="center" wrapText="1"/>
    </xf>
    <xf numFmtId="0" fontId="9" fillId="5" borderId="4" xfId="0" applyFont="1" applyFill="1" applyBorder="1" applyAlignment="1">
      <alignment horizontal="center" wrapText="1"/>
    </xf>
    <xf numFmtId="0" fontId="8" fillId="14" borderId="2" xfId="0" applyFont="1" applyFill="1" applyBorder="1" applyAlignment="1">
      <alignment horizontal="right"/>
    </xf>
    <xf numFmtId="0" fontId="8" fillId="14" borderId="4" xfId="0" applyFont="1" applyFill="1" applyBorder="1" applyAlignment="1">
      <alignment horizontal="right"/>
    </xf>
    <xf numFmtId="0" fontId="9" fillId="5" borderId="2"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24" borderId="5" xfId="0" applyFont="1" applyFill="1" applyBorder="1" applyAlignment="1">
      <alignment horizontal="center" wrapText="1"/>
    </xf>
    <xf numFmtId="0" fontId="9" fillId="24" borderId="148" xfId="0" applyFont="1" applyFill="1" applyBorder="1" applyAlignment="1">
      <alignment horizontal="center" wrapText="1"/>
    </xf>
    <xf numFmtId="0" fontId="9" fillId="5" borderId="148" xfId="0" applyFont="1" applyFill="1" applyBorder="1" applyAlignment="1">
      <alignment horizontal="center" wrapText="1"/>
    </xf>
    <xf numFmtId="0" fontId="9" fillId="5" borderId="116" xfId="0" applyFont="1" applyFill="1" applyBorder="1" applyAlignment="1">
      <alignment horizontal="center" vertical="center" wrapText="1"/>
    </xf>
    <xf numFmtId="0" fontId="9" fillId="5" borderId="121" xfId="0" applyFont="1" applyFill="1" applyBorder="1" applyAlignment="1">
      <alignment horizontal="center" vertical="center" wrapText="1"/>
    </xf>
    <xf numFmtId="0" fontId="30" fillId="4" borderId="118" xfId="0" applyFont="1" applyFill="1" applyBorder="1" applyAlignment="1">
      <alignment horizontal="right" vertical="center" wrapText="1"/>
    </xf>
    <xf numFmtId="0" fontId="30" fillId="4" borderId="119" xfId="0" applyFont="1" applyFill="1" applyBorder="1" applyAlignment="1">
      <alignment horizontal="right" vertical="center" wrapText="1"/>
    </xf>
    <xf numFmtId="0" fontId="30" fillId="4" borderId="118" xfId="0" quotePrefix="1" applyFont="1" applyFill="1" applyBorder="1" applyAlignment="1">
      <alignment horizontal="right" vertical="center" wrapText="1"/>
    </xf>
    <xf numFmtId="0" fontId="30" fillId="4" borderId="120" xfId="0" quotePrefix="1" applyFont="1" applyFill="1" applyBorder="1" applyAlignment="1">
      <alignment horizontal="right" vertical="center" wrapText="1"/>
    </xf>
    <xf numFmtId="0" fontId="9" fillId="5" borderId="125" xfId="0" applyFont="1" applyFill="1" applyBorder="1" applyAlignment="1">
      <alignment horizontal="center" vertical="center"/>
    </xf>
    <xf numFmtId="0" fontId="9" fillId="24" borderId="141" xfId="0" applyFont="1" applyFill="1" applyBorder="1" applyAlignment="1">
      <alignment horizontal="center" vertical="center" wrapText="1"/>
    </xf>
    <xf numFmtId="0" fontId="9" fillId="24" borderId="142" xfId="0" applyFont="1" applyFill="1" applyBorder="1" applyAlignment="1">
      <alignment horizontal="center" vertical="center" wrapText="1"/>
    </xf>
    <xf numFmtId="0" fontId="9" fillId="24" borderId="143" xfId="0" applyFont="1" applyFill="1" applyBorder="1" applyAlignment="1">
      <alignment horizontal="center" vertical="center" wrapText="1"/>
    </xf>
    <xf numFmtId="0" fontId="9" fillId="24" borderId="128" xfId="0" applyFont="1" applyFill="1" applyBorder="1" applyAlignment="1">
      <alignment horizontal="center" vertical="center"/>
    </xf>
    <xf numFmtId="0" fontId="9" fillId="24" borderId="129" xfId="0" applyFont="1" applyFill="1" applyBorder="1" applyAlignment="1">
      <alignment horizontal="center" vertical="center"/>
    </xf>
    <xf numFmtId="0" fontId="9" fillId="24" borderId="130" xfId="0" applyFont="1" applyFill="1" applyBorder="1" applyAlignment="1">
      <alignment horizontal="center" vertical="center"/>
    </xf>
    <xf numFmtId="0" fontId="9" fillId="5" borderId="128" xfId="0" applyFont="1" applyFill="1" applyBorder="1" applyAlignment="1">
      <alignment horizontal="center" vertical="center"/>
    </xf>
    <xf numFmtId="0" fontId="9" fillId="5" borderId="129" xfId="0" applyFont="1" applyFill="1" applyBorder="1" applyAlignment="1">
      <alignment horizontal="center" vertical="center"/>
    </xf>
    <xf numFmtId="0" fontId="9" fillId="5" borderId="130" xfId="0" applyFont="1" applyFill="1" applyBorder="1" applyAlignment="1">
      <alignment horizontal="center" vertical="center"/>
    </xf>
    <xf numFmtId="0" fontId="9" fillId="24" borderId="125" xfId="0" applyFont="1" applyFill="1" applyBorder="1" applyAlignment="1">
      <alignment horizontal="center" vertical="center"/>
    </xf>
    <xf numFmtId="0" fontId="9" fillId="5" borderId="38" xfId="0" applyFont="1" applyFill="1" applyBorder="1" applyAlignment="1">
      <alignment horizontal="center" vertical="center"/>
    </xf>
    <xf numFmtId="0" fontId="9" fillId="24" borderId="38" xfId="0" applyFont="1" applyFill="1" applyBorder="1" applyAlignment="1">
      <alignment horizontal="center" vertical="center"/>
    </xf>
    <xf numFmtId="0" fontId="25" fillId="10" borderId="67" xfId="0" applyFont="1" applyFill="1" applyBorder="1" applyAlignment="1">
      <alignment horizontal="center"/>
    </xf>
    <xf numFmtId="0" fontId="25" fillId="10" borderId="23" xfId="0" applyFont="1" applyFill="1" applyBorder="1" applyAlignment="1">
      <alignment horizontal="center"/>
    </xf>
    <xf numFmtId="0" fontId="25" fillId="10" borderId="62" xfId="0" applyFont="1" applyFill="1" applyBorder="1" applyAlignment="1">
      <alignment horizontal="center"/>
    </xf>
    <xf numFmtId="0" fontId="64" fillId="10" borderId="51" xfId="0" applyFont="1" applyFill="1" applyBorder="1" applyAlignment="1">
      <alignment horizontal="center" vertical="center" wrapText="1"/>
    </xf>
    <xf numFmtId="0" fontId="64" fillId="10" borderId="50" xfId="0" applyFont="1" applyFill="1" applyBorder="1" applyAlignment="1">
      <alignment horizontal="center" vertical="center" wrapText="1"/>
    </xf>
    <xf numFmtId="0" fontId="64" fillId="10" borderId="52" xfId="0" applyFont="1" applyFill="1" applyBorder="1" applyAlignment="1">
      <alignment horizontal="center" vertical="center" wrapText="1"/>
    </xf>
    <xf numFmtId="0" fontId="110" fillId="0" borderId="34" xfId="0" applyFont="1" applyBorder="1" applyAlignment="1">
      <alignment horizontal="left" vertical="center" wrapText="1"/>
    </xf>
    <xf numFmtId="0" fontId="110" fillId="0" borderId="12" xfId="0" applyFont="1" applyBorder="1" applyAlignment="1">
      <alignment horizontal="left" vertical="center" wrapText="1"/>
    </xf>
    <xf numFmtId="0" fontId="110" fillId="0" borderId="35" xfId="0" applyFont="1" applyBorder="1" applyAlignment="1">
      <alignment horizontal="left" vertical="center" wrapText="1"/>
    </xf>
    <xf numFmtId="0" fontId="104" fillId="6" borderId="5" xfId="0" applyFont="1" applyFill="1" applyBorder="1" applyAlignment="1">
      <alignment horizontal="center" vertical="center" wrapText="1"/>
    </xf>
  </cellXfs>
  <cellStyles count="8">
    <cellStyle name="Collegamento ipertestuale" xfId="5" builtinId="8"/>
    <cellStyle name="Migliaia" xfId="1" builtinId="3"/>
    <cellStyle name="Migliaia 2" xfId="4" xr:uid="{00000000-0005-0000-0000-000002000000}"/>
    <cellStyle name="Normale" xfId="0" builtinId="0"/>
    <cellStyle name="Normale 17 2" xfId="3" xr:uid="{00000000-0005-0000-0000-000004000000}"/>
    <cellStyle name="Normale 2" xfId="7" xr:uid="{00000000-0005-0000-0000-000005000000}"/>
    <cellStyle name="Percentuale" xfId="2" builtinId="5"/>
    <cellStyle name="Valuta" xfId="6" builtinId="4"/>
  </cellStyles>
  <dxfs count="156">
    <dxf>
      <font>
        <strike val="0"/>
        <outline val="0"/>
        <shadow val="0"/>
        <sz val="20"/>
        <name val="Arial"/>
        <scheme val="none"/>
      </font>
      <fill>
        <patternFill patternType="solid">
          <fgColor indexed="64"/>
          <bgColor theme="0"/>
        </patternFill>
      </fill>
      <alignment horizontal="left"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sz val="20"/>
        <name val="Arial"/>
        <scheme val="none"/>
      </font>
      <fill>
        <patternFill patternType="solid">
          <fgColor indexed="64"/>
          <bgColor theme="0"/>
        </patternFill>
      </fill>
      <alignment horizontal="lef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sz val="20"/>
        <name val="Arial"/>
        <scheme val="none"/>
      </font>
      <fill>
        <patternFill patternType="solid">
          <fgColor indexed="64"/>
          <bgColor theme="0"/>
        </patternFill>
      </fill>
      <alignment horizontal="left" textRotation="0" wrapText="0" indent="0" justifyLastLine="0" shrinkToFit="0" readingOrder="0"/>
    </dxf>
    <dxf>
      <font>
        <b val="0"/>
        <i val="0"/>
        <strike val="0"/>
        <condense val="0"/>
        <extend val="0"/>
        <outline val="0"/>
        <shadow val="0"/>
        <u val="none"/>
        <vertAlign val="baseline"/>
        <sz val="20"/>
        <color theme="1"/>
        <name val="Arial"/>
        <scheme val="none"/>
      </font>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sz val="20"/>
        <name val="Arial"/>
        <scheme val="none"/>
      </font>
      <fill>
        <patternFill patternType="solid">
          <fgColor indexed="64"/>
          <bgColor theme="0"/>
        </patternFill>
      </fill>
      <alignment horizontal="left" textRotation="0" wrapText="0" indent="0" justifyLastLine="0" shrinkToFit="0" readingOrder="0"/>
    </dxf>
    <dxf>
      <font>
        <strike val="0"/>
        <outline val="0"/>
        <shadow val="0"/>
        <sz val="20"/>
        <name val="Arial"/>
        <scheme val="none"/>
      </font>
      <fill>
        <patternFill patternType="solid">
          <fgColor indexed="64"/>
          <bgColor theme="0"/>
        </patternFill>
      </fill>
      <alignment horizontal="left"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sz val="20"/>
        <name val="Arial"/>
        <scheme val="none"/>
      </font>
      <fill>
        <patternFill patternType="solid">
          <fgColor indexed="64"/>
          <bgColor theme="0"/>
        </patternFill>
      </fill>
      <alignment horizontal="left" textRotation="0" wrapText="0" indent="0" justifyLastLine="0" shrinkToFit="0" readingOrder="0"/>
    </dxf>
    <dxf>
      <border outline="0">
        <bottom style="thin">
          <color indexed="64"/>
        </bottom>
      </border>
    </dxf>
    <dxf>
      <font>
        <b/>
        <i val="0"/>
        <strike val="0"/>
        <condense val="0"/>
        <extend val="0"/>
        <outline val="0"/>
        <shadow val="0"/>
        <u val="none"/>
        <vertAlign val="baseline"/>
        <sz val="20"/>
        <color auto="1"/>
        <name val="Arial"/>
        <scheme val="none"/>
      </font>
      <fill>
        <patternFill patternType="solid">
          <fgColor indexed="64"/>
          <bgColor theme="9" tint="0.59999389629810485"/>
        </patternFill>
      </fill>
      <alignment horizontal="left" vertical="center" textRotation="0" wrapText="0" indent="0" justifyLastLine="0" shrinkToFit="0" readingOrder="0"/>
      <border diagonalUp="0" diagonalDown="0" outline="0">
        <left style="thin">
          <color indexed="64"/>
        </left>
        <right style="thin">
          <color indexed="64"/>
        </right>
        <top/>
        <bottom/>
      </border>
    </dxf>
    <dxf>
      <numFmt numFmtId="30" formatCode="@"/>
      <fill>
        <patternFill>
          <fgColor auto="1"/>
          <bgColor theme="4" tint="0.79998168889431442"/>
        </patternFill>
      </fill>
    </dxf>
    <dxf>
      <numFmt numFmtId="30" formatCode="@"/>
      <fill>
        <patternFill>
          <fgColor auto="1"/>
          <bgColor theme="4" tint="0.79998168889431442"/>
        </patternFill>
      </fill>
    </dxf>
    <dxf>
      <font>
        <b/>
        <i val="0"/>
        <color rgb="FFFF0000"/>
      </font>
      <fill>
        <patternFill>
          <bgColor theme="6" tint="0.79998168889431442"/>
        </patternFill>
      </fill>
    </dxf>
    <dxf>
      <font>
        <b/>
        <i val="0"/>
        <color rgb="FFFF0000"/>
      </font>
      <fill>
        <patternFill>
          <bgColor theme="6" tint="0.79998168889431442"/>
        </patternFill>
      </fill>
    </dxf>
    <dxf>
      <font>
        <b/>
        <i val="0"/>
        <color rgb="FFFF0000"/>
      </font>
      <fill>
        <patternFill>
          <bgColor theme="6" tint="0.79998168889431442"/>
        </patternFill>
      </fill>
    </dxf>
    <dxf>
      <font>
        <b/>
        <i val="0"/>
        <color rgb="FFFF0000"/>
      </font>
      <fill>
        <patternFill>
          <bgColor theme="6" tint="0.79998168889431442"/>
        </patternFill>
      </fill>
    </dxf>
    <dxf>
      <font>
        <color auto="1"/>
      </font>
      <fill>
        <patternFill>
          <bgColor theme="9" tint="0.79998168889431442"/>
        </patternFill>
      </fill>
      <border>
        <left style="thin">
          <color auto="1"/>
        </left>
        <right style="thin">
          <color auto="1"/>
        </right>
        <top style="thin">
          <color auto="1"/>
        </top>
        <bottom style="thin">
          <color auto="1"/>
        </bottom>
        <vertical/>
        <horizontal/>
      </border>
    </dxf>
    <dxf>
      <fill>
        <patternFill patternType="gray125"/>
      </fill>
    </dxf>
    <dxf>
      <font>
        <color theme="2"/>
      </font>
      <fill>
        <patternFill patternType="gray125"/>
      </fill>
    </dxf>
    <dxf>
      <fill>
        <patternFill patternType="gray125"/>
      </fill>
    </dxf>
    <dxf>
      <font>
        <color auto="1"/>
      </font>
      <fill>
        <patternFill>
          <bgColor theme="9" tint="0.79998168889431442"/>
        </patternFill>
      </fill>
      <border>
        <left style="thin">
          <color auto="1"/>
        </left>
        <right style="thin">
          <color auto="1"/>
        </right>
        <top style="thin">
          <color auto="1"/>
        </top>
        <bottom style="thin">
          <color auto="1"/>
        </bottom>
        <vertical/>
        <horizontal/>
      </border>
    </dxf>
    <dxf>
      <font>
        <color auto="1"/>
      </font>
      <fill>
        <patternFill>
          <bgColor theme="9" tint="0.79998168889431442"/>
        </patternFill>
      </fill>
      <border>
        <left style="thin">
          <color auto="1"/>
        </left>
        <right style="thin">
          <color auto="1"/>
        </right>
        <top style="thin">
          <color auto="1"/>
        </top>
        <bottom style="thin">
          <color auto="1"/>
        </bottom>
        <vertical/>
        <horizontal/>
      </border>
    </dxf>
    <dxf>
      <fill>
        <patternFill patternType="gray125"/>
      </fill>
    </dxf>
    <dxf>
      <font>
        <color theme="2"/>
      </font>
      <fill>
        <patternFill patternType="gray125"/>
      </fill>
    </dxf>
    <dxf>
      <fill>
        <patternFill patternType="gray125"/>
      </fill>
    </dxf>
    <dxf>
      <font>
        <color auto="1"/>
      </font>
      <fill>
        <patternFill>
          <bgColor theme="9" tint="0.79998168889431442"/>
        </patternFill>
      </fill>
      <border>
        <left style="thin">
          <color auto="1"/>
        </left>
        <right style="thin">
          <color auto="1"/>
        </right>
        <top style="thin">
          <color auto="1"/>
        </top>
        <bottom style="thin">
          <color auto="1"/>
        </bottom>
        <vertical/>
        <horizontal/>
      </border>
    </dxf>
    <dxf>
      <font>
        <color auto="1"/>
      </font>
      <fill>
        <patternFill>
          <bgColor theme="9" tint="0.79998168889431442"/>
        </patternFill>
      </fill>
      <border>
        <left style="thin">
          <color auto="1"/>
        </left>
        <right style="thin">
          <color auto="1"/>
        </right>
        <top style="thin">
          <color auto="1"/>
        </top>
        <bottom style="thin">
          <color auto="1"/>
        </bottom>
        <vertical/>
        <horizontal/>
      </border>
    </dxf>
    <dxf>
      <fill>
        <patternFill patternType="gray125"/>
      </fill>
    </dxf>
    <dxf>
      <font>
        <color theme="2"/>
      </font>
      <fill>
        <patternFill patternType="gray125"/>
      </fill>
    </dxf>
    <dxf>
      <fill>
        <patternFill patternType="gray125"/>
      </fill>
    </dxf>
    <dxf>
      <font>
        <color auto="1"/>
      </font>
      <fill>
        <patternFill>
          <bgColor theme="9" tint="0.79998168889431442"/>
        </patternFill>
      </fill>
      <border>
        <left style="thin">
          <color auto="1"/>
        </left>
        <right style="thin">
          <color auto="1"/>
        </right>
        <top style="thin">
          <color auto="1"/>
        </top>
        <bottom style="thin">
          <color auto="1"/>
        </bottom>
        <vertical/>
        <horizontal/>
      </border>
    </dxf>
    <dxf>
      <fill>
        <patternFill patternType="gray125"/>
      </fill>
    </dxf>
    <dxf>
      <font>
        <color auto="1"/>
      </font>
      <fill>
        <patternFill>
          <bgColor theme="9" tint="0.79998168889431442"/>
        </patternFill>
      </fill>
      <border>
        <left style="thin">
          <color auto="1"/>
        </left>
        <right style="thin">
          <color auto="1"/>
        </right>
        <top style="thin">
          <color auto="1"/>
        </top>
        <bottom style="thin">
          <color auto="1"/>
        </bottom>
        <vertical/>
        <horizontal/>
      </border>
    </dxf>
    <dxf>
      <font>
        <color theme="2"/>
      </font>
      <fill>
        <patternFill patternType="gray125"/>
      </fill>
    </dxf>
    <dxf>
      <fill>
        <patternFill patternType="gray125"/>
      </fill>
    </dxf>
    <dxf>
      <fill>
        <patternFill patternType="gray125"/>
      </fill>
    </dxf>
    <dxf>
      <numFmt numFmtId="30" formatCode="@"/>
      <fill>
        <patternFill>
          <fgColor auto="1"/>
          <bgColor theme="4" tint="0.79998168889431442"/>
        </patternFill>
      </fill>
    </dxf>
    <dxf>
      <numFmt numFmtId="30" formatCode="@"/>
      <fill>
        <patternFill>
          <fgColor auto="1"/>
          <bgColor theme="4" tint="0.79998168889431442"/>
        </patternFill>
      </fill>
    </dxf>
    <dxf>
      <font>
        <color auto="1"/>
      </font>
      <fill>
        <patternFill patternType="solid">
          <bgColor theme="0"/>
        </patternFill>
      </fill>
    </dxf>
    <dxf>
      <font>
        <color auto="1"/>
      </font>
      <fill>
        <patternFill patternType="gray125">
          <fgColor theme="0"/>
          <bgColor theme="0"/>
        </patternFill>
      </fill>
      <border>
        <left style="thin">
          <color auto="1"/>
        </left>
        <right style="thin">
          <color auto="1"/>
        </right>
        <top style="thin">
          <color auto="1"/>
        </top>
        <bottom style="thin">
          <color auto="1"/>
        </bottom>
        <vertical/>
        <horizontal/>
      </border>
    </dxf>
    <dxf>
      <fill>
        <patternFill patternType="none">
          <bgColor auto="1"/>
        </patternFill>
      </fill>
    </dxf>
    <dxf>
      <fill>
        <patternFill>
          <bgColor theme="9" tint="0.79998168889431442"/>
        </patternFill>
      </fill>
    </dxf>
    <dxf>
      <fill>
        <patternFill>
          <bgColor theme="9" tint="0.79998168889431442"/>
        </patternFill>
      </fill>
    </dxf>
    <dxf>
      <font>
        <b val="0"/>
        <i val="0"/>
        <strike val="0"/>
        <outline val="0"/>
        <shadow val="0"/>
        <u val="none"/>
        <color rgb="FF000000"/>
        <name val="Calibri"/>
      </font>
      <numFmt numFmtId="14" formatCode="0.00%"/>
      <fill>
        <patternFill>
          <bgColor theme="9" tint="0.79998168889431442"/>
        </patternFill>
      </fill>
    </dxf>
    <dxf>
      <font>
        <b val="0"/>
        <i val="0"/>
        <strike val="0"/>
        <outline val="0"/>
        <shadow val="0"/>
        <u val="none"/>
        <color rgb="FF000000"/>
        <name val="Calibri"/>
      </font>
      <numFmt numFmtId="14" formatCode="0.00%"/>
      <fill>
        <patternFill>
          <bgColor theme="9" tint="0.79998168889431442"/>
        </patternFill>
      </fill>
    </dxf>
    <dxf>
      <fill>
        <patternFill patternType="none">
          <bgColor auto="1"/>
        </patternFill>
      </fill>
    </dxf>
    <dxf>
      <fill>
        <patternFill patternType="none">
          <bgColor auto="1"/>
        </patternFill>
      </fill>
    </dxf>
    <dxf>
      <font>
        <color auto="1"/>
      </font>
      <fill>
        <patternFill patternType="solid">
          <bgColor theme="0"/>
        </patternFill>
      </fill>
    </dxf>
    <dxf>
      <fill>
        <patternFill patternType="none">
          <bgColor auto="1"/>
        </patternFill>
      </fill>
    </dxf>
    <dxf>
      <font>
        <color auto="1"/>
      </font>
      <fill>
        <patternFill patternType="gray125">
          <fgColor theme="0"/>
          <bgColor theme="0"/>
        </patternFill>
      </fill>
      <border>
        <left style="thin">
          <color auto="1"/>
        </left>
        <right style="thin">
          <color auto="1"/>
        </right>
        <top style="thin">
          <color auto="1"/>
        </top>
        <bottom style="thin">
          <color auto="1"/>
        </bottom>
        <vertical/>
        <horizontal/>
      </border>
    </dxf>
    <dxf>
      <fill>
        <patternFill patternType="none">
          <bgColor auto="1"/>
        </patternFill>
      </fill>
    </dxf>
    <dxf>
      <fill>
        <patternFill patternType="gray125"/>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ont>
        <b val="0"/>
        <i val="0"/>
        <strike val="0"/>
        <outline val="0"/>
        <shadow val="0"/>
        <u val="none"/>
        <color rgb="FF000000"/>
        <name val="Calibri"/>
      </font>
      <numFmt numFmtId="14" formatCode="0.00%"/>
      <fill>
        <patternFill>
          <bgColor theme="9" tint="0.79998168889431442"/>
        </patternFill>
      </fill>
    </dxf>
    <dxf>
      <font>
        <b val="0"/>
        <i val="0"/>
        <strike val="0"/>
        <outline val="0"/>
        <shadow val="0"/>
        <u val="none"/>
        <color rgb="FF000000"/>
        <name val="Calibri"/>
      </font>
      <numFmt numFmtId="14" formatCode="0.00%"/>
      <fill>
        <patternFill>
          <bgColor theme="9" tint="0.79998168889431442"/>
        </patternFill>
      </fill>
    </dxf>
    <dxf>
      <fill>
        <patternFill patternType="none">
          <bgColor auto="1"/>
        </patternFill>
      </fill>
    </dxf>
    <dxf>
      <fill>
        <patternFill patternType="none">
          <bgColor auto="1"/>
        </patternFill>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border>
        <vertical/>
        <horizontal/>
      </border>
    </dxf>
    <dxf>
      <font>
        <color theme="0"/>
      </font>
      <fill>
        <patternFill patternType="gray125"/>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patternType="gray125"/>
      </fill>
      <border>
        <vertical/>
        <horizontal/>
      </border>
    </dxf>
    <dxf>
      <fill>
        <patternFill>
          <bgColor rgb="FFFFC000"/>
        </patternFill>
      </fill>
    </dxf>
    <dxf>
      <fill>
        <patternFill>
          <bgColor rgb="FFFFC000"/>
        </patternFill>
      </fill>
    </dxf>
    <dxf>
      <font>
        <color theme="0"/>
      </font>
      <fill>
        <patternFill patternType="gray125"/>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patternType="gray125"/>
      </fill>
    </dxf>
    <dxf>
      <font>
        <color theme="0"/>
      </font>
      <fill>
        <patternFill patternType="gray125"/>
      </fill>
      <border>
        <vertical/>
        <horizontal/>
      </border>
    </dxf>
    <dxf>
      <font>
        <color theme="0"/>
      </font>
      <fill>
        <patternFill patternType="gray125"/>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patternType="gray125"/>
      </fill>
      <border>
        <vertical/>
        <horizontal/>
      </border>
    </dxf>
    <dxf>
      <fill>
        <patternFill>
          <bgColor rgb="FFFFC000"/>
        </patternFill>
      </fill>
    </dxf>
    <dxf>
      <fill>
        <patternFill>
          <bgColor rgb="FFFFC000"/>
        </patternFill>
      </fill>
    </dxf>
    <dxf>
      <font>
        <color theme="0"/>
      </font>
      <fill>
        <patternFill patternType="gray125"/>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patternType="gray125"/>
      </fill>
    </dxf>
    <dxf>
      <font>
        <color theme="0"/>
      </font>
      <fill>
        <patternFill patternType="gray125"/>
      </fill>
      <border>
        <vertical/>
        <horizontal/>
      </border>
    </dxf>
    <dxf>
      <font>
        <color theme="0"/>
      </font>
      <fill>
        <patternFill patternType="gray125"/>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patternType="gray125"/>
      </fill>
      <border>
        <vertical/>
        <horizontal/>
      </border>
    </dxf>
    <dxf>
      <fill>
        <patternFill>
          <bgColor rgb="FFFFC000"/>
        </patternFill>
      </fill>
    </dxf>
    <dxf>
      <fill>
        <patternFill>
          <bgColor rgb="FFFFC000"/>
        </patternFill>
      </fill>
    </dxf>
    <dxf>
      <font>
        <color theme="0"/>
      </font>
      <fill>
        <patternFill patternType="gray125"/>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patternType="gray125"/>
      </fill>
    </dxf>
    <dxf>
      <font>
        <color theme="0"/>
      </font>
      <fill>
        <patternFill patternType="gray125"/>
      </fill>
    </dxf>
    <dxf>
      <font>
        <color theme="0"/>
      </font>
      <fill>
        <patternFill patternType="gray125"/>
      </fill>
      <border>
        <vertical/>
        <horizontal/>
      </border>
    </dxf>
    <dxf>
      <font>
        <color theme="0"/>
      </font>
      <fill>
        <patternFill patternType="gray125"/>
      </fill>
    </dxf>
    <dxf>
      <font>
        <color theme="0"/>
      </font>
      <fill>
        <patternFill patternType="gray125"/>
      </fill>
    </dxf>
    <dxf>
      <font>
        <color theme="0"/>
      </font>
      <fill>
        <patternFill patternType="gray125"/>
      </fill>
      <border>
        <vertical/>
        <horizontal/>
      </border>
    </dxf>
    <dxf>
      <font>
        <color theme="0"/>
      </font>
      <fill>
        <patternFill patternType="gray125"/>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0"/>
      </font>
      <fill>
        <patternFill patternType="gray125"/>
      </fill>
      <border>
        <vertical/>
        <horizontal/>
      </border>
    </dxf>
    <dxf>
      <fill>
        <patternFill>
          <bgColor rgb="FFFFC000"/>
        </patternFill>
      </fill>
    </dxf>
    <dxf>
      <fill>
        <patternFill>
          <bgColor rgb="FFFFC000"/>
        </patternFill>
      </fill>
    </dxf>
    <dxf>
      <font>
        <color theme="0"/>
      </font>
      <fill>
        <patternFill patternType="gray125"/>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0"/>
        </patternFill>
      </fill>
    </dxf>
  </dxfs>
  <tableStyles count="1" defaultTableStyle="TableStyleMedium2" defaultPivotStyle="PivotStyleLight16">
    <tableStyle name="Invisible" pivot="0" table="0" count="0" xr9:uid="{00000000-0011-0000-FFFF-FFFF00000000}"/>
  </tableStyles>
  <colors>
    <mruColors>
      <color rgb="FFD9D9D9"/>
      <color rgb="FFF2F2F2"/>
      <color rgb="FFCCFFCC"/>
      <color rgb="FFCCFFFF"/>
      <color rgb="FFFFCE33"/>
      <color rgb="FFCC3300"/>
      <color rgb="FFFFDF79"/>
      <color rgb="FFFFFFCC"/>
      <color rgb="FF03DBB7"/>
      <color rgb="FFFFD2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152400</xdr:rowOff>
    </xdr:from>
    <xdr:to>
      <xdr:col>0</xdr:col>
      <xdr:colOff>228600</xdr:colOff>
      <xdr:row>0</xdr:row>
      <xdr:rowOff>276225</xdr:rowOff>
    </xdr:to>
    <xdr:sp macro="" textlink="">
      <xdr:nvSpPr>
        <xdr:cNvPr id="2" name="Connettore 1">
          <a:extLst>
            <a:ext uri="{FF2B5EF4-FFF2-40B4-BE49-F238E27FC236}">
              <a16:creationId xmlns:a16="http://schemas.microsoft.com/office/drawing/2014/main" id="{00000000-0008-0000-0000-000002000000}"/>
            </a:ext>
          </a:extLst>
        </xdr:cNvPr>
        <xdr:cNvSpPr/>
      </xdr:nvSpPr>
      <xdr:spPr>
        <a:xfrm>
          <a:off x="104775" y="152400"/>
          <a:ext cx="123825" cy="123825"/>
        </a:xfrm>
        <a:prstGeom prst="flowChartConnector">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57150</xdr:colOff>
      <xdr:row>0</xdr:row>
      <xdr:rowOff>152400</xdr:rowOff>
    </xdr:from>
    <xdr:to>
      <xdr:col>0</xdr:col>
      <xdr:colOff>180975</xdr:colOff>
      <xdr:row>0</xdr:row>
      <xdr:rowOff>276225</xdr:rowOff>
    </xdr:to>
    <xdr:sp macro="" textlink="">
      <xdr:nvSpPr>
        <xdr:cNvPr id="4" name="Connettore 3">
          <a:extLst>
            <a:ext uri="{FF2B5EF4-FFF2-40B4-BE49-F238E27FC236}">
              <a16:creationId xmlns:a16="http://schemas.microsoft.com/office/drawing/2014/main" id="{00000000-0008-0000-0A00-000004000000}"/>
            </a:ext>
          </a:extLst>
        </xdr:cNvPr>
        <xdr:cNvSpPr/>
      </xdr:nvSpPr>
      <xdr:spPr>
        <a:xfrm>
          <a:off x="57150" y="152400"/>
          <a:ext cx="123825" cy="123825"/>
        </a:xfrm>
        <a:prstGeom prst="flowChartConnector">
          <a:avLst/>
        </a:prstGeom>
        <a:solidFill>
          <a:srgbClr val="FFC000"/>
        </a:solidFill>
        <a:ln>
          <a:solidFill>
            <a:srgbClr val="F49A0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57150</xdr:colOff>
      <xdr:row>0</xdr:row>
      <xdr:rowOff>152400</xdr:rowOff>
    </xdr:from>
    <xdr:to>
      <xdr:col>0</xdr:col>
      <xdr:colOff>180975</xdr:colOff>
      <xdr:row>0</xdr:row>
      <xdr:rowOff>276225</xdr:rowOff>
    </xdr:to>
    <xdr:sp macro="" textlink="">
      <xdr:nvSpPr>
        <xdr:cNvPr id="2" name="Connettore 1">
          <a:extLst>
            <a:ext uri="{FF2B5EF4-FFF2-40B4-BE49-F238E27FC236}">
              <a16:creationId xmlns:a16="http://schemas.microsoft.com/office/drawing/2014/main" id="{00000000-0008-0000-0B00-000002000000}"/>
            </a:ext>
          </a:extLst>
        </xdr:cNvPr>
        <xdr:cNvSpPr/>
      </xdr:nvSpPr>
      <xdr:spPr>
        <a:xfrm>
          <a:off x="57150" y="152400"/>
          <a:ext cx="123825" cy="123825"/>
        </a:xfrm>
        <a:prstGeom prst="flowChartConnector">
          <a:avLst/>
        </a:prstGeom>
        <a:solidFill>
          <a:srgbClr val="FFC000"/>
        </a:solidFill>
        <a:ln>
          <a:solidFill>
            <a:srgbClr val="F49A0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57150</xdr:colOff>
      <xdr:row>0</xdr:row>
      <xdr:rowOff>152400</xdr:rowOff>
    </xdr:from>
    <xdr:to>
      <xdr:col>0</xdr:col>
      <xdr:colOff>180975</xdr:colOff>
      <xdr:row>0</xdr:row>
      <xdr:rowOff>276225</xdr:rowOff>
    </xdr:to>
    <xdr:sp macro="" textlink="">
      <xdr:nvSpPr>
        <xdr:cNvPr id="2" name="Connettore 1">
          <a:extLst>
            <a:ext uri="{FF2B5EF4-FFF2-40B4-BE49-F238E27FC236}">
              <a16:creationId xmlns:a16="http://schemas.microsoft.com/office/drawing/2014/main" id="{00000000-0008-0000-0C00-000002000000}"/>
            </a:ext>
          </a:extLst>
        </xdr:cNvPr>
        <xdr:cNvSpPr/>
      </xdr:nvSpPr>
      <xdr:spPr>
        <a:xfrm>
          <a:off x="57150" y="152400"/>
          <a:ext cx="123825" cy="123825"/>
        </a:xfrm>
        <a:prstGeom prst="flowChartConnector">
          <a:avLst/>
        </a:prstGeom>
        <a:solidFill>
          <a:srgbClr val="FFC000"/>
        </a:solidFill>
        <a:ln>
          <a:solidFill>
            <a:srgbClr val="F49A0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9</xdr:col>
      <xdr:colOff>93870</xdr:colOff>
      <xdr:row>2</xdr:row>
      <xdr:rowOff>87244</xdr:rowOff>
    </xdr:from>
    <xdr:ext cx="5560391" cy="1710725"/>
    <xdr:sp macro="" textlink="">
      <xdr:nvSpPr>
        <xdr:cNvPr id="3" name="CasellaDiTesto 2">
          <a:extLst>
            <a:ext uri="{FF2B5EF4-FFF2-40B4-BE49-F238E27FC236}">
              <a16:creationId xmlns:a16="http://schemas.microsoft.com/office/drawing/2014/main" id="{00000000-0008-0000-0D00-000003000000}"/>
            </a:ext>
          </a:extLst>
        </xdr:cNvPr>
        <xdr:cNvSpPr txBox="1"/>
      </xdr:nvSpPr>
      <xdr:spPr>
        <a:xfrm>
          <a:off x="11973450" y="613024"/>
          <a:ext cx="5560391" cy="17107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it-IT" sz="1100">
              <a:latin typeface="Arial Narrow" panose="020B0606020202030204" pitchFamily="34" charset="0"/>
            </a:rPr>
            <a:t>I costi ammessi a riconoscimento tariffario sono calcolati secondo criteri di efficienza, considerando i costi al netto dell’IVA detraibile e delle imposte. </a:t>
          </a:r>
        </a:p>
        <a:p>
          <a:endParaRPr lang="it-IT" sz="1100">
            <a:latin typeface="Arial Narrow" panose="020B0606020202030204" pitchFamily="34" charset="0"/>
          </a:endParaRPr>
        </a:p>
        <a:p>
          <a:r>
            <a:rPr lang="it-IT" sz="1100">
              <a:latin typeface="Arial Narrow" panose="020B0606020202030204" pitchFamily="34" charset="0"/>
            </a:rPr>
            <a:t>Nel caso di IVA indetraibile, i costi riconosciuti devono comunque essere rappresentati fornendo separata evidenza degli oneri relativi all’IVA secondo le modalità di cui al comma 18.3.</a:t>
          </a:r>
        </a:p>
        <a:p>
          <a:r>
            <a:rPr lang="it-IT" sz="1100">
              <a:latin typeface="Arial Narrow" panose="020B0606020202030204" pitchFamily="34" charset="0"/>
            </a:rPr>
            <a:t>In questo foglio il Comune deve rendicontare esclusivamanete il valore imponibile e l'IVA indetraibile della gestione operativa ricorrente del costo del servizio svolto nel 2020 dai prestatori d'opera e dal Gestore concessionario del ciclo RU, distinguendo tra soggetti e parte fissa e parte variabile.</a:t>
          </a:r>
        </a:p>
        <a:p>
          <a:endParaRPr lang="it-IT" sz="1100">
            <a:latin typeface="Arial Narrow" panose="020B0606020202030204" pitchFamily="34" charset="0"/>
          </a:endParaRPr>
        </a:p>
        <a:p>
          <a:r>
            <a:rPr lang="it-IT" sz="1100">
              <a:latin typeface="Arial Narrow" panose="020B0606020202030204" pitchFamily="34" charset="0"/>
            </a:rPr>
            <a:t>L'IVA indetraibile sui beni (automezzi, edifici impianti) dovrà essere rendicontata nel foglio Investimenti.</a:t>
          </a:r>
        </a:p>
      </xdr:txBody>
    </xdr:sp>
    <xdr:clientData/>
  </xdr:oneCellAnchor>
  <xdr:twoCellAnchor editAs="oneCell">
    <xdr:from>
      <xdr:col>2</xdr:col>
      <xdr:colOff>89649</xdr:colOff>
      <xdr:row>1</xdr:row>
      <xdr:rowOff>67237</xdr:rowOff>
    </xdr:from>
    <xdr:to>
      <xdr:col>5</xdr:col>
      <xdr:colOff>184898</xdr:colOff>
      <xdr:row>2</xdr:row>
      <xdr:rowOff>250340</xdr:rowOff>
    </xdr:to>
    <xdr:pic>
      <xdr:nvPicPr>
        <xdr:cNvPr id="4" name="Immagine 3">
          <a:extLst>
            <a:ext uri="{FF2B5EF4-FFF2-40B4-BE49-F238E27FC236}">
              <a16:creationId xmlns:a16="http://schemas.microsoft.com/office/drawing/2014/main" id="{00000000-0008-0000-0D00-000004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418"/>
        <a:stretch/>
      </xdr:blipFill>
      <xdr:spPr bwMode="auto">
        <a:xfrm>
          <a:off x="7199782" y="257737"/>
          <a:ext cx="3877234" cy="4977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29513</xdr:colOff>
      <xdr:row>1</xdr:row>
      <xdr:rowOff>173693</xdr:rowOff>
    </xdr:from>
    <xdr:to>
      <xdr:col>8</xdr:col>
      <xdr:colOff>123265</xdr:colOff>
      <xdr:row>2</xdr:row>
      <xdr:rowOff>200730</xdr:rowOff>
    </xdr:to>
    <xdr:pic>
      <xdr:nvPicPr>
        <xdr:cNvPr id="5" name="Immagine 4">
          <a:extLst>
            <a:ext uri="{FF2B5EF4-FFF2-40B4-BE49-F238E27FC236}">
              <a16:creationId xmlns:a16="http://schemas.microsoft.com/office/drawing/2014/main" id="{00000000-0008-0000-0D00-000005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843" b="11924"/>
        <a:stretch/>
      </xdr:blipFill>
      <xdr:spPr bwMode="auto">
        <a:xfrm>
          <a:off x="10921631" y="364193"/>
          <a:ext cx="3875738" cy="3416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104775</xdr:colOff>
      <xdr:row>0</xdr:row>
      <xdr:rowOff>152400</xdr:rowOff>
    </xdr:from>
    <xdr:to>
      <xdr:col>0</xdr:col>
      <xdr:colOff>228600</xdr:colOff>
      <xdr:row>0</xdr:row>
      <xdr:rowOff>276225</xdr:rowOff>
    </xdr:to>
    <xdr:sp macro="" textlink="">
      <xdr:nvSpPr>
        <xdr:cNvPr id="2" name="Connettore 1">
          <a:extLst>
            <a:ext uri="{FF2B5EF4-FFF2-40B4-BE49-F238E27FC236}">
              <a16:creationId xmlns:a16="http://schemas.microsoft.com/office/drawing/2014/main" id="{00000000-0008-0000-1200-000002000000}"/>
            </a:ext>
          </a:extLst>
        </xdr:cNvPr>
        <xdr:cNvSpPr/>
      </xdr:nvSpPr>
      <xdr:spPr>
        <a:xfrm>
          <a:off x="104775" y="152400"/>
          <a:ext cx="123825" cy="123825"/>
        </a:xfrm>
        <a:prstGeom prst="flowChartConnector">
          <a:avLst/>
        </a:prstGeom>
        <a:solidFill>
          <a:srgbClr val="FFC000"/>
        </a:solidFill>
        <a:ln>
          <a:solidFill>
            <a:srgbClr val="F49A0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485775</xdr:colOff>
      <xdr:row>15</xdr:row>
      <xdr:rowOff>523875</xdr:rowOff>
    </xdr:from>
    <xdr:to>
      <xdr:col>0</xdr:col>
      <xdr:colOff>609600</xdr:colOff>
      <xdr:row>15</xdr:row>
      <xdr:rowOff>647700</xdr:rowOff>
    </xdr:to>
    <xdr:sp macro="" textlink="">
      <xdr:nvSpPr>
        <xdr:cNvPr id="9" name="Connettore 8">
          <a:extLst>
            <a:ext uri="{FF2B5EF4-FFF2-40B4-BE49-F238E27FC236}">
              <a16:creationId xmlns:a16="http://schemas.microsoft.com/office/drawing/2014/main" id="{00000000-0008-0000-1200-000009000000}"/>
            </a:ext>
          </a:extLst>
        </xdr:cNvPr>
        <xdr:cNvSpPr/>
      </xdr:nvSpPr>
      <xdr:spPr>
        <a:xfrm>
          <a:off x="485775" y="4724400"/>
          <a:ext cx="123825" cy="123825"/>
        </a:xfrm>
        <a:prstGeom prst="flowChartConnector">
          <a:avLst/>
        </a:prstGeom>
        <a:solidFill>
          <a:srgbClr val="FFC000"/>
        </a:solidFill>
        <a:ln>
          <a:solidFill>
            <a:srgbClr val="F49A0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104775</xdr:colOff>
      <xdr:row>40</xdr:row>
      <xdr:rowOff>152400</xdr:rowOff>
    </xdr:from>
    <xdr:to>
      <xdr:col>0</xdr:col>
      <xdr:colOff>228600</xdr:colOff>
      <xdr:row>40</xdr:row>
      <xdr:rowOff>276225</xdr:rowOff>
    </xdr:to>
    <xdr:sp macro="" textlink="">
      <xdr:nvSpPr>
        <xdr:cNvPr id="5" name="Connettore 4">
          <a:extLst>
            <a:ext uri="{FF2B5EF4-FFF2-40B4-BE49-F238E27FC236}">
              <a16:creationId xmlns:a16="http://schemas.microsoft.com/office/drawing/2014/main" id="{00000000-0008-0000-1200-000005000000}"/>
            </a:ext>
          </a:extLst>
        </xdr:cNvPr>
        <xdr:cNvSpPr/>
      </xdr:nvSpPr>
      <xdr:spPr>
        <a:xfrm>
          <a:off x="104775" y="15280341"/>
          <a:ext cx="123825" cy="123825"/>
        </a:xfrm>
        <a:prstGeom prst="flowChartConnector">
          <a:avLst/>
        </a:prstGeom>
        <a:solidFill>
          <a:srgbClr val="FFC000"/>
        </a:solidFill>
        <a:ln>
          <a:solidFill>
            <a:srgbClr val="F49A0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2</xdr:col>
      <xdr:colOff>517937</xdr:colOff>
      <xdr:row>2</xdr:row>
      <xdr:rowOff>107031</xdr:rowOff>
    </xdr:from>
    <xdr:to>
      <xdr:col>2</xdr:col>
      <xdr:colOff>689387</xdr:colOff>
      <xdr:row>3</xdr:row>
      <xdr:rowOff>174424</xdr:rowOff>
    </xdr:to>
    <xdr:sp macro="" textlink="">
      <xdr:nvSpPr>
        <xdr:cNvPr id="8" name="Freccia a destra 7">
          <a:extLst>
            <a:ext uri="{FF2B5EF4-FFF2-40B4-BE49-F238E27FC236}">
              <a16:creationId xmlns:a16="http://schemas.microsoft.com/office/drawing/2014/main" id="{00000000-0008-0000-1200-000008000000}"/>
            </a:ext>
          </a:extLst>
        </xdr:cNvPr>
        <xdr:cNvSpPr/>
      </xdr:nvSpPr>
      <xdr:spPr>
        <a:xfrm rot="5400000">
          <a:off x="4479978" y="812240"/>
          <a:ext cx="286468"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562180</xdr:colOff>
      <xdr:row>2</xdr:row>
      <xdr:rowOff>134889</xdr:rowOff>
    </xdr:from>
    <xdr:to>
      <xdr:col>3</xdr:col>
      <xdr:colOff>733630</xdr:colOff>
      <xdr:row>3</xdr:row>
      <xdr:rowOff>202282</xdr:rowOff>
    </xdr:to>
    <xdr:sp macro="" textlink="">
      <xdr:nvSpPr>
        <xdr:cNvPr id="10" name="Freccia a destra 9">
          <a:extLst>
            <a:ext uri="{FF2B5EF4-FFF2-40B4-BE49-F238E27FC236}">
              <a16:creationId xmlns:a16="http://schemas.microsoft.com/office/drawing/2014/main" id="{00000000-0008-0000-1200-00000A000000}"/>
            </a:ext>
          </a:extLst>
        </xdr:cNvPr>
        <xdr:cNvSpPr/>
      </xdr:nvSpPr>
      <xdr:spPr>
        <a:xfrm rot="5400000">
          <a:off x="6114896" y="840098"/>
          <a:ext cx="286468"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4</xdr:col>
      <xdr:colOff>570375</xdr:colOff>
      <xdr:row>2</xdr:row>
      <xdr:rowOff>159469</xdr:rowOff>
    </xdr:from>
    <xdr:to>
      <xdr:col>4</xdr:col>
      <xdr:colOff>741825</xdr:colOff>
      <xdr:row>4</xdr:row>
      <xdr:rowOff>7787</xdr:rowOff>
    </xdr:to>
    <xdr:sp macro="" textlink="">
      <xdr:nvSpPr>
        <xdr:cNvPr id="11" name="Freccia a destra 10">
          <a:extLst>
            <a:ext uri="{FF2B5EF4-FFF2-40B4-BE49-F238E27FC236}">
              <a16:creationId xmlns:a16="http://schemas.microsoft.com/office/drawing/2014/main" id="{00000000-0008-0000-1200-00000B000000}"/>
            </a:ext>
          </a:extLst>
        </xdr:cNvPr>
        <xdr:cNvSpPr/>
      </xdr:nvSpPr>
      <xdr:spPr>
        <a:xfrm rot="5400000">
          <a:off x="7713766" y="864678"/>
          <a:ext cx="286468"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2</xdr:col>
      <xdr:colOff>622709</xdr:colOff>
      <xdr:row>16</xdr:row>
      <xdr:rowOff>38100</xdr:rowOff>
    </xdr:from>
    <xdr:to>
      <xdr:col>2</xdr:col>
      <xdr:colOff>742950</xdr:colOff>
      <xdr:row>16</xdr:row>
      <xdr:rowOff>188556</xdr:rowOff>
    </xdr:to>
    <xdr:sp macro="" textlink="">
      <xdr:nvSpPr>
        <xdr:cNvPr id="16" name="Freccia a destra 15">
          <a:extLst>
            <a:ext uri="{FF2B5EF4-FFF2-40B4-BE49-F238E27FC236}">
              <a16:creationId xmlns:a16="http://schemas.microsoft.com/office/drawing/2014/main" id="{00000000-0008-0000-1200-000010000000}"/>
            </a:ext>
          </a:extLst>
        </xdr:cNvPr>
        <xdr:cNvSpPr/>
      </xdr:nvSpPr>
      <xdr:spPr>
        <a:xfrm rot="5400000">
          <a:off x="6627402" y="4977632"/>
          <a:ext cx="150456" cy="120241"/>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140631</xdr:colOff>
      <xdr:row>0</xdr:row>
      <xdr:rowOff>85725</xdr:rowOff>
    </xdr:from>
    <xdr:to>
      <xdr:col>0</xdr:col>
      <xdr:colOff>264456</xdr:colOff>
      <xdr:row>0</xdr:row>
      <xdr:rowOff>209550</xdr:rowOff>
    </xdr:to>
    <xdr:sp macro="" textlink="">
      <xdr:nvSpPr>
        <xdr:cNvPr id="6" name="Connettore 5">
          <a:extLst>
            <a:ext uri="{FF2B5EF4-FFF2-40B4-BE49-F238E27FC236}">
              <a16:creationId xmlns:a16="http://schemas.microsoft.com/office/drawing/2014/main" id="{00000000-0008-0000-1300-000006000000}"/>
            </a:ext>
          </a:extLst>
        </xdr:cNvPr>
        <xdr:cNvSpPr/>
      </xdr:nvSpPr>
      <xdr:spPr>
        <a:xfrm>
          <a:off x="140631" y="85725"/>
          <a:ext cx="123825" cy="123825"/>
        </a:xfrm>
        <a:prstGeom prst="flowChartConnector">
          <a:avLst/>
        </a:prstGeom>
        <a:solidFill>
          <a:srgbClr val="C00000"/>
        </a:solidFill>
        <a:ln>
          <a:solidFill>
            <a:srgbClr val="F49A0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104775</xdr:colOff>
      <xdr:row>16</xdr:row>
      <xdr:rowOff>152400</xdr:rowOff>
    </xdr:from>
    <xdr:to>
      <xdr:col>0</xdr:col>
      <xdr:colOff>228600</xdr:colOff>
      <xdr:row>16</xdr:row>
      <xdr:rowOff>276225</xdr:rowOff>
    </xdr:to>
    <xdr:sp macro="" textlink="">
      <xdr:nvSpPr>
        <xdr:cNvPr id="2" name="Connettore 1">
          <a:extLst>
            <a:ext uri="{FF2B5EF4-FFF2-40B4-BE49-F238E27FC236}">
              <a16:creationId xmlns:a16="http://schemas.microsoft.com/office/drawing/2014/main" id="{00000000-0008-0000-1400-000002000000}"/>
            </a:ext>
          </a:extLst>
        </xdr:cNvPr>
        <xdr:cNvSpPr/>
      </xdr:nvSpPr>
      <xdr:spPr>
        <a:xfrm>
          <a:off x="104775" y="18878550"/>
          <a:ext cx="123825" cy="57150"/>
        </a:xfrm>
        <a:prstGeom prst="flowChartConnector">
          <a:avLst/>
        </a:prstGeom>
        <a:solidFill>
          <a:srgbClr val="C00000"/>
        </a:solidFill>
        <a:ln>
          <a:solidFill>
            <a:srgbClr val="F49A0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102340</xdr:colOff>
      <xdr:row>1</xdr:row>
      <xdr:rowOff>53745</xdr:rowOff>
    </xdr:from>
    <xdr:to>
      <xdr:col>0</xdr:col>
      <xdr:colOff>226165</xdr:colOff>
      <xdr:row>1</xdr:row>
      <xdr:rowOff>177570</xdr:rowOff>
    </xdr:to>
    <xdr:sp macro="" textlink="">
      <xdr:nvSpPr>
        <xdr:cNvPr id="3" name="Connettore 2">
          <a:extLst>
            <a:ext uri="{FF2B5EF4-FFF2-40B4-BE49-F238E27FC236}">
              <a16:creationId xmlns:a16="http://schemas.microsoft.com/office/drawing/2014/main" id="{00000000-0008-0000-1400-000003000000}"/>
            </a:ext>
          </a:extLst>
        </xdr:cNvPr>
        <xdr:cNvSpPr/>
      </xdr:nvSpPr>
      <xdr:spPr>
        <a:xfrm>
          <a:off x="102340" y="248133"/>
          <a:ext cx="123825" cy="123825"/>
        </a:xfrm>
        <a:prstGeom prst="flowChartConnector">
          <a:avLst/>
        </a:prstGeom>
        <a:solidFill>
          <a:srgbClr val="C00000"/>
        </a:solidFill>
        <a:ln>
          <a:solidFill>
            <a:srgbClr val="F49A0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xdr:col>
      <xdr:colOff>3312457</xdr:colOff>
      <xdr:row>5</xdr:row>
      <xdr:rowOff>4483</xdr:rowOff>
    </xdr:from>
    <xdr:to>
      <xdr:col>1</xdr:col>
      <xdr:colOff>3560108</xdr:colOff>
      <xdr:row>5</xdr:row>
      <xdr:rowOff>175933</xdr:rowOff>
    </xdr:to>
    <xdr:sp macro="" textlink="">
      <xdr:nvSpPr>
        <xdr:cNvPr id="4" name="Freccia a destra 3">
          <a:extLst>
            <a:ext uri="{FF2B5EF4-FFF2-40B4-BE49-F238E27FC236}">
              <a16:creationId xmlns:a16="http://schemas.microsoft.com/office/drawing/2014/main" id="{00000000-0008-0000-1400-000004000000}"/>
            </a:ext>
          </a:extLst>
        </xdr:cNvPr>
        <xdr:cNvSpPr/>
      </xdr:nvSpPr>
      <xdr:spPr>
        <a:xfrm>
          <a:off x="3702982" y="16425583"/>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104775</xdr:colOff>
      <xdr:row>0</xdr:row>
      <xdr:rowOff>133350</xdr:rowOff>
    </xdr:from>
    <xdr:to>
      <xdr:col>0</xdr:col>
      <xdr:colOff>228600</xdr:colOff>
      <xdr:row>0</xdr:row>
      <xdr:rowOff>257175</xdr:rowOff>
    </xdr:to>
    <xdr:sp macro="" textlink="">
      <xdr:nvSpPr>
        <xdr:cNvPr id="3" name="Connettore 2">
          <a:extLst>
            <a:ext uri="{FF2B5EF4-FFF2-40B4-BE49-F238E27FC236}">
              <a16:creationId xmlns:a16="http://schemas.microsoft.com/office/drawing/2014/main" id="{00000000-0008-0000-1500-000003000000}"/>
            </a:ext>
          </a:extLst>
        </xdr:cNvPr>
        <xdr:cNvSpPr/>
      </xdr:nvSpPr>
      <xdr:spPr>
        <a:xfrm>
          <a:off x="104775" y="133350"/>
          <a:ext cx="123825" cy="123825"/>
        </a:xfrm>
        <a:prstGeom prst="flowChartConnector">
          <a:avLst/>
        </a:prstGeom>
        <a:solidFill>
          <a:srgbClr val="02A78C"/>
        </a:solidFill>
        <a:ln>
          <a:solidFill>
            <a:srgbClr val="02A78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152400</xdr:colOff>
      <xdr:row>17</xdr:row>
      <xdr:rowOff>219075</xdr:rowOff>
    </xdr:from>
    <xdr:to>
      <xdr:col>0</xdr:col>
      <xdr:colOff>276225</xdr:colOff>
      <xdr:row>17</xdr:row>
      <xdr:rowOff>342900</xdr:rowOff>
    </xdr:to>
    <xdr:sp macro="" textlink="">
      <xdr:nvSpPr>
        <xdr:cNvPr id="6" name="Connettore 5">
          <a:extLst>
            <a:ext uri="{FF2B5EF4-FFF2-40B4-BE49-F238E27FC236}">
              <a16:creationId xmlns:a16="http://schemas.microsoft.com/office/drawing/2014/main" id="{00000000-0008-0000-1500-000006000000}"/>
            </a:ext>
          </a:extLst>
        </xdr:cNvPr>
        <xdr:cNvSpPr/>
      </xdr:nvSpPr>
      <xdr:spPr>
        <a:xfrm>
          <a:off x="152400" y="5038725"/>
          <a:ext cx="123825" cy="123825"/>
        </a:xfrm>
        <a:prstGeom prst="flowChartConnector">
          <a:avLst/>
        </a:prstGeom>
        <a:solidFill>
          <a:srgbClr val="02A78C"/>
        </a:solidFill>
        <a:ln>
          <a:solidFill>
            <a:srgbClr val="02A78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114300</xdr:colOff>
      <xdr:row>42</xdr:row>
      <xdr:rowOff>219075</xdr:rowOff>
    </xdr:from>
    <xdr:to>
      <xdr:col>0</xdr:col>
      <xdr:colOff>238125</xdr:colOff>
      <xdr:row>42</xdr:row>
      <xdr:rowOff>342900</xdr:rowOff>
    </xdr:to>
    <xdr:sp macro="" textlink="">
      <xdr:nvSpPr>
        <xdr:cNvPr id="7" name="Connettore 6">
          <a:extLst>
            <a:ext uri="{FF2B5EF4-FFF2-40B4-BE49-F238E27FC236}">
              <a16:creationId xmlns:a16="http://schemas.microsoft.com/office/drawing/2014/main" id="{00000000-0008-0000-1500-000007000000}"/>
            </a:ext>
          </a:extLst>
        </xdr:cNvPr>
        <xdr:cNvSpPr/>
      </xdr:nvSpPr>
      <xdr:spPr>
        <a:xfrm>
          <a:off x="9467850" y="4619625"/>
          <a:ext cx="123825" cy="123825"/>
        </a:xfrm>
        <a:prstGeom prst="flowChartConnector">
          <a:avLst/>
        </a:prstGeom>
        <a:solidFill>
          <a:srgbClr val="02A78C"/>
        </a:solidFill>
        <a:ln>
          <a:solidFill>
            <a:srgbClr val="02A78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104775</xdr:colOff>
      <xdr:row>0</xdr:row>
      <xdr:rowOff>133350</xdr:rowOff>
    </xdr:from>
    <xdr:to>
      <xdr:col>0</xdr:col>
      <xdr:colOff>228600</xdr:colOff>
      <xdr:row>0</xdr:row>
      <xdr:rowOff>257175</xdr:rowOff>
    </xdr:to>
    <xdr:sp macro="" textlink="">
      <xdr:nvSpPr>
        <xdr:cNvPr id="2" name="Connettore 1">
          <a:extLst>
            <a:ext uri="{FF2B5EF4-FFF2-40B4-BE49-F238E27FC236}">
              <a16:creationId xmlns:a16="http://schemas.microsoft.com/office/drawing/2014/main" id="{00000000-0008-0000-1600-000002000000}"/>
            </a:ext>
          </a:extLst>
        </xdr:cNvPr>
        <xdr:cNvSpPr/>
      </xdr:nvSpPr>
      <xdr:spPr>
        <a:xfrm>
          <a:off x="104775" y="133350"/>
          <a:ext cx="123825" cy="123825"/>
        </a:xfrm>
        <a:prstGeom prst="flowChartConnector">
          <a:avLst/>
        </a:prstGeom>
        <a:solidFill>
          <a:srgbClr val="02A78C"/>
        </a:solidFill>
        <a:ln>
          <a:solidFill>
            <a:srgbClr val="02A78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152400</xdr:colOff>
      <xdr:row>17</xdr:row>
      <xdr:rowOff>219075</xdr:rowOff>
    </xdr:from>
    <xdr:to>
      <xdr:col>0</xdr:col>
      <xdr:colOff>276225</xdr:colOff>
      <xdr:row>17</xdr:row>
      <xdr:rowOff>342900</xdr:rowOff>
    </xdr:to>
    <xdr:sp macro="" textlink="">
      <xdr:nvSpPr>
        <xdr:cNvPr id="3" name="Connettore 2">
          <a:extLst>
            <a:ext uri="{FF2B5EF4-FFF2-40B4-BE49-F238E27FC236}">
              <a16:creationId xmlns:a16="http://schemas.microsoft.com/office/drawing/2014/main" id="{00000000-0008-0000-1600-000003000000}"/>
            </a:ext>
          </a:extLst>
        </xdr:cNvPr>
        <xdr:cNvSpPr/>
      </xdr:nvSpPr>
      <xdr:spPr>
        <a:xfrm>
          <a:off x="152400" y="4619625"/>
          <a:ext cx="123825" cy="123825"/>
        </a:xfrm>
        <a:prstGeom prst="flowChartConnector">
          <a:avLst/>
        </a:prstGeom>
        <a:solidFill>
          <a:srgbClr val="02A78C"/>
        </a:solidFill>
        <a:ln>
          <a:solidFill>
            <a:srgbClr val="02A78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114300</xdr:colOff>
      <xdr:row>42</xdr:row>
      <xdr:rowOff>219075</xdr:rowOff>
    </xdr:from>
    <xdr:to>
      <xdr:col>0</xdr:col>
      <xdr:colOff>238125</xdr:colOff>
      <xdr:row>42</xdr:row>
      <xdr:rowOff>342900</xdr:rowOff>
    </xdr:to>
    <xdr:sp macro="" textlink="">
      <xdr:nvSpPr>
        <xdr:cNvPr id="4" name="Connettore 3">
          <a:extLst>
            <a:ext uri="{FF2B5EF4-FFF2-40B4-BE49-F238E27FC236}">
              <a16:creationId xmlns:a16="http://schemas.microsoft.com/office/drawing/2014/main" id="{00000000-0008-0000-1600-000004000000}"/>
            </a:ext>
          </a:extLst>
        </xdr:cNvPr>
        <xdr:cNvSpPr/>
      </xdr:nvSpPr>
      <xdr:spPr>
        <a:xfrm>
          <a:off x="114300" y="10239375"/>
          <a:ext cx="123825" cy="123825"/>
        </a:xfrm>
        <a:prstGeom prst="flowChartConnector">
          <a:avLst/>
        </a:prstGeom>
        <a:solidFill>
          <a:srgbClr val="02A78C"/>
        </a:solidFill>
        <a:ln>
          <a:solidFill>
            <a:srgbClr val="02A78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19.xml><?xml version="1.0" encoding="utf-8"?>
<xdr:wsDr xmlns:xdr="http://schemas.openxmlformats.org/drawingml/2006/spreadsheetDrawing" xmlns:a="http://schemas.openxmlformats.org/drawingml/2006/main">
  <xdr:oneCellAnchor>
    <xdr:from>
      <xdr:col>8</xdr:col>
      <xdr:colOff>172006</xdr:colOff>
      <xdr:row>0</xdr:row>
      <xdr:rowOff>0</xdr:rowOff>
    </xdr:from>
    <xdr:ext cx="1990725" cy="409920"/>
    <mc:AlternateContent xmlns:mc="http://schemas.openxmlformats.org/markup-compatibility/2006" xmlns:a14="http://schemas.microsoft.com/office/drawing/2010/main">
      <mc:Choice Requires="a14">
        <xdr:sp macro="" textlink="">
          <xdr:nvSpPr>
            <xdr:cNvPr id="2" name="CasellaDiTesto 1">
              <a:extLst>
                <a:ext uri="{FF2B5EF4-FFF2-40B4-BE49-F238E27FC236}">
                  <a16:creationId xmlns:a16="http://schemas.microsoft.com/office/drawing/2014/main" id="{00000000-0008-0000-1700-000002000000}"/>
                </a:ext>
              </a:extLst>
            </xdr:cNvPr>
            <xdr:cNvSpPr txBox="1"/>
          </xdr:nvSpPr>
          <xdr:spPr>
            <a:xfrm>
              <a:off x="10847428" y="0"/>
              <a:ext cx="19907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nary>
                      <m:naryPr>
                        <m:chr m:val="∑"/>
                        <m:subHide m:val="on"/>
                        <m:supHide m:val="on"/>
                        <m:ctrlPr>
                          <a:rPr lang="it-IT" sz="1100" i="1">
                            <a:latin typeface="Cambria Math" panose="02040503050406030204" pitchFamily="18" charset="0"/>
                          </a:rPr>
                        </m:ctrlPr>
                      </m:naryPr>
                      <m:sub/>
                      <m:sup/>
                      <m:e>
                        <m:sSub>
                          <m:sSubPr>
                            <m:ctrlPr>
                              <a:rPr lang="it-IT" sz="1100" i="1">
                                <a:latin typeface="Cambria Math" panose="02040503050406030204" pitchFamily="18" charset="0"/>
                              </a:rPr>
                            </m:ctrlPr>
                          </m:sSubPr>
                          <m:e>
                            <m:r>
                              <a:rPr lang="it-IT" sz="1100" b="0" i="1">
                                <a:latin typeface="Cambria Math" panose="02040503050406030204" pitchFamily="18" charset="0"/>
                              </a:rPr>
                              <m:t>𝑇</m:t>
                            </m:r>
                          </m:e>
                          <m:sub>
                            <m:r>
                              <a:rPr lang="it-IT" sz="1100" b="0" i="1">
                                <a:latin typeface="Cambria Math" panose="02040503050406030204" pitchFamily="18" charset="0"/>
                              </a:rPr>
                              <m:t>𝑎</m:t>
                            </m:r>
                          </m:sub>
                        </m:sSub>
                      </m:e>
                    </m:nary>
                    <m:r>
                      <a:rPr lang="it-IT" sz="1100" b="0" i="1">
                        <a:latin typeface="Cambria Math" panose="02040503050406030204" pitchFamily="18" charset="0"/>
                      </a:rPr>
                      <m:t>=</m:t>
                    </m:r>
                    <m:nary>
                      <m:naryPr>
                        <m:chr m:val="∑"/>
                        <m:subHide m:val="on"/>
                        <m:supHide m:val="on"/>
                        <m:ctrlPr>
                          <a:rPr lang="it-IT" sz="1100" b="0" i="1">
                            <a:latin typeface="Cambria Math" panose="02040503050406030204" pitchFamily="18" charset="0"/>
                          </a:rPr>
                        </m:ctrlPr>
                      </m:naryPr>
                      <m:sub/>
                      <m:sup/>
                      <m:e>
                        <m:sSub>
                          <m:sSubPr>
                            <m:ctrlPr>
                              <a:rPr lang="it-IT" sz="1100" b="0" i="1">
                                <a:latin typeface="Cambria Math" panose="02040503050406030204" pitchFamily="18" charset="0"/>
                              </a:rPr>
                            </m:ctrlPr>
                          </m:sSubPr>
                          <m:e>
                            <m:r>
                              <a:rPr lang="it-IT" sz="1100" b="0" i="1">
                                <a:latin typeface="Cambria Math" panose="02040503050406030204" pitchFamily="18" charset="0"/>
                              </a:rPr>
                              <m:t>𝑇𝑉</m:t>
                            </m:r>
                          </m:e>
                          <m:sub>
                            <m:r>
                              <a:rPr lang="it-IT" sz="1100" b="0" i="1">
                                <a:latin typeface="Cambria Math" panose="02040503050406030204" pitchFamily="18" charset="0"/>
                              </a:rPr>
                              <m:t>𝑎</m:t>
                            </m:r>
                          </m:sub>
                        </m:sSub>
                      </m:e>
                    </m:nary>
                    <m:r>
                      <a:rPr lang="it-IT" sz="1100" b="0" i="1">
                        <a:latin typeface="Cambria Math" panose="02040503050406030204" pitchFamily="18" charset="0"/>
                      </a:rPr>
                      <m:t>+</m:t>
                    </m:r>
                    <m:nary>
                      <m:naryPr>
                        <m:chr m:val="∑"/>
                        <m:subHide m:val="on"/>
                        <m:supHide m:val="on"/>
                        <m:ctrlPr>
                          <a:rPr lang="it-IT" sz="1100" b="0" i="1">
                            <a:latin typeface="Cambria Math" panose="02040503050406030204" pitchFamily="18" charset="0"/>
                          </a:rPr>
                        </m:ctrlPr>
                      </m:naryPr>
                      <m:sub/>
                      <m:sup/>
                      <m:e>
                        <m:sSub>
                          <m:sSubPr>
                            <m:ctrlPr>
                              <a:rPr lang="it-IT" sz="1100" b="0" i="1">
                                <a:latin typeface="Cambria Math" panose="02040503050406030204" pitchFamily="18" charset="0"/>
                              </a:rPr>
                            </m:ctrlPr>
                          </m:sSubPr>
                          <m:e>
                            <m:r>
                              <a:rPr lang="it-IT" sz="1100" b="0" i="1">
                                <a:latin typeface="Cambria Math" panose="02040503050406030204" pitchFamily="18" charset="0"/>
                              </a:rPr>
                              <m:t>𝑇𝐹</m:t>
                            </m:r>
                          </m:e>
                          <m:sub>
                            <m:r>
                              <a:rPr lang="it-IT" sz="1100" b="0" i="1">
                                <a:latin typeface="Cambria Math" panose="02040503050406030204" pitchFamily="18" charset="0"/>
                              </a:rPr>
                              <m:t>𝑎</m:t>
                            </m:r>
                          </m:sub>
                        </m:sSub>
                      </m:e>
                    </m:nary>
                  </m:oMath>
                </m:oMathPara>
              </a14:m>
              <a:endParaRPr lang="it-IT" sz="1100"/>
            </a:p>
          </xdr:txBody>
        </xdr:sp>
      </mc:Choice>
      <mc:Fallback xmlns="">
        <xdr:sp macro="" textlink="">
          <xdr:nvSpPr>
            <xdr:cNvPr id="2" name="CasellaDiTesto 1">
              <a:extLst>
                <a:ext uri="{FF2B5EF4-FFF2-40B4-BE49-F238E27FC236}">
                  <a16:creationId xmlns:a16="http://schemas.microsoft.com/office/drawing/2014/main" id="{DEAF964A-2EFE-4DE9-B782-E2418DC5400D}"/>
                </a:ext>
              </a:extLst>
            </xdr:cNvPr>
            <xdr:cNvSpPr txBox="1"/>
          </xdr:nvSpPr>
          <xdr:spPr>
            <a:xfrm>
              <a:off x="10847428" y="0"/>
              <a:ext cx="19907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it-IT" sz="1100" i="0">
                  <a:latin typeface="Cambria Math" panose="02040503050406030204" pitchFamily="18" charset="0"/>
                </a:rPr>
                <a:t>∑</a:t>
              </a:r>
              <a:r>
                <a:rPr lang="it-IT" sz="1100" b="0" i="0">
                  <a:latin typeface="Cambria Math" panose="02040503050406030204" pitchFamily="18" charset="0"/>
                </a:rPr>
                <a:t>▒𝑇_𝑎 =∑▒〖𝑇𝑉〗_𝑎 +∑▒〖𝑇𝐹〗_𝑎 </a:t>
              </a:r>
              <a:endParaRPr lang="it-IT" sz="1100"/>
            </a:p>
          </xdr:txBody>
        </xdr:sp>
      </mc:Fallback>
    </mc:AlternateContent>
    <xdr:clientData/>
  </xdr:oneCellAnchor>
  <xdr:oneCellAnchor>
    <xdr:from>
      <xdr:col>4</xdr:col>
      <xdr:colOff>252412</xdr:colOff>
      <xdr:row>78</xdr:row>
      <xdr:rowOff>104774</xdr:rowOff>
    </xdr:from>
    <xdr:ext cx="2190750" cy="225126"/>
    <mc:AlternateContent xmlns:mc="http://schemas.openxmlformats.org/markup-compatibility/2006" xmlns:a14="http://schemas.microsoft.com/office/drawing/2010/main">
      <mc:Choice Requires="a14">
        <xdr:sp macro="" textlink="">
          <xdr:nvSpPr>
            <xdr:cNvPr id="4" name="CasellaDiTesto 3">
              <a:extLst>
                <a:ext uri="{FF2B5EF4-FFF2-40B4-BE49-F238E27FC236}">
                  <a16:creationId xmlns:a16="http://schemas.microsoft.com/office/drawing/2014/main" id="{00000000-0008-0000-1700-000004000000}"/>
                </a:ext>
              </a:extLst>
            </xdr:cNvPr>
            <xdr:cNvSpPr txBox="1"/>
          </xdr:nvSpPr>
          <xdr:spPr>
            <a:xfrm>
              <a:off x="5348287" y="11068049"/>
              <a:ext cx="2190750" cy="2251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14:m>
                <m:oMath xmlns:m="http://schemas.openxmlformats.org/officeDocument/2006/math">
                  <m:f>
                    <m:fPr>
                      <m:type m:val="skw"/>
                      <m:ctrlPr>
                        <a:rPr lang="it-IT" sz="1100" b="0" i="1">
                          <a:latin typeface="Cambria Math" panose="02040503050406030204" pitchFamily="18" charset="0"/>
                        </a:rPr>
                      </m:ctrlPr>
                    </m:fPr>
                    <m:num>
                      <m:nary>
                        <m:naryPr>
                          <m:chr m:val="∑"/>
                          <m:subHide m:val="on"/>
                          <m:supHide m:val="on"/>
                          <m:ctrlPr>
                            <a:rPr lang="it-IT" sz="1100" b="0" i="1">
                              <a:solidFill>
                                <a:schemeClr val="tx1"/>
                              </a:solidFill>
                              <a:effectLst/>
                              <a:latin typeface="Cambria Math" panose="02040503050406030204" pitchFamily="18" charset="0"/>
                              <a:ea typeface="+mn-ea"/>
                              <a:cs typeface="+mn-cs"/>
                            </a:rPr>
                          </m:ctrlPr>
                        </m:naryPr>
                        <m:sub/>
                        <m:sup/>
                        <m:e>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𝑇</m:t>
                              </m:r>
                            </m:e>
                            <m:sub>
                              <m:r>
                                <a:rPr lang="it-IT" sz="1100" b="0" i="1">
                                  <a:solidFill>
                                    <a:schemeClr val="tx1"/>
                                  </a:solidFill>
                                  <a:effectLst/>
                                  <a:latin typeface="Cambria Math" panose="02040503050406030204" pitchFamily="18" charset="0"/>
                                  <a:ea typeface="+mn-ea"/>
                                  <a:cs typeface="+mn-cs"/>
                                </a:rPr>
                                <m:t>𝑎</m:t>
                              </m:r>
                            </m:sub>
                          </m:sSub>
                        </m:e>
                      </m:nary>
                    </m:num>
                    <m:den>
                      <m:nary>
                        <m:naryPr>
                          <m:chr m:val="∑"/>
                          <m:subHide m:val="on"/>
                          <m:supHide m:val="on"/>
                          <m:ctrlPr>
                            <a:rPr lang="it-IT" sz="1100" b="0" i="1">
                              <a:solidFill>
                                <a:schemeClr val="tx1"/>
                              </a:solidFill>
                              <a:effectLst/>
                              <a:latin typeface="Cambria Math" panose="02040503050406030204" pitchFamily="18" charset="0"/>
                              <a:ea typeface="+mn-ea"/>
                              <a:cs typeface="+mn-cs"/>
                            </a:rPr>
                          </m:ctrlPr>
                        </m:naryPr>
                        <m:sub/>
                        <m:sup/>
                        <m:e>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𝑇</m:t>
                              </m:r>
                            </m:e>
                            <m:sub>
                              <m:r>
                                <a:rPr lang="it-IT" sz="1100" b="0" i="1">
                                  <a:solidFill>
                                    <a:schemeClr val="tx1"/>
                                  </a:solidFill>
                                  <a:effectLst/>
                                  <a:latin typeface="Cambria Math" panose="02040503050406030204" pitchFamily="18" charset="0"/>
                                  <a:ea typeface="+mn-ea"/>
                                  <a:cs typeface="+mn-cs"/>
                                </a:rPr>
                                <m:t>𝑎</m:t>
                              </m:r>
                              <m:r>
                                <a:rPr lang="it-IT" sz="1100" b="0" i="1">
                                  <a:solidFill>
                                    <a:schemeClr val="tx1"/>
                                  </a:solidFill>
                                  <a:effectLst/>
                                  <a:latin typeface="Cambria Math" panose="02040503050406030204" pitchFamily="18" charset="0"/>
                                  <a:ea typeface="+mn-ea"/>
                                  <a:cs typeface="+mn-cs"/>
                                </a:rPr>
                                <m:t>−1</m:t>
                              </m:r>
                            </m:sub>
                          </m:sSub>
                        </m:e>
                      </m:nary>
                    </m:den>
                  </m:f>
                </m:oMath>
              </a14:m>
              <a:r>
                <a:rPr lang="it-IT" sz="1100"/>
                <a:t>  </a:t>
              </a:r>
              <a14:m>
                <m:oMath xmlns:m="http://schemas.openxmlformats.org/officeDocument/2006/math">
                  <m:r>
                    <a:rPr lang="it-IT" sz="1100" i="1">
                      <a:solidFill>
                        <a:schemeClr val="tx1"/>
                      </a:solidFill>
                      <a:effectLst/>
                      <a:latin typeface="Cambria Math" panose="02040503050406030204" pitchFamily="18" charset="0"/>
                      <a:ea typeface="+mn-ea"/>
                      <a:cs typeface="+mn-cs"/>
                    </a:rPr>
                    <m:t>≤</m:t>
                  </m:r>
                </m:oMath>
              </a14:m>
              <a:r>
                <a:rPr lang="it-IT" sz="1100"/>
                <a:t> 1+</a:t>
              </a:r>
              <a:r>
                <a:rPr lang="it-IT" sz="1100">
                  <a:sym typeface="Symbol" panose="05050102010706020507" pitchFamily="18" charset="2"/>
                </a:rPr>
                <a:t></a:t>
              </a:r>
              <a:r>
                <a:rPr lang="it-IT" sz="1100" baseline="-25000">
                  <a:sym typeface="Symbol" panose="05050102010706020507" pitchFamily="18" charset="2"/>
                </a:rPr>
                <a:t>a   </a:t>
              </a:r>
              <a:endParaRPr lang="it-IT" sz="1100" baseline="-25000"/>
            </a:p>
          </xdr:txBody>
        </xdr:sp>
      </mc:Choice>
      <mc:Fallback xmlns="">
        <xdr:sp macro="" textlink="">
          <xdr:nvSpPr>
            <xdr:cNvPr id="4" name="CasellaDiTesto 3">
              <a:extLst>
                <a:ext uri="{FF2B5EF4-FFF2-40B4-BE49-F238E27FC236}">
                  <a16:creationId xmlns:a16="http://schemas.microsoft.com/office/drawing/2014/main" id="{39543DB0-64B6-4364-9818-0128CFBC7B12}"/>
                </a:ext>
              </a:extLst>
            </xdr:cNvPr>
            <xdr:cNvSpPr txBox="1"/>
          </xdr:nvSpPr>
          <xdr:spPr>
            <a:xfrm>
              <a:off x="5348287" y="11068049"/>
              <a:ext cx="2190750" cy="2251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it-IT" sz="1100" b="0" i="0">
                  <a:latin typeface="Cambria Math" panose="02040503050406030204" pitchFamily="18" charset="0"/>
                </a:rPr>
                <a:t>(</a:t>
              </a:r>
              <a:r>
                <a:rPr lang="it-IT" sz="1100" b="0" i="0">
                  <a:solidFill>
                    <a:schemeClr val="tx1"/>
                  </a:solidFill>
                  <a:effectLst/>
                  <a:latin typeface="Cambria Math" panose="02040503050406030204" pitchFamily="18" charset="0"/>
                  <a:ea typeface="+mn-ea"/>
                  <a:cs typeface="+mn-cs"/>
                </a:rPr>
                <a:t>∑▒𝑇_𝑎 )⁄(∑▒𝑇_(𝑎−1) )</a:t>
              </a:r>
              <a:r>
                <a:rPr lang="it-IT" sz="1100"/>
                <a:t>  </a:t>
              </a:r>
              <a:r>
                <a:rPr lang="it-IT" sz="1100" i="0">
                  <a:solidFill>
                    <a:schemeClr val="tx1"/>
                  </a:solidFill>
                  <a:effectLst/>
                  <a:latin typeface="Cambria Math" panose="02040503050406030204" pitchFamily="18" charset="0"/>
                  <a:ea typeface="+mn-ea"/>
                  <a:cs typeface="+mn-cs"/>
                </a:rPr>
                <a:t>≤</a:t>
              </a:r>
              <a:r>
                <a:rPr lang="it-IT" sz="1100"/>
                <a:t> 1+</a:t>
              </a:r>
              <a:r>
                <a:rPr lang="it-IT" sz="1100">
                  <a:sym typeface="Symbol" panose="05050102010706020507" pitchFamily="18" charset="2"/>
                </a:rPr>
                <a:t></a:t>
              </a:r>
              <a:r>
                <a:rPr lang="it-IT" sz="1100" baseline="-25000">
                  <a:sym typeface="Symbol" panose="05050102010706020507" pitchFamily="18" charset="2"/>
                </a:rPr>
                <a:t>a   </a:t>
              </a:r>
              <a:endParaRPr lang="it-IT" sz="1100" baseline="-25000"/>
            </a:p>
          </xdr:txBody>
        </xdr:sp>
      </mc:Fallback>
    </mc:AlternateContent>
    <xdr:clientData/>
  </xdr:oneCellAnchor>
  <xdr:twoCellAnchor>
    <xdr:from>
      <xdr:col>0</xdr:col>
      <xdr:colOff>142875</xdr:colOff>
      <xdr:row>0</xdr:row>
      <xdr:rowOff>161925</xdr:rowOff>
    </xdr:from>
    <xdr:to>
      <xdr:col>0</xdr:col>
      <xdr:colOff>266700</xdr:colOff>
      <xdr:row>0</xdr:row>
      <xdr:rowOff>285750</xdr:rowOff>
    </xdr:to>
    <xdr:sp macro="" textlink="">
      <xdr:nvSpPr>
        <xdr:cNvPr id="5" name="Connettore 4">
          <a:extLst>
            <a:ext uri="{FF2B5EF4-FFF2-40B4-BE49-F238E27FC236}">
              <a16:creationId xmlns:a16="http://schemas.microsoft.com/office/drawing/2014/main" id="{00000000-0008-0000-1700-000005000000}"/>
            </a:ext>
          </a:extLst>
        </xdr:cNvPr>
        <xdr:cNvSpPr/>
      </xdr:nvSpPr>
      <xdr:spPr>
        <a:xfrm>
          <a:off x="142875" y="161925"/>
          <a:ext cx="123825" cy="123825"/>
        </a:xfrm>
        <a:prstGeom prst="flowChartConnector">
          <a:avLst/>
        </a:prstGeom>
        <a:solidFill>
          <a:srgbClr val="02A78C"/>
        </a:solidFill>
        <a:ln>
          <a:solidFill>
            <a:srgbClr val="02A78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180975</xdr:colOff>
      <xdr:row>78</xdr:row>
      <xdr:rowOff>180975</xdr:rowOff>
    </xdr:from>
    <xdr:to>
      <xdr:col>0</xdr:col>
      <xdr:colOff>304800</xdr:colOff>
      <xdr:row>78</xdr:row>
      <xdr:rowOff>304800</xdr:rowOff>
    </xdr:to>
    <xdr:sp macro="" textlink="">
      <xdr:nvSpPr>
        <xdr:cNvPr id="6" name="Connettore 5">
          <a:extLst>
            <a:ext uri="{FF2B5EF4-FFF2-40B4-BE49-F238E27FC236}">
              <a16:creationId xmlns:a16="http://schemas.microsoft.com/office/drawing/2014/main" id="{00000000-0008-0000-1700-000006000000}"/>
            </a:ext>
          </a:extLst>
        </xdr:cNvPr>
        <xdr:cNvSpPr/>
      </xdr:nvSpPr>
      <xdr:spPr>
        <a:xfrm>
          <a:off x="180975" y="6200775"/>
          <a:ext cx="123825" cy="123825"/>
        </a:xfrm>
        <a:prstGeom prst="flowChartConnector">
          <a:avLst/>
        </a:prstGeom>
        <a:solidFill>
          <a:srgbClr val="02A78C"/>
        </a:solidFill>
        <a:ln>
          <a:solidFill>
            <a:srgbClr val="02A78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104775</xdr:colOff>
      <xdr:row>0</xdr:row>
      <xdr:rowOff>152400</xdr:rowOff>
    </xdr:from>
    <xdr:to>
      <xdr:col>0</xdr:col>
      <xdr:colOff>228600</xdr:colOff>
      <xdr:row>0</xdr:row>
      <xdr:rowOff>276225</xdr:rowOff>
    </xdr:to>
    <xdr:sp macro="" textlink="">
      <xdr:nvSpPr>
        <xdr:cNvPr id="2" name="Connettore 1">
          <a:extLst>
            <a:ext uri="{FF2B5EF4-FFF2-40B4-BE49-F238E27FC236}">
              <a16:creationId xmlns:a16="http://schemas.microsoft.com/office/drawing/2014/main" id="{00000000-0008-0000-0200-000002000000}"/>
            </a:ext>
          </a:extLst>
        </xdr:cNvPr>
        <xdr:cNvSpPr/>
      </xdr:nvSpPr>
      <xdr:spPr>
        <a:xfrm>
          <a:off x="104775" y="152400"/>
          <a:ext cx="123825" cy="123825"/>
        </a:xfrm>
        <a:prstGeom prst="flowChartConnector">
          <a:avLst/>
        </a:prstGeom>
        <a:solidFill>
          <a:srgbClr val="FFC000"/>
        </a:solidFill>
        <a:ln>
          <a:solidFill>
            <a:srgbClr val="F49A0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7</xdr:col>
      <xdr:colOff>38098</xdr:colOff>
      <xdr:row>17</xdr:row>
      <xdr:rowOff>38100</xdr:rowOff>
    </xdr:from>
    <xdr:to>
      <xdr:col>7</xdr:col>
      <xdr:colOff>285749</xdr:colOff>
      <xdr:row>18</xdr:row>
      <xdr:rowOff>9525</xdr:rowOff>
    </xdr:to>
    <xdr:sp macro="" textlink="">
      <xdr:nvSpPr>
        <xdr:cNvPr id="4" name="Freccia a destra 3">
          <a:extLst>
            <a:ext uri="{FF2B5EF4-FFF2-40B4-BE49-F238E27FC236}">
              <a16:creationId xmlns:a16="http://schemas.microsoft.com/office/drawing/2014/main" id="{00000000-0008-0000-0200-000004000000}"/>
            </a:ext>
          </a:extLst>
        </xdr:cNvPr>
        <xdr:cNvSpPr/>
      </xdr:nvSpPr>
      <xdr:spPr>
        <a:xfrm rot="10800000">
          <a:off x="6572248" y="1609725"/>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38100</xdr:colOff>
      <xdr:row>37</xdr:row>
      <xdr:rowOff>57150</xdr:rowOff>
    </xdr:from>
    <xdr:to>
      <xdr:col>5</xdr:col>
      <xdr:colOff>285751</xdr:colOff>
      <xdr:row>37</xdr:row>
      <xdr:rowOff>219075</xdr:rowOff>
    </xdr:to>
    <xdr:sp macro="" textlink="">
      <xdr:nvSpPr>
        <xdr:cNvPr id="13" name="Freccia a destra 12">
          <a:extLst>
            <a:ext uri="{FF2B5EF4-FFF2-40B4-BE49-F238E27FC236}">
              <a16:creationId xmlns:a16="http://schemas.microsoft.com/office/drawing/2014/main" id="{00000000-0008-0000-0200-00000D000000}"/>
            </a:ext>
          </a:extLst>
        </xdr:cNvPr>
        <xdr:cNvSpPr/>
      </xdr:nvSpPr>
      <xdr:spPr>
        <a:xfrm rot="10800000">
          <a:off x="4476750" y="5772150"/>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38100</xdr:colOff>
      <xdr:row>38</xdr:row>
      <xdr:rowOff>38100</xdr:rowOff>
    </xdr:from>
    <xdr:to>
      <xdr:col>5</xdr:col>
      <xdr:colOff>285751</xdr:colOff>
      <xdr:row>38</xdr:row>
      <xdr:rowOff>200025</xdr:rowOff>
    </xdr:to>
    <xdr:sp macro="" textlink="">
      <xdr:nvSpPr>
        <xdr:cNvPr id="14" name="Freccia a destra 13">
          <a:extLst>
            <a:ext uri="{FF2B5EF4-FFF2-40B4-BE49-F238E27FC236}">
              <a16:creationId xmlns:a16="http://schemas.microsoft.com/office/drawing/2014/main" id="{00000000-0008-0000-0200-00000E000000}"/>
            </a:ext>
          </a:extLst>
        </xdr:cNvPr>
        <xdr:cNvSpPr/>
      </xdr:nvSpPr>
      <xdr:spPr>
        <a:xfrm rot="10800000">
          <a:off x="4476750" y="5981700"/>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28575</xdr:colOff>
      <xdr:row>43</xdr:row>
      <xdr:rowOff>9525</xdr:rowOff>
    </xdr:from>
    <xdr:to>
      <xdr:col>6</xdr:col>
      <xdr:colOff>276226</xdr:colOff>
      <xdr:row>43</xdr:row>
      <xdr:rowOff>171450</xdr:rowOff>
    </xdr:to>
    <xdr:sp macro="" textlink="">
      <xdr:nvSpPr>
        <xdr:cNvPr id="15" name="Freccia a destra 14">
          <a:extLst>
            <a:ext uri="{FF2B5EF4-FFF2-40B4-BE49-F238E27FC236}">
              <a16:creationId xmlns:a16="http://schemas.microsoft.com/office/drawing/2014/main" id="{00000000-0008-0000-0200-00000F000000}"/>
            </a:ext>
          </a:extLst>
        </xdr:cNvPr>
        <xdr:cNvSpPr/>
      </xdr:nvSpPr>
      <xdr:spPr>
        <a:xfrm rot="10800000">
          <a:off x="5514975" y="6943725"/>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28575</xdr:colOff>
      <xdr:row>44</xdr:row>
      <xdr:rowOff>171450</xdr:rowOff>
    </xdr:from>
    <xdr:to>
      <xdr:col>6</xdr:col>
      <xdr:colOff>276226</xdr:colOff>
      <xdr:row>44</xdr:row>
      <xdr:rowOff>333375</xdr:rowOff>
    </xdr:to>
    <xdr:sp macro="" textlink="">
      <xdr:nvSpPr>
        <xdr:cNvPr id="16" name="Freccia a destra 15">
          <a:extLst>
            <a:ext uri="{FF2B5EF4-FFF2-40B4-BE49-F238E27FC236}">
              <a16:creationId xmlns:a16="http://schemas.microsoft.com/office/drawing/2014/main" id="{00000000-0008-0000-0200-000010000000}"/>
            </a:ext>
          </a:extLst>
        </xdr:cNvPr>
        <xdr:cNvSpPr/>
      </xdr:nvSpPr>
      <xdr:spPr>
        <a:xfrm rot="10800000">
          <a:off x="5514975" y="7296150"/>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19050</xdr:colOff>
      <xdr:row>45</xdr:row>
      <xdr:rowOff>161925</xdr:rowOff>
    </xdr:from>
    <xdr:to>
      <xdr:col>6</xdr:col>
      <xdr:colOff>266701</xdr:colOff>
      <xdr:row>45</xdr:row>
      <xdr:rowOff>323850</xdr:rowOff>
    </xdr:to>
    <xdr:sp macro="" textlink="">
      <xdr:nvSpPr>
        <xdr:cNvPr id="17" name="Freccia a destra 16">
          <a:extLst>
            <a:ext uri="{FF2B5EF4-FFF2-40B4-BE49-F238E27FC236}">
              <a16:creationId xmlns:a16="http://schemas.microsoft.com/office/drawing/2014/main" id="{00000000-0008-0000-0200-000011000000}"/>
            </a:ext>
          </a:extLst>
        </xdr:cNvPr>
        <xdr:cNvSpPr/>
      </xdr:nvSpPr>
      <xdr:spPr>
        <a:xfrm rot="10800000">
          <a:off x="5505450" y="7743825"/>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28575</xdr:colOff>
      <xdr:row>56</xdr:row>
      <xdr:rowOff>19050</xdr:rowOff>
    </xdr:from>
    <xdr:to>
      <xdr:col>5</xdr:col>
      <xdr:colOff>276226</xdr:colOff>
      <xdr:row>56</xdr:row>
      <xdr:rowOff>180975</xdr:rowOff>
    </xdr:to>
    <xdr:sp macro="" textlink="">
      <xdr:nvSpPr>
        <xdr:cNvPr id="18" name="Freccia a destra 17">
          <a:extLst>
            <a:ext uri="{FF2B5EF4-FFF2-40B4-BE49-F238E27FC236}">
              <a16:creationId xmlns:a16="http://schemas.microsoft.com/office/drawing/2014/main" id="{00000000-0008-0000-0200-000012000000}"/>
            </a:ext>
          </a:extLst>
        </xdr:cNvPr>
        <xdr:cNvSpPr/>
      </xdr:nvSpPr>
      <xdr:spPr>
        <a:xfrm rot="10800000">
          <a:off x="4467225" y="10077450"/>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38100</xdr:colOff>
      <xdr:row>57</xdr:row>
      <xdr:rowOff>47625</xdr:rowOff>
    </xdr:from>
    <xdr:to>
      <xdr:col>5</xdr:col>
      <xdr:colOff>285751</xdr:colOff>
      <xdr:row>58</xdr:row>
      <xdr:rowOff>19050</xdr:rowOff>
    </xdr:to>
    <xdr:sp macro="" textlink="">
      <xdr:nvSpPr>
        <xdr:cNvPr id="19" name="Freccia a destra 18">
          <a:extLst>
            <a:ext uri="{FF2B5EF4-FFF2-40B4-BE49-F238E27FC236}">
              <a16:creationId xmlns:a16="http://schemas.microsoft.com/office/drawing/2014/main" id="{00000000-0008-0000-0200-000013000000}"/>
            </a:ext>
          </a:extLst>
        </xdr:cNvPr>
        <xdr:cNvSpPr/>
      </xdr:nvSpPr>
      <xdr:spPr>
        <a:xfrm rot="10800000">
          <a:off x="4476750" y="10296525"/>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19050</xdr:colOff>
      <xdr:row>81</xdr:row>
      <xdr:rowOff>38100</xdr:rowOff>
    </xdr:from>
    <xdr:to>
      <xdr:col>5</xdr:col>
      <xdr:colOff>266701</xdr:colOff>
      <xdr:row>81</xdr:row>
      <xdr:rowOff>200025</xdr:rowOff>
    </xdr:to>
    <xdr:sp macro="" textlink="">
      <xdr:nvSpPr>
        <xdr:cNvPr id="22" name="Freccia a destra 21">
          <a:extLst>
            <a:ext uri="{FF2B5EF4-FFF2-40B4-BE49-F238E27FC236}">
              <a16:creationId xmlns:a16="http://schemas.microsoft.com/office/drawing/2014/main" id="{00000000-0008-0000-0200-000016000000}"/>
            </a:ext>
          </a:extLst>
        </xdr:cNvPr>
        <xdr:cNvSpPr/>
      </xdr:nvSpPr>
      <xdr:spPr>
        <a:xfrm rot="10800000">
          <a:off x="4457700" y="14258925"/>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9525</xdr:colOff>
      <xdr:row>82</xdr:row>
      <xdr:rowOff>28575</xdr:rowOff>
    </xdr:from>
    <xdr:to>
      <xdr:col>5</xdr:col>
      <xdr:colOff>257176</xdr:colOff>
      <xdr:row>82</xdr:row>
      <xdr:rowOff>190500</xdr:rowOff>
    </xdr:to>
    <xdr:sp macro="" textlink="">
      <xdr:nvSpPr>
        <xdr:cNvPr id="23" name="Freccia a destra 22">
          <a:extLst>
            <a:ext uri="{FF2B5EF4-FFF2-40B4-BE49-F238E27FC236}">
              <a16:creationId xmlns:a16="http://schemas.microsoft.com/office/drawing/2014/main" id="{00000000-0008-0000-0200-000017000000}"/>
            </a:ext>
          </a:extLst>
        </xdr:cNvPr>
        <xdr:cNvSpPr/>
      </xdr:nvSpPr>
      <xdr:spPr>
        <a:xfrm rot="10800000">
          <a:off x="4448175" y="14478000"/>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19050</xdr:colOff>
      <xdr:row>84</xdr:row>
      <xdr:rowOff>57150</xdr:rowOff>
    </xdr:from>
    <xdr:to>
      <xdr:col>5</xdr:col>
      <xdr:colOff>266701</xdr:colOff>
      <xdr:row>84</xdr:row>
      <xdr:rowOff>219075</xdr:rowOff>
    </xdr:to>
    <xdr:sp macro="" textlink="">
      <xdr:nvSpPr>
        <xdr:cNvPr id="24" name="Freccia a destra 23">
          <a:extLst>
            <a:ext uri="{FF2B5EF4-FFF2-40B4-BE49-F238E27FC236}">
              <a16:creationId xmlns:a16="http://schemas.microsoft.com/office/drawing/2014/main" id="{00000000-0008-0000-0200-000018000000}"/>
            </a:ext>
          </a:extLst>
        </xdr:cNvPr>
        <xdr:cNvSpPr/>
      </xdr:nvSpPr>
      <xdr:spPr>
        <a:xfrm rot="10800000">
          <a:off x="4457700" y="14963775"/>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28575</xdr:colOff>
      <xdr:row>102</xdr:row>
      <xdr:rowOff>38100</xdr:rowOff>
    </xdr:from>
    <xdr:to>
      <xdr:col>5</xdr:col>
      <xdr:colOff>276226</xdr:colOff>
      <xdr:row>102</xdr:row>
      <xdr:rowOff>200025</xdr:rowOff>
    </xdr:to>
    <xdr:sp macro="" textlink="">
      <xdr:nvSpPr>
        <xdr:cNvPr id="26" name="Freccia a destra 25">
          <a:extLst>
            <a:ext uri="{FF2B5EF4-FFF2-40B4-BE49-F238E27FC236}">
              <a16:creationId xmlns:a16="http://schemas.microsoft.com/office/drawing/2014/main" id="{00000000-0008-0000-0200-00001A000000}"/>
            </a:ext>
          </a:extLst>
        </xdr:cNvPr>
        <xdr:cNvSpPr/>
      </xdr:nvSpPr>
      <xdr:spPr>
        <a:xfrm rot="10800000">
          <a:off x="4467225" y="17649825"/>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9</xdr:col>
      <xdr:colOff>57150</xdr:colOff>
      <xdr:row>74</xdr:row>
      <xdr:rowOff>0</xdr:rowOff>
    </xdr:from>
    <xdr:to>
      <xdr:col>9</xdr:col>
      <xdr:colOff>304801</xdr:colOff>
      <xdr:row>74</xdr:row>
      <xdr:rowOff>180975</xdr:rowOff>
    </xdr:to>
    <xdr:sp macro="" textlink="">
      <xdr:nvSpPr>
        <xdr:cNvPr id="21" name="Freccia a destra 20">
          <a:extLst>
            <a:ext uri="{FF2B5EF4-FFF2-40B4-BE49-F238E27FC236}">
              <a16:creationId xmlns:a16="http://schemas.microsoft.com/office/drawing/2014/main" id="{00000000-0008-0000-0200-000015000000}"/>
            </a:ext>
          </a:extLst>
        </xdr:cNvPr>
        <xdr:cNvSpPr/>
      </xdr:nvSpPr>
      <xdr:spPr>
        <a:xfrm rot="10800000">
          <a:off x="8534400" y="16211550"/>
          <a:ext cx="247651" cy="18097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7</xdr:col>
      <xdr:colOff>66675</xdr:colOff>
      <xdr:row>68</xdr:row>
      <xdr:rowOff>19050</xdr:rowOff>
    </xdr:from>
    <xdr:to>
      <xdr:col>7</xdr:col>
      <xdr:colOff>314326</xdr:colOff>
      <xdr:row>68</xdr:row>
      <xdr:rowOff>180975</xdr:rowOff>
    </xdr:to>
    <xdr:sp macro="" textlink="">
      <xdr:nvSpPr>
        <xdr:cNvPr id="28" name="Freccia a destra 27">
          <a:extLst>
            <a:ext uri="{FF2B5EF4-FFF2-40B4-BE49-F238E27FC236}">
              <a16:creationId xmlns:a16="http://schemas.microsoft.com/office/drawing/2014/main" id="{00000000-0008-0000-0200-00001C000000}"/>
            </a:ext>
          </a:extLst>
        </xdr:cNvPr>
        <xdr:cNvSpPr/>
      </xdr:nvSpPr>
      <xdr:spPr>
        <a:xfrm rot="10800000">
          <a:off x="6600825" y="12534900"/>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9525</xdr:colOff>
      <xdr:row>107</xdr:row>
      <xdr:rowOff>35614</xdr:rowOff>
    </xdr:from>
    <xdr:to>
      <xdr:col>5</xdr:col>
      <xdr:colOff>257176</xdr:colOff>
      <xdr:row>107</xdr:row>
      <xdr:rowOff>197539</xdr:rowOff>
    </xdr:to>
    <xdr:sp macro="" textlink="">
      <xdr:nvSpPr>
        <xdr:cNvPr id="20" name="Freccia a destra 19">
          <a:extLst>
            <a:ext uri="{FF2B5EF4-FFF2-40B4-BE49-F238E27FC236}">
              <a16:creationId xmlns:a16="http://schemas.microsoft.com/office/drawing/2014/main" id="{00000000-0008-0000-0200-000014000000}"/>
            </a:ext>
          </a:extLst>
        </xdr:cNvPr>
        <xdr:cNvSpPr/>
      </xdr:nvSpPr>
      <xdr:spPr>
        <a:xfrm rot="10800000">
          <a:off x="4457286" y="24535571"/>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8</xdr:row>
      <xdr:rowOff>0</xdr:rowOff>
    </xdr:from>
    <xdr:to>
      <xdr:col>6</xdr:col>
      <xdr:colOff>247651</xdr:colOff>
      <xdr:row>8</xdr:row>
      <xdr:rowOff>190500</xdr:rowOff>
    </xdr:to>
    <xdr:sp macro="" textlink="">
      <xdr:nvSpPr>
        <xdr:cNvPr id="29" name="Freccia a destra 28">
          <a:extLst>
            <a:ext uri="{FF2B5EF4-FFF2-40B4-BE49-F238E27FC236}">
              <a16:creationId xmlns:a16="http://schemas.microsoft.com/office/drawing/2014/main" id="{00000000-0008-0000-0200-00001D000000}"/>
            </a:ext>
          </a:extLst>
        </xdr:cNvPr>
        <xdr:cNvSpPr/>
      </xdr:nvSpPr>
      <xdr:spPr>
        <a:xfrm rot="10800000">
          <a:off x="5486400" y="1266825"/>
          <a:ext cx="247651" cy="190500"/>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9525</xdr:colOff>
      <xdr:row>9</xdr:row>
      <xdr:rowOff>0</xdr:rowOff>
    </xdr:from>
    <xdr:to>
      <xdr:col>6</xdr:col>
      <xdr:colOff>257176</xdr:colOff>
      <xdr:row>9</xdr:row>
      <xdr:rowOff>190500</xdr:rowOff>
    </xdr:to>
    <xdr:sp macro="" textlink="">
      <xdr:nvSpPr>
        <xdr:cNvPr id="30" name="Freccia a destra 29">
          <a:extLst>
            <a:ext uri="{FF2B5EF4-FFF2-40B4-BE49-F238E27FC236}">
              <a16:creationId xmlns:a16="http://schemas.microsoft.com/office/drawing/2014/main" id="{00000000-0008-0000-0200-00001E000000}"/>
            </a:ext>
          </a:extLst>
        </xdr:cNvPr>
        <xdr:cNvSpPr/>
      </xdr:nvSpPr>
      <xdr:spPr>
        <a:xfrm rot="10800000">
          <a:off x="5495925" y="1476375"/>
          <a:ext cx="247651" cy="190500"/>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10</xdr:row>
      <xdr:rowOff>0</xdr:rowOff>
    </xdr:from>
    <xdr:to>
      <xdr:col>6</xdr:col>
      <xdr:colOff>247651</xdr:colOff>
      <xdr:row>10</xdr:row>
      <xdr:rowOff>190500</xdr:rowOff>
    </xdr:to>
    <xdr:sp macro="" textlink="">
      <xdr:nvSpPr>
        <xdr:cNvPr id="31" name="Freccia a destra 30">
          <a:extLst>
            <a:ext uri="{FF2B5EF4-FFF2-40B4-BE49-F238E27FC236}">
              <a16:creationId xmlns:a16="http://schemas.microsoft.com/office/drawing/2014/main" id="{00000000-0008-0000-0200-00001F000000}"/>
            </a:ext>
          </a:extLst>
        </xdr:cNvPr>
        <xdr:cNvSpPr/>
      </xdr:nvSpPr>
      <xdr:spPr>
        <a:xfrm rot="10800000">
          <a:off x="5486400" y="1685925"/>
          <a:ext cx="247651" cy="190500"/>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11</xdr:row>
      <xdr:rowOff>0</xdr:rowOff>
    </xdr:from>
    <xdr:to>
      <xdr:col>6</xdr:col>
      <xdr:colOff>247651</xdr:colOff>
      <xdr:row>11</xdr:row>
      <xdr:rowOff>190500</xdr:rowOff>
    </xdr:to>
    <xdr:sp macro="" textlink="">
      <xdr:nvSpPr>
        <xdr:cNvPr id="32" name="Freccia a destra 31">
          <a:extLst>
            <a:ext uri="{FF2B5EF4-FFF2-40B4-BE49-F238E27FC236}">
              <a16:creationId xmlns:a16="http://schemas.microsoft.com/office/drawing/2014/main" id="{00000000-0008-0000-0200-000020000000}"/>
            </a:ext>
          </a:extLst>
        </xdr:cNvPr>
        <xdr:cNvSpPr/>
      </xdr:nvSpPr>
      <xdr:spPr>
        <a:xfrm rot="10800000">
          <a:off x="5486400" y="1895475"/>
          <a:ext cx="247651" cy="190500"/>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5</xdr:row>
      <xdr:rowOff>0</xdr:rowOff>
    </xdr:from>
    <xdr:to>
      <xdr:col>6</xdr:col>
      <xdr:colOff>247651</xdr:colOff>
      <xdr:row>5</xdr:row>
      <xdr:rowOff>190500</xdr:rowOff>
    </xdr:to>
    <xdr:sp macro="" textlink="">
      <xdr:nvSpPr>
        <xdr:cNvPr id="33" name="Freccia a destra 32">
          <a:extLst>
            <a:ext uri="{FF2B5EF4-FFF2-40B4-BE49-F238E27FC236}">
              <a16:creationId xmlns:a16="http://schemas.microsoft.com/office/drawing/2014/main" id="{00000000-0008-0000-0200-000021000000}"/>
            </a:ext>
          </a:extLst>
        </xdr:cNvPr>
        <xdr:cNvSpPr/>
      </xdr:nvSpPr>
      <xdr:spPr>
        <a:xfrm rot="10800000">
          <a:off x="5486400" y="1266825"/>
          <a:ext cx="247651" cy="190500"/>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7</xdr:col>
      <xdr:colOff>28575</xdr:colOff>
      <xdr:row>15</xdr:row>
      <xdr:rowOff>190500</xdr:rowOff>
    </xdr:from>
    <xdr:to>
      <xdr:col>7</xdr:col>
      <xdr:colOff>276226</xdr:colOff>
      <xdr:row>16</xdr:row>
      <xdr:rowOff>190500</xdr:rowOff>
    </xdr:to>
    <xdr:sp macro="" textlink="">
      <xdr:nvSpPr>
        <xdr:cNvPr id="34" name="Freccia a destra 33">
          <a:extLst>
            <a:ext uri="{FF2B5EF4-FFF2-40B4-BE49-F238E27FC236}">
              <a16:creationId xmlns:a16="http://schemas.microsoft.com/office/drawing/2014/main" id="{00000000-0008-0000-0200-000022000000}"/>
            </a:ext>
          </a:extLst>
        </xdr:cNvPr>
        <xdr:cNvSpPr/>
      </xdr:nvSpPr>
      <xdr:spPr>
        <a:xfrm rot="10800000">
          <a:off x="6562725" y="3552825"/>
          <a:ext cx="247651" cy="21907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0</xdr:colOff>
      <xdr:row>86</xdr:row>
      <xdr:rowOff>0</xdr:rowOff>
    </xdr:from>
    <xdr:to>
      <xdr:col>5</xdr:col>
      <xdr:colOff>247651</xdr:colOff>
      <xdr:row>86</xdr:row>
      <xdr:rowOff>161925</xdr:rowOff>
    </xdr:to>
    <xdr:sp macro="" textlink="">
      <xdr:nvSpPr>
        <xdr:cNvPr id="35" name="Freccia a destra 34">
          <a:extLst>
            <a:ext uri="{FF2B5EF4-FFF2-40B4-BE49-F238E27FC236}">
              <a16:creationId xmlns:a16="http://schemas.microsoft.com/office/drawing/2014/main" id="{00000000-0008-0000-0200-000023000000}"/>
            </a:ext>
          </a:extLst>
        </xdr:cNvPr>
        <xdr:cNvSpPr/>
      </xdr:nvSpPr>
      <xdr:spPr>
        <a:xfrm rot="10800000">
          <a:off x="4438650" y="20459700"/>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5</xdr:col>
      <xdr:colOff>1207120</xdr:colOff>
      <xdr:row>0</xdr:row>
      <xdr:rowOff>38100</xdr:rowOff>
    </xdr:from>
    <xdr:ext cx="1990725" cy="409920"/>
    <mc:AlternateContent xmlns:mc="http://schemas.openxmlformats.org/markup-compatibility/2006" xmlns:a14="http://schemas.microsoft.com/office/drawing/2010/main">
      <mc:Choice Requires="a14">
        <xdr:sp macro="" textlink="">
          <xdr:nvSpPr>
            <xdr:cNvPr id="2" name="CasellaDiTesto 1">
              <a:extLst>
                <a:ext uri="{FF2B5EF4-FFF2-40B4-BE49-F238E27FC236}">
                  <a16:creationId xmlns:a16="http://schemas.microsoft.com/office/drawing/2014/main" id="{00000000-0008-0000-1800-000002000000}"/>
                </a:ext>
              </a:extLst>
            </xdr:cNvPr>
            <xdr:cNvSpPr txBox="1"/>
          </xdr:nvSpPr>
          <xdr:spPr>
            <a:xfrm>
              <a:off x="10836895" y="38100"/>
              <a:ext cx="19907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nary>
                      <m:naryPr>
                        <m:chr m:val="∑"/>
                        <m:subHide m:val="on"/>
                        <m:supHide m:val="on"/>
                        <m:ctrlPr>
                          <a:rPr lang="it-IT" sz="1100" i="1">
                            <a:latin typeface="Cambria Math" panose="02040503050406030204" pitchFamily="18" charset="0"/>
                          </a:rPr>
                        </m:ctrlPr>
                      </m:naryPr>
                      <m:sub/>
                      <m:sup/>
                      <m:e>
                        <m:sSub>
                          <m:sSubPr>
                            <m:ctrlPr>
                              <a:rPr lang="it-IT" sz="1100" i="1">
                                <a:latin typeface="Cambria Math" panose="02040503050406030204" pitchFamily="18" charset="0"/>
                              </a:rPr>
                            </m:ctrlPr>
                          </m:sSubPr>
                          <m:e>
                            <m:r>
                              <a:rPr lang="it-IT" sz="1100" b="0" i="1">
                                <a:latin typeface="Cambria Math" panose="02040503050406030204" pitchFamily="18" charset="0"/>
                              </a:rPr>
                              <m:t>𝑇</m:t>
                            </m:r>
                          </m:e>
                          <m:sub>
                            <m:r>
                              <a:rPr lang="it-IT" sz="1100" b="0" i="1">
                                <a:latin typeface="Cambria Math" panose="02040503050406030204" pitchFamily="18" charset="0"/>
                              </a:rPr>
                              <m:t>𝑎</m:t>
                            </m:r>
                          </m:sub>
                        </m:sSub>
                      </m:e>
                    </m:nary>
                    <m:r>
                      <a:rPr lang="it-IT" sz="1100" b="0" i="1">
                        <a:latin typeface="Cambria Math" panose="02040503050406030204" pitchFamily="18" charset="0"/>
                      </a:rPr>
                      <m:t>=</m:t>
                    </m:r>
                    <m:nary>
                      <m:naryPr>
                        <m:chr m:val="∑"/>
                        <m:subHide m:val="on"/>
                        <m:supHide m:val="on"/>
                        <m:ctrlPr>
                          <a:rPr lang="it-IT" sz="1100" b="0" i="1">
                            <a:latin typeface="Cambria Math" panose="02040503050406030204" pitchFamily="18" charset="0"/>
                          </a:rPr>
                        </m:ctrlPr>
                      </m:naryPr>
                      <m:sub/>
                      <m:sup/>
                      <m:e>
                        <m:sSub>
                          <m:sSubPr>
                            <m:ctrlPr>
                              <a:rPr lang="it-IT" sz="1100" b="0" i="1">
                                <a:latin typeface="Cambria Math" panose="02040503050406030204" pitchFamily="18" charset="0"/>
                              </a:rPr>
                            </m:ctrlPr>
                          </m:sSubPr>
                          <m:e>
                            <m:r>
                              <a:rPr lang="it-IT" sz="1100" b="0" i="1">
                                <a:latin typeface="Cambria Math" panose="02040503050406030204" pitchFamily="18" charset="0"/>
                              </a:rPr>
                              <m:t>𝑇𝑉</m:t>
                            </m:r>
                          </m:e>
                          <m:sub>
                            <m:r>
                              <a:rPr lang="it-IT" sz="1100" b="0" i="1">
                                <a:latin typeface="Cambria Math" panose="02040503050406030204" pitchFamily="18" charset="0"/>
                              </a:rPr>
                              <m:t>𝑎</m:t>
                            </m:r>
                          </m:sub>
                        </m:sSub>
                      </m:e>
                    </m:nary>
                    <m:r>
                      <a:rPr lang="it-IT" sz="1100" b="0" i="1">
                        <a:latin typeface="Cambria Math" panose="02040503050406030204" pitchFamily="18" charset="0"/>
                      </a:rPr>
                      <m:t>+</m:t>
                    </m:r>
                    <m:nary>
                      <m:naryPr>
                        <m:chr m:val="∑"/>
                        <m:subHide m:val="on"/>
                        <m:supHide m:val="on"/>
                        <m:ctrlPr>
                          <a:rPr lang="it-IT" sz="1100" b="0" i="1">
                            <a:latin typeface="Cambria Math" panose="02040503050406030204" pitchFamily="18" charset="0"/>
                          </a:rPr>
                        </m:ctrlPr>
                      </m:naryPr>
                      <m:sub/>
                      <m:sup/>
                      <m:e>
                        <m:sSub>
                          <m:sSubPr>
                            <m:ctrlPr>
                              <a:rPr lang="it-IT" sz="1100" b="0" i="1">
                                <a:latin typeface="Cambria Math" panose="02040503050406030204" pitchFamily="18" charset="0"/>
                              </a:rPr>
                            </m:ctrlPr>
                          </m:sSubPr>
                          <m:e>
                            <m:r>
                              <a:rPr lang="it-IT" sz="1100" b="0" i="1">
                                <a:latin typeface="Cambria Math" panose="02040503050406030204" pitchFamily="18" charset="0"/>
                              </a:rPr>
                              <m:t>𝑇𝐹</m:t>
                            </m:r>
                          </m:e>
                          <m:sub>
                            <m:r>
                              <a:rPr lang="it-IT" sz="1100" b="0" i="1">
                                <a:latin typeface="Cambria Math" panose="02040503050406030204" pitchFamily="18" charset="0"/>
                              </a:rPr>
                              <m:t>𝑎</m:t>
                            </m:r>
                          </m:sub>
                        </m:sSub>
                      </m:e>
                    </m:nary>
                  </m:oMath>
                </m:oMathPara>
              </a14:m>
              <a:endParaRPr lang="it-IT" sz="1100"/>
            </a:p>
          </xdr:txBody>
        </xdr:sp>
      </mc:Choice>
      <mc:Fallback xmlns="">
        <xdr:sp macro="" textlink="">
          <xdr:nvSpPr>
            <xdr:cNvPr id="2" name="CasellaDiTesto 1">
              <a:extLst>
                <a:ext uri="{FF2B5EF4-FFF2-40B4-BE49-F238E27FC236}">
                  <a16:creationId xmlns:a16="http://schemas.microsoft.com/office/drawing/2014/main" id="{685EE9F0-E3F1-441E-B5FF-EB83AEC16268}"/>
                </a:ext>
              </a:extLst>
            </xdr:cNvPr>
            <xdr:cNvSpPr txBox="1"/>
          </xdr:nvSpPr>
          <xdr:spPr>
            <a:xfrm>
              <a:off x="10836895" y="38100"/>
              <a:ext cx="19907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it-IT" sz="1100" i="0">
                  <a:latin typeface="Cambria Math" panose="02040503050406030204" pitchFamily="18" charset="0"/>
                </a:rPr>
                <a:t>∑</a:t>
              </a:r>
              <a:r>
                <a:rPr lang="it-IT" sz="1100" b="0" i="0">
                  <a:latin typeface="Cambria Math" panose="02040503050406030204" pitchFamily="18" charset="0"/>
                </a:rPr>
                <a:t>▒𝑇_𝑎 =∑▒〖𝑇𝑉〗_𝑎 +∑▒〖𝑇𝐹〗_𝑎 </a:t>
              </a:r>
              <a:endParaRPr lang="it-IT" sz="1100"/>
            </a:p>
          </xdr:txBody>
        </xdr:sp>
      </mc:Fallback>
    </mc:AlternateContent>
    <xdr:clientData/>
  </xdr:oneCellAnchor>
  <xdr:oneCellAnchor>
    <xdr:from>
      <xdr:col>4</xdr:col>
      <xdr:colOff>252412</xdr:colOff>
      <xdr:row>78</xdr:row>
      <xdr:rowOff>104774</xdr:rowOff>
    </xdr:from>
    <xdr:ext cx="2190750" cy="225126"/>
    <mc:AlternateContent xmlns:mc="http://schemas.openxmlformats.org/markup-compatibility/2006" xmlns:a14="http://schemas.microsoft.com/office/drawing/2010/main">
      <mc:Choice Requires="a14">
        <xdr:sp macro="" textlink="">
          <xdr:nvSpPr>
            <xdr:cNvPr id="3" name="CasellaDiTesto 2">
              <a:extLst>
                <a:ext uri="{FF2B5EF4-FFF2-40B4-BE49-F238E27FC236}">
                  <a16:creationId xmlns:a16="http://schemas.microsoft.com/office/drawing/2014/main" id="{00000000-0008-0000-1800-000003000000}"/>
                </a:ext>
              </a:extLst>
            </xdr:cNvPr>
            <xdr:cNvSpPr txBox="1"/>
          </xdr:nvSpPr>
          <xdr:spPr>
            <a:xfrm>
              <a:off x="5900737" y="22898099"/>
              <a:ext cx="2190750" cy="2251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14:m>
                <m:oMath xmlns:m="http://schemas.openxmlformats.org/officeDocument/2006/math">
                  <m:f>
                    <m:fPr>
                      <m:type m:val="skw"/>
                      <m:ctrlPr>
                        <a:rPr lang="it-IT" sz="1100" b="0" i="1">
                          <a:latin typeface="Cambria Math" panose="02040503050406030204" pitchFamily="18" charset="0"/>
                        </a:rPr>
                      </m:ctrlPr>
                    </m:fPr>
                    <m:num>
                      <m:nary>
                        <m:naryPr>
                          <m:chr m:val="∑"/>
                          <m:subHide m:val="on"/>
                          <m:supHide m:val="on"/>
                          <m:ctrlPr>
                            <a:rPr lang="it-IT" sz="1100" b="0" i="1">
                              <a:solidFill>
                                <a:schemeClr val="tx1"/>
                              </a:solidFill>
                              <a:effectLst/>
                              <a:latin typeface="Cambria Math" panose="02040503050406030204" pitchFamily="18" charset="0"/>
                              <a:ea typeface="+mn-ea"/>
                              <a:cs typeface="+mn-cs"/>
                            </a:rPr>
                          </m:ctrlPr>
                        </m:naryPr>
                        <m:sub/>
                        <m:sup/>
                        <m:e>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𝑇</m:t>
                              </m:r>
                            </m:e>
                            <m:sub>
                              <m:r>
                                <a:rPr lang="it-IT" sz="1100" b="0" i="1">
                                  <a:solidFill>
                                    <a:schemeClr val="tx1"/>
                                  </a:solidFill>
                                  <a:effectLst/>
                                  <a:latin typeface="Cambria Math" panose="02040503050406030204" pitchFamily="18" charset="0"/>
                                  <a:ea typeface="+mn-ea"/>
                                  <a:cs typeface="+mn-cs"/>
                                </a:rPr>
                                <m:t>𝑎</m:t>
                              </m:r>
                            </m:sub>
                          </m:sSub>
                        </m:e>
                      </m:nary>
                    </m:num>
                    <m:den>
                      <m:nary>
                        <m:naryPr>
                          <m:chr m:val="∑"/>
                          <m:subHide m:val="on"/>
                          <m:supHide m:val="on"/>
                          <m:ctrlPr>
                            <a:rPr lang="it-IT" sz="1100" b="0" i="1">
                              <a:solidFill>
                                <a:schemeClr val="tx1"/>
                              </a:solidFill>
                              <a:effectLst/>
                              <a:latin typeface="Cambria Math" panose="02040503050406030204" pitchFamily="18" charset="0"/>
                              <a:ea typeface="+mn-ea"/>
                              <a:cs typeface="+mn-cs"/>
                            </a:rPr>
                          </m:ctrlPr>
                        </m:naryPr>
                        <m:sub/>
                        <m:sup/>
                        <m:e>
                          <m:sSub>
                            <m:sSubPr>
                              <m:ctrlPr>
                                <a:rPr lang="it-IT" sz="1100" b="0" i="1">
                                  <a:solidFill>
                                    <a:schemeClr val="tx1"/>
                                  </a:solidFill>
                                  <a:effectLst/>
                                  <a:latin typeface="Cambria Math" panose="02040503050406030204" pitchFamily="18" charset="0"/>
                                  <a:ea typeface="+mn-ea"/>
                                  <a:cs typeface="+mn-cs"/>
                                </a:rPr>
                              </m:ctrlPr>
                            </m:sSubPr>
                            <m:e>
                              <m:r>
                                <a:rPr lang="it-IT" sz="1100" b="0" i="1">
                                  <a:solidFill>
                                    <a:schemeClr val="tx1"/>
                                  </a:solidFill>
                                  <a:effectLst/>
                                  <a:latin typeface="Cambria Math" panose="02040503050406030204" pitchFamily="18" charset="0"/>
                                  <a:ea typeface="+mn-ea"/>
                                  <a:cs typeface="+mn-cs"/>
                                </a:rPr>
                                <m:t>𝑇</m:t>
                              </m:r>
                            </m:e>
                            <m:sub>
                              <m:r>
                                <a:rPr lang="it-IT" sz="1100" b="0" i="1">
                                  <a:solidFill>
                                    <a:schemeClr val="tx1"/>
                                  </a:solidFill>
                                  <a:effectLst/>
                                  <a:latin typeface="Cambria Math" panose="02040503050406030204" pitchFamily="18" charset="0"/>
                                  <a:ea typeface="+mn-ea"/>
                                  <a:cs typeface="+mn-cs"/>
                                </a:rPr>
                                <m:t>𝑎</m:t>
                              </m:r>
                              <m:r>
                                <a:rPr lang="it-IT" sz="1100" b="0" i="1">
                                  <a:solidFill>
                                    <a:schemeClr val="tx1"/>
                                  </a:solidFill>
                                  <a:effectLst/>
                                  <a:latin typeface="Cambria Math" panose="02040503050406030204" pitchFamily="18" charset="0"/>
                                  <a:ea typeface="+mn-ea"/>
                                  <a:cs typeface="+mn-cs"/>
                                </a:rPr>
                                <m:t>−1</m:t>
                              </m:r>
                            </m:sub>
                          </m:sSub>
                        </m:e>
                      </m:nary>
                    </m:den>
                  </m:f>
                </m:oMath>
              </a14:m>
              <a:r>
                <a:rPr lang="it-IT" sz="1100"/>
                <a:t>  </a:t>
              </a:r>
              <a14:m>
                <m:oMath xmlns:m="http://schemas.openxmlformats.org/officeDocument/2006/math">
                  <m:r>
                    <a:rPr lang="it-IT" sz="1100" i="1">
                      <a:solidFill>
                        <a:schemeClr val="tx1"/>
                      </a:solidFill>
                      <a:effectLst/>
                      <a:latin typeface="Cambria Math" panose="02040503050406030204" pitchFamily="18" charset="0"/>
                      <a:ea typeface="+mn-ea"/>
                      <a:cs typeface="+mn-cs"/>
                    </a:rPr>
                    <m:t>≤</m:t>
                  </m:r>
                </m:oMath>
              </a14:m>
              <a:r>
                <a:rPr lang="it-IT" sz="1100"/>
                <a:t> 1+</a:t>
              </a:r>
              <a:r>
                <a:rPr lang="it-IT" sz="1100">
                  <a:sym typeface="Symbol" panose="05050102010706020507" pitchFamily="18" charset="2"/>
                </a:rPr>
                <a:t></a:t>
              </a:r>
              <a:r>
                <a:rPr lang="it-IT" sz="1100" baseline="-25000">
                  <a:sym typeface="Symbol" panose="05050102010706020507" pitchFamily="18" charset="2"/>
                </a:rPr>
                <a:t>a   </a:t>
              </a:r>
              <a:endParaRPr lang="it-IT" sz="1100" baseline="-25000"/>
            </a:p>
          </xdr:txBody>
        </xdr:sp>
      </mc:Choice>
      <mc:Fallback xmlns="">
        <xdr:sp macro="" textlink="">
          <xdr:nvSpPr>
            <xdr:cNvPr id="3" name="CasellaDiTesto 2">
              <a:extLst>
                <a:ext uri="{FF2B5EF4-FFF2-40B4-BE49-F238E27FC236}">
                  <a16:creationId xmlns:a16="http://schemas.microsoft.com/office/drawing/2014/main" id="{6EEFF497-E509-43C4-A17A-2ECF045F5B7E}"/>
                </a:ext>
              </a:extLst>
            </xdr:cNvPr>
            <xdr:cNvSpPr txBox="1"/>
          </xdr:nvSpPr>
          <xdr:spPr>
            <a:xfrm>
              <a:off x="5900737" y="22898099"/>
              <a:ext cx="2190750" cy="2251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it-IT" sz="1100" b="0" i="0">
                  <a:latin typeface="Cambria Math" panose="02040503050406030204" pitchFamily="18" charset="0"/>
                </a:rPr>
                <a:t>(</a:t>
              </a:r>
              <a:r>
                <a:rPr lang="it-IT" sz="1100" b="0" i="0">
                  <a:solidFill>
                    <a:schemeClr val="tx1"/>
                  </a:solidFill>
                  <a:effectLst/>
                  <a:latin typeface="Cambria Math" panose="02040503050406030204" pitchFamily="18" charset="0"/>
                  <a:ea typeface="+mn-ea"/>
                  <a:cs typeface="+mn-cs"/>
                </a:rPr>
                <a:t>∑▒𝑇_𝑎 )⁄(∑▒𝑇_(𝑎−1) )</a:t>
              </a:r>
              <a:r>
                <a:rPr lang="it-IT" sz="1100"/>
                <a:t>  </a:t>
              </a:r>
              <a:r>
                <a:rPr lang="it-IT" sz="1100" i="0">
                  <a:solidFill>
                    <a:schemeClr val="tx1"/>
                  </a:solidFill>
                  <a:effectLst/>
                  <a:latin typeface="Cambria Math" panose="02040503050406030204" pitchFamily="18" charset="0"/>
                  <a:ea typeface="+mn-ea"/>
                  <a:cs typeface="+mn-cs"/>
                </a:rPr>
                <a:t>≤</a:t>
              </a:r>
              <a:r>
                <a:rPr lang="it-IT" sz="1100"/>
                <a:t> 1+</a:t>
              </a:r>
              <a:r>
                <a:rPr lang="it-IT" sz="1100">
                  <a:sym typeface="Symbol" panose="05050102010706020507" pitchFamily="18" charset="2"/>
                </a:rPr>
                <a:t></a:t>
              </a:r>
              <a:r>
                <a:rPr lang="it-IT" sz="1100" baseline="-25000">
                  <a:sym typeface="Symbol" panose="05050102010706020507" pitchFamily="18" charset="2"/>
                </a:rPr>
                <a:t>a   </a:t>
              </a:r>
              <a:endParaRPr lang="it-IT" sz="1100" baseline="-25000"/>
            </a:p>
          </xdr:txBody>
        </xdr:sp>
      </mc:Fallback>
    </mc:AlternateContent>
    <xdr:clientData/>
  </xdr:oneCellAnchor>
  <xdr:twoCellAnchor>
    <xdr:from>
      <xdr:col>0</xdr:col>
      <xdr:colOff>142875</xdr:colOff>
      <xdr:row>0</xdr:row>
      <xdr:rowOff>161925</xdr:rowOff>
    </xdr:from>
    <xdr:to>
      <xdr:col>0</xdr:col>
      <xdr:colOff>266700</xdr:colOff>
      <xdr:row>0</xdr:row>
      <xdr:rowOff>285750</xdr:rowOff>
    </xdr:to>
    <xdr:sp macro="" textlink="">
      <xdr:nvSpPr>
        <xdr:cNvPr id="4" name="Connettore 3">
          <a:extLst>
            <a:ext uri="{FF2B5EF4-FFF2-40B4-BE49-F238E27FC236}">
              <a16:creationId xmlns:a16="http://schemas.microsoft.com/office/drawing/2014/main" id="{00000000-0008-0000-1800-000004000000}"/>
            </a:ext>
          </a:extLst>
        </xdr:cNvPr>
        <xdr:cNvSpPr/>
      </xdr:nvSpPr>
      <xdr:spPr>
        <a:xfrm>
          <a:off x="142875" y="161925"/>
          <a:ext cx="123825" cy="123825"/>
        </a:xfrm>
        <a:prstGeom prst="flowChartConnector">
          <a:avLst/>
        </a:prstGeom>
        <a:solidFill>
          <a:srgbClr val="02A78C"/>
        </a:solidFill>
        <a:ln>
          <a:solidFill>
            <a:srgbClr val="02A78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180975</xdr:colOff>
      <xdr:row>78</xdr:row>
      <xdr:rowOff>180975</xdr:rowOff>
    </xdr:from>
    <xdr:to>
      <xdr:col>0</xdr:col>
      <xdr:colOff>304800</xdr:colOff>
      <xdr:row>78</xdr:row>
      <xdr:rowOff>304800</xdr:rowOff>
    </xdr:to>
    <xdr:sp macro="" textlink="">
      <xdr:nvSpPr>
        <xdr:cNvPr id="5" name="Connettore 4">
          <a:extLst>
            <a:ext uri="{FF2B5EF4-FFF2-40B4-BE49-F238E27FC236}">
              <a16:creationId xmlns:a16="http://schemas.microsoft.com/office/drawing/2014/main" id="{00000000-0008-0000-1800-000005000000}"/>
            </a:ext>
          </a:extLst>
        </xdr:cNvPr>
        <xdr:cNvSpPr/>
      </xdr:nvSpPr>
      <xdr:spPr>
        <a:xfrm>
          <a:off x="180975" y="22974300"/>
          <a:ext cx="123825" cy="123825"/>
        </a:xfrm>
        <a:prstGeom prst="flowChartConnector">
          <a:avLst/>
        </a:prstGeom>
        <a:solidFill>
          <a:srgbClr val="02A78C"/>
        </a:solidFill>
        <a:ln>
          <a:solidFill>
            <a:srgbClr val="02A78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142875</xdr:colOff>
      <xdr:row>97</xdr:row>
      <xdr:rowOff>161925</xdr:rowOff>
    </xdr:from>
    <xdr:to>
      <xdr:col>0</xdr:col>
      <xdr:colOff>266700</xdr:colOff>
      <xdr:row>97</xdr:row>
      <xdr:rowOff>285750</xdr:rowOff>
    </xdr:to>
    <xdr:sp macro="" textlink="">
      <xdr:nvSpPr>
        <xdr:cNvPr id="7" name="Connettore 6">
          <a:extLst>
            <a:ext uri="{FF2B5EF4-FFF2-40B4-BE49-F238E27FC236}">
              <a16:creationId xmlns:a16="http://schemas.microsoft.com/office/drawing/2014/main" id="{00000000-0008-0000-1800-000007000000}"/>
            </a:ext>
          </a:extLst>
        </xdr:cNvPr>
        <xdr:cNvSpPr/>
      </xdr:nvSpPr>
      <xdr:spPr>
        <a:xfrm>
          <a:off x="142875" y="161925"/>
          <a:ext cx="123825" cy="123825"/>
        </a:xfrm>
        <a:prstGeom prst="flowChartConnector">
          <a:avLst/>
        </a:prstGeom>
        <a:solidFill>
          <a:srgbClr val="02A78C"/>
        </a:solidFill>
        <a:ln>
          <a:solidFill>
            <a:srgbClr val="02A78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0</xdr:col>
      <xdr:colOff>112059</xdr:colOff>
      <xdr:row>106</xdr:row>
      <xdr:rowOff>156883</xdr:rowOff>
    </xdr:from>
    <xdr:to>
      <xdr:col>0</xdr:col>
      <xdr:colOff>235884</xdr:colOff>
      <xdr:row>106</xdr:row>
      <xdr:rowOff>280708</xdr:rowOff>
    </xdr:to>
    <xdr:sp macro="" textlink="">
      <xdr:nvSpPr>
        <xdr:cNvPr id="10" name="Connettore 9">
          <a:extLst>
            <a:ext uri="{FF2B5EF4-FFF2-40B4-BE49-F238E27FC236}">
              <a16:creationId xmlns:a16="http://schemas.microsoft.com/office/drawing/2014/main" id="{00000000-0008-0000-1800-00000A000000}"/>
            </a:ext>
          </a:extLst>
        </xdr:cNvPr>
        <xdr:cNvSpPr/>
      </xdr:nvSpPr>
      <xdr:spPr>
        <a:xfrm>
          <a:off x="112059" y="29549912"/>
          <a:ext cx="123825" cy="123825"/>
        </a:xfrm>
        <a:prstGeom prst="flowChartConnector">
          <a:avLst/>
        </a:prstGeom>
        <a:solidFill>
          <a:srgbClr val="02A78C"/>
        </a:solidFill>
        <a:ln>
          <a:solidFill>
            <a:srgbClr val="02A78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142875</xdr:colOff>
      <xdr:row>0</xdr:row>
      <xdr:rowOff>130175</xdr:rowOff>
    </xdr:from>
    <xdr:to>
      <xdr:col>1</xdr:col>
      <xdr:colOff>263525</xdr:colOff>
      <xdr:row>0</xdr:row>
      <xdr:rowOff>257175</xdr:rowOff>
    </xdr:to>
    <xdr:sp macro="" textlink="">
      <xdr:nvSpPr>
        <xdr:cNvPr id="2" name="Connettore 1">
          <a:extLst>
            <a:ext uri="{FF2B5EF4-FFF2-40B4-BE49-F238E27FC236}">
              <a16:creationId xmlns:a16="http://schemas.microsoft.com/office/drawing/2014/main" id="{00000000-0008-0000-1900-000002000000}"/>
            </a:ext>
          </a:extLst>
        </xdr:cNvPr>
        <xdr:cNvSpPr/>
      </xdr:nvSpPr>
      <xdr:spPr>
        <a:xfrm>
          <a:off x="386808" y="130175"/>
          <a:ext cx="120650" cy="127000"/>
        </a:xfrm>
        <a:prstGeom prst="flowChartConnector">
          <a:avLst/>
        </a:prstGeom>
        <a:solidFill>
          <a:srgbClr val="0070C0"/>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209550</xdr:colOff>
      <xdr:row>0</xdr:row>
      <xdr:rowOff>164257</xdr:rowOff>
    </xdr:from>
    <xdr:to>
      <xdr:col>0</xdr:col>
      <xdr:colOff>342900</xdr:colOff>
      <xdr:row>0</xdr:row>
      <xdr:rowOff>269032</xdr:rowOff>
    </xdr:to>
    <xdr:sp macro="" textlink="">
      <xdr:nvSpPr>
        <xdr:cNvPr id="3" name="Connettore 2">
          <a:extLst>
            <a:ext uri="{FF2B5EF4-FFF2-40B4-BE49-F238E27FC236}">
              <a16:creationId xmlns:a16="http://schemas.microsoft.com/office/drawing/2014/main" id="{00000000-0008-0000-1A00-000003000000}"/>
            </a:ext>
          </a:extLst>
        </xdr:cNvPr>
        <xdr:cNvSpPr/>
      </xdr:nvSpPr>
      <xdr:spPr>
        <a:xfrm flipV="1">
          <a:off x="209550" y="164257"/>
          <a:ext cx="133350" cy="104775"/>
        </a:xfrm>
        <a:prstGeom prst="flowChartConnector">
          <a:avLst/>
        </a:prstGeom>
        <a:solidFill>
          <a:schemeClr val="bg1">
            <a:lumMod val="50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104775</xdr:colOff>
      <xdr:row>0</xdr:row>
      <xdr:rowOff>152400</xdr:rowOff>
    </xdr:from>
    <xdr:to>
      <xdr:col>0</xdr:col>
      <xdr:colOff>228600</xdr:colOff>
      <xdr:row>0</xdr:row>
      <xdr:rowOff>276225</xdr:rowOff>
    </xdr:to>
    <xdr:sp macro="" textlink="">
      <xdr:nvSpPr>
        <xdr:cNvPr id="2" name="Connettore 1">
          <a:extLst>
            <a:ext uri="{FF2B5EF4-FFF2-40B4-BE49-F238E27FC236}">
              <a16:creationId xmlns:a16="http://schemas.microsoft.com/office/drawing/2014/main" id="{00000000-0008-0000-0300-000002000000}"/>
            </a:ext>
          </a:extLst>
        </xdr:cNvPr>
        <xdr:cNvSpPr/>
      </xdr:nvSpPr>
      <xdr:spPr>
        <a:xfrm>
          <a:off x="104775" y="152400"/>
          <a:ext cx="123825" cy="123825"/>
        </a:xfrm>
        <a:prstGeom prst="flowChartConnector">
          <a:avLst/>
        </a:prstGeom>
        <a:solidFill>
          <a:srgbClr val="FFC000"/>
        </a:solidFill>
        <a:ln>
          <a:solidFill>
            <a:srgbClr val="F49A0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38100</xdr:colOff>
      <xdr:row>38</xdr:row>
      <xdr:rowOff>57150</xdr:rowOff>
    </xdr:from>
    <xdr:to>
      <xdr:col>5</xdr:col>
      <xdr:colOff>285751</xdr:colOff>
      <xdr:row>38</xdr:row>
      <xdr:rowOff>219075</xdr:rowOff>
    </xdr:to>
    <xdr:sp macro="" textlink="">
      <xdr:nvSpPr>
        <xdr:cNvPr id="5" name="Freccia a destra 4">
          <a:extLst>
            <a:ext uri="{FF2B5EF4-FFF2-40B4-BE49-F238E27FC236}">
              <a16:creationId xmlns:a16="http://schemas.microsoft.com/office/drawing/2014/main" id="{00000000-0008-0000-0300-000005000000}"/>
            </a:ext>
          </a:extLst>
        </xdr:cNvPr>
        <xdr:cNvSpPr/>
      </xdr:nvSpPr>
      <xdr:spPr>
        <a:xfrm rot="10800000">
          <a:off x="4476750" y="8201025"/>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38100</xdr:colOff>
      <xdr:row>39</xdr:row>
      <xdr:rowOff>38100</xdr:rowOff>
    </xdr:from>
    <xdr:to>
      <xdr:col>5</xdr:col>
      <xdr:colOff>285751</xdr:colOff>
      <xdr:row>39</xdr:row>
      <xdr:rowOff>200025</xdr:rowOff>
    </xdr:to>
    <xdr:sp macro="" textlink="">
      <xdr:nvSpPr>
        <xdr:cNvPr id="6" name="Freccia a destra 5">
          <a:extLst>
            <a:ext uri="{FF2B5EF4-FFF2-40B4-BE49-F238E27FC236}">
              <a16:creationId xmlns:a16="http://schemas.microsoft.com/office/drawing/2014/main" id="{00000000-0008-0000-0300-000006000000}"/>
            </a:ext>
          </a:extLst>
        </xdr:cNvPr>
        <xdr:cNvSpPr/>
      </xdr:nvSpPr>
      <xdr:spPr>
        <a:xfrm rot="10800000">
          <a:off x="4476750" y="8420100"/>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17369</xdr:colOff>
      <xdr:row>44</xdr:row>
      <xdr:rowOff>20731</xdr:rowOff>
    </xdr:from>
    <xdr:to>
      <xdr:col>6</xdr:col>
      <xdr:colOff>265020</xdr:colOff>
      <xdr:row>44</xdr:row>
      <xdr:rowOff>182656</xdr:rowOff>
    </xdr:to>
    <xdr:sp macro="" textlink="">
      <xdr:nvSpPr>
        <xdr:cNvPr id="7" name="Freccia a destra 6">
          <a:extLst>
            <a:ext uri="{FF2B5EF4-FFF2-40B4-BE49-F238E27FC236}">
              <a16:creationId xmlns:a16="http://schemas.microsoft.com/office/drawing/2014/main" id="{00000000-0008-0000-0300-000007000000}"/>
            </a:ext>
          </a:extLst>
        </xdr:cNvPr>
        <xdr:cNvSpPr/>
      </xdr:nvSpPr>
      <xdr:spPr>
        <a:xfrm rot="10800000">
          <a:off x="5519457" y="9825878"/>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28575</xdr:colOff>
      <xdr:row>45</xdr:row>
      <xdr:rowOff>171450</xdr:rowOff>
    </xdr:from>
    <xdr:to>
      <xdr:col>6</xdr:col>
      <xdr:colOff>276226</xdr:colOff>
      <xdr:row>45</xdr:row>
      <xdr:rowOff>333375</xdr:rowOff>
    </xdr:to>
    <xdr:sp macro="" textlink="">
      <xdr:nvSpPr>
        <xdr:cNvPr id="8" name="Freccia a destra 7">
          <a:extLst>
            <a:ext uri="{FF2B5EF4-FFF2-40B4-BE49-F238E27FC236}">
              <a16:creationId xmlns:a16="http://schemas.microsoft.com/office/drawing/2014/main" id="{00000000-0008-0000-0300-000008000000}"/>
            </a:ext>
          </a:extLst>
        </xdr:cNvPr>
        <xdr:cNvSpPr/>
      </xdr:nvSpPr>
      <xdr:spPr>
        <a:xfrm rot="10800000">
          <a:off x="5514975" y="9839325"/>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19050</xdr:colOff>
      <xdr:row>46</xdr:row>
      <xdr:rowOff>161925</xdr:rowOff>
    </xdr:from>
    <xdr:to>
      <xdr:col>6</xdr:col>
      <xdr:colOff>266701</xdr:colOff>
      <xdr:row>46</xdr:row>
      <xdr:rowOff>323850</xdr:rowOff>
    </xdr:to>
    <xdr:sp macro="" textlink="">
      <xdr:nvSpPr>
        <xdr:cNvPr id="9" name="Freccia a destra 8">
          <a:extLst>
            <a:ext uri="{FF2B5EF4-FFF2-40B4-BE49-F238E27FC236}">
              <a16:creationId xmlns:a16="http://schemas.microsoft.com/office/drawing/2014/main" id="{00000000-0008-0000-0300-000009000000}"/>
            </a:ext>
          </a:extLst>
        </xdr:cNvPr>
        <xdr:cNvSpPr/>
      </xdr:nvSpPr>
      <xdr:spPr>
        <a:xfrm rot="10800000">
          <a:off x="5505450" y="10287000"/>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28575</xdr:colOff>
      <xdr:row>57</xdr:row>
      <xdr:rowOff>19050</xdr:rowOff>
    </xdr:from>
    <xdr:to>
      <xdr:col>5</xdr:col>
      <xdr:colOff>276226</xdr:colOff>
      <xdr:row>57</xdr:row>
      <xdr:rowOff>180975</xdr:rowOff>
    </xdr:to>
    <xdr:sp macro="" textlink="">
      <xdr:nvSpPr>
        <xdr:cNvPr id="10" name="Freccia a destra 9">
          <a:extLst>
            <a:ext uri="{FF2B5EF4-FFF2-40B4-BE49-F238E27FC236}">
              <a16:creationId xmlns:a16="http://schemas.microsoft.com/office/drawing/2014/main" id="{00000000-0008-0000-0300-00000A000000}"/>
            </a:ext>
          </a:extLst>
        </xdr:cNvPr>
        <xdr:cNvSpPr/>
      </xdr:nvSpPr>
      <xdr:spPr>
        <a:xfrm rot="10800000">
          <a:off x="4467225" y="13068300"/>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38100</xdr:colOff>
      <xdr:row>58</xdr:row>
      <xdr:rowOff>47625</xdr:rowOff>
    </xdr:from>
    <xdr:to>
      <xdr:col>5</xdr:col>
      <xdr:colOff>285751</xdr:colOff>
      <xdr:row>59</xdr:row>
      <xdr:rowOff>19050</xdr:rowOff>
    </xdr:to>
    <xdr:sp macro="" textlink="">
      <xdr:nvSpPr>
        <xdr:cNvPr id="11" name="Freccia a destra 10">
          <a:extLst>
            <a:ext uri="{FF2B5EF4-FFF2-40B4-BE49-F238E27FC236}">
              <a16:creationId xmlns:a16="http://schemas.microsoft.com/office/drawing/2014/main" id="{00000000-0008-0000-0300-00000B000000}"/>
            </a:ext>
          </a:extLst>
        </xdr:cNvPr>
        <xdr:cNvSpPr/>
      </xdr:nvSpPr>
      <xdr:spPr>
        <a:xfrm rot="10800000">
          <a:off x="4476750" y="13306425"/>
          <a:ext cx="247651" cy="18097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19050</xdr:colOff>
      <xdr:row>82</xdr:row>
      <xdr:rowOff>38100</xdr:rowOff>
    </xdr:from>
    <xdr:to>
      <xdr:col>5</xdr:col>
      <xdr:colOff>266701</xdr:colOff>
      <xdr:row>82</xdr:row>
      <xdr:rowOff>200025</xdr:rowOff>
    </xdr:to>
    <xdr:sp macro="" textlink="">
      <xdr:nvSpPr>
        <xdr:cNvPr id="12" name="Freccia a destra 11">
          <a:extLst>
            <a:ext uri="{FF2B5EF4-FFF2-40B4-BE49-F238E27FC236}">
              <a16:creationId xmlns:a16="http://schemas.microsoft.com/office/drawing/2014/main" id="{00000000-0008-0000-0300-00000C000000}"/>
            </a:ext>
          </a:extLst>
        </xdr:cNvPr>
        <xdr:cNvSpPr/>
      </xdr:nvSpPr>
      <xdr:spPr>
        <a:xfrm rot="10800000">
          <a:off x="4457700" y="18545175"/>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9525</xdr:colOff>
      <xdr:row>83</xdr:row>
      <xdr:rowOff>28575</xdr:rowOff>
    </xdr:from>
    <xdr:to>
      <xdr:col>5</xdr:col>
      <xdr:colOff>257176</xdr:colOff>
      <xdr:row>83</xdr:row>
      <xdr:rowOff>190500</xdr:rowOff>
    </xdr:to>
    <xdr:sp macro="" textlink="">
      <xdr:nvSpPr>
        <xdr:cNvPr id="13" name="Freccia a destra 12">
          <a:extLst>
            <a:ext uri="{FF2B5EF4-FFF2-40B4-BE49-F238E27FC236}">
              <a16:creationId xmlns:a16="http://schemas.microsoft.com/office/drawing/2014/main" id="{00000000-0008-0000-0300-00000D000000}"/>
            </a:ext>
          </a:extLst>
        </xdr:cNvPr>
        <xdr:cNvSpPr/>
      </xdr:nvSpPr>
      <xdr:spPr>
        <a:xfrm rot="10800000">
          <a:off x="4448175" y="18783300"/>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28575</xdr:colOff>
      <xdr:row>103</xdr:row>
      <xdr:rowOff>38100</xdr:rowOff>
    </xdr:from>
    <xdr:to>
      <xdr:col>5</xdr:col>
      <xdr:colOff>276226</xdr:colOff>
      <xdr:row>103</xdr:row>
      <xdr:rowOff>200025</xdr:rowOff>
    </xdr:to>
    <xdr:sp macro="" textlink="">
      <xdr:nvSpPr>
        <xdr:cNvPr id="16" name="Freccia a destra 15">
          <a:extLst>
            <a:ext uri="{FF2B5EF4-FFF2-40B4-BE49-F238E27FC236}">
              <a16:creationId xmlns:a16="http://schemas.microsoft.com/office/drawing/2014/main" id="{00000000-0008-0000-0300-000010000000}"/>
            </a:ext>
          </a:extLst>
        </xdr:cNvPr>
        <xdr:cNvSpPr/>
      </xdr:nvSpPr>
      <xdr:spPr>
        <a:xfrm rot="10800000">
          <a:off x="4467225" y="23202900"/>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9</xdr:col>
      <xdr:colOff>57150</xdr:colOff>
      <xdr:row>75</xdr:row>
      <xdr:rowOff>0</xdr:rowOff>
    </xdr:from>
    <xdr:to>
      <xdr:col>9</xdr:col>
      <xdr:colOff>304801</xdr:colOff>
      <xdr:row>75</xdr:row>
      <xdr:rowOff>180975</xdr:rowOff>
    </xdr:to>
    <xdr:sp macro="" textlink="">
      <xdr:nvSpPr>
        <xdr:cNvPr id="17" name="Freccia a destra 16">
          <a:extLst>
            <a:ext uri="{FF2B5EF4-FFF2-40B4-BE49-F238E27FC236}">
              <a16:creationId xmlns:a16="http://schemas.microsoft.com/office/drawing/2014/main" id="{00000000-0008-0000-0300-000011000000}"/>
            </a:ext>
          </a:extLst>
        </xdr:cNvPr>
        <xdr:cNvSpPr/>
      </xdr:nvSpPr>
      <xdr:spPr>
        <a:xfrm rot="10800000">
          <a:off x="8534400" y="16840200"/>
          <a:ext cx="247651" cy="18097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7</xdr:col>
      <xdr:colOff>66675</xdr:colOff>
      <xdr:row>69</xdr:row>
      <xdr:rowOff>19050</xdr:rowOff>
    </xdr:from>
    <xdr:to>
      <xdr:col>7</xdr:col>
      <xdr:colOff>314326</xdr:colOff>
      <xdr:row>69</xdr:row>
      <xdr:rowOff>180975</xdr:rowOff>
    </xdr:to>
    <xdr:sp macro="" textlink="">
      <xdr:nvSpPr>
        <xdr:cNvPr id="19" name="Freccia a destra 18">
          <a:extLst>
            <a:ext uri="{FF2B5EF4-FFF2-40B4-BE49-F238E27FC236}">
              <a16:creationId xmlns:a16="http://schemas.microsoft.com/office/drawing/2014/main" id="{00000000-0008-0000-0300-000013000000}"/>
            </a:ext>
          </a:extLst>
        </xdr:cNvPr>
        <xdr:cNvSpPr/>
      </xdr:nvSpPr>
      <xdr:spPr>
        <a:xfrm rot="10800000">
          <a:off x="6600825" y="15621000"/>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9525</xdr:colOff>
      <xdr:row>108</xdr:row>
      <xdr:rowOff>19050</xdr:rowOff>
    </xdr:from>
    <xdr:to>
      <xdr:col>5</xdr:col>
      <xdr:colOff>257176</xdr:colOff>
      <xdr:row>108</xdr:row>
      <xdr:rowOff>180975</xdr:rowOff>
    </xdr:to>
    <xdr:sp macro="" textlink="">
      <xdr:nvSpPr>
        <xdr:cNvPr id="20" name="Freccia a destra 19">
          <a:extLst>
            <a:ext uri="{FF2B5EF4-FFF2-40B4-BE49-F238E27FC236}">
              <a16:creationId xmlns:a16="http://schemas.microsoft.com/office/drawing/2014/main" id="{00000000-0008-0000-0300-000014000000}"/>
            </a:ext>
          </a:extLst>
        </xdr:cNvPr>
        <xdr:cNvSpPr/>
      </xdr:nvSpPr>
      <xdr:spPr>
        <a:xfrm rot="10800000">
          <a:off x="4460298" y="24593550"/>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16</xdr:col>
      <xdr:colOff>38100</xdr:colOff>
      <xdr:row>38</xdr:row>
      <xdr:rowOff>57150</xdr:rowOff>
    </xdr:from>
    <xdr:to>
      <xdr:col>16</xdr:col>
      <xdr:colOff>285751</xdr:colOff>
      <xdr:row>38</xdr:row>
      <xdr:rowOff>219075</xdr:rowOff>
    </xdr:to>
    <xdr:sp macro="" textlink="">
      <xdr:nvSpPr>
        <xdr:cNvPr id="26" name="Freccia a destra 25">
          <a:extLst>
            <a:ext uri="{FF2B5EF4-FFF2-40B4-BE49-F238E27FC236}">
              <a16:creationId xmlns:a16="http://schemas.microsoft.com/office/drawing/2014/main" id="{00000000-0008-0000-0300-00001A000000}"/>
            </a:ext>
          </a:extLst>
        </xdr:cNvPr>
        <xdr:cNvSpPr/>
      </xdr:nvSpPr>
      <xdr:spPr>
        <a:xfrm rot="10800000">
          <a:off x="4476750" y="8410575"/>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16</xdr:col>
      <xdr:colOff>38100</xdr:colOff>
      <xdr:row>39</xdr:row>
      <xdr:rowOff>38100</xdr:rowOff>
    </xdr:from>
    <xdr:to>
      <xdr:col>16</xdr:col>
      <xdr:colOff>285751</xdr:colOff>
      <xdr:row>39</xdr:row>
      <xdr:rowOff>200025</xdr:rowOff>
    </xdr:to>
    <xdr:sp macro="" textlink="">
      <xdr:nvSpPr>
        <xdr:cNvPr id="27" name="Freccia a destra 26">
          <a:extLst>
            <a:ext uri="{FF2B5EF4-FFF2-40B4-BE49-F238E27FC236}">
              <a16:creationId xmlns:a16="http://schemas.microsoft.com/office/drawing/2014/main" id="{00000000-0008-0000-0300-00001B000000}"/>
            </a:ext>
          </a:extLst>
        </xdr:cNvPr>
        <xdr:cNvSpPr/>
      </xdr:nvSpPr>
      <xdr:spPr>
        <a:xfrm rot="10800000">
          <a:off x="4476750" y="8629650"/>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16</xdr:col>
      <xdr:colOff>28575</xdr:colOff>
      <xdr:row>103</xdr:row>
      <xdr:rowOff>38100</xdr:rowOff>
    </xdr:from>
    <xdr:to>
      <xdr:col>16</xdr:col>
      <xdr:colOff>276226</xdr:colOff>
      <xdr:row>103</xdr:row>
      <xdr:rowOff>200025</xdr:rowOff>
    </xdr:to>
    <xdr:sp macro="" textlink="">
      <xdr:nvSpPr>
        <xdr:cNvPr id="37" name="Freccia a destra 36">
          <a:extLst>
            <a:ext uri="{FF2B5EF4-FFF2-40B4-BE49-F238E27FC236}">
              <a16:creationId xmlns:a16="http://schemas.microsoft.com/office/drawing/2014/main" id="{00000000-0008-0000-0300-000025000000}"/>
            </a:ext>
          </a:extLst>
        </xdr:cNvPr>
        <xdr:cNvSpPr/>
      </xdr:nvSpPr>
      <xdr:spPr>
        <a:xfrm rot="10800000">
          <a:off x="4467225" y="23412450"/>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20</xdr:col>
      <xdr:colOff>57150</xdr:colOff>
      <xdr:row>75</xdr:row>
      <xdr:rowOff>0</xdr:rowOff>
    </xdr:from>
    <xdr:to>
      <xdr:col>20</xdr:col>
      <xdr:colOff>304801</xdr:colOff>
      <xdr:row>75</xdr:row>
      <xdr:rowOff>180975</xdr:rowOff>
    </xdr:to>
    <xdr:sp macro="" textlink="">
      <xdr:nvSpPr>
        <xdr:cNvPr id="38" name="Freccia a destra 37">
          <a:extLst>
            <a:ext uri="{FF2B5EF4-FFF2-40B4-BE49-F238E27FC236}">
              <a16:creationId xmlns:a16="http://schemas.microsoft.com/office/drawing/2014/main" id="{00000000-0008-0000-0300-000026000000}"/>
            </a:ext>
          </a:extLst>
        </xdr:cNvPr>
        <xdr:cNvSpPr/>
      </xdr:nvSpPr>
      <xdr:spPr>
        <a:xfrm rot="10800000">
          <a:off x="8534400" y="17049750"/>
          <a:ext cx="247651" cy="18097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18</xdr:col>
      <xdr:colOff>66675</xdr:colOff>
      <xdr:row>69</xdr:row>
      <xdr:rowOff>19050</xdr:rowOff>
    </xdr:from>
    <xdr:to>
      <xdr:col>18</xdr:col>
      <xdr:colOff>314326</xdr:colOff>
      <xdr:row>69</xdr:row>
      <xdr:rowOff>180975</xdr:rowOff>
    </xdr:to>
    <xdr:sp macro="" textlink="">
      <xdr:nvSpPr>
        <xdr:cNvPr id="40" name="Freccia a destra 39">
          <a:extLst>
            <a:ext uri="{FF2B5EF4-FFF2-40B4-BE49-F238E27FC236}">
              <a16:creationId xmlns:a16="http://schemas.microsoft.com/office/drawing/2014/main" id="{00000000-0008-0000-0300-000028000000}"/>
            </a:ext>
          </a:extLst>
        </xdr:cNvPr>
        <xdr:cNvSpPr/>
      </xdr:nvSpPr>
      <xdr:spPr>
        <a:xfrm rot="10800000">
          <a:off x="6600825" y="15830550"/>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16</xdr:col>
      <xdr:colOff>9525</xdr:colOff>
      <xdr:row>108</xdr:row>
      <xdr:rowOff>19050</xdr:rowOff>
    </xdr:from>
    <xdr:to>
      <xdr:col>16</xdr:col>
      <xdr:colOff>257176</xdr:colOff>
      <xdr:row>108</xdr:row>
      <xdr:rowOff>180975</xdr:rowOff>
    </xdr:to>
    <xdr:sp macro="" textlink="">
      <xdr:nvSpPr>
        <xdr:cNvPr id="41" name="Freccia a destra 40">
          <a:extLst>
            <a:ext uri="{FF2B5EF4-FFF2-40B4-BE49-F238E27FC236}">
              <a16:creationId xmlns:a16="http://schemas.microsoft.com/office/drawing/2014/main" id="{00000000-0008-0000-0300-000029000000}"/>
            </a:ext>
          </a:extLst>
        </xdr:cNvPr>
        <xdr:cNvSpPr/>
      </xdr:nvSpPr>
      <xdr:spPr>
        <a:xfrm rot="10800000">
          <a:off x="4448175" y="24517350"/>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27</xdr:col>
      <xdr:colOff>38100</xdr:colOff>
      <xdr:row>38</xdr:row>
      <xdr:rowOff>57150</xdr:rowOff>
    </xdr:from>
    <xdr:to>
      <xdr:col>27</xdr:col>
      <xdr:colOff>285751</xdr:colOff>
      <xdr:row>38</xdr:row>
      <xdr:rowOff>219075</xdr:rowOff>
    </xdr:to>
    <xdr:sp macro="" textlink="">
      <xdr:nvSpPr>
        <xdr:cNvPr id="68" name="Freccia a destra 67">
          <a:extLst>
            <a:ext uri="{FF2B5EF4-FFF2-40B4-BE49-F238E27FC236}">
              <a16:creationId xmlns:a16="http://schemas.microsoft.com/office/drawing/2014/main" id="{00000000-0008-0000-0300-000044000000}"/>
            </a:ext>
          </a:extLst>
        </xdr:cNvPr>
        <xdr:cNvSpPr/>
      </xdr:nvSpPr>
      <xdr:spPr>
        <a:xfrm rot="10800000">
          <a:off x="14811375" y="8410575"/>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27</xdr:col>
      <xdr:colOff>38100</xdr:colOff>
      <xdr:row>39</xdr:row>
      <xdr:rowOff>38100</xdr:rowOff>
    </xdr:from>
    <xdr:to>
      <xdr:col>27</xdr:col>
      <xdr:colOff>285751</xdr:colOff>
      <xdr:row>39</xdr:row>
      <xdr:rowOff>200025</xdr:rowOff>
    </xdr:to>
    <xdr:sp macro="" textlink="">
      <xdr:nvSpPr>
        <xdr:cNvPr id="69" name="Freccia a destra 68">
          <a:extLst>
            <a:ext uri="{FF2B5EF4-FFF2-40B4-BE49-F238E27FC236}">
              <a16:creationId xmlns:a16="http://schemas.microsoft.com/office/drawing/2014/main" id="{00000000-0008-0000-0300-000045000000}"/>
            </a:ext>
          </a:extLst>
        </xdr:cNvPr>
        <xdr:cNvSpPr/>
      </xdr:nvSpPr>
      <xdr:spPr>
        <a:xfrm rot="10800000">
          <a:off x="14811375" y="8629650"/>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27</xdr:col>
      <xdr:colOff>28575</xdr:colOff>
      <xdr:row>103</xdr:row>
      <xdr:rowOff>38100</xdr:rowOff>
    </xdr:from>
    <xdr:to>
      <xdr:col>27</xdr:col>
      <xdr:colOff>276226</xdr:colOff>
      <xdr:row>103</xdr:row>
      <xdr:rowOff>200025</xdr:rowOff>
    </xdr:to>
    <xdr:sp macro="" textlink="">
      <xdr:nvSpPr>
        <xdr:cNvPr id="79" name="Freccia a destra 78">
          <a:extLst>
            <a:ext uri="{FF2B5EF4-FFF2-40B4-BE49-F238E27FC236}">
              <a16:creationId xmlns:a16="http://schemas.microsoft.com/office/drawing/2014/main" id="{00000000-0008-0000-0300-00004F000000}"/>
            </a:ext>
          </a:extLst>
        </xdr:cNvPr>
        <xdr:cNvSpPr/>
      </xdr:nvSpPr>
      <xdr:spPr>
        <a:xfrm rot="10800000">
          <a:off x="14801850" y="23450550"/>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31</xdr:col>
      <xdr:colOff>57150</xdr:colOff>
      <xdr:row>75</xdr:row>
      <xdr:rowOff>0</xdr:rowOff>
    </xdr:from>
    <xdr:to>
      <xdr:col>31</xdr:col>
      <xdr:colOff>304801</xdr:colOff>
      <xdr:row>75</xdr:row>
      <xdr:rowOff>180975</xdr:rowOff>
    </xdr:to>
    <xdr:sp macro="" textlink="">
      <xdr:nvSpPr>
        <xdr:cNvPr id="80" name="Freccia a destra 79">
          <a:extLst>
            <a:ext uri="{FF2B5EF4-FFF2-40B4-BE49-F238E27FC236}">
              <a16:creationId xmlns:a16="http://schemas.microsoft.com/office/drawing/2014/main" id="{00000000-0008-0000-0300-000050000000}"/>
            </a:ext>
          </a:extLst>
        </xdr:cNvPr>
        <xdr:cNvSpPr/>
      </xdr:nvSpPr>
      <xdr:spPr>
        <a:xfrm rot="10800000">
          <a:off x="18869025" y="17230725"/>
          <a:ext cx="247651" cy="18097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29</xdr:col>
      <xdr:colOff>66675</xdr:colOff>
      <xdr:row>69</xdr:row>
      <xdr:rowOff>19050</xdr:rowOff>
    </xdr:from>
    <xdr:to>
      <xdr:col>29</xdr:col>
      <xdr:colOff>314326</xdr:colOff>
      <xdr:row>69</xdr:row>
      <xdr:rowOff>180975</xdr:rowOff>
    </xdr:to>
    <xdr:sp macro="" textlink="">
      <xdr:nvSpPr>
        <xdr:cNvPr id="82" name="Freccia a destra 81">
          <a:extLst>
            <a:ext uri="{FF2B5EF4-FFF2-40B4-BE49-F238E27FC236}">
              <a16:creationId xmlns:a16="http://schemas.microsoft.com/office/drawing/2014/main" id="{00000000-0008-0000-0300-000052000000}"/>
            </a:ext>
          </a:extLst>
        </xdr:cNvPr>
        <xdr:cNvSpPr/>
      </xdr:nvSpPr>
      <xdr:spPr>
        <a:xfrm rot="10800000">
          <a:off x="16935450" y="15992475"/>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27</xdr:col>
      <xdr:colOff>9525</xdr:colOff>
      <xdr:row>108</xdr:row>
      <xdr:rowOff>19050</xdr:rowOff>
    </xdr:from>
    <xdr:to>
      <xdr:col>27</xdr:col>
      <xdr:colOff>257176</xdr:colOff>
      <xdr:row>108</xdr:row>
      <xdr:rowOff>180975</xdr:rowOff>
    </xdr:to>
    <xdr:sp macro="" textlink="">
      <xdr:nvSpPr>
        <xdr:cNvPr id="83" name="Freccia a destra 82">
          <a:extLst>
            <a:ext uri="{FF2B5EF4-FFF2-40B4-BE49-F238E27FC236}">
              <a16:creationId xmlns:a16="http://schemas.microsoft.com/office/drawing/2014/main" id="{00000000-0008-0000-0300-000053000000}"/>
            </a:ext>
          </a:extLst>
        </xdr:cNvPr>
        <xdr:cNvSpPr/>
      </xdr:nvSpPr>
      <xdr:spPr>
        <a:xfrm rot="10800000">
          <a:off x="14782800" y="24555450"/>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7</xdr:col>
      <xdr:colOff>44824</xdr:colOff>
      <xdr:row>18</xdr:row>
      <xdr:rowOff>33618</xdr:rowOff>
    </xdr:from>
    <xdr:to>
      <xdr:col>7</xdr:col>
      <xdr:colOff>292475</xdr:colOff>
      <xdr:row>18</xdr:row>
      <xdr:rowOff>195543</xdr:rowOff>
    </xdr:to>
    <xdr:sp macro="" textlink="">
      <xdr:nvSpPr>
        <xdr:cNvPr id="45" name="Freccia a destra 44">
          <a:extLst>
            <a:ext uri="{FF2B5EF4-FFF2-40B4-BE49-F238E27FC236}">
              <a16:creationId xmlns:a16="http://schemas.microsoft.com/office/drawing/2014/main" id="{00000000-0008-0000-0300-00002D000000}"/>
            </a:ext>
          </a:extLst>
        </xdr:cNvPr>
        <xdr:cNvSpPr/>
      </xdr:nvSpPr>
      <xdr:spPr>
        <a:xfrm rot="10800000">
          <a:off x="6600265" y="3910853"/>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7</xdr:col>
      <xdr:colOff>44824</xdr:colOff>
      <xdr:row>17</xdr:row>
      <xdr:rowOff>36979</xdr:rowOff>
    </xdr:from>
    <xdr:to>
      <xdr:col>7</xdr:col>
      <xdr:colOff>292475</xdr:colOff>
      <xdr:row>17</xdr:row>
      <xdr:rowOff>198904</xdr:rowOff>
    </xdr:to>
    <xdr:sp macro="" textlink="">
      <xdr:nvSpPr>
        <xdr:cNvPr id="46" name="Freccia a destra 45">
          <a:extLst>
            <a:ext uri="{FF2B5EF4-FFF2-40B4-BE49-F238E27FC236}">
              <a16:creationId xmlns:a16="http://schemas.microsoft.com/office/drawing/2014/main" id="{00000000-0008-0000-0300-00002E000000}"/>
            </a:ext>
          </a:extLst>
        </xdr:cNvPr>
        <xdr:cNvSpPr/>
      </xdr:nvSpPr>
      <xdr:spPr>
        <a:xfrm rot="10800000">
          <a:off x="6600265" y="4127126"/>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18</xdr:col>
      <xdr:colOff>29136</xdr:colOff>
      <xdr:row>18</xdr:row>
      <xdr:rowOff>6724</xdr:rowOff>
    </xdr:from>
    <xdr:to>
      <xdr:col>18</xdr:col>
      <xdr:colOff>276787</xdr:colOff>
      <xdr:row>18</xdr:row>
      <xdr:rowOff>168649</xdr:rowOff>
    </xdr:to>
    <xdr:sp macro="" textlink="">
      <xdr:nvSpPr>
        <xdr:cNvPr id="47" name="Freccia a destra 46">
          <a:extLst>
            <a:ext uri="{FF2B5EF4-FFF2-40B4-BE49-F238E27FC236}">
              <a16:creationId xmlns:a16="http://schemas.microsoft.com/office/drawing/2014/main" id="{00000000-0008-0000-0300-00002F000000}"/>
            </a:ext>
          </a:extLst>
        </xdr:cNvPr>
        <xdr:cNvSpPr/>
      </xdr:nvSpPr>
      <xdr:spPr>
        <a:xfrm rot="10800000">
          <a:off x="16938812" y="3883959"/>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18</xdr:col>
      <xdr:colOff>29136</xdr:colOff>
      <xdr:row>17</xdr:row>
      <xdr:rowOff>10085</xdr:rowOff>
    </xdr:from>
    <xdr:to>
      <xdr:col>18</xdr:col>
      <xdr:colOff>276787</xdr:colOff>
      <xdr:row>17</xdr:row>
      <xdr:rowOff>172010</xdr:rowOff>
    </xdr:to>
    <xdr:sp macro="" textlink="">
      <xdr:nvSpPr>
        <xdr:cNvPr id="48" name="Freccia a destra 47">
          <a:extLst>
            <a:ext uri="{FF2B5EF4-FFF2-40B4-BE49-F238E27FC236}">
              <a16:creationId xmlns:a16="http://schemas.microsoft.com/office/drawing/2014/main" id="{00000000-0008-0000-0300-000030000000}"/>
            </a:ext>
          </a:extLst>
        </xdr:cNvPr>
        <xdr:cNvSpPr/>
      </xdr:nvSpPr>
      <xdr:spPr>
        <a:xfrm rot="10800000">
          <a:off x="16938812" y="4100232"/>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29</xdr:col>
      <xdr:colOff>35860</xdr:colOff>
      <xdr:row>18</xdr:row>
      <xdr:rowOff>2241</xdr:rowOff>
    </xdr:from>
    <xdr:to>
      <xdr:col>29</xdr:col>
      <xdr:colOff>283511</xdr:colOff>
      <xdr:row>18</xdr:row>
      <xdr:rowOff>164166</xdr:rowOff>
    </xdr:to>
    <xdr:sp macro="" textlink="">
      <xdr:nvSpPr>
        <xdr:cNvPr id="49" name="Freccia a destra 48">
          <a:extLst>
            <a:ext uri="{FF2B5EF4-FFF2-40B4-BE49-F238E27FC236}">
              <a16:creationId xmlns:a16="http://schemas.microsoft.com/office/drawing/2014/main" id="{00000000-0008-0000-0300-000031000000}"/>
            </a:ext>
          </a:extLst>
        </xdr:cNvPr>
        <xdr:cNvSpPr/>
      </xdr:nvSpPr>
      <xdr:spPr>
        <a:xfrm rot="10800000">
          <a:off x="27804036" y="3879476"/>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29</xdr:col>
      <xdr:colOff>35860</xdr:colOff>
      <xdr:row>17</xdr:row>
      <xdr:rowOff>5602</xdr:rowOff>
    </xdr:from>
    <xdr:to>
      <xdr:col>29</xdr:col>
      <xdr:colOff>283511</xdr:colOff>
      <xdr:row>17</xdr:row>
      <xdr:rowOff>167527</xdr:rowOff>
    </xdr:to>
    <xdr:sp macro="" textlink="">
      <xdr:nvSpPr>
        <xdr:cNvPr id="50" name="Freccia a destra 49">
          <a:extLst>
            <a:ext uri="{FF2B5EF4-FFF2-40B4-BE49-F238E27FC236}">
              <a16:creationId xmlns:a16="http://schemas.microsoft.com/office/drawing/2014/main" id="{00000000-0008-0000-0300-000032000000}"/>
            </a:ext>
          </a:extLst>
        </xdr:cNvPr>
        <xdr:cNvSpPr/>
      </xdr:nvSpPr>
      <xdr:spPr>
        <a:xfrm rot="10800000">
          <a:off x="27804036" y="4095749"/>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0</xdr:colOff>
      <xdr:row>87</xdr:row>
      <xdr:rowOff>0</xdr:rowOff>
    </xdr:from>
    <xdr:to>
      <xdr:col>5</xdr:col>
      <xdr:colOff>247651</xdr:colOff>
      <xdr:row>87</xdr:row>
      <xdr:rowOff>161925</xdr:rowOff>
    </xdr:to>
    <xdr:sp macro="" textlink="">
      <xdr:nvSpPr>
        <xdr:cNvPr id="39" name="Freccia a destra 38">
          <a:extLst>
            <a:ext uri="{FF2B5EF4-FFF2-40B4-BE49-F238E27FC236}">
              <a16:creationId xmlns:a16="http://schemas.microsoft.com/office/drawing/2014/main" id="{00000000-0008-0000-0300-000027000000}"/>
            </a:ext>
          </a:extLst>
        </xdr:cNvPr>
        <xdr:cNvSpPr/>
      </xdr:nvSpPr>
      <xdr:spPr>
        <a:xfrm rot="10800000">
          <a:off x="4448735" y="20282647"/>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0</xdr:colOff>
      <xdr:row>85</xdr:row>
      <xdr:rowOff>33618</xdr:rowOff>
    </xdr:from>
    <xdr:to>
      <xdr:col>5</xdr:col>
      <xdr:colOff>247651</xdr:colOff>
      <xdr:row>85</xdr:row>
      <xdr:rowOff>195543</xdr:rowOff>
    </xdr:to>
    <xdr:sp macro="" textlink="">
      <xdr:nvSpPr>
        <xdr:cNvPr id="42" name="Freccia a destra 41">
          <a:extLst>
            <a:ext uri="{FF2B5EF4-FFF2-40B4-BE49-F238E27FC236}">
              <a16:creationId xmlns:a16="http://schemas.microsoft.com/office/drawing/2014/main" id="{00000000-0008-0000-0300-00002A000000}"/>
            </a:ext>
          </a:extLst>
        </xdr:cNvPr>
        <xdr:cNvSpPr/>
      </xdr:nvSpPr>
      <xdr:spPr>
        <a:xfrm rot="10800000">
          <a:off x="4448735" y="19834412"/>
          <a:ext cx="247651" cy="161925"/>
        </a:xfrm>
        <a:prstGeom prst="right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104775</xdr:colOff>
      <xdr:row>0</xdr:row>
      <xdr:rowOff>152400</xdr:rowOff>
    </xdr:from>
    <xdr:to>
      <xdr:col>0</xdr:col>
      <xdr:colOff>228600</xdr:colOff>
      <xdr:row>0</xdr:row>
      <xdr:rowOff>276225</xdr:rowOff>
    </xdr:to>
    <xdr:sp macro="" textlink="">
      <xdr:nvSpPr>
        <xdr:cNvPr id="2" name="Connettore 1">
          <a:extLst>
            <a:ext uri="{FF2B5EF4-FFF2-40B4-BE49-F238E27FC236}">
              <a16:creationId xmlns:a16="http://schemas.microsoft.com/office/drawing/2014/main" id="{00000000-0008-0000-0400-000002000000}"/>
            </a:ext>
          </a:extLst>
        </xdr:cNvPr>
        <xdr:cNvSpPr/>
      </xdr:nvSpPr>
      <xdr:spPr>
        <a:xfrm>
          <a:off x="104775" y="152400"/>
          <a:ext cx="123825" cy="123825"/>
        </a:xfrm>
        <a:prstGeom prst="flowChartConnector">
          <a:avLst/>
        </a:prstGeom>
        <a:solidFill>
          <a:srgbClr val="FFC000"/>
        </a:solidFill>
        <a:ln>
          <a:solidFill>
            <a:srgbClr val="F49A0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13322</xdr:colOff>
      <xdr:row>6</xdr:row>
      <xdr:rowOff>12856</xdr:rowOff>
    </xdr:from>
    <xdr:to>
      <xdr:col>3</xdr:col>
      <xdr:colOff>260973</xdr:colOff>
      <xdr:row>6</xdr:row>
      <xdr:rowOff>184306</xdr:rowOff>
    </xdr:to>
    <xdr:sp macro="" textlink="">
      <xdr:nvSpPr>
        <xdr:cNvPr id="3" name="Freccia a destra 2">
          <a:extLst>
            <a:ext uri="{FF2B5EF4-FFF2-40B4-BE49-F238E27FC236}">
              <a16:creationId xmlns:a16="http://schemas.microsoft.com/office/drawing/2014/main" id="{00000000-0008-0000-0400-000003000000}"/>
            </a:ext>
          </a:extLst>
        </xdr:cNvPr>
        <xdr:cNvSpPr/>
      </xdr:nvSpPr>
      <xdr:spPr>
        <a:xfrm rot="10800000">
          <a:off x="7557122" y="1393981"/>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104775</xdr:colOff>
      <xdr:row>9</xdr:row>
      <xdr:rowOff>19050</xdr:rowOff>
    </xdr:from>
    <xdr:to>
      <xdr:col>5</xdr:col>
      <xdr:colOff>352426</xdr:colOff>
      <xdr:row>9</xdr:row>
      <xdr:rowOff>190500</xdr:rowOff>
    </xdr:to>
    <xdr:sp macro="" textlink="">
      <xdr:nvSpPr>
        <xdr:cNvPr id="4" name="Freccia a destra 3">
          <a:extLst>
            <a:ext uri="{FF2B5EF4-FFF2-40B4-BE49-F238E27FC236}">
              <a16:creationId xmlns:a16="http://schemas.microsoft.com/office/drawing/2014/main" id="{00000000-0008-0000-0400-000004000000}"/>
            </a:ext>
          </a:extLst>
        </xdr:cNvPr>
        <xdr:cNvSpPr/>
      </xdr:nvSpPr>
      <xdr:spPr>
        <a:xfrm rot="10800000">
          <a:off x="10725150" y="20288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104775</xdr:colOff>
      <xdr:row>10</xdr:row>
      <xdr:rowOff>19050</xdr:rowOff>
    </xdr:from>
    <xdr:to>
      <xdr:col>5</xdr:col>
      <xdr:colOff>352426</xdr:colOff>
      <xdr:row>10</xdr:row>
      <xdr:rowOff>190500</xdr:rowOff>
    </xdr:to>
    <xdr:sp macro="" textlink="">
      <xdr:nvSpPr>
        <xdr:cNvPr id="5" name="Freccia a destra 4">
          <a:extLst>
            <a:ext uri="{FF2B5EF4-FFF2-40B4-BE49-F238E27FC236}">
              <a16:creationId xmlns:a16="http://schemas.microsoft.com/office/drawing/2014/main" id="{00000000-0008-0000-0400-000005000000}"/>
            </a:ext>
          </a:extLst>
        </xdr:cNvPr>
        <xdr:cNvSpPr/>
      </xdr:nvSpPr>
      <xdr:spPr>
        <a:xfrm rot="10800000">
          <a:off x="10725150" y="22383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21</xdr:row>
      <xdr:rowOff>0</xdr:rowOff>
    </xdr:from>
    <xdr:to>
      <xdr:col>11</xdr:col>
      <xdr:colOff>247651</xdr:colOff>
      <xdr:row>21</xdr:row>
      <xdr:rowOff>171450</xdr:rowOff>
    </xdr:to>
    <xdr:sp macro="" textlink="">
      <xdr:nvSpPr>
        <xdr:cNvPr id="6" name="Freccia a destra 5">
          <a:extLst>
            <a:ext uri="{FF2B5EF4-FFF2-40B4-BE49-F238E27FC236}">
              <a16:creationId xmlns:a16="http://schemas.microsoft.com/office/drawing/2014/main" id="{00000000-0008-0000-0400-000006000000}"/>
            </a:ext>
          </a:extLst>
        </xdr:cNvPr>
        <xdr:cNvSpPr/>
      </xdr:nvSpPr>
      <xdr:spPr>
        <a:xfrm rot="10800000">
          <a:off x="15840075" y="36480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22</xdr:row>
      <xdr:rowOff>0</xdr:rowOff>
    </xdr:from>
    <xdr:to>
      <xdr:col>11</xdr:col>
      <xdr:colOff>247651</xdr:colOff>
      <xdr:row>22</xdr:row>
      <xdr:rowOff>171450</xdr:rowOff>
    </xdr:to>
    <xdr:sp macro="" textlink="">
      <xdr:nvSpPr>
        <xdr:cNvPr id="7" name="Freccia a destra 6">
          <a:extLst>
            <a:ext uri="{FF2B5EF4-FFF2-40B4-BE49-F238E27FC236}">
              <a16:creationId xmlns:a16="http://schemas.microsoft.com/office/drawing/2014/main" id="{00000000-0008-0000-0400-000007000000}"/>
            </a:ext>
          </a:extLst>
        </xdr:cNvPr>
        <xdr:cNvSpPr/>
      </xdr:nvSpPr>
      <xdr:spPr>
        <a:xfrm rot="10800000">
          <a:off x="15840075" y="38385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23</xdr:row>
      <xdr:rowOff>0</xdr:rowOff>
    </xdr:from>
    <xdr:to>
      <xdr:col>11</xdr:col>
      <xdr:colOff>247651</xdr:colOff>
      <xdr:row>23</xdr:row>
      <xdr:rowOff>171450</xdr:rowOff>
    </xdr:to>
    <xdr:sp macro="" textlink="">
      <xdr:nvSpPr>
        <xdr:cNvPr id="8" name="Freccia a destra 7">
          <a:extLst>
            <a:ext uri="{FF2B5EF4-FFF2-40B4-BE49-F238E27FC236}">
              <a16:creationId xmlns:a16="http://schemas.microsoft.com/office/drawing/2014/main" id="{00000000-0008-0000-0400-000008000000}"/>
            </a:ext>
          </a:extLst>
        </xdr:cNvPr>
        <xdr:cNvSpPr/>
      </xdr:nvSpPr>
      <xdr:spPr>
        <a:xfrm rot="10800000">
          <a:off x="15840075" y="40290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24</xdr:row>
      <xdr:rowOff>0</xdr:rowOff>
    </xdr:from>
    <xdr:to>
      <xdr:col>11</xdr:col>
      <xdr:colOff>247651</xdr:colOff>
      <xdr:row>24</xdr:row>
      <xdr:rowOff>171450</xdr:rowOff>
    </xdr:to>
    <xdr:sp macro="" textlink="">
      <xdr:nvSpPr>
        <xdr:cNvPr id="9" name="Freccia a destra 8">
          <a:extLst>
            <a:ext uri="{FF2B5EF4-FFF2-40B4-BE49-F238E27FC236}">
              <a16:creationId xmlns:a16="http://schemas.microsoft.com/office/drawing/2014/main" id="{00000000-0008-0000-0400-000009000000}"/>
            </a:ext>
          </a:extLst>
        </xdr:cNvPr>
        <xdr:cNvSpPr/>
      </xdr:nvSpPr>
      <xdr:spPr>
        <a:xfrm rot="10800000">
          <a:off x="15840075" y="42195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25</xdr:row>
      <xdr:rowOff>0</xdr:rowOff>
    </xdr:from>
    <xdr:to>
      <xdr:col>11</xdr:col>
      <xdr:colOff>247651</xdr:colOff>
      <xdr:row>25</xdr:row>
      <xdr:rowOff>171450</xdr:rowOff>
    </xdr:to>
    <xdr:sp macro="" textlink="">
      <xdr:nvSpPr>
        <xdr:cNvPr id="12" name="Freccia a destra 11">
          <a:extLst>
            <a:ext uri="{FF2B5EF4-FFF2-40B4-BE49-F238E27FC236}">
              <a16:creationId xmlns:a16="http://schemas.microsoft.com/office/drawing/2014/main" id="{00000000-0008-0000-0400-00000C000000}"/>
            </a:ext>
          </a:extLst>
        </xdr:cNvPr>
        <xdr:cNvSpPr/>
      </xdr:nvSpPr>
      <xdr:spPr>
        <a:xfrm rot="10800000">
          <a:off x="15840075" y="47910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26</xdr:row>
      <xdr:rowOff>0</xdr:rowOff>
    </xdr:from>
    <xdr:to>
      <xdr:col>11</xdr:col>
      <xdr:colOff>247651</xdr:colOff>
      <xdr:row>26</xdr:row>
      <xdr:rowOff>171450</xdr:rowOff>
    </xdr:to>
    <xdr:sp macro="" textlink="">
      <xdr:nvSpPr>
        <xdr:cNvPr id="13" name="Freccia a destra 12">
          <a:extLst>
            <a:ext uri="{FF2B5EF4-FFF2-40B4-BE49-F238E27FC236}">
              <a16:creationId xmlns:a16="http://schemas.microsoft.com/office/drawing/2014/main" id="{00000000-0008-0000-0400-00000D000000}"/>
            </a:ext>
          </a:extLst>
        </xdr:cNvPr>
        <xdr:cNvSpPr/>
      </xdr:nvSpPr>
      <xdr:spPr>
        <a:xfrm rot="10800000">
          <a:off x="15840075" y="49815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19050</xdr:colOff>
      <xdr:row>39</xdr:row>
      <xdr:rowOff>161925</xdr:rowOff>
    </xdr:from>
    <xdr:to>
      <xdr:col>3</xdr:col>
      <xdr:colOff>266701</xdr:colOff>
      <xdr:row>39</xdr:row>
      <xdr:rowOff>333375</xdr:rowOff>
    </xdr:to>
    <xdr:sp macro="" textlink="">
      <xdr:nvSpPr>
        <xdr:cNvPr id="16" name="Freccia a destra 15">
          <a:extLst>
            <a:ext uri="{FF2B5EF4-FFF2-40B4-BE49-F238E27FC236}">
              <a16:creationId xmlns:a16="http://schemas.microsoft.com/office/drawing/2014/main" id="{00000000-0008-0000-0400-000010000000}"/>
            </a:ext>
          </a:extLst>
        </xdr:cNvPr>
        <xdr:cNvSpPr/>
      </xdr:nvSpPr>
      <xdr:spPr>
        <a:xfrm rot="10800000">
          <a:off x="8010525" y="86868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40</xdr:row>
      <xdr:rowOff>0</xdr:rowOff>
    </xdr:from>
    <xdr:to>
      <xdr:col>3</xdr:col>
      <xdr:colOff>247651</xdr:colOff>
      <xdr:row>40</xdr:row>
      <xdr:rowOff>171450</xdr:rowOff>
    </xdr:to>
    <xdr:sp macro="" textlink="">
      <xdr:nvSpPr>
        <xdr:cNvPr id="17" name="Freccia a destra 16">
          <a:extLst>
            <a:ext uri="{FF2B5EF4-FFF2-40B4-BE49-F238E27FC236}">
              <a16:creationId xmlns:a16="http://schemas.microsoft.com/office/drawing/2014/main" id="{00000000-0008-0000-0400-000011000000}"/>
            </a:ext>
          </a:extLst>
        </xdr:cNvPr>
        <xdr:cNvSpPr/>
      </xdr:nvSpPr>
      <xdr:spPr>
        <a:xfrm rot="10800000">
          <a:off x="9001125" y="62865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41</xdr:row>
      <xdr:rowOff>0</xdr:rowOff>
    </xdr:from>
    <xdr:to>
      <xdr:col>3</xdr:col>
      <xdr:colOff>247651</xdr:colOff>
      <xdr:row>41</xdr:row>
      <xdr:rowOff>171450</xdr:rowOff>
    </xdr:to>
    <xdr:sp macro="" textlink="">
      <xdr:nvSpPr>
        <xdr:cNvPr id="18" name="Freccia a destra 17">
          <a:extLst>
            <a:ext uri="{FF2B5EF4-FFF2-40B4-BE49-F238E27FC236}">
              <a16:creationId xmlns:a16="http://schemas.microsoft.com/office/drawing/2014/main" id="{00000000-0008-0000-0400-000012000000}"/>
            </a:ext>
          </a:extLst>
        </xdr:cNvPr>
        <xdr:cNvSpPr/>
      </xdr:nvSpPr>
      <xdr:spPr>
        <a:xfrm rot="10800000">
          <a:off x="9001125" y="64770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42</xdr:row>
      <xdr:rowOff>0</xdr:rowOff>
    </xdr:from>
    <xdr:to>
      <xdr:col>3</xdr:col>
      <xdr:colOff>247651</xdr:colOff>
      <xdr:row>42</xdr:row>
      <xdr:rowOff>171450</xdr:rowOff>
    </xdr:to>
    <xdr:sp macro="" textlink="">
      <xdr:nvSpPr>
        <xdr:cNvPr id="19" name="Freccia a destra 18">
          <a:extLst>
            <a:ext uri="{FF2B5EF4-FFF2-40B4-BE49-F238E27FC236}">
              <a16:creationId xmlns:a16="http://schemas.microsoft.com/office/drawing/2014/main" id="{00000000-0008-0000-0400-000013000000}"/>
            </a:ext>
          </a:extLst>
        </xdr:cNvPr>
        <xdr:cNvSpPr/>
      </xdr:nvSpPr>
      <xdr:spPr>
        <a:xfrm rot="10800000">
          <a:off x="9001125" y="66675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43</xdr:row>
      <xdr:rowOff>0</xdr:rowOff>
    </xdr:from>
    <xdr:to>
      <xdr:col>3</xdr:col>
      <xdr:colOff>247651</xdr:colOff>
      <xdr:row>43</xdr:row>
      <xdr:rowOff>171450</xdr:rowOff>
    </xdr:to>
    <xdr:sp macro="" textlink="">
      <xdr:nvSpPr>
        <xdr:cNvPr id="20" name="Freccia a destra 19">
          <a:extLst>
            <a:ext uri="{FF2B5EF4-FFF2-40B4-BE49-F238E27FC236}">
              <a16:creationId xmlns:a16="http://schemas.microsoft.com/office/drawing/2014/main" id="{00000000-0008-0000-0400-000014000000}"/>
            </a:ext>
          </a:extLst>
        </xdr:cNvPr>
        <xdr:cNvSpPr/>
      </xdr:nvSpPr>
      <xdr:spPr>
        <a:xfrm rot="10800000">
          <a:off x="9001125" y="68580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44</xdr:row>
      <xdr:rowOff>0</xdr:rowOff>
    </xdr:from>
    <xdr:to>
      <xdr:col>3</xdr:col>
      <xdr:colOff>247651</xdr:colOff>
      <xdr:row>44</xdr:row>
      <xdr:rowOff>171450</xdr:rowOff>
    </xdr:to>
    <xdr:sp macro="" textlink="">
      <xdr:nvSpPr>
        <xdr:cNvPr id="21" name="Freccia a destra 20">
          <a:extLst>
            <a:ext uri="{FF2B5EF4-FFF2-40B4-BE49-F238E27FC236}">
              <a16:creationId xmlns:a16="http://schemas.microsoft.com/office/drawing/2014/main" id="{00000000-0008-0000-0400-000015000000}"/>
            </a:ext>
          </a:extLst>
        </xdr:cNvPr>
        <xdr:cNvSpPr/>
      </xdr:nvSpPr>
      <xdr:spPr>
        <a:xfrm rot="10800000">
          <a:off x="9001125" y="70485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45</xdr:row>
      <xdr:rowOff>0</xdr:rowOff>
    </xdr:from>
    <xdr:to>
      <xdr:col>3</xdr:col>
      <xdr:colOff>247651</xdr:colOff>
      <xdr:row>45</xdr:row>
      <xdr:rowOff>171450</xdr:rowOff>
    </xdr:to>
    <xdr:sp macro="" textlink="">
      <xdr:nvSpPr>
        <xdr:cNvPr id="22" name="Freccia a destra 21">
          <a:extLst>
            <a:ext uri="{FF2B5EF4-FFF2-40B4-BE49-F238E27FC236}">
              <a16:creationId xmlns:a16="http://schemas.microsoft.com/office/drawing/2014/main" id="{00000000-0008-0000-0400-000016000000}"/>
            </a:ext>
          </a:extLst>
        </xdr:cNvPr>
        <xdr:cNvSpPr/>
      </xdr:nvSpPr>
      <xdr:spPr>
        <a:xfrm rot="10800000">
          <a:off x="9001125" y="72390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46</xdr:row>
      <xdr:rowOff>0</xdr:rowOff>
    </xdr:from>
    <xdr:to>
      <xdr:col>3</xdr:col>
      <xdr:colOff>247651</xdr:colOff>
      <xdr:row>46</xdr:row>
      <xdr:rowOff>171450</xdr:rowOff>
    </xdr:to>
    <xdr:sp macro="" textlink="">
      <xdr:nvSpPr>
        <xdr:cNvPr id="23" name="Freccia a destra 22">
          <a:extLst>
            <a:ext uri="{FF2B5EF4-FFF2-40B4-BE49-F238E27FC236}">
              <a16:creationId xmlns:a16="http://schemas.microsoft.com/office/drawing/2014/main" id="{00000000-0008-0000-0400-000017000000}"/>
            </a:ext>
          </a:extLst>
        </xdr:cNvPr>
        <xdr:cNvSpPr/>
      </xdr:nvSpPr>
      <xdr:spPr>
        <a:xfrm rot="10800000">
          <a:off x="9001125" y="74295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47</xdr:row>
      <xdr:rowOff>0</xdr:rowOff>
    </xdr:from>
    <xdr:to>
      <xdr:col>3</xdr:col>
      <xdr:colOff>247651</xdr:colOff>
      <xdr:row>47</xdr:row>
      <xdr:rowOff>171450</xdr:rowOff>
    </xdr:to>
    <xdr:sp macro="" textlink="">
      <xdr:nvSpPr>
        <xdr:cNvPr id="24" name="Freccia a destra 23">
          <a:extLst>
            <a:ext uri="{FF2B5EF4-FFF2-40B4-BE49-F238E27FC236}">
              <a16:creationId xmlns:a16="http://schemas.microsoft.com/office/drawing/2014/main" id="{00000000-0008-0000-0400-000018000000}"/>
            </a:ext>
          </a:extLst>
        </xdr:cNvPr>
        <xdr:cNvSpPr/>
      </xdr:nvSpPr>
      <xdr:spPr>
        <a:xfrm rot="10800000">
          <a:off x="9001125" y="76200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56</xdr:row>
      <xdr:rowOff>0</xdr:rowOff>
    </xdr:from>
    <xdr:to>
      <xdr:col>3</xdr:col>
      <xdr:colOff>247651</xdr:colOff>
      <xdr:row>56</xdr:row>
      <xdr:rowOff>171450</xdr:rowOff>
    </xdr:to>
    <xdr:sp macro="" textlink="">
      <xdr:nvSpPr>
        <xdr:cNvPr id="25" name="Freccia a destra 24">
          <a:extLst>
            <a:ext uri="{FF2B5EF4-FFF2-40B4-BE49-F238E27FC236}">
              <a16:creationId xmlns:a16="http://schemas.microsoft.com/office/drawing/2014/main" id="{00000000-0008-0000-0400-000019000000}"/>
            </a:ext>
          </a:extLst>
        </xdr:cNvPr>
        <xdr:cNvSpPr/>
      </xdr:nvSpPr>
      <xdr:spPr>
        <a:xfrm rot="10800000">
          <a:off x="9001125" y="85725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57</xdr:row>
      <xdr:rowOff>0</xdr:rowOff>
    </xdr:from>
    <xdr:to>
      <xdr:col>3</xdr:col>
      <xdr:colOff>247651</xdr:colOff>
      <xdr:row>57</xdr:row>
      <xdr:rowOff>171450</xdr:rowOff>
    </xdr:to>
    <xdr:sp macro="" textlink="">
      <xdr:nvSpPr>
        <xdr:cNvPr id="26" name="Freccia a destra 25">
          <a:extLst>
            <a:ext uri="{FF2B5EF4-FFF2-40B4-BE49-F238E27FC236}">
              <a16:creationId xmlns:a16="http://schemas.microsoft.com/office/drawing/2014/main" id="{00000000-0008-0000-0400-00001A000000}"/>
            </a:ext>
          </a:extLst>
        </xdr:cNvPr>
        <xdr:cNvSpPr/>
      </xdr:nvSpPr>
      <xdr:spPr>
        <a:xfrm rot="10800000">
          <a:off x="9001125" y="88011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58</xdr:row>
      <xdr:rowOff>0</xdr:rowOff>
    </xdr:from>
    <xdr:to>
      <xdr:col>3</xdr:col>
      <xdr:colOff>247651</xdr:colOff>
      <xdr:row>58</xdr:row>
      <xdr:rowOff>171450</xdr:rowOff>
    </xdr:to>
    <xdr:sp macro="" textlink="">
      <xdr:nvSpPr>
        <xdr:cNvPr id="27" name="Freccia a destra 26">
          <a:extLst>
            <a:ext uri="{FF2B5EF4-FFF2-40B4-BE49-F238E27FC236}">
              <a16:creationId xmlns:a16="http://schemas.microsoft.com/office/drawing/2014/main" id="{00000000-0008-0000-0400-00001B000000}"/>
            </a:ext>
          </a:extLst>
        </xdr:cNvPr>
        <xdr:cNvSpPr/>
      </xdr:nvSpPr>
      <xdr:spPr>
        <a:xfrm rot="10800000">
          <a:off x="9001125" y="89916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59</xdr:row>
      <xdr:rowOff>0</xdr:rowOff>
    </xdr:from>
    <xdr:to>
      <xdr:col>3</xdr:col>
      <xdr:colOff>247651</xdr:colOff>
      <xdr:row>59</xdr:row>
      <xdr:rowOff>171450</xdr:rowOff>
    </xdr:to>
    <xdr:sp macro="" textlink="">
      <xdr:nvSpPr>
        <xdr:cNvPr id="28" name="Freccia a destra 27">
          <a:extLst>
            <a:ext uri="{FF2B5EF4-FFF2-40B4-BE49-F238E27FC236}">
              <a16:creationId xmlns:a16="http://schemas.microsoft.com/office/drawing/2014/main" id="{00000000-0008-0000-0400-00001C000000}"/>
            </a:ext>
          </a:extLst>
        </xdr:cNvPr>
        <xdr:cNvSpPr/>
      </xdr:nvSpPr>
      <xdr:spPr>
        <a:xfrm rot="10800000">
          <a:off x="9001125" y="91821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66</xdr:row>
      <xdr:rowOff>0</xdr:rowOff>
    </xdr:from>
    <xdr:to>
      <xdr:col>3</xdr:col>
      <xdr:colOff>247651</xdr:colOff>
      <xdr:row>66</xdr:row>
      <xdr:rowOff>171450</xdr:rowOff>
    </xdr:to>
    <xdr:sp macro="" textlink="">
      <xdr:nvSpPr>
        <xdr:cNvPr id="30" name="Freccia a destra 29">
          <a:extLst>
            <a:ext uri="{FF2B5EF4-FFF2-40B4-BE49-F238E27FC236}">
              <a16:creationId xmlns:a16="http://schemas.microsoft.com/office/drawing/2014/main" id="{00000000-0008-0000-0400-00001E000000}"/>
            </a:ext>
          </a:extLst>
        </xdr:cNvPr>
        <xdr:cNvSpPr/>
      </xdr:nvSpPr>
      <xdr:spPr>
        <a:xfrm rot="10800000">
          <a:off x="7543800" y="109347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76200</xdr:colOff>
      <xdr:row>69</xdr:row>
      <xdr:rowOff>9525</xdr:rowOff>
    </xdr:from>
    <xdr:to>
      <xdr:col>5</xdr:col>
      <xdr:colOff>323851</xdr:colOff>
      <xdr:row>69</xdr:row>
      <xdr:rowOff>180975</xdr:rowOff>
    </xdr:to>
    <xdr:sp macro="" textlink="">
      <xdr:nvSpPr>
        <xdr:cNvPr id="31" name="Freccia a destra 30">
          <a:extLst>
            <a:ext uri="{FF2B5EF4-FFF2-40B4-BE49-F238E27FC236}">
              <a16:creationId xmlns:a16="http://schemas.microsoft.com/office/drawing/2014/main" id="{00000000-0008-0000-0400-00001F000000}"/>
            </a:ext>
          </a:extLst>
        </xdr:cNvPr>
        <xdr:cNvSpPr/>
      </xdr:nvSpPr>
      <xdr:spPr>
        <a:xfrm rot="10800000">
          <a:off x="10696575" y="178403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76200</xdr:colOff>
      <xdr:row>70</xdr:row>
      <xdr:rowOff>9525</xdr:rowOff>
    </xdr:from>
    <xdr:to>
      <xdr:col>5</xdr:col>
      <xdr:colOff>323851</xdr:colOff>
      <xdr:row>70</xdr:row>
      <xdr:rowOff>180975</xdr:rowOff>
    </xdr:to>
    <xdr:sp macro="" textlink="">
      <xdr:nvSpPr>
        <xdr:cNvPr id="32" name="Freccia a destra 31">
          <a:extLst>
            <a:ext uri="{FF2B5EF4-FFF2-40B4-BE49-F238E27FC236}">
              <a16:creationId xmlns:a16="http://schemas.microsoft.com/office/drawing/2014/main" id="{00000000-0008-0000-0400-000020000000}"/>
            </a:ext>
          </a:extLst>
        </xdr:cNvPr>
        <xdr:cNvSpPr/>
      </xdr:nvSpPr>
      <xdr:spPr>
        <a:xfrm rot="10800000">
          <a:off x="10696575" y="180498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81</xdr:row>
      <xdr:rowOff>0</xdr:rowOff>
    </xdr:from>
    <xdr:to>
      <xdr:col>11</xdr:col>
      <xdr:colOff>247651</xdr:colOff>
      <xdr:row>81</xdr:row>
      <xdr:rowOff>171450</xdr:rowOff>
    </xdr:to>
    <xdr:sp macro="" textlink="">
      <xdr:nvSpPr>
        <xdr:cNvPr id="35" name="Freccia a destra 34">
          <a:extLst>
            <a:ext uri="{FF2B5EF4-FFF2-40B4-BE49-F238E27FC236}">
              <a16:creationId xmlns:a16="http://schemas.microsoft.com/office/drawing/2014/main" id="{00000000-0008-0000-0400-000023000000}"/>
            </a:ext>
          </a:extLst>
        </xdr:cNvPr>
        <xdr:cNvSpPr/>
      </xdr:nvSpPr>
      <xdr:spPr>
        <a:xfrm rot="10800000">
          <a:off x="15840075" y="132016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82</xdr:row>
      <xdr:rowOff>0</xdr:rowOff>
    </xdr:from>
    <xdr:to>
      <xdr:col>11</xdr:col>
      <xdr:colOff>247651</xdr:colOff>
      <xdr:row>82</xdr:row>
      <xdr:rowOff>171450</xdr:rowOff>
    </xdr:to>
    <xdr:sp macro="" textlink="">
      <xdr:nvSpPr>
        <xdr:cNvPr id="36" name="Freccia a destra 35">
          <a:extLst>
            <a:ext uri="{FF2B5EF4-FFF2-40B4-BE49-F238E27FC236}">
              <a16:creationId xmlns:a16="http://schemas.microsoft.com/office/drawing/2014/main" id="{00000000-0008-0000-0400-000024000000}"/>
            </a:ext>
          </a:extLst>
        </xdr:cNvPr>
        <xdr:cNvSpPr/>
      </xdr:nvSpPr>
      <xdr:spPr>
        <a:xfrm rot="10800000">
          <a:off x="15840075" y="133921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83</xdr:row>
      <xdr:rowOff>0</xdr:rowOff>
    </xdr:from>
    <xdr:to>
      <xdr:col>11</xdr:col>
      <xdr:colOff>247651</xdr:colOff>
      <xdr:row>83</xdr:row>
      <xdr:rowOff>171450</xdr:rowOff>
    </xdr:to>
    <xdr:sp macro="" textlink="">
      <xdr:nvSpPr>
        <xdr:cNvPr id="37" name="Freccia a destra 36">
          <a:extLst>
            <a:ext uri="{FF2B5EF4-FFF2-40B4-BE49-F238E27FC236}">
              <a16:creationId xmlns:a16="http://schemas.microsoft.com/office/drawing/2014/main" id="{00000000-0008-0000-0400-000025000000}"/>
            </a:ext>
          </a:extLst>
        </xdr:cNvPr>
        <xdr:cNvSpPr/>
      </xdr:nvSpPr>
      <xdr:spPr>
        <a:xfrm rot="10800000">
          <a:off x="15840075" y="135826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84</xdr:row>
      <xdr:rowOff>0</xdr:rowOff>
    </xdr:from>
    <xdr:to>
      <xdr:col>11</xdr:col>
      <xdr:colOff>247651</xdr:colOff>
      <xdr:row>84</xdr:row>
      <xdr:rowOff>171450</xdr:rowOff>
    </xdr:to>
    <xdr:sp macro="" textlink="">
      <xdr:nvSpPr>
        <xdr:cNvPr id="38" name="Freccia a destra 37">
          <a:extLst>
            <a:ext uri="{FF2B5EF4-FFF2-40B4-BE49-F238E27FC236}">
              <a16:creationId xmlns:a16="http://schemas.microsoft.com/office/drawing/2014/main" id="{00000000-0008-0000-0400-000026000000}"/>
            </a:ext>
          </a:extLst>
        </xdr:cNvPr>
        <xdr:cNvSpPr/>
      </xdr:nvSpPr>
      <xdr:spPr>
        <a:xfrm rot="10800000">
          <a:off x="15840075" y="137731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85</xdr:row>
      <xdr:rowOff>0</xdr:rowOff>
    </xdr:from>
    <xdr:to>
      <xdr:col>11</xdr:col>
      <xdr:colOff>247651</xdr:colOff>
      <xdr:row>85</xdr:row>
      <xdr:rowOff>171450</xdr:rowOff>
    </xdr:to>
    <xdr:sp macro="" textlink="">
      <xdr:nvSpPr>
        <xdr:cNvPr id="39" name="Freccia a destra 38">
          <a:extLst>
            <a:ext uri="{FF2B5EF4-FFF2-40B4-BE49-F238E27FC236}">
              <a16:creationId xmlns:a16="http://schemas.microsoft.com/office/drawing/2014/main" id="{00000000-0008-0000-0400-000027000000}"/>
            </a:ext>
          </a:extLst>
        </xdr:cNvPr>
        <xdr:cNvSpPr/>
      </xdr:nvSpPr>
      <xdr:spPr>
        <a:xfrm rot="10800000">
          <a:off x="15840075" y="139636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86</xdr:row>
      <xdr:rowOff>0</xdr:rowOff>
    </xdr:from>
    <xdr:to>
      <xdr:col>11</xdr:col>
      <xdr:colOff>247651</xdr:colOff>
      <xdr:row>86</xdr:row>
      <xdr:rowOff>171450</xdr:rowOff>
    </xdr:to>
    <xdr:sp macro="" textlink="">
      <xdr:nvSpPr>
        <xdr:cNvPr id="42" name="Freccia a destra 41">
          <a:extLst>
            <a:ext uri="{FF2B5EF4-FFF2-40B4-BE49-F238E27FC236}">
              <a16:creationId xmlns:a16="http://schemas.microsoft.com/office/drawing/2014/main" id="{00000000-0008-0000-0400-00002A000000}"/>
            </a:ext>
          </a:extLst>
        </xdr:cNvPr>
        <xdr:cNvSpPr/>
      </xdr:nvSpPr>
      <xdr:spPr>
        <a:xfrm rot="10800000">
          <a:off x="15840075" y="145351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9525</xdr:colOff>
      <xdr:row>99</xdr:row>
      <xdr:rowOff>85725</xdr:rowOff>
    </xdr:from>
    <xdr:to>
      <xdr:col>3</xdr:col>
      <xdr:colOff>257176</xdr:colOff>
      <xdr:row>99</xdr:row>
      <xdr:rowOff>257175</xdr:rowOff>
    </xdr:to>
    <xdr:sp macro="" textlink="">
      <xdr:nvSpPr>
        <xdr:cNvPr id="43" name="Freccia a destra 42">
          <a:extLst>
            <a:ext uri="{FF2B5EF4-FFF2-40B4-BE49-F238E27FC236}">
              <a16:creationId xmlns:a16="http://schemas.microsoft.com/office/drawing/2014/main" id="{00000000-0008-0000-0400-00002B000000}"/>
            </a:ext>
          </a:extLst>
        </xdr:cNvPr>
        <xdr:cNvSpPr/>
      </xdr:nvSpPr>
      <xdr:spPr>
        <a:xfrm rot="10800000">
          <a:off x="9010650" y="155448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100</xdr:row>
      <xdr:rowOff>0</xdr:rowOff>
    </xdr:from>
    <xdr:to>
      <xdr:col>3</xdr:col>
      <xdr:colOff>247651</xdr:colOff>
      <xdr:row>100</xdr:row>
      <xdr:rowOff>171450</xdr:rowOff>
    </xdr:to>
    <xdr:sp macro="" textlink="">
      <xdr:nvSpPr>
        <xdr:cNvPr id="44" name="Freccia a destra 43">
          <a:extLst>
            <a:ext uri="{FF2B5EF4-FFF2-40B4-BE49-F238E27FC236}">
              <a16:creationId xmlns:a16="http://schemas.microsoft.com/office/drawing/2014/main" id="{00000000-0008-0000-0400-00002C000000}"/>
            </a:ext>
          </a:extLst>
        </xdr:cNvPr>
        <xdr:cNvSpPr/>
      </xdr:nvSpPr>
      <xdr:spPr>
        <a:xfrm rot="10800000">
          <a:off x="9001125" y="158400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101</xdr:row>
      <xdr:rowOff>0</xdr:rowOff>
    </xdr:from>
    <xdr:to>
      <xdr:col>3</xdr:col>
      <xdr:colOff>247651</xdr:colOff>
      <xdr:row>101</xdr:row>
      <xdr:rowOff>171450</xdr:rowOff>
    </xdr:to>
    <xdr:sp macro="" textlink="">
      <xdr:nvSpPr>
        <xdr:cNvPr id="45" name="Freccia a destra 44">
          <a:extLst>
            <a:ext uri="{FF2B5EF4-FFF2-40B4-BE49-F238E27FC236}">
              <a16:creationId xmlns:a16="http://schemas.microsoft.com/office/drawing/2014/main" id="{00000000-0008-0000-0400-00002D000000}"/>
            </a:ext>
          </a:extLst>
        </xdr:cNvPr>
        <xdr:cNvSpPr/>
      </xdr:nvSpPr>
      <xdr:spPr>
        <a:xfrm rot="10800000">
          <a:off x="9001125" y="160305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102</xdr:row>
      <xdr:rowOff>0</xdr:rowOff>
    </xdr:from>
    <xdr:to>
      <xdr:col>3</xdr:col>
      <xdr:colOff>247651</xdr:colOff>
      <xdr:row>102</xdr:row>
      <xdr:rowOff>171450</xdr:rowOff>
    </xdr:to>
    <xdr:sp macro="" textlink="">
      <xdr:nvSpPr>
        <xdr:cNvPr id="46" name="Freccia a destra 45">
          <a:extLst>
            <a:ext uri="{FF2B5EF4-FFF2-40B4-BE49-F238E27FC236}">
              <a16:creationId xmlns:a16="http://schemas.microsoft.com/office/drawing/2014/main" id="{00000000-0008-0000-0400-00002E000000}"/>
            </a:ext>
          </a:extLst>
        </xdr:cNvPr>
        <xdr:cNvSpPr/>
      </xdr:nvSpPr>
      <xdr:spPr>
        <a:xfrm rot="10800000">
          <a:off x="9001125" y="162210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103</xdr:row>
      <xdr:rowOff>0</xdr:rowOff>
    </xdr:from>
    <xdr:to>
      <xdr:col>3</xdr:col>
      <xdr:colOff>247651</xdr:colOff>
      <xdr:row>103</xdr:row>
      <xdr:rowOff>171450</xdr:rowOff>
    </xdr:to>
    <xdr:sp macro="" textlink="">
      <xdr:nvSpPr>
        <xdr:cNvPr id="47" name="Freccia a destra 46">
          <a:extLst>
            <a:ext uri="{FF2B5EF4-FFF2-40B4-BE49-F238E27FC236}">
              <a16:creationId xmlns:a16="http://schemas.microsoft.com/office/drawing/2014/main" id="{00000000-0008-0000-0400-00002F000000}"/>
            </a:ext>
          </a:extLst>
        </xdr:cNvPr>
        <xdr:cNvSpPr/>
      </xdr:nvSpPr>
      <xdr:spPr>
        <a:xfrm rot="10800000">
          <a:off x="9001125" y="164115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104</xdr:row>
      <xdr:rowOff>0</xdr:rowOff>
    </xdr:from>
    <xdr:to>
      <xdr:col>3</xdr:col>
      <xdr:colOff>247651</xdr:colOff>
      <xdr:row>104</xdr:row>
      <xdr:rowOff>171450</xdr:rowOff>
    </xdr:to>
    <xdr:sp macro="" textlink="">
      <xdr:nvSpPr>
        <xdr:cNvPr id="48" name="Freccia a destra 47">
          <a:extLst>
            <a:ext uri="{FF2B5EF4-FFF2-40B4-BE49-F238E27FC236}">
              <a16:creationId xmlns:a16="http://schemas.microsoft.com/office/drawing/2014/main" id="{00000000-0008-0000-0400-000030000000}"/>
            </a:ext>
          </a:extLst>
        </xdr:cNvPr>
        <xdr:cNvSpPr/>
      </xdr:nvSpPr>
      <xdr:spPr>
        <a:xfrm rot="10800000">
          <a:off x="9001125" y="166020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105</xdr:row>
      <xdr:rowOff>0</xdr:rowOff>
    </xdr:from>
    <xdr:to>
      <xdr:col>3</xdr:col>
      <xdr:colOff>247651</xdr:colOff>
      <xdr:row>105</xdr:row>
      <xdr:rowOff>171450</xdr:rowOff>
    </xdr:to>
    <xdr:sp macro="" textlink="">
      <xdr:nvSpPr>
        <xdr:cNvPr id="49" name="Freccia a destra 48">
          <a:extLst>
            <a:ext uri="{FF2B5EF4-FFF2-40B4-BE49-F238E27FC236}">
              <a16:creationId xmlns:a16="http://schemas.microsoft.com/office/drawing/2014/main" id="{00000000-0008-0000-0400-000031000000}"/>
            </a:ext>
          </a:extLst>
        </xdr:cNvPr>
        <xdr:cNvSpPr/>
      </xdr:nvSpPr>
      <xdr:spPr>
        <a:xfrm rot="10800000">
          <a:off x="9001125" y="167925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106</xdr:row>
      <xdr:rowOff>0</xdr:rowOff>
    </xdr:from>
    <xdr:to>
      <xdr:col>3</xdr:col>
      <xdr:colOff>247651</xdr:colOff>
      <xdr:row>106</xdr:row>
      <xdr:rowOff>171450</xdr:rowOff>
    </xdr:to>
    <xdr:sp macro="" textlink="">
      <xdr:nvSpPr>
        <xdr:cNvPr id="50" name="Freccia a destra 49">
          <a:extLst>
            <a:ext uri="{FF2B5EF4-FFF2-40B4-BE49-F238E27FC236}">
              <a16:creationId xmlns:a16="http://schemas.microsoft.com/office/drawing/2014/main" id="{00000000-0008-0000-0400-000032000000}"/>
            </a:ext>
          </a:extLst>
        </xdr:cNvPr>
        <xdr:cNvSpPr/>
      </xdr:nvSpPr>
      <xdr:spPr>
        <a:xfrm rot="10800000">
          <a:off x="9001125" y="169830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107</xdr:row>
      <xdr:rowOff>0</xdr:rowOff>
    </xdr:from>
    <xdr:to>
      <xdr:col>3</xdr:col>
      <xdr:colOff>247651</xdr:colOff>
      <xdr:row>107</xdr:row>
      <xdr:rowOff>171450</xdr:rowOff>
    </xdr:to>
    <xdr:sp macro="" textlink="">
      <xdr:nvSpPr>
        <xdr:cNvPr id="51" name="Freccia a destra 50">
          <a:extLst>
            <a:ext uri="{FF2B5EF4-FFF2-40B4-BE49-F238E27FC236}">
              <a16:creationId xmlns:a16="http://schemas.microsoft.com/office/drawing/2014/main" id="{00000000-0008-0000-0400-000033000000}"/>
            </a:ext>
          </a:extLst>
        </xdr:cNvPr>
        <xdr:cNvSpPr/>
      </xdr:nvSpPr>
      <xdr:spPr>
        <a:xfrm rot="10800000">
          <a:off x="9001125" y="171735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116</xdr:row>
      <xdr:rowOff>0</xdr:rowOff>
    </xdr:from>
    <xdr:to>
      <xdr:col>3</xdr:col>
      <xdr:colOff>247651</xdr:colOff>
      <xdr:row>116</xdr:row>
      <xdr:rowOff>171450</xdr:rowOff>
    </xdr:to>
    <xdr:sp macro="" textlink="">
      <xdr:nvSpPr>
        <xdr:cNvPr id="52" name="Freccia a destra 51">
          <a:extLst>
            <a:ext uri="{FF2B5EF4-FFF2-40B4-BE49-F238E27FC236}">
              <a16:creationId xmlns:a16="http://schemas.microsoft.com/office/drawing/2014/main" id="{00000000-0008-0000-0400-000034000000}"/>
            </a:ext>
          </a:extLst>
        </xdr:cNvPr>
        <xdr:cNvSpPr/>
      </xdr:nvSpPr>
      <xdr:spPr>
        <a:xfrm rot="10800000">
          <a:off x="9001125" y="181260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117</xdr:row>
      <xdr:rowOff>0</xdr:rowOff>
    </xdr:from>
    <xdr:to>
      <xdr:col>3</xdr:col>
      <xdr:colOff>247651</xdr:colOff>
      <xdr:row>117</xdr:row>
      <xdr:rowOff>171450</xdr:rowOff>
    </xdr:to>
    <xdr:sp macro="" textlink="">
      <xdr:nvSpPr>
        <xdr:cNvPr id="53" name="Freccia a destra 52">
          <a:extLst>
            <a:ext uri="{FF2B5EF4-FFF2-40B4-BE49-F238E27FC236}">
              <a16:creationId xmlns:a16="http://schemas.microsoft.com/office/drawing/2014/main" id="{00000000-0008-0000-0400-000035000000}"/>
            </a:ext>
          </a:extLst>
        </xdr:cNvPr>
        <xdr:cNvSpPr/>
      </xdr:nvSpPr>
      <xdr:spPr>
        <a:xfrm rot="10800000">
          <a:off x="9001125" y="183546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118</xdr:row>
      <xdr:rowOff>0</xdr:rowOff>
    </xdr:from>
    <xdr:to>
      <xdr:col>3</xdr:col>
      <xdr:colOff>247651</xdr:colOff>
      <xdr:row>118</xdr:row>
      <xdr:rowOff>171450</xdr:rowOff>
    </xdr:to>
    <xdr:sp macro="" textlink="">
      <xdr:nvSpPr>
        <xdr:cNvPr id="54" name="Freccia a destra 53">
          <a:extLst>
            <a:ext uri="{FF2B5EF4-FFF2-40B4-BE49-F238E27FC236}">
              <a16:creationId xmlns:a16="http://schemas.microsoft.com/office/drawing/2014/main" id="{00000000-0008-0000-0400-000036000000}"/>
            </a:ext>
          </a:extLst>
        </xdr:cNvPr>
        <xdr:cNvSpPr/>
      </xdr:nvSpPr>
      <xdr:spPr>
        <a:xfrm rot="10800000">
          <a:off x="9001125" y="185451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9525</xdr:colOff>
      <xdr:row>159</xdr:row>
      <xdr:rowOff>85725</xdr:rowOff>
    </xdr:from>
    <xdr:to>
      <xdr:col>3</xdr:col>
      <xdr:colOff>257176</xdr:colOff>
      <xdr:row>159</xdr:row>
      <xdr:rowOff>257175</xdr:rowOff>
    </xdr:to>
    <xdr:sp macro="" textlink="">
      <xdr:nvSpPr>
        <xdr:cNvPr id="55" name="Freccia a destra 54">
          <a:extLst>
            <a:ext uri="{FF2B5EF4-FFF2-40B4-BE49-F238E27FC236}">
              <a16:creationId xmlns:a16="http://schemas.microsoft.com/office/drawing/2014/main" id="{00000000-0008-0000-0400-000037000000}"/>
            </a:ext>
          </a:extLst>
        </xdr:cNvPr>
        <xdr:cNvSpPr/>
      </xdr:nvSpPr>
      <xdr:spPr>
        <a:xfrm rot="10800000">
          <a:off x="7553325" y="155448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160</xdr:row>
      <xdr:rowOff>0</xdr:rowOff>
    </xdr:from>
    <xdr:to>
      <xdr:col>3</xdr:col>
      <xdr:colOff>247651</xdr:colOff>
      <xdr:row>160</xdr:row>
      <xdr:rowOff>171450</xdr:rowOff>
    </xdr:to>
    <xdr:sp macro="" textlink="">
      <xdr:nvSpPr>
        <xdr:cNvPr id="56" name="Freccia a destra 55">
          <a:extLst>
            <a:ext uri="{FF2B5EF4-FFF2-40B4-BE49-F238E27FC236}">
              <a16:creationId xmlns:a16="http://schemas.microsoft.com/office/drawing/2014/main" id="{00000000-0008-0000-0400-000038000000}"/>
            </a:ext>
          </a:extLst>
        </xdr:cNvPr>
        <xdr:cNvSpPr/>
      </xdr:nvSpPr>
      <xdr:spPr>
        <a:xfrm rot="10800000">
          <a:off x="7543800" y="158400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161</xdr:row>
      <xdr:rowOff>0</xdr:rowOff>
    </xdr:from>
    <xdr:to>
      <xdr:col>3</xdr:col>
      <xdr:colOff>247651</xdr:colOff>
      <xdr:row>161</xdr:row>
      <xdr:rowOff>171450</xdr:rowOff>
    </xdr:to>
    <xdr:sp macro="" textlink="">
      <xdr:nvSpPr>
        <xdr:cNvPr id="57" name="Freccia a destra 56">
          <a:extLst>
            <a:ext uri="{FF2B5EF4-FFF2-40B4-BE49-F238E27FC236}">
              <a16:creationId xmlns:a16="http://schemas.microsoft.com/office/drawing/2014/main" id="{00000000-0008-0000-0400-000039000000}"/>
            </a:ext>
          </a:extLst>
        </xdr:cNvPr>
        <xdr:cNvSpPr/>
      </xdr:nvSpPr>
      <xdr:spPr>
        <a:xfrm rot="10800000">
          <a:off x="7543800" y="160305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162</xdr:row>
      <xdr:rowOff>0</xdr:rowOff>
    </xdr:from>
    <xdr:to>
      <xdr:col>3</xdr:col>
      <xdr:colOff>247651</xdr:colOff>
      <xdr:row>162</xdr:row>
      <xdr:rowOff>171450</xdr:rowOff>
    </xdr:to>
    <xdr:sp macro="" textlink="">
      <xdr:nvSpPr>
        <xdr:cNvPr id="58" name="Freccia a destra 57">
          <a:extLst>
            <a:ext uri="{FF2B5EF4-FFF2-40B4-BE49-F238E27FC236}">
              <a16:creationId xmlns:a16="http://schemas.microsoft.com/office/drawing/2014/main" id="{00000000-0008-0000-0400-00003A000000}"/>
            </a:ext>
          </a:extLst>
        </xdr:cNvPr>
        <xdr:cNvSpPr/>
      </xdr:nvSpPr>
      <xdr:spPr>
        <a:xfrm rot="10800000">
          <a:off x="7543800" y="162210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163</xdr:row>
      <xdr:rowOff>0</xdr:rowOff>
    </xdr:from>
    <xdr:to>
      <xdr:col>3</xdr:col>
      <xdr:colOff>247651</xdr:colOff>
      <xdr:row>163</xdr:row>
      <xdr:rowOff>171450</xdr:rowOff>
    </xdr:to>
    <xdr:sp macro="" textlink="">
      <xdr:nvSpPr>
        <xdr:cNvPr id="59" name="Freccia a destra 58">
          <a:extLst>
            <a:ext uri="{FF2B5EF4-FFF2-40B4-BE49-F238E27FC236}">
              <a16:creationId xmlns:a16="http://schemas.microsoft.com/office/drawing/2014/main" id="{00000000-0008-0000-0400-00003B000000}"/>
            </a:ext>
          </a:extLst>
        </xdr:cNvPr>
        <xdr:cNvSpPr/>
      </xdr:nvSpPr>
      <xdr:spPr>
        <a:xfrm rot="10800000">
          <a:off x="7543800" y="164115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164</xdr:row>
      <xdr:rowOff>0</xdr:rowOff>
    </xdr:from>
    <xdr:to>
      <xdr:col>3</xdr:col>
      <xdr:colOff>247651</xdr:colOff>
      <xdr:row>164</xdr:row>
      <xdr:rowOff>171450</xdr:rowOff>
    </xdr:to>
    <xdr:sp macro="" textlink="">
      <xdr:nvSpPr>
        <xdr:cNvPr id="60" name="Freccia a destra 59">
          <a:extLst>
            <a:ext uri="{FF2B5EF4-FFF2-40B4-BE49-F238E27FC236}">
              <a16:creationId xmlns:a16="http://schemas.microsoft.com/office/drawing/2014/main" id="{00000000-0008-0000-0400-00003C000000}"/>
            </a:ext>
          </a:extLst>
        </xdr:cNvPr>
        <xdr:cNvSpPr/>
      </xdr:nvSpPr>
      <xdr:spPr>
        <a:xfrm rot="10800000">
          <a:off x="7543800" y="166020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165</xdr:row>
      <xdr:rowOff>0</xdr:rowOff>
    </xdr:from>
    <xdr:to>
      <xdr:col>3</xdr:col>
      <xdr:colOff>247651</xdr:colOff>
      <xdr:row>165</xdr:row>
      <xdr:rowOff>171450</xdr:rowOff>
    </xdr:to>
    <xdr:sp macro="" textlink="">
      <xdr:nvSpPr>
        <xdr:cNvPr id="61" name="Freccia a destra 60">
          <a:extLst>
            <a:ext uri="{FF2B5EF4-FFF2-40B4-BE49-F238E27FC236}">
              <a16:creationId xmlns:a16="http://schemas.microsoft.com/office/drawing/2014/main" id="{00000000-0008-0000-0400-00003D000000}"/>
            </a:ext>
          </a:extLst>
        </xdr:cNvPr>
        <xdr:cNvSpPr/>
      </xdr:nvSpPr>
      <xdr:spPr>
        <a:xfrm rot="10800000">
          <a:off x="7543800" y="167925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166</xdr:row>
      <xdr:rowOff>0</xdr:rowOff>
    </xdr:from>
    <xdr:to>
      <xdr:col>3</xdr:col>
      <xdr:colOff>247651</xdr:colOff>
      <xdr:row>166</xdr:row>
      <xdr:rowOff>171450</xdr:rowOff>
    </xdr:to>
    <xdr:sp macro="" textlink="">
      <xdr:nvSpPr>
        <xdr:cNvPr id="62" name="Freccia a destra 61">
          <a:extLst>
            <a:ext uri="{FF2B5EF4-FFF2-40B4-BE49-F238E27FC236}">
              <a16:creationId xmlns:a16="http://schemas.microsoft.com/office/drawing/2014/main" id="{00000000-0008-0000-0400-00003E000000}"/>
            </a:ext>
          </a:extLst>
        </xdr:cNvPr>
        <xdr:cNvSpPr/>
      </xdr:nvSpPr>
      <xdr:spPr>
        <a:xfrm rot="10800000">
          <a:off x="7543800" y="169830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167</xdr:row>
      <xdr:rowOff>0</xdr:rowOff>
    </xdr:from>
    <xdr:to>
      <xdr:col>3</xdr:col>
      <xdr:colOff>247651</xdr:colOff>
      <xdr:row>167</xdr:row>
      <xdr:rowOff>171450</xdr:rowOff>
    </xdr:to>
    <xdr:sp macro="" textlink="">
      <xdr:nvSpPr>
        <xdr:cNvPr id="63" name="Freccia a destra 62">
          <a:extLst>
            <a:ext uri="{FF2B5EF4-FFF2-40B4-BE49-F238E27FC236}">
              <a16:creationId xmlns:a16="http://schemas.microsoft.com/office/drawing/2014/main" id="{00000000-0008-0000-0400-00003F000000}"/>
            </a:ext>
          </a:extLst>
        </xdr:cNvPr>
        <xdr:cNvSpPr/>
      </xdr:nvSpPr>
      <xdr:spPr>
        <a:xfrm rot="10800000">
          <a:off x="7543800" y="171735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176</xdr:row>
      <xdr:rowOff>0</xdr:rowOff>
    </xdr:from>
    <xdr:to>
      <xdr:col>3</xdr:col>
      <xdr:colOff>247651</xdr:colOff>
      <xdr:row>176</xdr:row>
      <xdr:rowOff>171450</xdr:rowOff>
    </xdr:to>
    <xdr:sp macro="" textlink="">
      <xdr:nvSpPr>
        <xdr:cNvPr id="64" name="Freccia a destra 63">
          <a:extLst>
            <a:ext uri="{FF2B5EF4-FFF2-40B4-BE49-F238E27FC236}">
              <a16:creationId xmlns:a16="http://schemas.microsoft.com/office/drawing/2014/main" id="{00000000-0008-0000-0400-000040000000}"/>
            </a:ext>
          </a:extLst>
        </xdr:cNvPr>
        <xdr:cNvSpPr/>
      </xdr:nvSpPr>
      <xdr:spPr>
        <a:xfrm rot="10800000">
          <a:off x="7543800" y="181260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177</xdr:row>
      <xdr:rowOff>0</xdr:rowOff>
    </xdr:from>
    <xdr:to>
      <xdr:col>3</xdr:col>
      <xdr:colOff>247651</xdr:colOff>
      <xdr:row>177</xdr:row>
      <xdr:rowOff>171450</xdr:rowOff>
    </xdr:to>
    <xdr:sp macro="" textlink="">
      <xdr:nvSpPr>
        <xdr:cNvPr id="65" name="Freccia a destra 64">
          <a:extLst>
            <a:ext uri="{FF2B5EF4-FFF2-40B4-BE49-F238E27FC236}">
              <a16:creationId xmlns:a16="http://schemas.microsoft.com/office/drawing/2014/main" id="{00000000-0008-0000-0400-000041000000}"/>
            </a:ext>
          </a:extLst>
        </xdr:cNvPr>
        <xdr:cNvSpPr/>
      </xdr:nvSpPr>
      <xdr:spPr>
        <a:xfrm rot="10800000">
          <a:off x="7543800" y="183546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178</xdr:row>
      <xdr:rowOff>0</xdr:rowOff>
    </xdr:from>
    <xdr:to>
      <xdr:col>3</xdr:col>
      <xdr:colOff>247651</xdr:colOff>
      <xdr:row>178</xdr:row>
      <xdr:rowOff>171450</xdr:rowOff>
    </xdr:to>
    <xdr:sp macro="" textlink="">
      <xdr:nvSpPr>
        <xdr:cNvPr id="66" name="Freccia a destra 65">
          <a:extLst>
            <a:ext uri="{FF2B5EF4-FFF2-40B4-BE49-F238E27FC236}">
              <a16:creationId xmlns:a16="http://schemas.microsoft.com/office/drawing/2014/main" id="{00000000-0008-0000-0400-000042000000}"/>
            </a:ext>
          </a:extLst>
        </xdr:cNvPr>
        <xdr:cNvSpPr/>
      </xdr:nvSpPr>
      <xdr:spPr>
        <a:xfrm rot="10800000">
          <a:off x="7543800" y="185451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101</xdr:row>
      <xdr:rowOff>0</xdr:rowOff>
    </xdr:from>
    <xdr:to>
      <xdr:col>6</xdr:col>
      <xdr:colOff>247651</xdr:colOff>
      <xdr:row>101</xdr:row>
      <xdr:rowOff>171450</xdr:rowOff>
    </xdr:to>
    <xdr:sp macro="" textlink="">
      <xdr:nvSpPr>
        <xdr:cNvPr id="79" name="Freccia a destra 78">
          <a:extLst>
            <a:ext uri="{FF2B5EF4-FFF2-40B4-BE49-F238E27FC236}">
              <a16:creationId xmlns:a16="http://schemas.microsoft.com/office/drawing/2014/main" id="{00000000-0008-0000-0400-00004F000000}"/>
            </a:ext>
          </a:extLst>
        </xdr:cNvPr>
        <xdr:cNvSpPr/>
      </xdr:nvSpPr>
      <xdr:spPr>
        <a:xfrm rot="10800000">
          <a:off x="12287250" y="67722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102</xdr:row>
      <xdr:rowOff>0</xdr:rowOff>
    </xdr:from>
    <xdr:to>
      <xdr:col>6</xdr:col>
      <xdr:colOff>247651</xdr:colOff>
      <xdr:row>102</xdr:row>
      <xdr:rowOff>171450</xdr:rowOff>
    </xdr:to>
    <xdr:sp macro="" textlink="">
      <xdr:nvSpPr>
        <xdr:cNvPr id="80" name="Freccia a destra 79">
          <a:extLst>
            <a:ext uri="{FF2B5EF4-FFF2-40B4-BE49-F238E27FC236}">
              <a16:creationId xmlns:a16="http://schemas.microsoft.com/office/drawing/2014/main" id="{00000000-0008-0000-0400-000050000000}"/>
            </a:ext>
          </a:extLst>
        </xdr:cNvPr>
        <xdr:cNvSpPr/>
      </xdr:nvSpPr>
      <xdr:spPr>
        <a:xfrm rot="10800000">
          <a:off x="12287250" y="69627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103</xdr:row>
      <xdr:rowOff>0</xdr:rowOff>
    </xdr:from>
    <xdr:to>
      <xdr:col>6</xdr:col>
      <xdr:colOff>247651</xdr:colOff>
      <xdr:row>103</xdr:row>
      <xdr:rowOff>171450</xdr:rowOff>
    </xdr:to>
    <xdr:sp macro="" textlink="">
      <xdr:nvSpPr>
        <xdr:cNvPr id="81" name="Freccia a destra 80">
          <a:extLst>
            <a:ext uri="{FF2B5EF4-FFF2-40B4-BE49-F238E27FC236}">
              <a16:creationId xmlns:a16="http://schemas.microsoft.com/office/drawing/2014/main" id="{00000000-0008-0000-0400-000051000000}"/>
            </a:ext>
          </a:extLst>
        </xdr:cNvPr>
        <xdr:cNvSpPr/>
      </xdr:nvSpPr>
      <xdr:spPr>
        <a:xfrm rot="10800000">
          <a:off x="12287250" y="71532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41</xdr:row>
      <xdr:rowOff>0</xdr:rowOff>
    </xdr:from>
    <xdr:to>
      <xdr:col>6</xdr:col>
      <xdr:colOff>247651</xdr:colOff>
      <xdr:row>41</xdr:row>
      <xdr:rowOff>171450</xdr:rowOff>
    </xdr:to>
    <xdr:sp macro="" textlink="">
      <xdr:nvSpPr>
        <xdr:cNvPr id="86" name="Freccia a destra 85">
          <a:extLst>
            <a:ext uri="{FF2B5EF4-FFF2-40B4-BE49-F238E27FC236}">
              <a16:creationId xmlns:a16="http://schemas.microsoft.com/office/drawing/2014/main" id="{00000000-0008-0000-0400-000056000000}"/>
            </a:ext>
          </a:extLst>
        </xdr:cNvPr>
        <xdr:cNvSpPr/>
      </xdr:nvSpPr>
      <xdr:spPr>
        <a:xfrm rot="10800000">
          <a:off x="11096625" y="173640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42</xdr:row>
      <xdr:rowOff>0</xdr:rowOff>
    </xdr:from>
    <xdr:to>
      <xdr:col>6</xdr:col>
      <xdr:colOff>247651</xdr:colOff>
      <xdr:row>42</xdr:row>
      <xdr:rowOff>171450</xdr:rowOff>
    </xdr:to>
    <xdr:sp macro="" textlink="">
      <xdr:nvSpPr>
        <xdr:cNvPr id="87" name="Freccia a destra 86">
          <a:extLst>
            <a:ext uri="{FF2B5EF4-FFF2-40B4-BE49-F238E27FC236}">
              <a16:creationId xmlns:a16="http://schemas.microsoft.com/office/drawing/2014/main" id="{00000000-0008-0000-0400-000057000000}"/>
            </a:ext>
          </a:extLst>
        </xdr:cNvPr>
        <xdr:cNvSpPr/>
      </xdr:nvSpPr>
      <xdr:spPr>
        <a:xfrm rot="10800000">
          <a:off x="11096625" y="175545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43</xdr:row>
      <xdr:rowOff>0</xdr:rowOff>
    </xdr:from>
    <xdr:to>
      <xdr:col>6</xdr:col>
      <xdr:colOff>247651</xdr:colOff>
      <xdr:row>43</xdr:row>
      <xdr:rowOff>171450</xdr:rowOff>
    </xdr:to>
    <xdr:sp macro="" textlink="">
      <xdr:nvSpPr>
        <xdr:cNvPr id="88" name="Freccia a destra 87">
          <a:extLst>
            <a:ext uri="{FF2B5EF4-FFF2-40B4-BE49-F238E27FC236}">
              <a16:creationId xmlns:a16="http://schemas.microsoft.com/office/drawing/2014/main" id="{00000000-0008-0000-0400-000058000000}"/>
            </a:ext>
          </a:extLst>
        </xdr:cNvPr>
        <xdr:cNvSpPr/>
      </xdr:nvSpPr>
      <xdr:spPr>
        <a:xfrm rot="10800000">
          <a:off x="11096625" y="177450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161</xdr:row>
      <xdr:rowOff>0</xdr:rowOff>
    </xdr:from>
    <xdr:to>
      <xdr:col>6</xdr:col>
      <xdr:colOff>247651</xdr:colOff>
      <xdr:row>161</xdr:row>
      <xdr:rowOff>171450</xdr:rowOff>
    </xdr:to>
    <xdr:sp macro="" textlink="">
      <xdr:nvSpPr>
        <xdr:cNvPr id="90" name="Freccia a destra 89">
          <a:extLst>
            <a:ext uri="{FF2B5EF4-FFF2-40B4-BE49-F238E27FC236}">
              <a16:creationId xmlns:a16="http://schemas.microsoft.com/office/drawing/2014/main" id="{00000000-0008-0000-0400-00005A000000}"/>
            </a:ext>
          </a:extLst>
        </xdr:cNvPr>
        <xdr:cNvSpPr/>
      </xdr:nvSpPr>
      <xdr:spPr>
        <a:xfrm rot="10800000">
          <a:off x="11096625" y="173640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162</xdr:row>
      <xdr:rowOff>0</xdr:rowOff>
    </xdr:from>
    <xdr:to>
      <xdr:col>6</xdr:col>
      <xdr:colOff>247651</xdr:colOff>
      <xdr:row>162</xdr:row>
      <xdr:rowOff>171450</xdr:rowOff>
    </xdr:to>
    <xdr:sp macro="" textlink="">
      <xdr:nvSpPr>
        <xdr:cNvPr id="91" name="Freccia a destra 90">
          <a:extLst>
            <a:ext uri="{FF2B5EF4-FFF2-40B4-BE49-F238E27FC236}">
              <a16:creationId xmlns:a16="http://schemas.microsoft.com/office/drawing/2014/main" id="{00000000-0008-0000-0400-00005B000000}"/>
            </a:ext>
          </a:extLst>
        </xdr:cNvPr>
        <xdr:cNvSpPr/>
      </xdr:nvSpPr>
      <xdr:spPr>
        <a:xfrm rot="10800000">
          <a:off x="11096625" y="175545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163</xdr:row>
      <xdr:rowOff>0</xdr:rowOff>
    </xdr:from>
    <xdr:to>
      <xdr:col>6</xdr:col>
      <xdr:colOff>247651</xdr:colOff>
      <xdr:row>163</xdr:row>
      <xdr:rowOff>171450</xdr:rowOff>
    </xdr:to>
    <xdr:sp macro="" textlink="">
      <xdr:nvSpPr>
        <xdr:cNvPr id="92" name="Freccia a destra 91">
          <a:extLst>
            <a:ext uri="{FF2B5EF4-FFF2-40B4-BE49-F238E27FC236}">
              <a16:creationId xmlns:a16="http://schemas.microsoft.com/office/drawing/2014/main" id="{00000000-0008-0000-0400-00005C000000}"/>
            </a:ext>
          </a:extLst>
        </xdr:cNvPr>
        <xdr:cNvSpPr/>
      </xdr:nvSpPr>
      <xdr:spPr>
        <a:xfrm rot="10800000">
          <a:off x="11096625" y="177450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40</xdr:row>
      <xdr:rowOff>0</xdr:rowOff>
    </xdr:from>
    <xdr:to>
      <xdr:col>6</xdr:col>
      <xdr:colOff>247651</xdr:colOff>
      <xdr:row>40</xdr:row>
      <xdr:rowOff>171450</xdr:rowOff>
    </xdr:to>
    <xdr:sp macro="" textlink="">
      <xdr:nvSpPr>
        <xdr:cNvPr id="94" name="Freccia a destra 93">
          <a:extLst>
            <a:ext uri="{FF2B5EF4-FFF2-40B4-BE49-F238E27FC236}">
              <a16:creationId xmlns:a16="http://schemas.microsoft.com/office/drawing/2014/main" id="{00000000-0008-0000-0400-00005E000000}"/>
            </a:ext>
          </a:extLst>
        </xdr:cNvPr>
        <xdr:cNvSpPr/>
      </xdr:nvSpPr>
      <xdr:spPr>
        <a:xfrm rot="10800000">
          <a:off x="11544300" y="70485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99</xdr:row>
      <xdr:rowOff>619125</xdr:rowOff>
    </xdr:from>
    <xdr:to>
      <xdr:col>6</xdr:col>
      <xdr:colOff>247651</xdr:colOff>
      <xdr:row>100</xdr:row>
      <xdr:rowOff>161925</xdr:rowOff>
    </xdr:to>
    <xdr:sp macro="" textlink="">
      <xdr:nvSpPr>
        <xdr:cNvPr id="95" name="Freccia a destra 94">
          <a:extLst>
            <a:ext uri="{FF2B5EF4-FFF2-40B4-BE49-F238E27FC236}">
              <a16:creationId xmlns:a16="http://schemas.microsoft.com/office/drawing/2014/main" id="{00000000-0008-0000-0400-00005F000000}"/>
            </a:ext>
          </a:extLst>
        </xdr:cNvPr>
        <xdr:cNvSpPr/>
      </xdr:nvSpPr>
      <xdr:spPr>
        <a:xfrm rot="10800000">
          <a:off x="11544300" y="185832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9525</xdr:colOff>
      <xdr:row>159</xdr:row>
      <xdr:rowOff>609600</xdr:rowOff>
    </xdr:from>
    <xdr:to>
      <xdr:col>6</xdr:col>
      <xdr:colOff>257176</xdr:colOff>
      <xdr:row>160</xdr:row>
      <xdr:rowOff>152400</xdr:rowOff>
    </xdr:to>
    <xdr:sp macro="" textlink="">
      <xdr:nvSpPr>
        <xdr:cNvPr id="96" name="Freccia a destra 95">
          <a:extLst>
            <a:ext uri="{FF2B5EF4-FFF2-40B4-BE49-F238E27FC236}">
              <a16:creationId xmlns:a16="http://schemas.microsoft.com/office/drawing/2014/main" id="{00000000-0008-0000-0400-000060000000}"/>
            </a:ext>
          </a:extLst>
        </xdr:cNvPr>
        <xdr:cNvSpPr/>
      </xdr:nvSpPr>
      <xdr:spPr>
        <a:xfrm rot="10800000">
          <a:off x="11553825" y="299085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28575</xdr:colOff>
      <xdr:row>35</xdr:row>
      <xdr:rowOff>0</xdr:rowOff>
    </xdr:from>
    <xdr:to>
      <xdr:col>6</xdr:col>
      <xdr:colOff>276226</xdr:colOff>
      <xdr:row>35</xdr:row>
      <xdr:rowOff>0</xdr:rowOff>
    </xdr:to>
    <xdr:sp macro="" textlink="">
      <xdr:nvSpPr>
        <xdr:cNvPr id="98" name="Freccia a destra 97">
          <a:extLst>
            <a:ext uri="{FF2B5EF4-FFF2-40B4-BE49-F238E27FC236}">
              <a16:creationId xmlns:a16="http://schemas.microsoft.com/office/drawing/2014/main" id="{00000000-0008-0000-0400-000062000000}"/>
            </a:ext>
          </a:extLst>
        </xdr:cNvPr>
        <xdr:cNvSpPr/>
      </xdr:nvSpPr>
      <xdr:spPr>
        <a:xfrm rot="10800000">
          <a:off x="11963400" y="7724775"/>
          <a:ext cx="247651" cy="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9525</xdr:colOff>
      <xdr:row>119</xdr:row>
      <xdr:rowOff>0</xdr:rowOff>
    </xdr:from>
    <xdr:to>
      <xdr:col>3</xdr:col>
      <xdr:colOff>257176</xdr:colOff>
      <xdr:row>119</xdr:row>
      <xdr:rowOff>171450</xdr:rowOff>
    </xdr:to>
    <xdr:sp macro="" textlink="">
      <xdr:nvSpPr>
        <xdr:cNvPr id="107" name="Freccia a destra 106">
          <a:extLst>
            <a:ext uri="{FF2B5EF4-FFF2-40B4-BE49-F238E27FC236}">
              <a16:creationId xmlns:a16="http://schemas.microsoft.com/office/drawing/2014/main" id="{00000000-0008-0000-0400-00006B000000}"/>
            </a:ext>
          </a:extLst>
        </xdr:cNvPr>
        <xdr:cNvSpPr/>
      </xdr:nvSpPr>
      <xdr:spPr>
        <a:xfrm rot="10800000">
          <a:off x="8001000" y="230409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179</xdr:row>
      <xdr:rowOff>0</xdr:rowOff>
    </xdr:from>
    <xdr:to>
      <xdr:col>3</xdr:col>
      <xdr:colOff>247651</xdr:colOff>
      <xdr:row>179</xdr:row>
      <xdr:rowOff>171450</xdr:rowOff>
    </xdr:to>
    <xdr:sp macro="" textlink="">
      <xdr:nvSpPr>
        <xdr:cNvPr id="108" name="Freccia a destra 107">
          <a:extLst>
            <a:ext uri="{FF2B5EF4-FFF2-40B4-BE49-F238E27FC236}">
              <a16:creationId xmlns:a16="http://schemas.microsoft.com/office/drawing/2014/main" id="{00000000-0008-0000-0400-00006C000000}"/>
            </a:ext>
          </a:extLst>
        </xdr:cNvPr>
        <xdr:cNvSpPr/>
      </xdr:nvSpPr>
      <xdr:spPr>
        <a:xfrm rot="10800000">
          <a:off x="7991475" y="345567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151</xdr:row>
      <xdr:rowOff>9525</xdr:rowOff>
    </xdr:from>
    <xdr:to>
      <xdr:col>6</xdr:col>
      <xdr:colOff>247651</xdr:colOff>
      <xdr:row>151</xdr:row>
      <xdr:rowOff>200025</xdr:rowOff>
    </xdr:to>
    <xdr:sp macro="" textlink="">
      <xdr:nvSpPr>
        <xdr:cNvPr id="109" name="Freccia a destra 108">
          <a:extLst>
            <a:ext uri="{FF2B5EF4-FFF2-40B4-BE49-F238E27FC236}">
              <a16:creationId xmlns:a16="http://schemas.microsoft.com/office/drawing/2014/main" id="{00000000-0008-0000-0400-00006D000000}"/>
            </a:ext>
          </a:extLst>
        </xdr:cNvPr>
        <xdr:cNvSpPr/>
      </xdr:nvSpPr>
      <xdr:spPr>
        <a:xfrm rot="10800000">
          <a:off x="7991475" y="28851225"/>
          <a:ext cx="247651" cy="19050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9525</xdr:colOff>
      <xdr:row>152</xdr:row>
      <xdr:rowOff>19050</xdr:rowOff>
    </xdr:from>
    <xdr:to>
      <xdr:col>6</xdr:col>
      <xdr:colOff>257176</xdr:colOff>
      <xdr:row>153</xdr:row>
      <xdr:rowOff>0</xdr:rowOff>
    </xdr:to>
    <xdr:sp macro="" textlink="">
      <xdr:nvSpPr>
        <xdr:cNvPr id="110" name="Freccia a destra 109">
          <a:extLst>
            <a:ext uri="{FF2B5EF4-FFF2-40B4-BE49-F238E27FC236}">
              <a16:creationId xmlns:a16="http://schemas.microsoft.com/office/drawing/2014/main" id="{00000000-0008-0000-0400-00006E000000}"/>
            </a:ext>
          </a:extLst>
        </xdr:cNvPr>
        <xdr:cNvSpPr/>
      </xdr:nvSpPr>
      <xdr:spPr>
        <a:xfrm rot="10800000">
          <a:off x="8001000" y="29070300"/>
          <a:ext cx="247651" cy="19050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19050</xdr:colOff>
      <xdr:row>153</xdr:row>
      <xdr:rowOff>28575</xdr:rowOff>
    </xdr:from>
    <xdr:to>
      <xdr:col>6</xdr:col>
      <xdr:colOff>266701</xdr:colOff>
      <xdr:row>154</xdr:row>
      <xdr:rowOff>9525</xdr:rowOff>
    </xdr:to>
    <xdr:sp macro="" textlink="">
      <xdr:nvSpPr>
        <xdr:cNvPr id="111" name="Freccia a destra 110">
          <a:extLst>
            <a:ext uri="{FF2B5EF4-FFF2-40B4-BE49-F238E27FC236}">
              <a16:creationId xmlns:a16="http://schemas.microsoft.com/office/drawing/2014/main" id="{00000000-0008-0000-0400-00006F000000}"/>
            </a:ext>
          </a:extLst>
        </xdr:cNvPr>
        <xdr:cNvSpPr/>
      </xdr:nvSpPr>
      <xdr:spPr>
        <a:xfrm rot="10800000">
          <a:off x="8010525" y="29289375"/>
          <a:ext cx="247651" cy="19050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1304925</xdr:colOff>
      <xdr:row>91</xdr:row>
      <xdr:rowOff>0</xdr:rowOff>
    </xdr:from>
    <xdr:to>
      <xdr:col>6</xdr:col>
      <xdr:colOff>238126</xdr:colOff>
      <xdr:row>91</xdr:row>
      <xdr:rowOff>190500</xdr:rowOff>
    </xdr:to>
    <xdr:sp macro="" textlink="">
      <xdr:nvSpPr>
        <xdr:cNvPr id="112" name="Freccia a destra 111">
          <a:extLst>
            <a:ext uri="{FF2B5EF4-FFF2-40B4-BE49-F238E27FC236}">
              <a16:creationId xmlns:a16="http://schemas.microsoft.com/office/drawing/2014/main" id="{00000000-0008-0000-0400-000070000000}"/>
            </a:ext>
          </a:extLst>
        </xdr:cNvPr>
        <xdr:cNvSpPr/>
      </xdr:nvSpPr>
      <xdr:spPr>
        <a:xfrm rot="10800000">
          <a:off x="11925300" y="22259925"/>
          <a:ext cx="247651" cy="19050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92</xdr:row>
      <xdr:rowOff>9525</xdr:rowOff>
    </xdr:from>
    <xdr:to>
      <xdr:col>6</xdr:col>
      <xdr:colOff>247651</xdr:colOff>
      <xdr:row>92</xdr:row>
      <xdr:rowOff>200025</xdr:rowOff>
    </xdr:to>
    <xdr:sp macro="" textlink="">
      <xdr:nvSpPr>
        <xdr:cNvPr id="113" name="Freccia a destra 112">
          <a:extLst>
            <a:ext uri="{FF2B5EF4-FFF2-40B4-BE49-F238E27FC236}">
              <a16:creationId xmlns:a16="http://schemas.microsoft.com/office/drawing/2014/main" id="{00000000-0008-0000-0400-000071000000}"/>
            </a:ext>
          </a:extLst>
        </xdr:cNvPr>
        <xdr:cNvSpPr/>
      </xdr:nvSpPr>
      <xdr:spPr>
        <a:xfrm rot="10800000">
          <a:off x="11934825" y="22479000"/>
          <a:ext cx="247651" cy="19050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9525</xdr:colOff>
      <xdr:row>93</xdr:row>
      <xdr:rowOff>19050</xdr:rowOff>
    </xdr:from>
    <xdr:to>
      <xdr:col>6</xdr:col>
      <xdr:colOff>257176</xdr:colOff>
      <xdr:row>94</xdr:row>
      <xdr:rowOff>0</xdr:rowOff>
    </xdr:to>
    <xdr:sp macro="" textlink="">
      <xdr:nvSpPr>
        <xdr:cNvPr id="114" name="Freccia a destra 113">
          <a:extLst>
            <a:ext uri="{FF2B5EF4-FFF2-40B4-BE49-F238E27FC236}">
              <a16:creationId xmlns:a16="http://schemas.microsoft.com/office/drawing/2014/main" id="{00000000-0008-0000-0400-000072000000}"/>
            </a:ext>
          </a:extLst>
        </xdr:cNvPr>
        <xdr:cNvSpPr/>
      </xdr:nvSpPr>
      <xdr:spPr>
        <a:xfrm rot="10800000">
          <a:off x="11944350" y="22698075"/>
          <a:ext cx="247651" cy="19050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9525</xdr:colOff>
      <xdr:row>32</xdr:row>
      <xdr:rowOff>28575</xdr:rowOff>
    </xdr:from>
    <xdr:to>
      <xdr:col>6</xdr:col>
      <xdr:colOff>257176</xdr:colOff>
      <xdr:row>33</xdr:row>
      <xdr:rowOff>9525</xdr:rowOff>
    </xdr:to>
    <xdr:sp macro="" textlink="">
      <xdr:nvSpPr>
        <xdr:cNvPr id="116" name="Freccia a destra 115">
          <a:extLst>
            <a:ext uri="{FF2B5EF4-FFF2-40B4-BE49-F238E27FC236}">
              <a16:creationId xmlns:a16="http://schemas.microsoft.com/office/drawing/2014/main" id="{00000000-0008-0000-0400-000074000000}"/>
            </a:ext>
          </a:extLst>
        </xdr:cNvPr>
        <xdr:cNvSpPr/>
      </xdr:nvSpPr>
      <xdr:spPr>
        <a:xfrm rot="10800000">
          <a:off x="8001000" y="6048375"/>
          <a:ext cx="247651" cy="19050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19050</xdr:colOff>
      <xdr:row>33</xdr:row>
      <xdr:rowOff>38100</xdr:rowOff>
    </xdr:from>
    <xdr:to>
      <xdr:col>6</xdr:col>
      <xdr:colOff>266701</xdr:colOff>
      <xdr:row>34</xdr:row>
      <xdr:rowOff>19050</xdr:rowOff>
    </xdr:to>
    <xdr:sp macro="" textlink="">
      <xdr:nvSpPr>
        <xdr:cNvPr id="117" name="Freccia a destra 116">
          <a:extLst>
            <a:ext uri="{FF2B5EF4-FFF2-40B4-BE49-F238E27FC236}">
              <a16:creationId xmlns:a16="http://schemas.microsoft.com/office/drawing/2014/main" id="{00000000-0008-0000-0400-000075000000}"/>
            </a:ext>
          </a:extLst>
        </xdr:cNvPr>
        <xdr:cNvSpPr/>
      </xdr:nvSpPr>
      <xdr:spPr>
        <a:xfrm rot="10800000">
          <a:off x="8010525" y="6267450"/>
          <a:ext cx="247651" cy="19050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37</xdr:row>
      <xdr:rowOff>0</xdr:rowOff>
    </xdr:from>
    <xdr:to>
      <xdr:col>3</xdr:col>
      <xdr:colOff>247651</xdr:colOff>
      <xdr:row>37</xdr:row>
      <xdr:rowOff>171450</xdr:rowOff>
    </xdr:to>
    <xdr:sp macro="" textlink="">
      <xdr:nvSpPr>
        <xdr:cNvPr id="101" name="Freccia a destra 100">
          <a:extLst>
            <a:ext uri="{FF2B5EF4-FFF2-40B4-BE49-F238E27FC236}">
              <a16:creationId xmlns:a16="http://schemas.microsoft.com/office/drawing/2014/main" id="{00000000-0008-0000-0400-000065000000}"/>
            </a:ext>
          </a:extLst>
        </xdr:cNvPr>
        <xdr:cNvSpPr/>
      </xdr:nvSpPr>
      <xdr:spPr>
        <a:xfrm rot="10800000">
          <a:off x="7991475" y="81057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97</xdr:row>
      <xdr:rowOff>0</xdr:rowOff>
    </xdr:from>
    <xdr:to>
      <xdr:col>3</xdr:col>
      <xdr:colOff>247651</xdr:colOff>
      <xdr:row>97</xdr:row>
      <xdr:rowOff>171450</xdr:rowOff>
    </xdr:to>
    <xdr:sp macro="" textlink="">
      <xdr:nvSpPr>
        <xdr:cNvPr id="124" name="Freccia a destra 123">
          <a:extLst>
            <a:ext uri="{FF2B5EF4-FFF2-40B4-BE49-F238E27FC236}">
              <a16:creationId xmlns:a16="http://schemas.microsoft.com/office/drawing/2014/main" id="{00000000-0008-0000-0400-00007C000000}"/>
            </a:ext>
          </a:extLst>
        </xdr:cNvPr>
        <xdr:cNvSpPr/>
      </xdr:nvSpPr>
      <xdr:spPr>
        <a:xfrm rot="10800000">
          <a:off x="7991475" y="81057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157</xdr:row>
      <xdr:rowOff>0</xdr:rowOff>
    </xdr:from>
    <xdr:to>
      <xdr:col>3</xdr:col>
      <xdr:colOff>247651</xdr:colOff>
      <xdr:row>157</xdr:row>
      <xdr:rowOff>171450</xdr:rowOff>
    </xdr:to>
    <xdr:sp macro="" textlink="">
      <xdr:nvSpPr>
        <xdr:cNvPr id="125" name="Freccia a destra 124">
          <a:extLst>
            <a:ext uri="{FF2B5EF4-FFF2-40B4-BE49-F238E27FC236}">
              <a16:creationId xmlns:a16="http://schemas.microsoft.com/office/drawing/2014/main" id="{00000000-0008-0000-0400-00007D000000}"/>
            </a:ext>
          </a:extLst>
        </xdr:cNvPr>
        <xdr:cNvSpPr/>
      </xdr:nvSpPr>
      <xdr:spPr>
        <a:xfrm rot="10800000">
          <a:off x="7991475" y="234124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19050</xdr:colOff>
      <xdr:row>109</xdr:row>
      <xdr:rowOff>333375</xdr:rowOff>
    </xdr:from>
    <xdr:to>
      <xdr:col>3</xdr:col>
      <xdr:colOff>266701</xdr:colOff>
      <xdr:row>109</xdr:row>
      <xdr:rowOff>504825</xdr:rowOff>
    </xdr:to>
    <xdr:sp macro="" textlink="">
      <xdr:nvSpPr>
        <xdr:cNvPr id="126" name="Freccia a destra 125">
          <a:extLst>
            <a:ext uri="{FF2B5EF4-FFF2-40B4-BE49-F238E27FC236}">
              <a16:creationId xmlns:a16="http://schemas.microsoft.com/office/drawing/2014/main" id="{00000000-0008-0000-0400-00007E000000}"/>
            </a:ext>
          </a:extLst>
        </xdr:cNvPr>
        <xdr:cNvSpPr/>
      </xdr:nvSpPr>
      <xdr:spPr>
        <a:xfrm rot="10800000">
          <a:off x="8010525" y="267557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110</xdr:row>
      <xdr:rowOff>371475</xdr:rowOff>
    </xdr:from>
    <xdr:to>
      <xdr:col>3</xdr:col>
      <xdr:colOff>247651</xdr:colOff>
      <xdr:row>110</xdr:row>
      <xdr:rowOff>542925</xdr:rowOff>
    </xdr:to>
    <xdr:sp macro="" textlink="">
      <xdr:nvSpPr>
        <xdr:cNvPr id="127" name="Freccia a destra 126">
          <a:extLst>
            <a:ext uri="{FF2B5EF4-FFF2-40B4-BE49-F238E27FC236}">
              <a16:creationId xmlns:a16="http://schemas.microsoft.com/office/drawing/2014/main" id="{00000000-0008-0000-0400-00007F000000}"/>
            </a:ext>
          </a:extLst>
        </xdr:cNvPr>
        <xdr:cNvSpPr/>
      </xdr:nvSpPr>
      <xdr:spPr>
        <a:xfrm rot="10800000">
          <a:off x="7991475" y="276320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2</xdr:col>
      <xdr:colOff>1304925</xdr:colOff>
      <xdr:row>111</xdr:row>
      <xdr:rowOff>428625</xdr:rowOff>
    </xdr:from>
    <xdr:to>
      <xdr:col>3</xdr:col>
      <xdr:colOff>238126</xdr:colOff>
      <xdr:row>111</xdr:row>
      <xdr:rowOff>600075</xdr:rowOff>
    </xdr:to>
    <xdr:sp macro="" textlink="">
      <xdr:nvSpPr>
        <xdr:cNvPr id="128" name="Freccia a destra 127">
          <a:extLst>
            <a:ext uri="{FF2B5EF4-FFF2-40B4-BE49-F238E27FC236}">
              <a16:creationId xmlns:a16="http://schemas.microsoft.com/office/drawing/2014/main" id="{00000000-0008-0000-0400-000080000000}"/>
            </a:ext>
          </a:extLst>
        </xdr:cNvPr>
        <xdr:cNvSpPr/>
      </xdr:nvSpPr>
      <xdr:spPr>
        <a:xfrm rot="10800000">
          <a:off x="7981950" y="285273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28575</xdr:colOff>
      <xdr:row>169</xdr:row>
      <xdr:rowOff>295275</xdr:rowOff>
    </xdr:from>
    <xdr:to>
      <xdr:col>3</xdr:col>
      <xdr:colOff>276226</xdr:colOff>
      <xdr:row>169</xdr:row>
      <xdr:rowOff>466725</xdr:rowOff>
    </xdr:to>
    <xdr:sp macro="" textlink="">
      <xdr:nvSpPr>
        <xdr:cNvPr id="129" name="Freccia a destra 128">
          <a:extLst>
            <a:ext uri="{FF2B5EF4-FFF2-40B4-BE49-F238E27FC236}">
              <a16:creationId xmlns:a16="http://schemas.microsoft.com/office/drawing/2014/main" id="{00000000-0008-0000-0400-000081000000}"/>
            </a:ext>
          </a:extLst>
        </xdr:cNvPr>
        <xdr:cNvSpPr/>
      </xdr:nvSpPr>
      <xdr:spPr>
        <a:xfrm rot="10800000">
          <a:off x="8020050" y="418147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9525</xdr:colOff>
      <xdr:row>170</xdr:row>
      <xdr:rowOff>333375</xdr:rowOff>
    </xdr:from>
    <xdr:to>
      <xdr:col>3</xdr:col>
      <xdr:colOff>257176</xdr:colOff>
      <xdr:row>170</xdr:row>
      <xdr:rowOff>504825</xdr:rowOff>
    </xdr:to>
    <xdr:sp macro="" textlink="">
      <xdr:nvSpPr>
        <xdr:cNvPr id="130" name="Freccia a destra 129">
          <a:extLst>
            <a:ext uri="{FF2B5EF4-FFF2-40B4-BE49-F238E27FC236}">
              <a16:creationId xmlns:a16="http://schemas.microsoft.com/office/drawing/2014/main" id="{00000000-0008-0000-0400-000082000000}"/>
            </a:ext>
          </a:extLst>
        </xdr:cNvPr>
        <xdr:cNvSpPr/>
      </xdr:nvSpPr>
      <xdr:spPr>
        <a:xfrm rot="10800000">
          <a:off x="8001000" y="426910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171</xdr:row>
      <xdr:rowOff>390525</xdr:rowOff>
    </xdr:from>
    <xdr:to>
      <xdr:col>3</xdr:col>
      <xdr:colOff>247651</xdr:colOff>
      <xdr:row>171</xdr:row>
      <xdr:rowOff>561975</xdr:rowOff>
    </xdr:to>
    <xdr:sp macro="" textlink="">
      <xdr:nvSpPr>
        <xdr:cNvPr id="131" name="Freccia a destra 130">
          <a:extLst>
            <a:ext uri="{FF2B5EF4-FFF2-40B4-BE49-F238E27FC236}">
              <a16:creationId xmlns:a16="http://schemas.microsoft.com/office/drawing/2014/main" id="{00000000-0008-0000-0400-000083000000}"/>
            </a:ext>
          </a:extLst>
        </xdr:cNvPr>
        <xdr:cNvSpPr/>
      </xdr:nvSpPr>
      <xdr:spPr>
        <a:xfrm rot="10800000">
          <a:off x="7991475" y="435864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47625</xdr:colOff>
      <xdr:row>49</xdr:row>
      <xdr:rowOff>390525</xdr:rowOff>
    </xdr:from>
    <xdr:to>
      <xdr:col>3</xdr:col>
      <xdr:colOff>295276</xdr:colOff>
      <xdr:row>49</xdr:row>
      <xdr:rowOff>561975</xdr:rowOff>
    </xdr:to>
    <xdr:sp macro="" textlink="">
      <xdr:nvSpPr>
        <xdr:cNvPr id="132" name="Freccia a destra 131">
          <a:extLst>
            <a:ext uri="{FF2B5EF4-FFF2-40B4-BE49-F238E27FC236}">
              <a16:creationId xmlns:a16="http://schemas.microsoft.com/office/drawing/2014/main" id="{00000000-0008-0000-0400-000084000000}"/>
            </a:ext>
          </a:extLst>
        </xdr:cNvPr>
        <xdr:cNvSpPr/>
      </xdr:nvSpPr>
      <xdr:spPr>
        <a:xfrm rot="10800000">
          <a:off x="8039100" y="115062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28575</xdr:colOff>
      <xdr:row>50</xdr:row>
      <xdr:rowOff>428625</xdr:rowOff>
    </xdr:from>
    <xdr:to>
      <xdr:col>3</xdr:col>
      <xdr:colOff>276226</xdr:colOff>
      <xdr:row>50</xdr:row>
      <xdr:rowOff>600075</xdr:rowOff>
    </xdr:to>
    <xdr:sp macro="" textlink="">
      <xdr:nvSpPr>
        <xdr:cNvPr id="133" name="Freccia a destra 132">
          <a:extLst>
            <a:ext uri="{FF2B5EF4-FFF2-40B4-BE49-F238E27FC236}">
              <a16:creationId xmlns:a16="http://schemas.microsoft.com/office/drawing/2014/main" id="{00000000-0008-0000-0400-000085000000}"/>
            </a:ext>
          </a:extLst>
        </xdr:cNvPr>
        <xdr:cNvSpPr/>
      </xdr:nvSpPr>
      <xdr:spPr>
        <a:xfrm rot="10800000">
          <a:off x="8020050" y="123825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19050</xdr:colOff>
      <xdr:row>51</xdr:row>
      <xdr:rowOff>485775</xdr:rowOff>
    </xdr:from>
    <xdr:to>
      <xdr:col>3</xdr:col>
      <xdr:colOff>266701</xdr:colOff>
      <xdr:row>51</xdr:row>
      <xdr:rowOff>657225</xdr:rowOff>
    </xdr:to>
    <xdr:sp macro="" textlink="">
      <xdr:nvSpPr>
        <xdr:cNvPr id="134" name="Freccia a destra 133">
          <a:extLst>
            <a:ext uri="{FF2B5EF4-FFF2-40B4-BE49-F238E27FC236}">
              <a16:creationId xmlns:a16="http://schemas.microsoft.com/office/drawing/2014/main" id="{00000000-0008-0000-0400-000086000000}"/>
            </a:ext>
          </a:extLst>
        </xdr:cNvPr>
        <xdr:cNvSpPr/>
      </xdr:nvSpPr>
      <xdr:spPr>
        <a:xfrm rot="10800000">
          <a:off x="8010525" y="132778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31</xdr:row>
      <xdr:rowOff>0</xdr:rowOff>
    </xdr:from>
    <xdr:to>
      <xdr:col>6</xdr:col>
      <xdr:colOff>247651</xdr:colOff>
      <xdr:row>31</xdr:row>
      <xdr:rowOff>190500</xdr:rowOff>
    </xdr:to>
    <xdr:sp macro="" textlink="">
      <xdr:nvSpPr>
        <xdr:cNvPr id="118" name="Freccia a destra 117">
          <a:extLst>
            <a:ext uri="{FF2B5EF4-FFF2-40B4-BE49-F238E27FC236}">
              <a16:creationId xmlns:a16="http://schemas.microsoft.com/office/drawing/2014/main" id="{00000000-0008-0000-0400-000076000000}"/>
            </a:ext>
          </a:extLst>
        </xdr:cNvPr>
        <xdr:cNvSpPr/>
      </xdr:nvSpPr>
      <xdr:spPr>
        <a:xfrm rot="10800000">
          <a:off x="11934825" y="6896100"/>
          <a:ext cx="247651" cy="19050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133350</xdr:colOff>
      <xdr:row>17</xdr:row>
      <xdr:rowOff>28575</xdr:rowOff>
    </xdr:from>
    <xdr:to>
      <xdr:col>3</xdr:col>
      <xdr:colOff>381001</xdr:colOff>
      <xdr:row>17</xdr:row>
      <xdr:rowOff>200025</xdr:rowOff>
    </xdr:to>
    <xdr:sp macro="" textlink="">
      <xdr:nvSpPr>
        <xdr:cNvPr id="97" name="Freccia a destra 96">
          <a:extLst>
            <a:ext uri="{FF2B5EF4-FFF2-40B4-BE49-F238E27FC236}">
              <a16:creationId xmlns:a16="http://schemas.microsoft.com/office/drawing/2014/main" id="{00000000-0008-0000-0400-000061000000}"/>
            </a:ext>
          </a:extLst>
        </xdr:cNvPr>
        <xdr:cNvSpPr/>
      </xdr:nvSpPr>
      <xdr:spPr>
        <a:xfrm rot="10800000">
          <a:off x="8124825" y="37147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133350</xdr:colOff>
      <xdr:row>77</xdr:row>
      <xdr:rowOff>28575</xdr:rowOff>
    </xdr:from>
    <xdr:to>
      <xdr:col>3</xdr:col>
      <xdr:colOff>381001</xdr:colOff>
      <xdr:row>77</xdr:row>
      <xdr:rowOff>200025</xdr:rowOff>
    </xdr:to>
    <xdr:sp macro="" textlink="">
      <xdr:nvSpPr>
        <xdr:cNvPr id="99" name="Freccia a destra 98">
          <a:extLst>
            <a:ext uri="{FF2B5EF4-FFF2-40B4-BE49-F238E27FC236}">
              <a16:creationId xmlns:a16="http://schemas.microsoft.com/office/drawing/2014/main" id="{00000000-0008-0000-0400-000063000000}"/>
            </a:ext>
          </a:extLst>
        </xdr:cNvPr>
        <xdr:cNvSpPr/>
      </xdr:nvSpPr>
      <xdr:spPr>
        <a:xfrm rot="10800000">
          <a:off x="8124825" y="37147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133350</xdr:colOff>
      <xdr:row>137</xdr:row>
      <xdr:rowOff>28575</xdr:rowOff>
    </xdr:from>
    <xdr:to>
      <xdr:col>3</xdr:col>
      <xdr:colOff>381001</xdr:colOff>
      <xdr:row>137</xdr:row>
      <xdr:rowOff>200025</xdr:rowOff>
    </xdr:to>
    <xdr:sp macro="" textlink="">
      <xdr:nvSpPr>
        <xdr:cNvPr id="100" name="Freccia a destra 99">
          <a:extLst>
            <a:ext uri="{FF2B5EF4-FFF2-40B4-BE49-F238E27FC236}">
              <a16:creationId xmlns:a16="http://schemas.microsoft.com/office/drawing/2014/main" id="{00000000-0008-0000-0400-000064000000}"/>
            </a:ext>
          </a:extLst>
        </xdr:cNvPr>
        <xdr:cNvSpPr/>
      </xdr:nvSpPr>
      <xdr:spPr>
        <a:xfrm rot="10800000">
          <a:off x="8124825" y="193452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76200</xdr:colOff>
      <xdr:row>129</xdr:row>
      <xdr:rowOff>0</xdr:rowOff>
    </xdr:from>
    <xdr:to>
      <xdr:col>5</xdr:col>
      <xdr:colOff>323851</xdr:colOff>
      <xdr:row>129</xdr:row>
      <xdr:rowOff>171450</xdr:rowOff>
    </xdr:to>
    <xdr:sp macro="" textlink="">
      <xdr:nvSpPr>
        <xdr:cNvPr id="102" name="Freccia a destra 101">
          <a:extLst>
            <a:ext uri="{FF2B5EF4-FFF2-40B4-BE49-F238E27FC236}">
              <a16:creationId xmlns:a16="http://schemas.microsoft.com/office/drawing/2014/main" id="{00000000-0008-0000-0400-000066000000}"/>
            </a:ext>
          </a:extLst>
        </xdr:cNvPr>
        <xdr:cNvSpPr/>
      </xdr:nvSpPr>
      <xdr:spPr>
        <a:xfrm rot="10800000">
          <a:off x="10696575" y="337661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85725</xdr:colOff>
      <xdr:row>130</xdr:row>
      <xdr:rowOff>28575</xdr:rowOff>
    </xdr:from>
    <xdr:to>
      <xdr:col>5</xdr:col>
      <xdr:colOff>333376</xdr:colOff>
      <xdr:row>130</xdr:row>
      <xdr:rowOff>200025</xdr:rowOff>
    </xdr:to>
    <xdr:sp macro="" textlink="">
      <xdr:nvSpPr>
        <xdr:cNvPr id="103" name="Freccia a destra 102">
          <a:extLst>
            <a:ext uri="{FF2B5EF4-FFF2-40B4-BE49-F238E27FC236}">
              <a16:creationId xmlns:a16="http://schemas.microsoft.com/office/drawing/2014/main" id="{00000000-0008-0000-0400-000067000000}"/>
            </a:ext>
          </a:extLst>
        </xdr:cNvPr>
        <xdr:cNvSpPr/>
      </xdr:nvSpPr>
      <xdr:spPr>
        <a:xfrm rot="10800000">
          <a:off x="10706100" y="340042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104775</xdr:colOff>
      <xdr:row>0</xdr:row>
      <xdr:rowOff>152400</xdr:rowOff>
    </xdr:from>
    <xdr:to>
      <xdr:col>0</xdr:col>
      <xdr:colOff>228600</xdr:colOff>
      <xdr:row>0</xdr:row>
      <xdr:rowOff>276225</xdr:rowOff>
    </xdr:to>
    <xdr:sp macro="" textlink="">
      <xdr:nvSpPr>
        <xdr:cNvPr id="2" name="Connettore 1">
          <a:extLst>
            <a:ext uri="{FF2B5EF4-FFF2-40B4-BE49-F238E27FC236}">
              <a16:creationId xmlns:a16="http://schemas.microsoft.com/office/drawing/2014/main" id="{00000000-0008-0000-0500-000002000000}"/>
            </a:ext>
          </a:extLst>
        </xdr:cNvPr>
        <xdr:cNvSpPr/>
      </xdr:nvSpPr>
      <xdr:spPr>
        <a:xfrm>
          <a:off x="104775" y="152400"/>
          <a:ext cx="123825" cy="123825"/>
        </a:xfrm>
        <a:prstGeom prst="flowChartConnector">
          <a:avLst/>
        </a:prstGeom>
        <a:solidFill>
          <a:srgbClr val="FFC000"/>
        </a:solidFill>
        <a:ln>
          <a:solidFill>
            <a:srgbClr val="F49A0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13322</xdr:colOff>
      <xdr:row>6</xdr:row>
      <xdr:rowOff>12856</xdr:rowOff>
    </xdr:from>
    <xdr:to>
      <xdr:col>3</xdr:col>
      <xdr:colOff>260973</xdr:colOff>
      <xdr:row>6</xdr:row>
      <xdr:rowOff>184306</xdr:rowOff>
    </xdr:to>
    <xdr:sp macro="" textlink="">
      <xdr:nvSpPr>
        <xdr:cNvPr id="3" name="Freccia a destra 2">
          <a:extLst>
            <a:ext uri="{FF2B5EF4-FFF2-40B4-BE49-F238E27FC236}">
              <a16:creationId xmlns:a16="http://schemas.microsoft.com/office/drawing/2014/main" id="{00000000-0008-0000-0500-000003000000}"/>
            </a:ext>
          </a:extLst>
        </xdr:cNvPr>
        <xdr:cNvSpPr/>
      </xdr:nvSpPr>
      <xdr:spPr>
        <a:xfrm rot="10800000">
          <a:off x="8004797" y="1489231"/>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37505</xdr:colOff>
      <xdr:row>10</xdr:row>
      <xdr:rowOff>31551</xdr:rowOff>
    </xdr:from>
    <xdr:to>
      <xdr:col>5</xdr:col>
      <xdr:colOff>285156</xdr:colOff>
      <xdr:row>10</xdr:row>
      <xdr:rowOff>204192</xdr:rowOff>
    </xdr:to>
    <xdr:sp macro="" textlink="">
      <xdr:nvSpPr>
        <xdr:cNvPr id="5" name="Freccia a destra 4">
          <a:extLst>
            <a:ext uri="{FF2B5EF4-FFF2-40B4-BE49-F238E27FC236}">
              <a16:creationId xmlns:a16="http://schemas.microsoft.com/office/drawing/2014/main" id="{00000000-0008-0000-0500-000005000000}"/>
            </a:ext>
          </a:extLst>
        </xdr:cNvPr>
        <xdr:cNvSpPr/>
      </xdr:nvSpPr>
      <xdr:spPr>
        <a:xfrm rot="10800000">
          <a:off x="12134255" y="2660451"/>
          <a:ext cx="247651" cy="172641"/>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21</xdr:row>
      <xdr:rowOff>0</xdr:rowOff>
    </xdr:from>
    <xdr:to>
      <xdr:col>11</xdr:col>
      <xdr:colOff>247651</xdr:colOff>
      <xdr:row>21</xdr:row>
      <xdr:rowOff>171450</xdr:rowOff>
    </xdr:to>
    <xdr:sp macro="" textlink="">
      <xdr:nvSpPr>
        <xdr:cNvPr id="6" name="Freccia a destra 5">
          <a:extLst>
            <a:ext uri="{FF2B5EF4-FFF2-40B4-BE49-F238E27FC236}">
              <a16:creationId xmlns:a16="http://schemas.microsoft.com/office/drawing/2014/main" id="{00000000-0008-0000-0500-000006000000}"/>
            </a:ext>
          </a:extLst>
        </xdr:cNvPr>
        <xdr:cNvSpPr/>
      </xdr:nvSpPr>
      <xdr:spPr>
        <a:xfrm rot="10800000">
          <a:off x="16287750" y="39528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22</xdr:row>
      <xdr:rowOff>0</xdr:rowOff>
    </xdr:from>
    <xdr:to>
      <xdr:col>11</xdr:col>
      <xdr:colOff>247651</xdr:colOff>
      <xdr:row>22</xdr:row>
      <xdr:rowOff>171450</xdr:rowOff>
    </xdr:to>
    <xdr:sp macro="" textlink="">
      <xdr:nvSpPr>
        <xdr:cNvPr id="7" name="Freccia a destra 6">
          <a:extLst>
            <a:ext uri="{FF2B5EF4-FFF2-40B4-BE49-F238E27FC236}">
              <a16:creationId xmlns:a16="http://schemas.microsoft.com/office/drawing/2014/main" id="{00000000-0008-0000-0500-000007000000}"/>
            </a:ext>
          </a:extLst>
        </xdr:cNvPr>
        <xdr:cNvSpPr/>
      </xdr:nvSpPr>
      <xdr:spPr>
        <a:xfrm rot="10800000">
          <a:off x="16287750" y="41624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23</xdr:row>
      <xdr:rowOff>0</xdr:rowOff>
    </xdr:from>
    <xdr:to>
      <xdr:col>11</xdr:col>
      <xdr:colOff>247651</xdr:colOff>
      <xdr:row>23</xdr:row>
      <xdr:rowOff>171450</xdr:rowOff>
    </xdr:to>
    <xdr:sp macro="" textlink="">
      <xdr:nvSpPr>
        <xdr:cNvPr id="8" name="Freccia a destra 7">
          <a:extLst>
            <a:ext uri="{FF2B5EF4-FFF2-40B4-BE49-F238E27FC236}">
              <a16:creationId xmlns:a16="http://schemas.microsoft.com/office/drawing/2014/main" id="{00000000-0008-0000-0500-000008000000}"/>
            </a:ext>
          </a:extLst>
        </xdr:cNvPr>
        <xdr:cNvSpPr/>
      </xdr:nvSpPr>
      <xdr:spPr>
        <a:xfrm rot="10800000">
          <a:off x="16287750" y="43719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24</xdr:row>
      <xdr:rowOff>0</xdr:rowOff>
    </xdr:from>
    <xdr:to>
      <xdr:col>11</xdr:col>
      <xdr:colOff>247651</xdr:colOff>
      <xdr:row>24</xdr:row>
      <xdr:rowOff>171450</xdr:rowOff>
    </xdr:to>
    <xdr:sp macro="" textlink="">
      <xdr:nvSpPr>
        <xdr:cNvPr id="9" name="Freccia a destra 8">
          <a:extLst>
            <a:ext uri="{FF2B5EF4-FFF2-40B4-BE49-F238E27FC236}">
              <a16:creationId xmlns:a16="http://schemas.microsoft.com/office/drawing/2014/main" id="{00000000-0008-0000-0500-000009000000}"/>
            </a:ext>
          </a:extLst>
        </xdr:cNvPr>
        <xdr:cNvSpPr/>
      </xdr:nvSpPr>
      <xdr:spPr>
        <a:xfrm rot="10800000">
          <a:off x="16287750" y="45815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25</xdr:row>
      <xdr:rowOff>0</xdr:rowOff>
    </xdr:from>
    <xdr:to>
      <xdr:col>11</xdr:col>
      <xdr:colOff>247651</xdr:colOff>
      <xdr:row>25</xdr:row>
      <xdr:rowOff>171450</xdr:rowOff>
    </xdr:to>
    <xdr:sp macro="" textlink="">
      <xdr:nvSpPr>
        <xdr:cNvPr id="12" name="Freccia a destra 11">
          <a:extLst>
            <a:ext uri="{FF2B5EF4-FFF2-40B4-BE49-F238E27FC236}">
              <a16:creationId xmlns:a16="http://schemas.microsoft.com/office/drawing/2014/main" id="{00000000-0008-0000-0500-00000C000000}"/>
            </a:ext>
          </a:extLst>
        </xdr:cNvPr>
        <xdr:cNvSpPr/>
      </xdr:nvSpPr>
      <xdr:spPr>
        <a:xfrm rot="10800000">
          <a:off x="16287750" y="47910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26</xdr:row>
      <xdr:rowOff>0</xdr:rowOff>
    </xdr:from>
    <xdr:to>
      <xdr:col>11</xdr:col>
      <xdr:colOff>247651</xdr:colOff>
      <xdr:row>26</xdr:row>
      <xdr:rowOff>171450</xdr:rowOff>
    </xdr:to>
    <xdr:sp macro="" textlink="">
      <xdr:nvSpPr>
        <xdr:cNvPr id="13" name="Freccia a destra 12">
          <a:extLst>
            <a:ext uri="{FF2B5EF4-FFF2-40B4-BE49-F238E27FC236}">
              <a16:creationId xmlns:a16="http://schemas.microsoft.com/office/drawing/2014/main" id="{00000000-0008-0000-0500-00000D000000}"/>
            </a:ext>
          </a:extLst>
        </xdr:cNvPr>
        <xdr:cNvSpPr/>
      </xdr:nvSpPr>
      <xdr:spPr>
        <a:xfrm rot="10800000">
          <a:off x="16287750" y="50006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9525</xdr:colOff>
      <xdr:row>39</xdr:row>
      <xdr:rowOff>219075</xdr:rowOff>
    </xdr:from>
    <xdr:to>
      <xdr:col>3</xdr:col>
      <xdr:colOff>257176</xdr:colOff>
      <xdr:row>39</xdr:row>
      <xdr:rowOff>390525</xdr:rowOff>
    </xdr:to>
    <xdr:sp macro="" textlink="">
      <xdr:nvSpPr>
        <xdr:cNvPr id="14" name="Freccia a destra 13">
          <a:extLst>
            <a:ext uri="{FF2B5EF4-FFF2-40B4-BE49-F238E27FC236}">
              <a16:creationId xmlns:a16="http://schemas.microsoft.com/office/drawing/2014/main" id="{00000000-0008-0000-0500-00000E000000}"/>
            </a:ext>
          </a:extLst>
        </xdr:cNvPr>
        <xdr:cNvSpPr/>
      </xdr:nvSpPr>
      <xdr:spPr>
        <a:xfrm rot="10800000">
          <a:off x="8001000" y="81153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40</xdr:row>
      <xdr:rowOff>0</xdr:rowOff>
    </xdr:from>
    <xdr:to>
      <xdr:col>3</xdr:col>
      <xdr:colOff>247651</xdr:colOff>
      <xdr:row>40</xdr:row>
      <xdr:rowOff>171450</xdr:rowOff>
    </xdr:to>
    <xdr:sp macro="" textlink="">
      <xdr:nvSpPr>
        <xdr:cNvPr id="15" name="Freccia a destra 14">
          <a:extLst>
            <a:ext uri="{FF2B5EF4-FFF2-40B4-BE49-F238E27FC236}">
              <a16:creationId xmlns:a16="http://schemas.microsoft.com/office/drawing/2014/main" id="{00000000-0008-0000-0500-00000F000000}"/>
            </a:ext>
          </a:extLst>
        </xdr:cNvPr>
        <xdr:cNvSpPr/>
      </xdr:nvSpPr>
      <xdr:spPr>
        <a:xfrm rot="10800000">
          <a:off x="7991475" y="85248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41</xdr:row>
      <xdr:rowOff>0</xdr:rowOff>
    </xdr:from>
    <xdr:to>
      <xdr:col>3</xdr:col>
      <xdr:colOff>247651</xdr:colOff>
      <xdr:row>41</xdr:row>
      <xdr:rowOff>171450</xdr:rowOff>
    </xdr:to>
    <xdr:sp macro="" textlink="">
      <xdr:nvSpPr>
        <xdr:cNvPr id="16" name="Freccia a destra 15">
          <a:extLst>
            <a:ext uri="{FF2B5EF4-FFF2-40B4-BE49-F238E27FC236}">
              <a16:creationId xmlns:a16="http://schemas.microsoft.com/office/drawing/2014/main" id="{00000000-0008-0000-0500-000010000000}"/>
            </a:ext>
          </a:extLst>
        </xdr:cNvPr>
        <xdr:cNvSpPr/>
      </xdr:nvSpPr>
      <xdr:spPr>
        <a:xfrm rot="10800000">
          <a:off x="7991475" y="87153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42</xdr:row>
      <xdr:rowOff>0</xdr:rowOff>
    </xdr:from>
    <xdr:to>
      <xdr:col>3</xdr:col>
      <xdr:colOff>247651</xdr:colOff>
      <xdr:row>42</xdr:row>
      <xdr:rowOff>171450</xdr:rowOff>
    </xdr:to>
    <xdr:sp macro="" textlink="">
      <xdr:nvSpPr>
        <xdr:cNvPr id="17" name="Freccia a destra 16">
          <a:extLst>
            <a:ext uri="{FF2B5EF4-FFF2-40B4-BE49-F238E27FC236}">
              <a16:creationId xmlns:a16="http://schemas.microsoft.com/office/drawing/2014/main" id="{00000000-0008-0000-0500-000011000000}"/>
            </a:ext>
          </a:extLst>
        </xdr:cNvPr>
        <xdr:cNvSpPr/>
      </xdr:nvSpPr>
      <xdr:spPr>
        <a:xfrm rot="10800000">
          <a:off x="7991475" y="89058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43</xdr:row>
      <xdr:rowOff>0</xdr:rowOff>
    </xdr:from>
    <xdr:to>
      <xdr:col>3</xdr:col>
      <xdr:colOff>247651</xdr:colOff>
      <xdr:row>43</xdr:row>
      <xdr:rowOff>171450</xdr:rowOff>
    </xdr:to>
    <xdr:sp macro="" textlink="">
      <xdr:nvSpPr>
        <xdr:cNvPr id="18" name="Freccia a destra 17">
          <a:extLst>
            <a:ext uri="{FF2B5EF4-FFF2-40B4-BE49-F238E27FC236}">
              <a16:creationId xmlns:a16="http://schemas.microsoft.com/office/drawing/2014/main" id="{00000000-0008-0000-0500-000012000000}"/>
            </a:ext>
          </a:extLst>
        </xdr:cNvPr>
        <xdr:cNvSpPr/>
      </xdr:nvSpPr>
      <xdr:spPr>
        <a:xfrm rot="10800000">
          <a:off x="7991475" y="90963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44</xdr:row>
      <xdr:rowOff>0</xdr:rowOff>
    </xdr:from>
    <xdr:to>
      <xdr:col>3</xdr:col>
      <xdr:colOff>247651</xdr:colOff>
      <xdr:row>44</xdr:row>
      <xdr:rowOff>171450</xdr:rowOff>
    </xdr:to>
    <xdr:sp macro="" textlink="">
      <xdr:nvSpPr>
        <xdr:cNvPr id="19" name="Freccia a destra 18">
          <a:extLst>
            <a:ext uri="{FF2B5EF4-FFF2-40B4-BE49-F238E27FC236}">
              <a16:creationId xmlns:a16="http://schemas.microsoft.com/office/drawing/2014/main" id="{00000000-0008-0000-0500-000013000000}"/>
            </a:ext>
          </a:extLst>
        </xdr:cNvPr>
        <xdr:cNvSpPr/>
      </xdr:nvSpPr>
      <xdr:spPr>
        <a:xfrm rot="10800000">
          <a:off x="7991475" y="92868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45</xdr:row>
      <xdr:rowOff>0</xdr:rowOff>
    </xdr:from>
    <xdr:to>
      <xdr:col>3</xdr:col>
      <xdr:colOff>247651</xdr:colOff>
      <xdr:row>45</xdr:row>
      <xdr:rowOff>171450</xdr:rowOff>
    </xdr:to>
    <xdr:sp macro="" textlink="">
      <xdr:nvSpPr>
        <xdr:cNvPr id="20" name="Freccia a destra 19">
          <a:extLst>
            <a:ext uri="{FF2B5EF4-FFF2-40B4-BE49-F238E27FC236}">
              <a16:creationId xmlns:a16="http://schemas.microsoft.com/office/drawing/2014/main" id="{00000000-0008-0000-0500-000014000000}"/>
            </a:ext>
          </a:extLst>
        </xdr:cNvPr>
        <xdr:cNvSpPr/>
      </xdr:nvSpPr>
      <xdr:spPr>
        <a:xfrm rot="10800000">
          <a:off x="7991475" y="94773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46</xdr:row>
      <xdr:rowOff>0</xdr:rowOff>
    </xdr:from>
    <xdr:to>
      <xdr:col>3</xdr:col>
      <xdr:colOff>247651</xdr:colOff>
      <xdr:row>46</xdr:row>
      <xdr:rowOff>171450</xdr:rowOff>
    </xdr:to>
    <xdr:sp macro="" textlink="">
      <xdr:nvSpPr>
        <xdr:cNvPr id="21" name="Freccia a destra 20">
          <a:extLst>
            <a:ext uri="{FF2B5EF4-FFF2-40B4-BE49-F238E27FC236}">
              <a16:creationId xmlns:a16="http://schemas.microsoft.com/office/drawing/2014/main" id="{00000000-0008-0000-0500-000015000000}"/>
            </a:ext>
          </a:extLst>
        </xdr:cNvPr>
        <xdr:cNvSpPr/>
      </xdr:nvSpPr>
      <xdr:spPr>
        <a:xfrm rot="10800000">
          <a:off x="7991475" y="96678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47</xdr:row>
      <xdr:rowOff>0</xdr:rowOff>
    </xdr:from>
    <xdr:to>
      <xdr:col>3</xdr:col>
      <xdr:colOff>247651</xdr:colOff>
      <xdr:row>47</xdr:row>
      <xdr:rowOff>171450</xdr:rowOff>
    </xdr:to>
    <xdr:sp macro="" textlink="">
      <xdr:nvSpPr>
        <xdr:cNvPr id="22" name="Freccia a destra 21">
          <a:extLst>
            <a:ext uri="{FF2B5EF4-FFF2-40B4-BE49-F238E27FC236}">
              <a16:creationId xmlns:a16="http://schemas.microsoft.com/office/drawing/2014/main" id="{00000000-0008-0000-0500-000016000000}"/>
            </a:ext>
          </a:extLst>
        </xdr:cNvPr>
        <xdr:cNvSpPr/>
      </xdr:nvSpPr>
      <xdr:spPr>
        <a:xfrm rot="10800000">
          <a:off x="7991475" y="98583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56</xdr:row>
      <xdr:rowOff>0</xdr:rowOff>
    </xdr:from>
    <xdr:to>
      <xdr:col>3</xdr:col>
      <xdr:colOff>247651</xdr:colOff>
      <xdr:row>56</xdr:row>
      <xdr:rowOff>171450</xdr:rowOff>
    </xdr:to>
    <xdr:sp macro="" textlink="">
      <xdr:nvSpPr>
        <xdr:cNvPr id="23" name="Freccia a destra 22">
          <a:extLst>
            <a:ext uri="{FF2B5EF4-FFF2-40B4-BE49-F238E27FC236}">
              <a16:creationId xmlns:a16="http://schemas.microsoft.com/office/drawing/2014/main" id="{00000000-0008-0000-0500-000017000000}"/>
            </a:ext>
          </a:extLst>
        </xdr:cNvPr>
        <xdr:cNvSpPr/>
      </xdr:nvSpPr>
      <xdr:spPr>
        <a:xfrm rot="10800000">
          <a:off x="7991475" y="108680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57</xdr:row>
      <xdr:rowOff>0</xdr:rowOff>
    </xdr:from>
    <xdr:to>
      <xdr:col>3</xdr:col>
      <xdr:colOff>247651</xdr:colOff>
      <xdr:row>57</xdr:row>
      <xdr:rowOff>171450</xdr:rowOff>
    </xdr:to>
    <xdr:sp macro="" textlink="">
      <xdr:nvSpPr>
        <xdr:cNvPr id="24" name="Freccia a destra 23">
          <a:extLst>
            <a:ext uri="{FF2B5EF4-FFF2-40B4-BE49-F238E27FC236}">
              <a16:creationId xmlns:a16="http://schemas.microsoft.com/office/drawing/2014/main" id="{00000000-0008-0000-0500-000018000000}"/>
            </a:ext>
          </a:extLst>
        </xdr:cNvPr>
        <xdr:cNvSpPr/>
      </xdr:nvSpPr>
      <xdr:spPr>
        <a:xfrm rot="10800000">
          <a:off x="7991475" y="111061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58</xdr:row>
      <xdr:rowOff>0</xdr:rowOff>
    </xdr:from>
    <xdr:to>
      <xdr:col>3</xdr:col>
      <xdr:colOff>247651</xdr:colOff>
      <xdr:row>58</xdr:row>
      <xdr:rowOff>171450</xdr:rowOff>
    </xdr:to>
    <xdr:sp macro="" textlink="">
      <xdr:nvSpPr>
        <xdr:cNvPr id="25" name="Freccia a destra 24">
          <a:extLst>
            <a:ext uri="{FF2B5EF4-FFF2-40B4-BE49-F238E27FC236}">
              <a16:creationId xmlns:a16="http://schemas.microsoft.com/office/drawing/2014/main" id="{00000000-0008-0000-0500-000019000000}"/>
            </a:ext>
          </a:extLst>
        </xdr:cNvPr>
        <xdr:cNvSpPr/>
      </xdr:nvSpPr>
      <xdr:spPr>
        <a:xfrm rot="10800000">
          <a:off x="7991475" y="113157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59</xdr:row>
      <xdr:rowOff>0</xdr:rowOff>
    </xdr:from>
    <xdr:to>
      <xdr:col>3</xdr:col>
      <xdr:colOff>247651</xdr:colOff>
      <xdr:row>59</xdr:row>
      <xdr:rowOff>171450</xdr:rowOff>
    </xdr:to>
    <xdr:sp macro="" textlink="">
      <xdr:nvSpPr>
        <xdr:cNvPr id="26" name="Freccia a destra 25">
          <a:extLst>
            <a:ext uri="{FF2B5EF4-FFF2-40B4-BE49-F238E27FC236}">
              <a16:creationId xmlns:a16="http://schemas.microsoft.com/office/drawing/2014/main" id="{00000000-0008-0000-0500-00001A000000}"/>
            </a:ext>
          </a:extLst>
        </xdr:cNvPr>
        <xdr:cNvSpPr/>
      </xdr:nvSpPr>
      <xdr:spPr>
        <a:xfrm rot="10800000">
          <a:off x="7991475" y="115252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66</xdr:row>
      <xdr:rowOff>0</xdr:rowOff>
    </xdr:from>
    <xdr:to>
      <xdr:col>3</xdr:col>
      <xdr:colOff>247651</xdr:colOff>
      <xdr:row>66</xdr:row>
      <xdr:rowOff>171450</xdr:rowOff>
    </xdr:to>
    <xdr:sp macro="" textlink="">
      <xdr:nvSpPr>
        <xdr:cNvPr id="27" name="Freccia a destra 26">
          <a:extLst>
            <a:ext uri="{FF2B5EF4-FFF2-40B4-BE49-F238E27FC236}">
              <a16:creationId xmlns:a16="http://schemas.microsoft.com/office/drawing/2014/main" id="{00000000-0008-0000-0500-00001B000000}"/>
            </a:ext>
          </a:extLst>
        </xdr:cNvPr>
        <xdr:cNvSpPr/>
      </xdr:nvSpPr>
      <xdr:spPr>
        <a:xfrm rot="10800000">
          <a:off x="7991475" y="129921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33337</xdr:colOff>
      <xdr:row>69</xdr:row>
      <xdr:rowOff>14882</xdr:rowOff>
    </xdr:from>
    <xdr:to>
      <xdr:col>5</xdr:col>
      <xdr:colOff>280988</xdr:colOff>
      <xdr:row>69</xdr:row>
      <xdr:rowOff>186332</xdr:rowOff>
    </xdr:to>
    <xdr:sp macro="" textlink="">
      <xdr:nvSpPr>
        <xdr:cNvPr id="28" name="Freccia a destra 27">
          <a:extLst>
            <a:ext uri="{FF2B5EF4-FFF2-40B4-BE49-F238E27FC236}">
              <a16:creationId xmlns:a16="http://schemas.microsoft.com/office/drawing/2014/main" id="{00000000-0008-0000-0500-00001C000000}"/>
            </a:ext>
          </a:extLst>
        </xdr:cNvPr>
        <xdr:cNvSpPr/>
      </xdr:nvSpPr>
      <xdr:spPr>
        <a:xfrm rot="10800000">
          <a:off x="12130087" y="17959982"/>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33337</xdr:colOff>
      <xdr:row>70</xdr:row>
      <xdr:rowOff>14882</xdr:rowOff>
    </xdr:from>
    <xdr:to>
      <xdr:col>5</xdr:col>
      <xdr:colOff>280988</xdr:colOff>
      <xdr:row>70</xdr:row>
      <xdr:rowOff>186332</xdr:rowOff>
    </xdr:to>
    <xdr:sp macro="" textlink="">
      <xdr:nvSpPr>
        <xdr:cNvPr id="29" name="Freccia a destra 28">
          <a:extLst>
            <a:ext uri="{FF2B5EF4-FFF2-40B4-BE49-F238E27FC236}">
              <a16:creationId xmlns:a16="http://schemas.microsoft.com/office/drawing/2014/main" id="{00000000-0008-0000-0500-00001D000000}"/>
            </a:ext>
          </a:extLst>
        </xdr:cNvPr>
        <xdr:cNvSpPr/>
      </xdr:nvSpPr>
      <xdr:spPr>
        <a:xfrm rot="10800000">
          <a:off x="12130087" y="18169532"/>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81</xdr:row>
      <xdr:rowOff>0</xdr:rowOff>
    </xdr:from>
    <xdr:to>
      <xdr:col>11</xdr:col>
      <xdr:colOff>247651</xdr:colOff>
      <xdr:row>81</xdr:row>
      <xdr:rowOff>171450</xdr:rowOff>
    </xdr:to>
    <xdr:sp macro="" textlink="">
      <xdr:nvSpPr>
        <xdr:cNvPr id="30" name="Freccia a destra 29">
          <a:extLst>
            <a:ext uri="{FF2B5EF4-FFF2-40B4-BE49-F238E27FC236}">
              <a16:creationId xmlns:a16="http://schemas.microsoft.com/office/drawing/2014/main" id="{00000000-0008-0000-0500-00001E000000}"/>
            </a:ext>
          </a:extLst>
        </xdr:cNvPr>
        <xdr:cNvSpPr/>
      </xdr:nvSpPr>
      <xdr:spPr>
        <a:xfrm rot="10800000">
          <a:off x="16287750" y="154686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82</xdr:row>
      <xdr:rowOff>0</xdr:rowOff>
    </xdr:from>
    <xdr:to>
      <xdr:col>11</xdr:col>
      <xdr:colOff>247651</xdr:colOff>
      <xdr:row>82</xdr:row>
      <xdr:rowOff>171450</xdr:rowOff>
    </xdr:to>
    <xdr:sp macro="" textlink="">
      <xdr:nvSpPr>
        <xdr:cNvPr id="31" name="Freccia a destra 30">
          <a:extLst>
            <a:ext uri="{FF2B5EF4-FFF2-40B4-BE49-F238E27FC236}">
              <a16:creationId xmlns:a16="http://schemas.microsoft.com/office/drawing/2014/main" id="{00000000-0008-0000-0500-00001F000000}"/>
            </a:ext>
          </a:extLst>
        </xdr:cNvPr>
        <xdr:cNvSpPr/>
      </xdr:nvSpPr>
      <xdr:spPr>
        <a:xfrm rot="10800000">
          <a:off x="16287750" y="156781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83</xdr:row>
      <xdr:rowOff>0</xdr:rowOff>
    </xdr:from>
    <xdr:to>
      <xdr:col>11</xdr:col>
      <xdr:colOff>247651</xdr:colOff>
      <xdr:row>83</xdr:row>
      <xdr:rowOff>171450</xdr:rowOff>
    </xdr:to>
    <xdr:sp macro="" textlink="">
      <xdr:nvSpPr>
        <xdr:cNvPr id="32" name="Freccia a destra 31">
          <a:extLst>
            <a:ext uri="{FF2B5EF4-FFF2-40B4-BE49-F238E27FC236}">
              <a16:creationId xmlns:a16="http://schemas.microsoft.com/office/drawing/2014/main" id="{00000000-0008-0000-0500-000020000000}"/>
            </a:ext>
          </a:extLst>
        </xdr:cNvPr>
        <xdr:cNvSpPr/>
      </xdr:nvSpPr>
      <xdr:spPr>
        <a:xfrm rot="10800000">
          <a:off x="16287750" y="158877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84</xdr:row>
      <xdr:rowOff>0</xdr:rowOff>
    </xdr:from>
    <xdr:to>
      <xdr:col>11</xdr:col>
      <xdr:colOff>247651</xdr:colOff>
      <xdr:row>84</xdr:row>
      <xdr:rowOff>171450</xdr:rowOff>
    </xdr:to>
    <xdr:sp macro="" textlink="">
      <xdr:nvSpPr>
        <xdr:cNvPr id="33" name="Freccia a destra 32">
          <a:extLst>
            <a:ext uri="{FF2B5EF4-FFF2-40B4-BE49-F238E27FC236}">
              <a16:creationId xmlns:a16="http://schemas.microsoft.com/office/drawing/2014/main" id="{00000000-0008-0000-0500-000021000000}"/>
            </a:ext>
          </a:extLst>
        </xdr:cNvPr>
        <xdr:cNvSpPr/>
      </xdr:nvSpPr>
      <xdr:spPr>
        <a:xfrm rot="10800000">
          <a:off x="16287750" y="160972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85</xdr:row>
      <xdr:rowOff>0</xdr:rowOff>
    </xdr:from>
    <xdr:to>
      <xdr:col>11</xdr:col>
      <xdr:colOff>247651</xdr:colOff>
      <xdr:row>85</xdr:row>
      <xdr:rowOff>171450</xdr:rowOff>
    </xdr:to>
    <xdr:sp macro="" textlink="">
      <xdr:nvSpPr>
        <xdr:cNvPr id="34" name="Freccia a destra 33">
          <a:extLst>
            <a:ext uri="{FF2B5EF4-FFF2-40B4-BE49-F238E27FC236}">
              <a16:creationId xmlns:a16="http://schemas.microsoft.com/office/drawing/2014/main" id="{00000000-0008-0000-0500-000022000000}"/>
            </a:ext>
          </a:extLst>
        </xdr:cNvPr>
        <xdr:cNvSpPr/>
      </xdr:nvSpPr>
      <xdr:spPr>
        <a:xfrm rot="10800000">
          <a:off x="16287750" y="163068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11</xdr:col>
      <xdr:colOff>0</xdr:colOff>
      <xdr:row>86</xdr:row>
      <xdr:rowOff>0</xdr:rowOff>
    </xdr:from>
    <xdr:to>
      <xdr:col>11</xdr:col>
      <xdr:colOff>247651</xdr:colOff>
      <xdr:row>86</xdr:row>
      <xdr:rowOff>171450</xdr:rowOff>
    </xdr:to>
    <xdr:sp macro="" textlink="">
      <xdr:nvSpPr>
        <xdr:cNvPr id="35" name="Freccia a destra 34">
          <a:extLst>
            <a:ext uri="{FF2B5EF4-FFF2-40B4-BE49-F238E27FC236}">
              <a16:creationId xmlns:a16="http://schemas.microsoft.com/office/drawing/2014/main" id="{00000000-0008-0000-0500-000023000000}"/>
            </a:ext>
          </a:extLst>
        </xdr:cNvPr>
        <xdr:cNvSpPr/>
      </xdr:nvSpPr>
      <xdr:spPr>
        <a:xfrm rot="10800000">
          <a:off x="16287750" y="165163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9525</xdr:colOff>
      <xdr:row>99</xdr:row>
      <xdr:rowOff>85725</xdr:rowOff>
    </xdr:from>
    <xdr:to>
      <xdr:col>3</xdr:col>
      <xdr:colOff>257176</xdr:colOff>
      <xdr:row>99</xdr:row>
      <xdr:rowOff>257175</xdr:rowOff>
    </xdr:to>
    <xdr:sp macro="" textlink="">
      <xdr:nvSpPr>
        <xdr:cNvPr id="36" name="Freccia a destra 35">
          <a:extLst>
            <a:ext uri="{FF2B5EF4-FFF2-40B4-BE49-F238E27FC236}">
              <a16:creationId xmlns:a16="http://schemas.microsoft.com/office/drawing/2014/main" id="{00000000-0008-0000-0500-000024000000}"/>
            </a:ext>
          </a:extLst>
        </xdr:cNvPr>
        <xdr:cNvSpPr/>
      </xdr:nvSpPr>
      <xdr:spPr>
        <a:xfrm rot="10800000">
          <a:off x="8001000" y="194976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100</xdr:row>
      <xdr:rowOff>0</xdr:rowOff>
    </xdr:from>
    <xdr:to>
      <xdr:col>3</xdr:col>
      <xdr:colOff>247651</xdr:colOff>
      <xdr:row>100</xdr:row>
      <xdr:rowOff>171450</xdr:rowOff>
    </xdr:to>
    <xdr:sp macro="" textlink="">
      <xdr:nvSpPr>
        <xdr:cNvPr id="37" name="Freccia a destra 36">
          <a:extLst>
            <a:ext uri="{FF2B5EF4-FFF2-40B4-BE49-F238E27FC236}">
              <a16:creationId xmlns:a16="http://schemas.microsoft.com/office/drawing/2014/main" id="{00000000-0008-0000-0500-000025000000}"/>
            </a:ext>
          </a:extLst>
        </xdr:cNvPr>
        <xdr:cNvSpPr/>
      </xdr:nvSpPr>
      <xdr:spPr>
        <a:xfrm rot="10800000">
          <a:off x="7991475" y="200406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101</xdr:row>
      <xdr:rowOff>0</xdr:rowOff>
    </xdr:from>
    <xdr:to>
      <xdr:col>3</xdr:col>
      <xdr:colOff>247651</xdr:colOff>
      <xdr:row>101</xdr:row>
      <xdr:rowOff>171450</xdr:rowOff>
    </xdr:to>
    <xdr:sp macro="" textlink="">
      <xdr:nvSpPr>
        <xdr:cNvPr id="38" name="Freccia a destra 37">
          <a:extLst>
            <a:ext uri="{FF2B5EF4-FFF2-40B4-BE49-F238E27FC236}">
              <a16:creationId xmlns:a16="http://schemas.microsoft.com/office/drawing/2014/main" id="{00000000-0008-0000-0500-000026000000}"/>
            </a:ext>
          </a:extLst>
        </xdr:cNvPr>
        <xdr:cNvSpPr/>
      </xdr:nvSpPr>
      <xdr:spPr>
        <a:xfrm rot="10800000">
          <a:off x="7991475" y="202311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102</xdr:row>
      <xdr:rowOff>0</xdr:rowOff>
    </xdr:from>
    <xdr:to>
      <xdr:col>3</xdr:col>
      <xdr:colOff>247651</xdr:colOff>
      <xdr:row>102</xdr:row>
      <xdr:rowOff>171450</xdr:rowOff>
    </xdr:to>
    <xdr:sp macro="" textlink="">
      <xdr:nvSpPr>
        <xdr:cNvPr id="39" name="Freccia a destra 38">
          <a:extLst>
            <a:ext uri="{FF2B5EF4-FFF2-40B4-BE49-F238E27FC236}">
              <a16:creationId xmlns:a16="http://schemas.microsoft.com/office/drawing/2014/main" id="{00000000-0008-0000-0500-000027000000}"/>
            </a:ext>
          </a:extLst>
        </xdr:cNvPr>
        <xdr:cNvSpPr/>
      </xdr:nvSpPr>
      <xdr:spPr>
        <a:xfrm rot="10800000">
          <a:off x="7991475" y="204216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103</xdr:row>
      <xdr:rowOff>0</xdr:rowOff>
    </xdr:from>
    <xdr:to>
      <xdr:col>3</xdr:col>
      <xdr:colOff>247651</xdr:colOff>
      <xdr:row>103</xdr:row>
      <xdr:rowOff>171450</xdr:rowOff>
    </xdr:to>
    <xdr:sp macro="" textlink="">
      <xdr:nvSpPr>
        <xdr:cNvPr id="40" name="Freccia a destra 39">
          <a:extLst>
            <a:ext uri="{FF2B5EF4-FFF2-40B4-BE49-F238E27FC236}">
              <a16:creationId xmlns:a16="http://schemas.microsoft.com/office/drawing/2014/main" id="{00000000-0008-0000-0500-000028000000}"/>
            </a:ext>
          </a:extLst>
        </xdr:cNvPr>
        <xdr:cNvSpPr/>
      </xdr:nvSpPr>
      <xdr:spPr>
        <a:xfrm rot="10800000">
          <a:off x="7991475" y="206121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104</xdr:row>
      <xdr:rowOff>0</xdr:rowOff>
    </xdr:from>
    <xdr:to>
      <xdr:col>3</xdr:col>
      <xdr:colOff>247651</xdr:colOff>
      <xdr:row>104</xdr:row>
      <xdr:rowOff>171450</xdr:rowOff>
    </xdr:to>
    <xdr:sp macro="" textlink="">
      <xdr:nvSpPr>
        <xdr:cNvPr id="41" name="Freccia a destra 40">
          <a:extLst>
            <a:ext uri="{FF2B5EF4-FFF2-40B4-BE49-F238E27FC236}">
              <a16:creationId xmlns:a16="http://schemas.microsoft.com/office/drawing/2014/main" id="{00000000-0008-0000-0500-000029000000}"/>
            </a:ext>
          </a:extLst>
        </xdr:cNvPr>
        <xdr:cNvSpPr/>
      </xdr:nvSpPr>
      <xdr:spPr>
        <a:xfrm rot="10800000">
          <a:off x="7991475" y="208026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105</xdr:row>
      <xdr:rowOff>0</xdr:rowOff>
    </xdr:from>
    <xdr:to>
      <xdr:col>3</xdr:col>
      <xdr:colOff>247651</xdr:colOff>
      <xdr:row>105</xdr:row>
      <xdr:rowOff>171450</xdr:rowOff>
    </xdr:to>
    <xdr:sp macro="" textlink="">
      <xdr:nvSpPr>
        <xdr:cNvPr id="42" name="Freccia a destra 41">
          <a:extLst>
            <a:ext uri="{FF2B5EF4-FFF2-40B4-BE49-F238E27FC236}">
              <a16:creationId xmlns:a16="http://schemas.microsoft.com/office/drawing/2014/main" id="{00000000-0008-0000-0500-00002A000000}"/>
            </a:ext>
          </a:extLst>
        </xdr:cNvPr>
        <xdr:cNvSpPr/>
      </xdr:nvSpPr>
      <xdr:spPr>
        <a:xfrm rot="10800000">
          <a:off x="7991475" y="209931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106</xdr:row>
      <xdr:rowOff>0</xdr:rowOff>
    </xdr:from>
    <xdr:to>
      <xdr:col>3</xdr:col>
      <xdr:colOff>247651</xdr:colOff>
      <xdr:row>106</xdr:row>
      <xdr:rowOff>171450</xdr:rowOff>
    </xdr:to>
    <xdr:sp macro="" textlink="">
      <xdr:nvSpPr>
        <xdr:cNvPr id="43" name="Freccia a destra 42">
          <a:extLst>
            <a:ext uri="{FF2B5EF4-FFF2-40B4-BE49-F238E27FC236}">
              <a16:creationId xmlns:a16="http://schemas.microsoft.com/office/drawing/2014/main" id="{00000000-0008-0000-0500-00002B000000}"/>
            </a:ext>
          </a:extLst>
        </xdr:cNvPr>
        <xdr:cNvSpPr/>
      </xdr:nvSpPr>
      <xdr:spPr>
        <a:xfrm rot="10800000">
          <a:off x="7991475" y="211836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107</xdr:row>
      <xdr:rowOff>0</xdr:rowOff>
    </xdr:from>
    <xdr:to>
      <xdr:col>3</xdr:col>
      <xdr:colOff>247651</xdr:colOff>
      <xdr:row>107</xdr:row>
      <xdr:rowOff>171450</xdr:rowOff>
    </xdr:to>
    <xdr:sp macro="" textlink="">
      <xdr:nvSpPr>
        <xdr:cNvPr id="44" name="Freccia a destra 43">
          <a:extLst>
            <a:ext uri="{FF2B5EF4-FFF2-40B4-BE49-F238E27FC236}">
              <a16:creationId xmlns:a16="http://schemas.microsoft.com/office/drawing/2014/main" id="{00000000-0008-0000-0500-00002C000000}"/>
            </a:ext>
          </a:extLst>
        </xdr:cNvPr>
        <xdr:cNvSpPr/>
      </xdr:nvSpPr>
      <xdr:spPr>
        <a:xfrm rot="10800000">
          <a:off x="7991475" y="213741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116</xdr:row>
      <xdr:rowOff>0</xdr:rowOff>
    </xdr:from>
    <xdr:to>
      <xdr:col>3</xdr:col>
      <xdr:colOff>247651</xdr:colOff>
      <xdr:row>116</xdr:row>
      <xdr:rowOff>171450</xdr:rowOff>
    </xdr:to>
    <xdr:sp macro="" textlink="">
      <xdr:nvSpPr>
        <xdr:cNvPr id="45" name="Freccia a destra 44">
          <a:extLst>
            <a:ext uri="{FF2B5EF4-FFF2-40B4-BE49-F238E27FC236}">
              <a16:creationId xmlns:a16="http://schemas.microsoft.com/office/drawing/2014/main" id="{00000000-0008-0000-0500-00002D000000}"/>
            </a:ext>
          </a:extLst>
        </xdr:cNvPr>
        <xdr:cNvSpPr/>
      </xdr:nvSpPr>
      <xdr:spPr>
        <a:xfrm rot="10800000">
          <a:off x="7991475" y="223837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117</xdr:row>
      <xdr:rowOff>0</xdr:rowOff>
    </xdr:from>
    <xdr:to>
      <xdr:col>3</xdr:col>
      <xdr:colOff>247651</xdr:colOff>
      <xdr:row>117</xdr:row>
      <xdr:rowOff>171450</xdr:rowOff>
    </xdr:to>
    <xdr:sp macro="" textlink="">
      <xdr:nvSpPr>
        <xdr:cNvPr id="46" name="Freccia a destra 45">
          <a:extLst>
            <a:ext uri="{FF2B5EF4-FFF2-40B4-BE49-F238E27FC236}">
              <a16:creationId xmlns:a16="http://schemas.microsoft.com/office/drawing/2014/main" id="{00000000-0008-0000-0500-00002E000000}"/>
            </a:ext>
          </a:extLst>
        </xdr:cNvPr>
        <xdr:cNvSpPr/>
      </xdr:nvSpPr>
      <xdr:spPr>
        <a:xfrm rot="10800000">
          <a:off x="7991475" y="226218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118</xdr:row>
      <xdr:rowOff>0</xdr:rowOff>
    </xdr:from>
    <xdr:to>
      <xdr:col>3</xdr:col>
      <xdr:colOff>247651</xdr:colOff>
      <xdr:row>118</xdr:row>
      <xdr:rowOff>171450</xdr:rowOff>
    </xdr:to>
    <xdr:sp macro="" textlink="">
      <xdr:nvSpPr>
        <xdr:cNvPr id="47" name="Freccia a destra 46">
          <a:extLst>
            <a:ext uri="{FF2B5EF4-FFF2-40B4-BE49-F238E27FC236}">
              <a16:creationId xmlns:a16="http://schemas.microsoft.com/office/drawing/2014/main" id="{00000000-0008-0000-0500-00002F000000}"/>
            </a:ext>
          </a:extLst>
        </xdr:cNvPr>
        <xdr:cNvSpPr/>
      </xdr:nvSpPr>
      <xdr:spPr>
        <a:xfrm rot="10800000">
          <a:off x="7991475" y="228314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9525</xdr:colOff>
      <xdr:row>159</xdr:row>
      <xdr:rowOff>85725</xdr:rowOff>
    </xdr:from>
    <xdr:to>
      <xdr:col>3</xdr:col>
      <xdr:colOff>257176</xdr:colOff>
      <xdr:row>159</xdr:row>
      <xdr:rowOff>257175</xdr:rowOff>
    </xdr:to>
    <xdr:sp macro="" textlink="">
      <xdr:nvSpPr>
        <xdr:cNvPr id="48" name="Freccia a destra 47">
          <a:extLst>
            <a:ext uri="{FF2B5EF4-FFF2-40B4-BE49-F238E27FC236}">
              <a16:creationId xmlns:a16="http://schemas.microsoft.com/office/drawing/2014/main" id="{00000000-0008-0000-0500-000030000000}"/>
            </a:ext>
          </a:extLst>
        </xdr:cNvPr>
        <xdr:cNvSpPr/>
      </xdr:nvSpPr>
      <xdr:spPr>
        <a:xfrm rot="10800000">
          <a:off x="8001000" y="310134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160</xdr:row>
      <xdr:rowOff>0</xdr:rowOff>
    </xdr:from>
    <xdr:to>
      <xdr:col>3</xdr:col>
      <xdr:colOff>247651</xdr:colOff>
      <xdr:row>160</xdr:row>
      <xdr:rowOff>171450</xdr:rowOff>
    </xdr:to>
    <xdr:sp macro="" textlink="">
      <xdr:nvSpPr>
        <xdr:cNvPr id="49" name="Freccia a destra 48">
          <a:extLst>
            <a:ext uri="{FF2B5EF4-FFF2-40B4-BE49-F238E27FC236}">
              <a16:creationId xmlns:a16="http://schemas.microsoft.com/office/drawing/2014/main" id="{00000000-0008-0000-0500-000031000000}"/>
            </a:ext>
          </a:extLst>
        </xdr:cNvPr>
        <xdr:cNvSpPr/>
      </xdr:nvSpPr>
      <xdr:spPr>
        <a:xfrm rot="10800000">
          <a:off x="7991475" y="315563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161</xdr:row>
      <xdr:rowOff>0</xdr:rowOff>
    </xdr:from>
    <xdr:to>
      <xdr:col>3</xdr:col>
      <xdr:colOff>247651</xdr:colOff>
      <xdr:row>161</xdr:row>
      <xdr:rowOff>171450</xdr:rowOff>
    </xdr:to>
    <xdr:sp macro="" textlink="">
      <xdr:nvSpPr>
        <xdr:cNvPr id="50" name="Freccia a destra 49">
          <a:extLst>
            <a:ext uri="{FF2B5EF4-FFF2-40B4-BE49-F238E27FC236}">
              <a16:creationId xmlns:a16="http://schemas.microsoft.com/office/drawing/2014/main" id="{00000000-0008-0000-0500-000032000000}"/>
            </a:ext>
          </a:extLst>
        </xdr:cNvPr>
        <xdr:cNvSpPr/>
      </xdr:nvSpPr>
      <xdr:spPr>
        <a:xfrm rot="10800000">
          <a:off x="7991475" y="317468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162</xdr:row>
      <xdr:rowOff>0</xdr:rowOff>
    </xdr:from>
    <xdr:to>
      <xdr:col>3</xdr:col>
      <xdr:colOff>247651</xdr:colOff>
      <xdr:row>162</xdr:row>
      <xdr:rowOff>171450</xdr:rowOff>
    </xdr:to>
    <xdr:sp macro="" textlink="">
      <xdr:nvSpPr>
        <xdr:cNvPr id="51" name="Freccia a destra 50">
          <a:extLst>
            <a:ext uri="{FF2B5EF4-FFF2-40B4-BE49-F238E27FC236}">
              <a16:creationId xmlns:a16="http://schemas.microsoft.com/office/drawing/2014/main" id="{00000000-0008-0000-0500-000033000000}"/>
            </a:ext>
          </a:extLst>
        </xdr:cNvPr>
        <xdr:cNvSpPr/>
      </xdr:nvSpPr>
      <xdr:spPr>
        <a:xfrm rot="10800000">
          <a:off x="7991475" y="319373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163</xdr:row>
      <xdr:rowOff>0</xdr:rowOff>
    </xdr:from>
    <xdr:to>
      <xdr:col>3</xdr:col>
      <xdr:colOff>247651</xdr:colOff>
      <xdr:row>163</xdr:row>
      <xdr:rowOff>171450</xdr:rowOff>
    </xdr:to>
    <xdr:sp macro="" textlink="">
      <xdr:nvSpPr>
        <xdr:cNvPr id="52" name="Freccia a destra 51">
          <a:extLst>
            <a:ext uri="{FF2B5EF4-FFF2-40B4-BE49-F238E27FC236}">
              <a16:creationId xmlns:a16="http://schemas.microsoft.com/office/drawing/2014/main" id="{00000000-0008-0000-0500-000034000000}"/>
            </a:ext>
          </a:extLst>
        </xdr:cNvPr>
        <xdr:cNvSpPr/>
      </xdr:nvSpPr>
      <xdr:spPr>
        <a:xfrm rot="10800000">
          <a:off x="7991475" y="321278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164</xdr:row>
      <xdr:rowOff>0</xdr:rowOff>
    </xdr:from>
    <xdr:to>
      <xdr:col>3</xdr:col>
      <xdr:colOff>247651</xdr:colOff>
      <xdr:row>164</xdr:row>
      <xdr:rowOff>171450</xdr:rowOff>
    </xdr:to>
    <xdr:sp macro="" textlink="">
      <xdr:nvSpPr>
        <xdr:cNvPr id="53" name="Freccia a destra 52">
          <a:extLst>
            <a:ext uri="{FF2B5EF4-FFF2-40B4-BE49-F238E27FC236}">
              <a16:creationId xmlns:a16="http://schemas.microsoft.com/office/drawing/2014/main" id="{00000000-0008-0000-0500-000035000000}"/>
            </a:ext>
          </a:extLst>
        </xdr:cNvPr>
        <xdr:cNvSpPr/>
      </xdr:nvSpPr>
      <xdr:spPr>
        <a:xfrm rot="10800000">
          <a:off x="7991475" y="323183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165</xdr:row>
      <xdr:rowOff>0</xdr:rowOff>
    </xdr:from>
    <xdr:to>
      <xdr:col>3</xdr:col>
      <xdr:colOff>247651</xdr:colOff>
      <xdr:row>165</xdr:row>
      <xdr:rowOff>171450</xdr:rowOff>
    </xdr:to>
    <xdr:sp macro="" textlink="">
      <xdr:nvSpPr>
        <xdr:cNvPr id="54" name="Freccia a destra 53">
          <a:extLst>
            <a:ext uri="{FF2B5EF4-FFF2-40B4-BE49-F238E27FC236}">
              <a16:creationId xmlns:a16="http://schemas.microsoft.com/office/drawing/2014/main" id="{00000000-0008-0000-0500-000036000000}"/>
            </a:ext>
          </a:extLst>
        </xdr:cNvPr>
        <xdr:cNvSpPr/>
      </xdr:nvSpPr>
      <xdr:spPr>
        <a:xfrm rot="10800000">
          <a:off x="7991475" y="325088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166</xdr:row>
      <xdr:rowOff>0</xdr:rowOff>
    </xdr:from>
    <xdr:to>
      <xdr:col>3</xdr:col>
      <xdr:colOff>247651</xdr:colOff>
      <xdr:row>166</xdr:row>
      <xdr:rowOff>171450</xdr:rowOff>
    </xdr:to>
    <xdr:sp macro="" textlink="">
      <xdr:nvSpPr>
        <xdr:cNvPr id="55" name="Freccia a destra 54">
          <a:extLst>
            <a:ext uri="{FF2B5EF4-FFF2-40B4-BE49-F238E27FC236}">
              <a16:creationId xmlns:a16="http://schemas.microsoft.com/office/drawing/2014/main" id="{00000000-0008-0000-0500-000037000000}"/>
            </a:ext>
          </a:extLst>
        </xdr:cNvPr>
        <xdr:cNvSpPr/>
      </xdr:nvSpPr>
      <xdr:spPr>
        <a:xfrm rot="10800000">
          <a:off x="7991475" y="326993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167</xdr:row>
      <xdr:rowOff>0</xdr:rowOff>
    </xdr:from>
    <xdr:to>
      <xdr:col>3</xdr:col>
      <xdr:colOff>247651</xdr:colOff>
      <xdr:row>167</xdr:row>
      <xdr:rowOff>171450</xdr:rowOff>
    </xdr:to>
    <xdr:sp macro="" textlink="">
      <xdr:nvSpPr>
        <xdr:cNvPr id="56" name="Freccia a destra 55">
          <a:extLst>
            <a:ext uri="{FF2B5EF4-FFF2-40B4-BE49-F238E27FC236}">
              <a16:creationId xmlns:a16="http://schemas.microsoft.com/office/drawing/2014/main" id="{00000000-0008-0000-0500-000038000000}"/>
            </a:ext>
          </a:extLst>
        </xdr:cNvPr>
        <xdr:cNvSpPr/>
      </xdr:nvSpPr>
      <xdr:spPr>
        <a:xfrm rot="10800000">
          <a:off x="7991475" y="328898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176</xdr:row>
      <xdr:rowOff>0</xdr:rowOff>
    </xdr:from>
    <xdr:to>
      <xdr:col>3</xdr:col>
      <xdr:colOff>247651</xdr:colOff>
      <xdr:row>176</xdr:row>
      <xdr:rowOff>171450</xdr:rowOff>
    </xdr:to>
    <xdr:sp macro="" textlink="">
      <xdr:nvSpPr>
        <xdr:cNvPr id="57" name="Freccia a destra 56">
          <a:extLst>
            <a:ext uri="{FF2B5EF4-FFF2-40B4-BE49-F238E27FC236}">
              <a16:creationId xmlns:a16="http://schemas.microsoft.com/office/drawing/2014/main" id="{00000000-0008-0000-0500-000039000000}"/>
            </a:ext>
          </a:extLst>
        </xdr:cNvPr>
        <xdr:cNvSpPr/>
      </xdr:nvSpPr>
      <xdr:spPr>
        <a:xfrm rot="10800000">
          <a:off x="7991475" y="338994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177</xdr:row>
      <xdr:rowOff>0</xdr:rowOff>
    </xdr:from>
    <xdr:to>
      <xdr:col>3</xdr:col>
      <xdr:colOff>247651</xdr:colOff>
      <xdr:row>177</xdr:row>
      <xdr:rowOff>171450</xdr:rowOff>
    </xdr:to>
    <xdr:sp macro="" textlink="">
      <xdr:nvSpPr>
        <xdr:cNvPr id="58" name="Freccia a destra 57">
          <a:extLst>
            <a:ext uri="{FF2B5EF4-FFF2-40B4-BE49-F238E27FC236}">
              <a16:creationId xmlns:a16="http://schemas.microsoft.com/office/drawing/2014/main" id="{00000000-0008-0000-0500-00003A000000}"/>
            </a:ext>
          </a:extLst>
        </xdr:cNvPr>
        <xdr:cNvSpPr/>
      </xdr:nvSpPr>
      <xdr:spPr>
        <a:xfrm rot="10800000">
          <a:off x="7991475" y="341376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178</xdr:row>
      <xdr:rowOff>0</xdr:rowOff>
    </xdr:from>
    <xdr:to>
      <xdr:col>3</xdr:col>
      <xdr:colOff>247651</xdr:colOff>
      <xdr:row>178</xdr:row>
      <xdr:rowOff>171450</xdr:rowOff>
    </xdr:to>
    <xdr:sp macro="" textlink="">
      <xdr:nvSpPr>
        <xdr:cNvPr id="59" name="Freccia a destra 58">
          <a:extLst>
            <a:ext uri="{FF2B5EF4-FFF2-40B4-BE49-F238E27FC236}">
              <a16:creationId xmlns:a16="http://schemas.microsoft.com/office/drawing/2014/main" id="{00000000-0008-0000-0500-00003B000000}"/>
            </a:ext>
          </a:extLst>
        </xdr:cNvPr>
        <xdr:cNvSpPr/>
      </xdr:nvSpPr>
      <xdr:spPr>
        <a:xfrm rot="10800000">
          <a:off x="7991475" y="343471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101</xdr:row>
      <xdr:rowOff>0</xdr:rowOff>
    </xdr:from>
    <xdr:to>
      <xdr:col>6</xdr:col>
      <xdr:colOff>247651</xdr:colOff>
      <xdr:row>101</xdr:row>
      <xdr:rowOff>171450</xdr:rowOff>
    </xdr:to>
    <xdr:sp macro="" textlink="">
      <xdr:nvSpPr>
        <xdr:cNvPr id="60" name="Freccia a destra 59">
          <a:extLst>
            <a:ext uri="{FF2B5EF4-FFF2-40B4-BE49-F238E27FC236}">
              <a16:creationId xmlns:a16="http://schemas.microsoft.com/office/drawing/2014/main" id="{00000000-0008-0000-0500-00003C000000}"/>
            </a:ext>
          </a:extLst>
        </xdr:cNvPr>
        <xdr:cNvSpPr/>
      </xdr:nvSpPr>
      <xdr:spPr>
        <a:xfrm rot="10800000">
          <a:off x="11544300" y="202311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102</xdr:row>
      <xdr:rowOff>0</xdr:rowOff>
    </xdr:from>
    <xdr:to>
      <xdr:col>6</xdr:col>
      <xdr:colOff>247651</xdr:colOff>
      <xdr:row>102</xdr:row>
      <xdr:rowOff>171450</xdr:rowOff>
    </xdr:to>
    <xdr:sp macro="" textlink="">
      <xdr:nvSpPr>
        <xdr:cNvPr id="61" name="Freccia a destra 60">
          <a:extLst>
            <a:ext uri="{FF2B5EF4-FFF2-40B4-BE49-F238E27FC236}">
              <a16:creationId xmlns:a16="http://schemas.microsoft.com/office/drawing/2014/main" id="{00000000-0008-0000-0500-00003D000000}"/>
            </a:ext>
          </a:extLst>
        </xdr:cNvPr>
        <xdr:cNvSpPr/>
      </xdr:nvSpPr>
      <xdr:spPr>
        <a:xfrm rot="10800000">
          <a:off x="11544300" y="204216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103</xdr:row>
      <xdr:rowOff>0</xdr:rowOff>
    </xdr:from>
    <xdr:to>
      <xdr:col>6</xdr:col>
      <xdr:colOff>247651</xdr:colOff>
      <xdr:row>103</xdr:row>
      <xdr:rowOff>171450</xdr:rowOff>
    </xdr:to>
    <xdr:sp macro="" textlink="">
      <xdr:nvSpPr>
        <xdr:cNvPr id="62" name="Freccia a destra 61">
          <a:extLst>
            <a:ext uri="{FF2B5EF4-FFF2-40B4-BE49-F238E27FC236}">
              <a16:creationId xmlns:a16="http://schemas.microsoft.com/office/drawing/2014/main" id="{00000000-0008-0000-0500-00003E000000}"/>
            </a:ext>
          </a:extLst>
        </xdr:cNvPr>
        <xdr:cNvSpPr/>
      </xdr:nvSpPr>
      <xdr:spPr>
        <a:xfrm rot="10800000">
          <a:off x="11544300" y="206121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41</xdr:row>
      <xdr:rowOff>0</xdr:rowOff>
    </xdr:from>
    <xdr:to>
      <xdr:col>6</xdr:col>
      <xdr:colOff>247651</xdr:colOff>
      <xdr:row>41</xdr:row>
      <xdr:rowOff>171450</xdr:rowOff>
    </xdr:to>
    <xdr:sp macro="" textlink="">
      <xdr:nvSpPr>
        <xdr:cNvPr id="63" name="Freccia a destra 62">
          <a:extLst>
            <a:ext uri="{FF2B5EF4-FFF2-40B4-BE49-F238E27FC236}">
              <a16:creationId xmlns:a16="http://schemas.microsoft.com/office/drawing/2014/main" id="{00000000-0008-0000-0500-00003F000000}"/>
            </a:ext>
          </a:extLst>
        </xdr:cNvPr>
        <xdr:cNvSpPr/>
      </xdr:nvSpPr>
      <xdr:spPr>
        <a:xfrm rot="10800000">
          <a:off x="11544300" y="87153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42</xdr:row>
      <xdr:rowOff>0</xdr:rowOff>
    </xdr:from>
    <xdr:to>
      <xdr:col>6</xdr:col>
      <xdr:colOff>247651</xdr:colOff>
      <xdr:row>42</xdr:row>
      <xdr:rowOff>171450</xdr:rowOff>
    </xdr:to>
    <xdr:sp macro="" textlink="">
      <xdr:nvSpPr>
        <xdr:cNvPr id="64" name="Freccia a destra 63">
          <a:extLst>
            <a:ext uri="{FF2B5EF4-FFF2-40B4-BE49-F238E27FC236}">
              <a16:creationId xmlns:a16="http://schemas.microsoft.com/office/drawing/2014/main" id="{00000000-0008-0000-0500-000040000000}"/>
            </a:ext>
          </a:extLst>
        </xdr:cNvPr>
        <xdr:cNvSpPr/>
      </xdr:nvSpPr>
      <xdr:spPr>
        <a:xfrm rot="10800000">
          <a:off x="11544300" y="89058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43</xdr:row>
      <xdr:rowOff>0</xdr:rowOff>
    </xdr:from>
    <xdr:to>
      <xdr:col>6</xdr:col>
      <xdr:colOff>247651</xdr:colOff>
      <xdr:row>43</xdr:row>
      <xdr:rowOff>171450</xdr:rowOff>
    </xdr:to>
    <xdr:sp macro="" textlink="">
      <xdr:nvSpPr>
        <xdr:cNvPr id="65" name="Freccia a destra 64">
          <a:extLst>
            <a:ext uri="{FF2B5EF4-FFF2-40B4-BE49-F238E27FC236}">
              <a16:creationId xmlns:a16="http://schemas.microsoft.com/office/drawing/2014/main" id="{00000000-0008-0000-0500-000041000000}"/>
            </a:ext>
          </a:extLst>
        </xdr:cNvPr>
        <xdr:cNvSpPr/>
      </xdr:nvSpPr>
      <xdr:spPr>
        <a:xfrm rot="10800000">
          <a:off x="11544300" y="90963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161</xdr:row>
      <xdr:rowOff>0</xdr:rowOff>
    </xdr:from>
    <xdr:to>
      <xdr:col>6</xdr:col>
      <xdr:colOff>247651</xdr:colOff>
      <xdr:row>161</xdr:row>
      <xdr:rowOff>171450</xdr:rowOff>
    </xdr:to>
    <xdr:sp macro="" textlink="">
      <xdr:nvSpPr>
        <xdr:cNvPr id="66" name="Freccia a destra 65">
          <a:extLst>
            <a:ext uri="{FF2B5EF4-FFF2-40B4-BE49-F238E27FC236}">
              <a16:creationId xmlns:a16="http://schemas.microsoft.com/office/drawing/2014/main" id="{00000000-0008-0000-0500-000042000000}"/>
            </a:ext>
          </a:extLst>
        </xdr:cNvPr>
        <xdr:cNvSpPr/>
      </xdr:nvSpPr>
      <xdr:spPr>
        <a:xfrm rot="10800000">
          <a:off x="11544300" y="317468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162</xdr:row>
      <xdr:rowOff>0</xdr:rowOff>
    </xdr:from>
    <xdr:to>
      <xdr:col>6</xdr:col>
      <xdr:colOff>247651</xdr:colOff>
      <xdr:row>162</xdr:row>
      <xdr:rowOff>171450</xdr:rowOff>
    </xdr:to>
    <xdr:sp macro="" textlink="">
      <xdr:nvSpPr>
        <xdr:cNvPr id="67" name="Freccia a destra 66">
          <a:extLst>
            <a:ext uri="{FF2B5EF4-FFF2-40B4-BE49-F238E27FC236}">
              <a16:creationId xmlns:a16="http://schemas.microsoft.com/office/drawing/2014/main" id="{00000000-0008-0000-0500-000043000000}"/>
            </a:ext>
          </a:extLst>
        </xdr:cNvPr>
        <xdr:cNvSpPr/>
      </xdr:nvSpPr>
      <xdr:spPr>
        <a:xfrm rot="10800000">
          <a:off x="11544300" y="319373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163</xdr:row>
      <xdr:rowOff>0</xdr:rowOff>
    </xdr:from>
    <xdr:to>
      <xdr:col>6</xdr:col>
      <xdr:colOff>247651</xdr:colOff>
      <xdr:row>163</xdr:row>
      <xdr:rowOff>171450</xdr:rowOff>
    </xdr:to>
    <xdr:sp macro="" textlink="">
      <xdr:nvSpPr>
        <xdr:cNvPr id="68" name="Freccia a destra 67">
          <a:extLst>
            <a:ext uri="{FF2B5EF4-FFF2-40B4-BE49-F238E27FC236}">
              <a16:creationId xmlns:a16="http://schemas.microsoft.com/office/drawing/2014/main" id="{00000000-0008-0000-0500-000044000000}"/>
            </a:ext>
          </a:extLst>
        </xdr:cNvPr>
        <xdr:cNvSpPr/>
      </xdr:nvSpPr>
      <xdr:spPr>
        <a:xfrm rot="10800000">
          <a:off x="11544300" y="321278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40</xdr:row>
      <xdr:rowOff>0</xdr:rowOff>
    </xdr:from>
    <xdr:to>
      <xdr:col>6</xdr:col>
      <xdr:colOff>247651</xdr:colOff>
      <xdr:row>40</xdr:row>
      <xdr:rowOff>171450</xdr:rowOff>
    </xdr:to>
    <xdr:sp macro="" textlink="">
      <xdr:nvSpPr>
        <xdr:cNvPr id="69" name="Freccia a destra 68">
          <a:extLst>
            <a:ext uri="{FF2B5EF4-FFF2-40B4-BE49-F238E27FC236}">
              <a16:creationId xmlns:a16="http://schemas.microsoft.com/office/drawing/2014/main" id="{00000000-0008-0000-0500-000045000000}"/>
            </a:ext>
          </a:extLst>
        </xdr:cNvPr>
        <xdr:cNvSpPr/>
      </xdr:nvSpPr>
      <xdr:spPr>
        <a:xfrm rot="10800000">
          <a:off x="11544300" y="85248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0</xdr:colOff>
      <xdr:row>99</xdr:row>
      <xdr:rowOff>619125</xdr:rowOff>
    </xdr:from>
    <xdr:to>
      <xdr:col>6</xdr:col>
      <xdr:colOff>247651</xdr:colOff>
      <xdr:row>100</xdr:row>
      <xdr:rowOff>161925</xdr:rowOff>
    </xdr:to>
    <xdr:sp macro="" textlink="">
      <xdr:nvSpPr>
        <xdr:cNvPr id="70" name="Freccia a destra 69">
          <a:extLst>
            <a:ext uri="{FF2B5EF4-FFF2-40B4-BE49-F238E27FC236}">
              <a16:creationId xmlns:a16="http://schemas.microsoft.com/office/drawing/2014/main" id="{00000000-0008-0000-0500-000046000000}"/>
            </a:ext>
          </a:extLst>
        </xdr:cNvPr>
        <xdr:cNvSpPr/>
      </xdr:nvSpPr>
      <xdr:spPr>
        <a:xfrm rot="10800000">
          <a:off x="11544300" y="200310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9525</xdr:colOff>
      <xdr:row>159</xdr:row>
      <xdr:rowOff>609600</xdr:rowOff>
    </xdr:from>
    <xdr:to>
      <xdr:col>6</xdr:col>
      <xdr:colOff>257176</xdr:colOff>
      <xdr:row>160</xdr:row>
      <xdr:rowOff>152400</xdr:rowOff>
    </xdr:to>
    <xdr:sp macro="" textlink="">
      <xdr:nvSpPr>
        <xdr:cNvPr id="71" name="Freccia a destra 70">
          <a:extLst>
            <a:ext uri="{FF2B5EF4-FFF2-40B4-BE49-F238E27FC236}">
              <a16:creationId xmlns:a16="http://schemas.microsoft.com/office/drawing/2014/main" id="{00000000-0008-0000-0500-000047000000}"/>
            </a:ext>
          </a:extLst>
        </xdr:cNvPr>
        <xdr:cNvSpPr/>
      </xdr:nvSpPr>
      <xdr:spPr>
        <a:xfrm rot="10800000">
          <a:off x="11553825" y="315372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9525</xdr:colOff>
      <xdr:row>119</xdr:row>
      <xdr:rowOff>0</xdr:rowOff>
    </xdr:from>
    <xdr:to>
      <xdr:col>3</xdr:col>
      <xdr:colOff>257176</xdr:colOff>
      <xdr:row>119</xdr:row>
      <xdr:rowOff>171450</xdr:rowOff>
    </xdr:to>
    <xdr:sp macro="" textlink="">
      <xdr:nvSpPr>
        <xdr:cNvPr id="84" name="Freccia a destra 83">
          <a:extLst>
            <a:ext uri="{FF2B5EF4-FFF2-40B4-BE49-F238E27FC236}">
              <a16:creationId xmlns:a16="http://schemas.microsoft.com/office/drawing/2014/main" id="{00000000-0008-0000-0500-000054000000}"/>
            </a:ext>
          </a:extLst>
        </xdr:cNvPr>
        <xdr:cNvSpPr/>
      </xdr:nvSpPr>
      <xdr:spPr>
        <a:xfrm rot="10800000">
          <a:off x="8001000" y="230409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179</xdr:row>
      <xdr:rowOff>0</xdr:rowOff>
    </xdr:from>
    <xdr:to>
      <xdr:col>3</xdr:col>
      <xdr:colOff>247651</xdr:colOff>
      <xdr:row>179</xdr:row>
      <xdr:rowOff>171450</xdr:rowOff>
    </xdr:to>
    <xdr:sp macro="" textlink="">
      <xdr:nvSpPr>
        <xdr:cNvPr id="85" name="Freccia a destra 84">
          <a:extLst>
            <a:ext uri="{FF2B5EF4-FFF2-40B4-BE49-F238E27FC236}">
              <a16:creationId xmlns:a16="http://schemas.microsoft.com/office/drawing/2014/main" id="{00000000-0008-0000-0500-000055000000}"/>
            </a:ext>
          </a:extLst>
        </xdr:cNvPr>
        <xdr:cNvSpPr/>
      </xdr:nvSpPr>
      <xdr:spPr>
        <a:xfrm rot="10800000">
          <a:off x="7991475" y="345567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123825</xdr:colOff>
      <xdr:row>150</xdr:row>
      <xdr:rowOff>1009650</xdr:rowOff>
    </xdr:from>
    <xdr:to>
      <xdr:col>6</xdr:col>
      <xdr:colOff>371476</xdr:colOff>
      <xdr:row>151</xdr:row>
      <xdr:rowOff>171450</xdr:rowOff>
    </xdr:to>
    <xdr:sp macro="" textlink="">
      <xdr:nvSpPr>
        <xdr:cNvPr id="86" name="Freccia a destra 85">
          <a:extLst>
            <a:ext uri="{FF2B5EF4-FFF2-40B4-BE49-F238E27FC236}">
              <a16:creationId xmlns:a16="http://schemas.microsoft.com/office/drawing/2014/main" id="{00000000-0008-0000-0500-000056000000}"/>
            </a:ext>
          </a:extLst>
        </xdr:cNvPr>
        <xdr:cNvSpPr/>
      </xdr:nvSpPr>
      <xdr:spPr>
        <a:xfrm rot="10800000">
          <a:off x="12906375" y="36890325"/>
          <a:ext cx="247651" cy="19050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133350</xdr:colOff>
      <xdr:row>151</xdr:row>
      <xdr:rowOff>200025</xdr:rowOff>
    </xdr:from>
    <xdr:to>
      <xdr:col>6</xdr:col>
      <xdr:colOff>381001</xdr:colOff>
      <xdr:row>152</xdr:row>
      <xdr:rowOff>180975</xdr:rowOff>
    </xdr:to>
    <xdr:sp macro="" textlink="">
      <xdr:nvSpPr>
        <xdr:cNvPr id="87" name="Freccia a destra 86">
          <a:extLst>
            <a:ext uri="{FF2B5EF4-FFF2-40B4-BE49-F238E27FC236}">
              <a16:creationId xmlns:a16="http://schemas.microsoft.com/office/drawing/2014/main" id="{00000000-0008-0000-0500-000057000000}"/>
            </a:ext>
          </a:extLst>
        </xdr:cNvPr>
        <xdr:cNvSpPr/>
      </xdr:nvSpPr>
      <xdr:spPr>
        <a:xfrm rot="10800000">
          <a:off x="12915900" y="37109400"/>
          <a:ext cx="247651" cy="19050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142875</xdr:colOff>
      <xdr:row>153</xdr:row>
      <xdr:rowOff>0</xdr:rowOff>
    </xdr:from>
    <xdr:to>
      <xdr:col>6</xdr:col>
      <xdr:colOff>390526</xdr:colOff>
      <xdr:row>153</xdr:row>
      <xdr:rowOff>190500</xdr:rowOff>
    </xdr:to>
    <xdr:sp macro="" textlink="">
      <xdr:nvSpPr>
        <xdr:cNvPr id="88" name="Freccia a destra 87">
          <a:extLst>
            <a:ext uri="{FF2B5EF4-FFF2-40B4-BE49-F238E27FC236}">
              <a16:creationId xmlns:a16="http://schemas.microsoft.com/office/drawing/2014/main" id="{00000000-0008-0000-0500-000058000000}"/>
            </a:ext>
          </a:extLst>
        </xdr:cNvPr>
        <xdr:cNvSpPr/>
      </xdr:nvSpPr>
      <xdr:spPr>
        <a:xfrm rot="10800000">
          <a:off x="12925425" y="37328475"/>
          <a:ext cx="247651" cy="19050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104775</xdr:colOff>
      <xdr:row>90</xdr:row>
      <xdr:rowOff>1076325</xdr:rowOff>
    </xdr:from>
    <xdr:to>
      <xdr:col>6</xdr:col>
      <xdr:colOff>352426</xdr:colOff>
      <xdr:row>91</xdr:row>
      <xdr:rowOff>180975</xdr:rowOff>
    </xdr:to>
    <xdr:sp macro="" textlink="">
      <xdr:nvSpPr>
        <xdr:cNvPr id="89" name="Freccia a destra 88">
          <a:extLst>
            <a:ext uri="{FF2B5EF4-FFF2-40B4-BE49-F238E27FC236}">
              <a16:creationId xmlns:a16="http://schemas.microsoft.com/office/drawing/2014/main" id="{00000000-0008-0000-0500-000059000000}"/>
            </a:ext>
          </a:extLst>
        </xdr:cNvPr>
        <xdr:cNvSpPr/>
      </xdr:nvSpPr>
      <xdr:spPr>
        <a:xfrm rot="10800000">
          <a:off x="12887325" y="21802725"/>
          <a:ext cx="247651" cy="19050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114300</xdr:colOff>
      <xdr:row>92</xdr:row>
      <xdr:rowOff>0</xdr:rowOff>
    </xdr:from>
    <xdr:to>
      <xdr:col>6</xdr:col>
      <xdr:colOff>361951</xdr:colOff>
      <xdr:row>92</xdr:row>
      <xdr:rowOff>190500</xdr:rowOff>
    </xdr:to>
    <xdr:sp macro="" textlink="">
      <xdr:nvSpPr>
        <xdr:cNvPr id="90" name="Freccia a destra 89">
          <a:extLst>
            <a:ext uri="{FF2B5EF4-FFF2-40B4-BE49-F238E27FC236}">
              <a16:creationId xmlns:a16="http://schemas.microsoft.com/office/drawing/2014/main" id="{00000000-0008-0000-0500-00005A000000}"/>
            </a:ext>
          </a:extLst>
        </xdr:cNvPr>
        <xdr:cNvSpPr/>
      </xdr:nvSpPr>
      <xdr:spPr>
        <a:xfrm rot="10800000">
          <a:off x="12896850" y="22021800"/>
          <a:ext cx="247651" cy="19050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123825</xdr:colOff>
      <xdr:row>93</xdr:row>
      <xdr:rowOff>9525</xdr:rowOff>
    </xdr:from>
    <xdr:to>
      <xdr:col>6</xdr:col>
      <xdr:colOff>371476</xdr:colOff>
      <xdr:row>93</xdr:row>
      <xdr:rowOff>200025</xdr:rowOff>
    </xdr:to>
    <xdr:sp macro="" textlink="">
      <xdr:nvSpPr>
        <xdr:cNvPr id="91" name="Freccia a destra 90">
          <a:extLst>
            <a:ext uri="{FF2B5EF4-FFF2-40B4-BE49-F238E27FC236}">
              <a16:creationId xmlns:a16="http://schemas.microsoft.com/office/drawing/2014/main" id="{00000000-0008-0000-0500-00005B000000}"/>
            </a:ext>
          </a:extLst>
        </xdr:cNvPr>
        <xdr:cNvSpPr/>
      </xdr:nvSpPr>
      <xdr:spPr>
        <a:xfrm rot="10800000">
          <a:off x="12906375" y="22240875"/>
          <a:ext cx="247651" cy="19050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114300</xdr:colOff>
      <xdr:row>31</xdr:row>
      <xdr:rowOff>38100</xdr:rowOff>
    </xdr:from>
    <xdr:to>
      <xdr:col>6</xdr:col>
      <xdr:colOff>361951</xdr:colOff>
      <xdr:row>32</xdr:row>
      <xdr:rowOff>19050</xdr:rowOff>
    </xdr:to>
    <xdr:sp macro="" textlink="">
      <xdr:nvSpPr>
        <xdr:cNvPr id="92" name="Freccia a destra 91">
          <a:extLst>
            <a:ext uri="{FF2B5EF4-FFF2-40B4-BE49-F238E27FC236}">
              <a16:creationId xmlns:a16="http://schemas.microsoft.com/office/drawing/2014/main" id="{00000000-0008-0000-0500-00005C000000}"/>
            </a:ext>
          </a:extLst>
        </xdr:cNvPr>
        <xdr:cNvSpPr/>
      </xdr:nvSpPr>
      <xdr:spPr>
        <a:xfrm rot="10800000">
          <a:off x="12896850" y="6496050"/>
          <a:ext cx="247651" cy="19050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123825</xdr:colOff>
      <xdr:row>32</xdr:row>
      <xdr:rowOff>47625</xdr:rowOff>
    </xdr:from>
    <xdr:to>
      <xdr:col>6</xdr:col>
      <xdr:colOff>371476</xdr:colOff>
      <xdr:row>33</xdr:row>
      <xdr:rowOff>28575</xdr:rowOff>
    </xdr:to>
    <xdr:sp macro="" textlink="">
      <xdr:nvSpPr>
        <xdr:cNvPr id="93" name="Freccia a destra 92">
          <a:extLst>
            <a:ext uri="{FF2B5EF4-FFF2-40B4-BE49-F238E27FC236}">
              <a16:creationId xmlns:a16="http://schemas.microsoft.com/office/drawing/2014/main" id="{00000000-0008-0000-0500-00005D000000}"/>
            </a:ext>
          </a:extLst>
        </xdr:cNvPr>
        <xdr:cNvSpPr/>
      </xdr:nvSpPr>
      <xdr:spPr>
        <a:xfrm rot="10800000">
          <a:off x="12906375" y="6715125"/>
          <a:ext cx="247651" cy="19050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6</xdr:col>
      <xdr:colOff>133350</xdr:colOff>
      <xdr:row>33</xdr:row>
      <xdr:rowOff>57150</xdr:rowOff>
    </xdr:from>
    <xdr:to>
      <xdr:col>6</xdr:col>
      <xdr:colOff>381001</xdr:colOff>
      <xdr:row>34</xdr:row>
      <xdr:rowOff>38100</xdr:rowOff>
    </xdr:to>
    <xdr:sp macro="" textlink="">
      <xdr:nvSpPr>
        <xdr:cNvPr id="94" name="Freccia a destra 93">
          <a:extLst>
            <a:ext uri="{FF2B5EF4-FFF2-40B4-BE49-F238E27FC236}">
              <a16:creationId xmlns:a16="http://schemas.microsoft.com/office/drawing/2014/main" id="{00000000-0008-0000-0500-00005E000000}"/>
            </a:ext>
          </a:extLst>
        </xdr:cNvPr>
        <xdr:cNvSpPr/>
      </xdr:nvSpPr>
      <xdr:spPr>
        <a:xfrm rot="10800000">
          <a:off x="12915900" y="6934200"/>
          <a:ext cx="247651" cy="19050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37</xdr:row>
      <xdr:rowOff>0</xdr:rowOff>
    </xdr:from>
    <xdr:to>
      <xdr:col>3</xdr:col>
      <xdr:colOff>247651</xdr:colOff>
      <xdr:row>37</xdr:row>
      <xdr:rowOff>171450</xdr:rowOff>
    </xdr:to>
    <xdr:sp macro="" textlink="">
      <xdr:nvSpPr>
        <xdr:cNvPr id="99" name="Freccia a destra 98">
          <a:extLst>
            <a:ext uri="{FF2B5EF4-FFF2-40B4-BE49-F238E27FC236}">
              <a16:creationId xmlns:a16="http://schemas.microsoft.com/office/drawing/2014/main" id="{00000000-0008-0000-0500-000063000000}"/>
            </a:ext>
          </a:extLst>
        </xdr:cNvPr>
        <xdr:cNvSpPr/>
      </xdr:nvSpPr>
      <xdr:spPr>
        <a:xfrm rot="10800000">
          <a:off x="7991475" y="81057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47625</xdr:colOff>
      <xdr:row>49</xdr:row>
      <xdr:rowOff>390525</xdr:rowOff>
    </xdr:from>
    <xdr:to>
      <xdr:col>3</xdr:col>
      <xdr:colOff>295276</xdr:colOff>
      <xdr:row>49</xdr:row>
      <xdr:rowOff>561975</xdr:rowOff>
    </xdr:to>
    <xdr:sp macro="" textlink="">
      <xdr:nvSpPr>
        <xdr:cNvPr id="100" name="Freccia a destra 99">
          <a:extLst>
            <a:ext uri="{FF2B5EF4-FFF2-40B4-BE49-F238E27FC236}">
              <a16:creationId xmlns:a16="http://schemas.microsoft.com/office/drawing/2014/main" id="{00000000-0008-0000-0500-000064000000}"/>
            </a:ext>
          </a:extLst>
        </xdr:cNvPr>
        <xdr:cNvSpPr/>
      </xdr:nvSpPr>
      <xdr:spPr>
        <a:xfrm rot="10800000">
          <a:off x="8039100" y="115062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28575</xdr:colOff>
      <xdr:row>50</xdr:row>
      <xdr:rowOff>428625</xdr:rowOff>
    </xdr:from>
    <xdr:to>
      <xdr:col>3</xdr:col>
      <xdr:colOff>276226</xdr:colOff>
      <xdr:row>50</xdr:row>
      <xdr:rowOff>600075</xdr:rowOff>
    </xdr:to>
    <xdr:sp macro="" textlink="">
      <xdr:nvSpPr>
        <xdr:cNvPr id="101" name="Freccia a destra 100">
          <a:extLst>
            <a:ext uri="{FF2B5EF4-FFF2-40B4-BE49-F238E27FC236}">
              <a16:creationId xmlns:a16="http://schemas.microsoft.com/office/drawing/2014/main" id="{00000000-0008-0000-0500-000065000000}"/>
            </a:ext>
          </a:extLst>
        </xdr:cNvPr>
        <xdr:cNvSpPr/>
      </xdr:nvSpPr>
      <xdr:spPr>
        <a:xfrm rot="10800000">
          <a:off x="8020050" y="123825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19050</xdr:colOff>
      <xdr:row>51</xdr:row>
      <xdr:rowOff>485775</xdr:rowOff>
    </xdr:from>
    <xdr:to>
      <xdr:col>3</xdr:col>
      <xdr:colOff>266701</xdr:colOff>
      <xdr:row>51</xdr:row>
      <xdr:rowOff>657225</xdr:rowOff>
    </xdr:to>
    <xdr:sp macro="" textlink="">
      <xdr:nvSpPr>
        <xdr:cNvPr id="102" name="Freccia a destra 101">
          <a:extLst>
            <a:ext uri="{FF2B5EF4-FFF2-40B4-BE49-F238E27FC236}">
              <a16:creationId xmlns:a16="http://schemas.microsoft.com/office/drawing/2014/main" id="{00000000-0008-0000-0500-000066000000}"/>
            </a:ext>
          </a:extLst>
        </xdr:cNvPr>
        <xdr:cNvSpPr/>
      </xdr:nvSpPr>
      <xdr:spPr>
        <a:xfrm rot="10800000">
          <a:off x="8010525" y="132778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97</xdr:row>
      <xdr:rowOff>0</xdr:rowOff>
    </xdr:from>
    <xdr:to>
      <xdr:col>3</xdr:col>
      <xdr:colOff>247651</xdr:colOff>
      <xdr:row>97</xdr:row>
      <xdr:rowOff>171450</xdr:rowOff>
    </xdr:to>
    <xdr:sp macro="" textlink="">
      <xdr:nvSpPr>
        <xdr:cNvPr id="103" name="Freccia a destra 102">
          <a:extLst>
            <a:ext uri="{FF2B5EF4-FFF2-40B4-BE49-F238E27FC236}">
              <a16:creationId xmlns:a16="http://schemas.microsoft.com/office/drawing/2014/main" id="{00000000-0008-0000-0500-000067000000}"/>
            </a:ext>
          </a:extLst>
        </xdr:cNvPr>
        <xdr:cNvSpPr/>
      </xdr:nvSpPr>
      <xdr:spPr>
        <a:xfrm rot="10800000">
          <a:off x="8839200" y="78962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47625</xdr:colOff>
      <xdr:row>109</xdr:row>
      <xdr:rowOff>390525</xdr:rowOff>
    </xdr:from>
    <xdr:to>
      <xdr:col>3</xdr:col>
      <xdr:colOff>295276</xdr:colOff>
      <xdr:row>109</xdr:row>
      <xdr:rowOff>561975</xdr:rowOff>
    </xdr:to>
    <xdr:sp macro="" textlink="">
      <xdr:nvSpPr>
        <xdr:cNvPr id="104" name="Freccia a destra 103">
          <a:extLst>
            <a:ext uri="{FF2B5EF4-FFF2-40B4-BE49-F238E27FC236}">
              <a16:creationId xmlns:a16="http://schemas.microsoft.com/office/drawing/2014/main" id="{00000000-0008-0000-0500-000068000000}"/>
            </a:ext>
          </a:extLst>
        </xdr:cNvPr>
        <xdr:cNvSpPr/>
      </xdr:nvSpPr>
      <xdr:spPr>
        <a:xfrm rot="10800000">
          <a:off x="8886825" y="110871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28575</xdr:colOff>
      <xdr:row>110</xdr:row>
      <xdr:rowOff>428625</xdr:rowOff>
    </xdr:from>
    <xdr:to>
      <xdr:col>3</xdr:col>
      <xdr:colOff>276226</xdr:colOff>
      <xdr:row>110</xdr:row>
      <xdr:rowOff>600075</xdr:rowOff>
    </xdr:to>
    <xdr:sp macro="" textlink="">
      <xdr:nvSpPr>
        <xdr:cNvPr id="105" name="Freccia a destra 104">
          <a:extLst>
            <a:ext uri="{FF2B5EF4-FFF2-40B4-BE49-F238E27FC236}">
              <a16:creationId xmlns:a16="http://schemas.microsoft.com/office/drawing/2014/main" id="{00000000-0008-0000-0500-000069000000}"/>
            </a:ext>
          </a:extLst>
        </xdr:cNvPr>
        <xdr:cNvSpPr/>
      </xdr:nvSpPr>
      <xdr:spPr>
        <a:xfrm rot="10800000">
          <a:off x="8867775" y="119634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19050</xdr:colOff>
      <xdr:row>111</xdr:row>
      <xdr:rowOff>485775</xdr:rowOff>
    </xdr:from>
    <xdr:to>
      <xdr:col>3</xdr:col>
      <xdr:colOff>266701</xdr:colOff>
      <xdr:row>111</xdr:row>
      <xdr:rowOff>657225</xdr:rowOff>
    </xdr:to>
    <xdr:sp macro="" textlink="">
      <xdr:nvSpPr>
        <xdr:cNvPr id="106" name="Freccia a destra 105">
          <a:extLst>
            <a:ext uri="{FF2B5EF4-FFF2-40B4-BE49-F238E27FC236}">
              <a16:creationId xmlns:a16="http://schemas.microsoft.com/office/drawing/2014/main" id="{00000000-0008-0000-0500-00006A000000}"/>
            </a:ext>
          </a:extLst>
        </xdr:cNvPr>
        <xdr:cNvSpPr/>
      </xdr:nvSpPr>
      <xdr:spPr>
        <a:xfrm rot="10800000">
          <a:off x="8858250" y="128587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0</xdr:colOff>
      <xdr:row>157</xdr:row>
      <xdr:rowOff>0</xdr:rowOff>
    </xdr:from>
    <xdr:to>
      <xdr:col>3</xdr:col>
      <xdr:colOff>247651</xdr:colOff>
      <xdr:row>157</xdr:row>
      <xdr:rowOff>171450</xdr:rowOff>
    </xdr:to>
    <xdr:sp macro="" textlink="">
      <xdr:nvSpPr>
        <xdr:cNvPr id="107" name="Freccia a destra 106">
          <a:extLst>
            <a:ext uri="{FF2B5EF4-FFF2-40B4-BE49-F238E27FC236}">
              <a16:creationId xmlns:a16="http://schemas.microsoft.com/office/drawing/2014/main" id="{00000000-0008-0000-0500-00006B000000}"/>
            </a:ext>
          </a:extLst>
        </xdr:cNvPr>
        <xdr:cNvSpPr/>
      </xdr:nvSpPr>
      <xdr:spPr>
        <a:xfrm rot="10800000">
          <a:off x="8839200" y="225742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47625</xdr:colOff>
      <xdr:row>169</xdr:row>
      <xdr:rowOff>390525</xdr:rowOff>
    </xdr:from>
    <xdr:to>
      <xdr:col>3</xdr:col>
      <xdr:colOff>295276</xdr:colOff>
      <xdr:row>169</xdr:row>
      <xdr:rowOff>561975</xdr:rowOff>
    </xdr:to>
    <xdr:sp macro="" textlink="">
      <xdr:nvSpPr>
        <xdr:cNvPr id="108" name="Freccia a destra 107">
          <a:extLst>
            <a:ext uri="{FF2B5EF4-FFF2-40B4-BE49-F238E27FC236}">
              <a16:creationId xmlns:a16="http://schemas.microsoft.com/office/drawing/2014/main" id="{00000000-0008-0000-0500-00006C000000}"/>
            </a:ext>
          </a:extLst>
        </xdr:cNvPr>
        <xdr:cNvSpPr/>
      </xdr:nvSpPr>
      <xdr:spPr>
        <a:xfrm rot="10800000">
          <a:off x="8886825" y="259937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28575</xdr:colOff>
      <xdr:row>170</xdr:row>
      <xdr:rowOff>428625</xdr:rowOff>
    </xdr:from>
    <xdr:to>
      <xdr:col>3</xdr:col>
      <xdr:colOff>276226</xdr:colOff>
      <xdr:row>170</xdr:row>
      <xdr:rowOff>600075</xdr:rowOff>
    </xdr:to>
    <xdr:sp macro="" textlink="">
      <xdr:nvSpPr>
        <xdr:cNvPr id="109" name="Freccia a destra 108">
          <a:extLst>
            <a:ext uri="{FF2B5EF4-FFF2-40B4-BE49-F238E27FC236}">
              <a16:creationId xmlns:a16="http://schemas.microsoft.com/office/drawing/2014/main" id="{00000000-0008-0000-0500-00006D000000}"/>
            </a:ext>
          </a:extLst>
        </xdr:cNvPr>
        <xdr:cNvSpPr/>
      </xdr:nvSpPr>
      <xdr:spPr>
        <a:xfrm rot="10800000">
          <a:off x="8867775" y="2687002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19050</xdr:colOff>
      <xdr:row>171</xdr:row>
      <xdr:rowOff>485775</xdr:rowOff>
    </xdr:from>
    <xdr:to>
      <xdr:col>3</xdr:col>
      <xdr:colOff>266701</xdr:colOff>
      <xdr:row>171</xdr:row>
      <xdr:rowOff>657225</xdr:rowOff>
    </xdr:to>
    <xdr:sp macro="" textlink="">
      <xdr:nvSpPr>
        <xdr:cNvPr id="110" name="Freccia a destra 109">
          <a:extLst>
            <a:ext uri="{FF2B5EF4-FFF2-40B4-BE49-F238E27FC236}">
              <a16:creationId xmlns:a16="http://schemas.microsoft.com/office/drawing/2014/main" id="{00000000-0008-0000-0500-00006E000000}"/>
            </a:ext>
          </a:extLst>
        </xdr:cNvPr>
        <xdr:cNvSpPr/>
      </xdr:nvSpPr>
      <xdr:spPr>
        <a:xfrm rot="10800000">
          <a:off x="8858250" y="27765375"/>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133350</xdr:colOff>
      <xdr:row>17</xdr:row>
      <xdr:rowOff>28575</xdr:rowOff>
    </xdr:from>
    <xdr:to>
      <xdr:col>3</xdr:col>
      <xdr:colOff>381001</xdr:colOff>
      <xdr:row>17</xdr:row>
      <xdr:rowOff>200025</xdr:rowOff>
    </xdr:to>
    <xdr:sp macro="" textlink="">
      <xdr:nvSpPr>
        <xdr:cNvPr id="95" name="Freccia a destra 94">
          <a:extLst>
            <a:ext uri="{FF2B5EF4-FFF2-40B4-BE49-F238E27FC236}">
              <a16:creationId xmlns:a16="http://schemas.microsoft.com/office/drawing/2014/main" id="{00000000-0008-0000-0500-00005F000000}"/>
            </a:ext>
          </a:extLst>
        </xdr:cNvPr>
        <xdr:cNvSpPr/>
      </xdr:nvSpPr>
      <xdr:spPr>
        <a:xfrm rot="10800000">
          <a:off x="8124825" y="37147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133350</xdr:colOff>
      <xdr:row>77</xdr:row>
      <xdr:rowOff>28575</xdr:rowOff>
    </xdr:from>
    <xdr:to>
      <xdr:col>3</xdr:col>
      <xdr:colOff>381001</xdr:colOff>
      <xdr:row>77</xdr:row>
      <xdr:rowOff>200025</xdr:rowOff>
    </xdr:to>
    <xdr:sp macro="" textlink="">
      <xdr:nvSpPr>
        <xdr:cNvPr id="96" name="Freccia a destra 95">
          <a:extLst>
            <a:ext uri="{FF2B5EF4-FFF2-40B4-BE49-F238E27FC236}">
              <a16:creationId xmlns:a16="http://schemas.microsoft.com/office/drawing/2014/main" id="{00000000-0008-0000-0500-000060000000}"/>
            </a:ext>
          </a:extLst>
        </xdr:cNvPr>
        <xdr:cNvSpPr/>
      </xdr:nvSpPr>
      <xdr:spPr>
        <a:xfrm rot="10800000">
          <a:off x="8972550" y="35242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133350</xdr:colOff>
      <xdr:row>137</xdr:row>
      <xdr:rowOff>28575</xdr:rowOff>
    </xdr:from>
    <xdr:to>
      <xdr:col>3</xdr:col>
      <xdr:colOff>381001</xdr:colOff>
      <xdr:row>137</xdr:row>
      <xdr:rowOff>200025</xdr:rowOff>
    </xdr:to>
    <xdr:sp macro="" textlink="">
      <xdr:nvSpPr>
        <xdr:cNvPr id="97" name="Freccia a destra 96">
          <a:extLst>
            <a:ext uri="{FF2B5EF4-FFF2-40B4-BE49-F238E27FC236}">
              <a16:creationId xmlns:a16="http://schemas.microsoft.com/office/drawing/2014/main" id="{00000000-0008-0000-0500-000061000000}"/>
            </a:ext>
          </a:extLst>
        </xdr:cNvPr>
        <xdr:cNvSpPr/>
      </xdr:nvSpPr>
      <xdr:spPr>
        <a:xfrm rot="10800000">
          <a:off x="8972550" y="1885950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119062</xdr:colOff>
      <xdr:row>130</xdr:row>
      <xdr:rowOff>29766</xdr:rowOff>
    </xdr:from>
    <xdr:to>
      <xdr:col>5</xdr:col>
      <xdr:colOff>366713</xdr:colOff>
      <xdr:row>130</xdr:row>
      <xdr:rowOff>201216</xdr:rowOff>
    </xdr:to>
    <xdr:sp macro="" textlink="">
      <xdr:nvSpPr>
        <xdr:cNvPr id="115" name="Freccia a destra 114">
          <a:extLst>
            <a:ext uri="{FF2B5EF4-FFF2-40B4-BE49-F238E27FC236}">
              <a16:creationId xmlns:a16="http://schemas.microsoft.com/office/drawing/2014/main" id="{00000000-0008-0000-0500-000073000000}"/>
            </a:ext>
          </a:extLst>
        </xdr:cNvPr>
        <xdr:cNvSpPr/>
      </xdr:nvSpPr>
      <xdr:spPr>
        <a:xfrm rot="10800000">
          <a:off x="12203906" y="33605391"/>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163711</xdr:colOff>
      <xdr:row>125</xdr:row>
      <xdr:rowOff>178593</xdr:rowOff>
    </xdr:from>
    <xdr:to>
      <xdr:col>3</xdr:col>
      <xdr:colOff>411362</xdr:colOff>
      <xdr:row>126</xdr:row>
      <xdr:rowOff>141684</xdr:rowOff>
    </xdr:to>
    <xdr:sp macro="" textlink="">
      <xdr:nvSpPr>
        <xdr:cNvPr id="116" name="Freccia a destra 115">
          <a:extLst>
            <a:ext uri="{FF2B5EF4-FFF2-40B4-BE49-F238E27FC236}">
              <a16:creationId xmlns:a16="http://schemas.microsoft.com/office/drawing/2014/main" id="{00000000-0008-0000-0500-000074000000}"/>
            </a:ext>
          </a:extLst>
        </xdr:cNvPr>
        <xdr:cNvSpPr/>
      </xdr:nvSpPr>
      <xdr:spPr>
        <a:xfrm rot="10800000">
          <a:off x="9629180" y="32801718"/>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38100</xdr:colOff>
      <xdr:row>9</xdr:row>
      <xdr:rowOff>0</xdr:rowOff>
    </xdr:from>
    <xdr:to>
      <xdr:col>5</xdr:col>
      <xdr:colOff>285751</xdr:colOff>
      <xdr:row>9</xdr:row>
      <xdr:rowOff>172641</xdr:rowOff>
    </xdr:to>
    <xdr:sp macro="" textlink="">
      <xdr:nvSpPr>
        <xdr:cNvPr id="112" name="Freccia a destra 111">
          <a:extLst>
            <a:ext uri="{FF2B5EF4-FFF2-40B4-BE49-F238E27FC236}">
              <a16:creationId xmlns:a16="http://schemas.microsoft.com/office/drawing/2014/main" id="{00000000-0008-0000-0500-000070000000}"/>
            </a:ext>
          </a:extLst>
        </xdr:cNvPr>
        <xdr:cNvSpPr/>
      </xdr:nvSpPr>
      <xdr:spPr>
        <a:xfrm rot="10800000">
          <a:off x="12134850" y="2419350"/>
          <a:ext cx="247651" cy="172641"/>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5</xdr:col>
      <xdr:colOff>116629</xdr:colOff>
      <xdr:row>129</xdr:row>
      <xdr:rowOff>0</xdr:rowOff>
    </xdr:from>
    <xdr:to>
      <xdr:col>5</xdr:col>
      <xdr:colOff>364280</xdr:colOff>
      <xdr:row>129</xdr:row>
      <xdr:rowOff>171450</xdr:rowOff>
    </xdr:to>
    <xdr:sp macro="" textlink="">
      <xdr:nvSpPr>
        <xdr:cNvPr id="113" name="Freccia a destra 112">
          <a:extLst>
            <a:ext uri="{FF2B5EF4-FFF2-40B4-BE49-F238E27FC236}">
              <a16:creationId xmlns:a16="http://schemas.microsoft.com/office/drawing/2014/main" id="{00000000-0008-0000-0500-000071000000}"/>
            </a:ext>
          </a:extLst>
        </xdr:cNvPr>
        <xdr:cNvSpPr/>
      </xdr:nvSpPr>
      <xdr:spPr>
        <a:xfrm rot="10800000">
          <a:off x="12207547" y="34085893"/>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360</xdr:colOff>
      <xdr:row>153</xdr:row>
      <xdr:rowOff>0</xdr:rowOff>
    </xdr:from>
    <xdr:to>
      <xdr:col>1</xdr:col>
      <xdr:colOff>181440</xdr:colOff>
      <xdr:row>1048576</xdr:row>
      <xdr:rowOff>163152</xdr:rowOff>
    </xdr:to>
    <xdr:sp macro="" textlink="">
      <xdr:nvSpPr>
        <xdr:cNvPr id="2" name="CustomShape 1">
          <a:extLst>
            <a:ext uri="{FF2B5EF4-FFF2-40B4-BE49-F238E27FC236}">
              <a16:creationId xmlns:a16="http://schemas.microsoft.com/office/drawing/2014/main" id="{00000000-0008-0000-0600-000002000000}"/>
            </a:ext>
          </a:extLst>
        </xdr:cNvPr>
        <xdr:cNvSpPr/>
      </xdr:nvSpPr>
      <xdr:spPr>
        <a:xfrm>
          <a:off x="381360" y="3414748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360</xdr:colOff>
      <xdr:row>153</xdr:row>
      <xdr:rowOff>0</xdr:rowOff>
    </xdr:from>
    <xdr:to>
      <xdr:col>1</xdr:col>
      <xdr:colOff>181440</xdr:colOff>
      <xdr:row>1048576</xdr:row>
      <xdr:rowOff>163056</xdr:rowOff>
    </xdr:to>
    <xdr:sp macro="" textlink="">
      <xdr:nvSpPr>
        <xdr:cNvPr id="3" name="CustomShape 1">
          <a:extLst>
            <a:ext uri="{FF2B5EF4-FFF2-40B4-BE49-F238E27FC236}">
              <a16:creationId xmlns:a16="http://schemas.microsoft.com/office/drawing/2014/main" id="{00000000-0008-0000-0600-000003000000}"/>
            </a:ext>
          </a:extLst>
        </xdr:cNvPr>
        <xdr:cNvSpPr/>
      </xdr:nvSpPr>
      <xdr:spPr>
        <a:xfrm>
          <a:off x="381360" y="40759365"/>
          <a:ext cx="181080" cy="261585"/>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360</xdr:colOff>
      <xdr:row>153</xdr:row>
      <xdr:rowOff>0</xdr:rowOff>
    </xdr:from>
    <xdr:to>
      <xdr:col>1</xdr:col>
      <xdr:colOff>181440</xdr:colOff>
      <xdr:row>1048576</xdr:row>
      <xdr:rowOff>161644</xdr:rowOff>
    </xdr:to>
    <xdr:sp macro="" textlink="">
      <xdr:nvSpPr>
        <xdr:cNvPr id="4" name="CustomShape 1">
          <a:extLst>
            <a:ext uri="{FF2B5EF4-FFF2-40B4-BE49-F238E27FC236}">
              <a16:creationId xmlns:a16="http://schemas.microsoft.com/office/drawing/2014/main" id="{00000000-0008-0000-0600-000004000000}"/>
            </a:ext>
          </a:extLst>
        </xdr:cNvPr>
        <xdr:cNvSpPr/>
      </xdr:nvSpPr>
      <xdr:spPr>
        <a:xfrm>
          <a:off x="381360" y="46102425"/>
          <a:ext cx="181080" cy="261225"/>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360</xdr:colOff>
      <xdr:row>153</xdr:row>
      <xdr:rowOff>0</xdr:rowOff>
    </xdr:from>
    <xdr:to>
      <xdr:col>1</xdr:col>
      <xdr:colOff>181440</xdr:colOff>
      <xdr:row>1048576</xdr:row>
      <xdr:rowOff>160234</xdr:rowOff>
    </xdr:to>
    <xdr:sp macro="" textlink="">
      <xdr:nvSpPr>
        <xdr:cNvPr id="5" name="CustomShape 1">
          <a:extLst>
            <a:ext uri="{FF2B5EF4-FFF2-40B4-BE49-F238E27FC236}">
              <a16:creationId xmlns:a16="http://schemas.microsoft.com/office/drawing/2014/main" id="{00000000-0008-0000-0600-000005000000}"/>
            </a:ext>
          </a:extLst>
        </xdr:cNvPr>
        <xdr:cNvSpPr/>
      </xdr:nvSpPr>
      <xdr:spPr>
        <a:xfrm>
          <a:off x="381360" y="51598350"/>
          <a:ext cx="181080" cy="260865"/>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360</xdr:colOff>
      <xdr:row>153</xdr:row>
      <xdr:rowOff>0</xdr:rowOff>
    </xdr:from>
    <xdr:to>
      <xdr:col>1</xdr:col>
      <xdr:colOff>181440</xdr:colOff>
      <xdr:row>1048576</xdr:row>
      <xdr:rowOff>160594</xdr:rowOff>
    </xdr:to>
    <xdr:sp macro="" textlink="">
      <xdr:nvSpPr>
        <xdr:cNvPr id="6" name="CustomShape 1">
          <a:extLst>
            <a:ext uri="{FF2B5EF4-FFF2-40B4-BE49-F238E27FC236}">
              <a16:creationId xmlns:a16="http://schemas.microsoft.com/office/drawing/2014/main" id="{00000000-0008-0000-0600-000006000000}"/>
            </a:ext>
          </a:extLst>
        </xdr:cNvPr>
        <xdr:cNvSpPr/>
      </xdr:nvSpPr>
      <xdr:spPr>
        <a:xfrm>
          <a:off x="381360" y="56773305"/>
          <a:ext cx="181080" cy="261225"/>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95610</xdr:colOff>
      <xdr:row>7</xdr:row>
      <xdr:rowOff>121227</xdr:rowOff>
    </xdr:from>
    <xdr:to>
      <xdr:col>2</xdr:col>
      <xdr:colOff>276690</xdr:colOff>
      <xdr:row>22</xdr:row>
      <xdr:rowOff>248011</xdr:rowOff>
    </xdr:to>
    <xdr:sp macro="" textlink="">
      <xdr:nvSpPr>
        <xdr:cNvPr id="7" name="CustomShape 1">
          <a:extLst>
            <a:ext uri="{FF2B5EF4-FFF2-40B4-BE49-F238E27FC236}">
              <a16:creationId xmlns:a16="http://schemas.microsoft.com/office/drawing/2014/main" id="{00000000-0008-0000-0600-000007000000}"/>
            </a:ext>
          </a:extLst>
        </xdr:cNvPr>
        <xdr:cNvSpPr/>
      </xdr:nvSpPr>
      <xdr:spPr>
        <a:xfrm>
          <a:off x="1472406" y="2060863"/>
          <a:ext cx="181080" cy="248011"/>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360</xdr:colOff>
      <xdr:row>152</xdr:row>
      <xdr:rowOff>0</xdr:rowOff>
    </xdr:from>
    <xdr:to>
      <xdr:col>1</xdr:col>
      <xdr:colOff>181440</xdr:colOff>
      <xdr:row>153</xdr:row>
      <xdr:rowOff>0</xdr:rowOff>
    </xdr:to>
    <xdr:sp macro="" textlink="">
      <xdr:nvSpPr>
        <xdr:cNvPr id="8" name="CustomShape 1">
          <a:extLst>
            <a:ext uri="{FF2B5EF4-FFF2-40B4-BE49-F238E27FC236}">
              <a16:creationId xmlns:a16="http://schemas.microsoft.com/office/drawing/2014/main" id="{00000000-0008-0000-0600-000008000000}"/>
            </a:ext>
          </a:extLst>
        </xdr:cNvPr>
        <xdr:cNvSpPr/>
      </xdr:nvSpPr>
      <xdr:spPr>
        <a:xfrm>
          <a:off x="381360" y="286512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360</xdr:colOff>
      <xdr:row>151</xdr:row>
      <xdr:rowOff>0</xdr:rowOff>
    </xdr:from>
    <xdr:to>
      <xdr:col>1</xdr:col>
      <xdr:colOff>181440</xdr:colOff>
      <xdr:row>152</xdr:row>
      <xdr:rowOff>3825</xdr:rowOff>
    </xdr:to>
    <xdr:sp macro="" textlink="">
      <xdr:nvSpPr>
        <xdr:cNvPr id="9" name="CustomShape 1">
          <a:extLst>
            <a:ext uri="{FF2B5EF4-FFF2-40B4-BE49-F238E27FC236}">
              <a16:creationId xmlns:a16="http://schemas.microsoft.com/office/drawing/2014/main" id="{00000000-0008-0000-0600-000009000000}"/>
            </a:ext>
          </a:extLst>
        </xdr:cNvPr>
        <xdr:cNvSpPr/>
      </xdr:nvSpPr>
      <xdr:spPr>
        <a:xfrm>
          <a:off x="381360" y="2315563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360</xdr:colOff>
      <xdr:row>98</xdr:row>
      <xdr:rowOff>0</xdr:rowOff>
    </xdr:from>
    <xdr:to>
      <xdr:col>1</xdr:col>
      <xdr:colOff>181440</xdr:colOff>
      <xdr:row>98</xdr:row>
      <xdr:rowOff>261000</xdr:rowOff>
    </xdr:to>
    <xdr:sp macro="" textlink="">
      <xdr:nvSpPr>
        <xdr:cNvPr id="10" name="CustomShape 1">
          <a:extLst>
            <a:ext uri="{FF2B5EF4-FFF2-40B4-BE49-F238E27FC236}">
              <a16:creationId xmlns:a16="http://schemas.microsoft.com/office/drawing/2014/main" id="{00000000-0008-0000-0600-00000A000000}"/>
            </a:ext>
          </a:extLst>
        </xdr:cNvPr>
        <xdr:cNvSpPr/>
      </xdr:nvSpPr>
      <xdr:spPr>
        <a:xfrm>
          <a:off x="381360" y="1746921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360</xdr:colOff>
      <xdr:row>39</xdr:row>
      <xdr:rowOff>0</xdr:rowOff>
    </xdr:from>
    <xdr:to>
      <xdr:col>1</xdr:col>
      <xdr:colOff>181440</xdr:colOff>
      <xdr:row>39</xdr:row>
      <xdr:rowOff>261000</xdr:rowOff>
    </xdr:to>
    <xdr:sp macro="" textlink="">
      <xdr:nvSpPr>
        <xdr:cNvPr id="11" name="CustomShape 1">
          <a:extLst>
            <a:ext uri="{FF2B5EF4-FFF2-40B4-BE49-F238E27FC236}">
              <a16:creationId xmlns:a16="http://schemas.microsoft.com/office/drawing/2014/main" id="{00000000-0008-0000-0600-00000B000000}"/>
            </a:ext>
          </a:extLst>
        </xdr:cNvPr>
        <xdr:cNvSpPr/>
      </xdr:nvSpPr>
      <xdr:spPr>
        <a:xfrm>
          <a:off x="381360" y="11972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360</xdr:colOff>
      <xdr:row>25</xdr:row>
      <xdr:rowOff>0</xdr:rowOff>
    </xdr:from>
    <xdr:to>
      <xdr:col>1</xdr:col>
      <xdr:colOff>181440</xdr:colOff>
      <xdr:row>25</xdr:row>
      <xdr:rowOff>261000</xdr:rowOff>
    </xdr:to>
    <xdr:sp macro="" textlink="">
      <xdr:nvSpPr>
        <xdr:cNvPr id="12" name="CustomShape 1">
          <a:extLst>
            <a:ext uri="{FF2B5EF4-FFF2-40B4-BE49-F238E27FC236}">
              <a16:creationId xmlns:a16="http://schemas.microsoft.com/office/drawing/2014/main" id="{00000000-0008-0000-0600-00000C000000}"/>
            </a:ext>
          </a:extLst>
        </xdr:cNvPr>
        <xdr:cNvSpPr/>
      </xdr:nvSpPr>
      <xdr:spPr>
        <a:xfrm>
          <a:off x="381360" y="64770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twoCellAnchor>
  <xdr:oneCellAnchor>
    <xdr:from>
      <xdr:col>1</xdr:col>
      <xdr:colOff>360</xdr:colOff>
      <xdr:row>37</xdr:row>
      <xdr:rowOff>0</xdr:rowOff>
    </xdr:from>
    <xdr:ext cx="181080" cy="261000"/>
    <xdr:sp macro="" textlink="">
      <xdr:nvSpPr>
        <xdr:cNvPr id="14" name="CustomShape 1">
          <a:extLst>
            <a:ext uri="{FF2B5EF4-FFF2-40B4-BE49-F238E27FC236}">
              <a16:creationId xmlns:a16="http://schemas.microsoft.com/office/drawing/2014/main" id="{00000000-0008-0000-0600-00000E000000}"/>
            </a:ext>
          </a:extLst>
        </xdr:cNvPr>
        <xdr:cNvSpPr/>
      </xdr:nvSpPr>
      <xdr:spPr>
        <a:xfrm>
          <a:off x="381360" y="7048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49</xdr:row>
      <xdr:rowOff>0</xdr:rowOff>
    </xdr:from>
    <xdr:ext cx="181080" cy="261000"/>
    <xdr:sp macro="" textlink="">
      <xdr:nvSpPr>
        <xdr:cNvPr id="15" name="CustomShape 1">
          <a:extLst>
            <a:ext uri="{FF2B5EF4-FFF2-40B4-BE49-F238E27FC236}">
              <a16:creationId xmlns:a16="http://schemas.microsoft.com/office/drawing/2014/main" id="{00000000-0008-0000-0600-00000F000000}"/>
            </a:ext>
          </a:extLst>
        </xdr:cNvPr>
        <xdr:cNvSpPr/>
      </xdr:nvSpPr>
      <xdr:spPr>
        <a:xfrm>
          <a:off x="381360" y="1294039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51</xdr:row>
      <xdr:rowOff>0</xdr:rowOff>
    </xdr:from>
    <xdr:ext cx="181080" cy="261000"/>
    <xdr:sp macro="" textlink="">
      <xdr:nvSpPr>
        <xdr:cNvPr id="16" name="CustomShape 1">
          <a:extLst>
            <a:ext uri="{FF2B5EF4-FFF2-40B4-BE49-F238E27FC236}">
              <a16:creationId xmlns:a16="http://schemas.microsoft.com/office/drawing/2014/main" id="{00000000-0008-0000-0600-000010000000}"/>
            </a:ext>
          </a:extLst>
        </xdr:cNvPr>
        <xdr:cNvSpPr/>
      </xdr:nvSpPr>
      <xdr:spPr>
        <a:xfrm>
          <a:off x="381360" y="1586592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61</xdr:row>
      <xdr:rowOff>0</xdr:rowOff>
    </xdr:from>
    <xdr:ext cx="181080" cy="261000"/>
    <xdr:sp macro="" textlink="">
      <xdr:nvSpPr>
        <xdr:cNvPr id="17" name="CustomShape 1">
          <a:extLst>
            <a:ext uri="{FF2B5EF4-FFF2-40B4-BE49-F238E27FC236}">
              <a16:creationId xmlns:a16="http://schemas.microsoft.com/office/drawing/2014/main" id="{00000000-0008-0000-0600-000011000000}"/>
            </a:ext>
          </a:extLst>
        </xdr:cNvPr>
        <xdr:cNvSpPr/>
      </xdr:nvSpPr>
      <xdr:spPr>
        <a:xfrm>
          <a:off x="381360" y="18859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63</xdr:row>
      <xdr:rowOff>0</xdr:rowOff>
    </xdr:from>
    <xdr:ext cx="181080" cy="261000"/>
    <xdr:sp macro="" textlink="">
      <xdr:nvSpPr>
        <xdr:cNvPr id="18" name="CustomShape 1">
          <a:extLst>
            <a:ext uri="{FF2B5EF4-FFF2-40B4-BE49-F238E27FC236}">
              <a16:creationId xmlns:a16="http://schemas.microsoft.com/office/drawing/2014/main" id="{00000000-0008-0000-0600-000012000000}"/>
            </a:ext>
          </a:extLst>
        </xdr:cNvPr>
        <xdr:cNvSpPr/>
      </xdr:nvSpPr>
      <xdr:spPr>
        <a:xfrm>
          <a:off x="381360" y="217850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73</xdr:row>
      <xdr:rowOff>0</xdr:rowOff>
    </xdr:from>
    <xdr:ext cx="181080" cy="261000"/>
    <xdr:sp macro="" textlink="">
      <xdr:nvSpPr>
        <xdr:cNvPr id="21" name="CustomShape 1">
          <a:extLst>
            <a:ext uri="{FF2B5EF4-FFF2-40B4-BE49-F238E27FC236}">
              <a16:creationId xmlns:a16="http://schemas.microsoft.com/office/drawing/2014/main" id="{00000000-0008-0000-0600-000015000000}"/>
            </a:ext>
          </a:extLst>
        </xdr:cNvPr>
        <xdr:cNvSpPr/>
      </xdr:nvSpPr>
      <xdr:spPr>
        <a:xfrm>
          <a:off x="381360" y="2477860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75</xdr:row>
      <xdr:rowOff>0</xdr:rowOff>
    </xdr:from>
    <xdr:ext cx="181080" cy="261000"/>
    <xdr:sp macro="" textlink="">
      <xdr:nvSpPr>
        <xdr:cNvPr id="22" name="CustomShape 1">
          <a:extLst>
            <a:ext uri="{FF2B5EF4-FFF2-40B4-BE49-F238E27FC236}">
              <a16:creationId xmlns:a16="http://schemas.microsoft.com/office/drawing/2014/main" id="{00000000-0008-0000-0600-000016000000}"/>
            </a:ext>
          </a:extLst>
        </xdr:cNvPr>
        <xdr:cNvSpPr/>
      </xdr:nvSpPr>
      <xdr:spPr>
        <a:xfrm>
          <a:off x="381360" y="2789464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85</xdr:row>
      <xdr:rowOff>0</xdr:rowOff>
    </xdr:from>
    <xdr:ext cx="181080" cy="261000"/>
    <xdr:sp macro="" textlink="">
      <xdr:nvSpPr>
        <xdr:cNvPr id="23" name="CustomShape 1">
          <a:extLst>
            <a:ext uri="{FF2B5EF4-FFF2-40B4-BE49-F238E27FC236}">
              <a16:creationId xmlns:a16="http://schemas.microsoft.com/office/drawing/2014/main" id="{00000000-0008-0000-0600-000017000000}"/>
            </a:ext>
          </a:extLst>
        </xdr:cNvPr>
        <xdr:cNvSpPr/>
      </xdr:nvSpPr>
      <xdr:spPr>
        <a:xfrm>
          <a:off x="381360" y="30888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87</xdr:row>
      <xdr:rowOff>0</xdr:rowOff>
    </xdr:from>
    <xdr:ext cx="181080" cy="261000"/>
    <xdr:sp macro="" textlink="">
      <xdr:nvSpPr>
        <xdr:cNvPr id="24" name="CustomShape 1">
          <a:extLst>
            <a:ext uri="{FF2B5EF4-FFF2-40B4-BE49-F238E27FC236}">
              <a16:creationId xmlns:a16="http://schemas.microsoft.com/office/drawing/2014/main" id="{00000000-0008-0000-0600-000018000000}"/>
            </a:ext>
          </a:extLst>
        </xdr:cNvPr>
        <xdr:cNvSpPr/>
      </xdr:nvSpPr>
      <xdr:spPr>
        <a:xfrm>
          <a:off x="381360" y="34004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41</xdr:row>
      <xdr:rowOff>0</xdr:rowOff>
    </xdr:from>
    <xdr:ext cx="181080" cy="261000"/>
    <xdr:sp macro="" textlink="">
      <xdr:nvSpPr>
        <xdr:cNvPr id="25" name="CustomShape 1">
          <a:extLst>
            <a:ext uri="{FF2B5EF4-FFF2-40B4-BE49-F238E27FC236}">
              <a16:creationId xmlns:a16="http://schemas.microsoft.com/office/drawing/2014/main" id="{00000000-0008-0000-0600-000019000000}"/>
            </a:ext>
          </a:extLst>
        </xdr:cNvPr>
        <xdr:cNvSpPr/>
      </xdr:nvSpPr>
      <xdr:spPr>
        <a:xfrm>
          <a:off x="381360" y="1586592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43</xdr:row>
      <xdr:rowOff>0</xdr:rowOff>
    </xdr:from>
    <xdr:ext cx="181080" cy="261000"/>
    <xdr:sp macro="" textlink="">
      <xdr:nvSpPr>
        <xdr:cNvPr id="26" name="CustomShape 1">
          <a:extLst>
            <a:ext uri="{FF2B5EF4-FFF2-40B4-BE49-F238E27FC236}">
              <a16:creationId xmlns:a16="http://schemas.microsoft.com/office/drawing/2014/main" id="{00000000-0008-0000-0600-00001A000000}"/>
            </a:ext>
          </a:extLst>
        </xdr:cNvPr>
        <xdr:cNvSpPr/>
      </xdr:nvSpPr>
      <xdr:spPr>
        <a:xfrm>
          <a:off x="381360" y="1586592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45</xdr:row>
      <xdr:rowOff>0</xdr:rowOff>
    </xdr:from>
    <xdr:ext cx="181080" cy="261000"/>
    <xdr:sp macro="" textlink="">
      <xdr:nvSpPr>
        <xdr:cNvPr id="27" name="CustomShape 1">
          <a:extLst>
            <a:ext uri="{FF2B5EF4-FFF2-40B4-BE49-F238E27FC236}">
              <a16:creationId xmlns:a16="http://schemas.microsoft.com/office/drawing/2014/main" id="{00000000-0008-0000-0600-00001B000000}"/>
            </a:ext>
          </a:extLst>
        </xdr:cNvPr>
        <xdr:cNvSpPr/>
      </xdr:nvSpPr>
      <xdr:spPr>
        <a:xfrm>
          <a:off x="381360" y="1586592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47</xdr:row>
      <xdr:rowOff>0</xdr:rowOff>
    </xdr:from>
    <xdr:ext cx="181080" cy="261000"/>
    <xdr:sp macro="" textlink="">
      <xdr:nvSpPr>
        <xdr:cNvPr id="28" name="CustomShape 1">
          <a:extLst>
            <a:ext uri="{FF2B5EF4-FFF2-40B4-BE49-F238E27FC236}">
              <a16:creationId xmlns:a16="http://schemas.microsoft.com/office/drawing/2014/main" id="{00000000-0008-0000-0600-00001C000000}"/>
            </a:ext>
          </a:extLst>
        </xdr:cNvPr>
        <xdr:cNvSpPr/>
      </xdr:nvSpPr>
      <xdr:spPr>
        <a:xfrm>
          <a:off x="381360" y="1586592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40</xdr:row>
      <xdr:rowOff>0</xdr:rowOff>
    </xdr:from>
    <xdr:ext cx="181080" cy="261000"/>
    <xdr:sp macro="" textlink="">
      <xdr:nvSpPr>
        <xdr:cNvPr id="29" name="CustomShape 1">
          <a:extLst>
            <a:ext uri="{FF2B5EF4-FFF2-40B4-BE49-F238E27FC236}">
              <a16:creationId xmlns:a16="http://schemas.microsoft.com/office/drawing/2014/main" id="{00000000-0008-0000-0600-00001D000000}"/>
            </a:ext>
          </a:extLst>
        </xdr:cNvPr>
        <xdr:cNvSpPr/>
      </xdr:nvSpPr>
      <xdr:spPr>
        <a:xfrm>
          <a:off x="381360" y="1586592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41</xdr:row>
      <xdr:rowOff>0</xdr:rowOff>
    </xdr:from>
    <xdr:ext cx="181080" cy="261000"/>
    <xdr:sp macro="" textlink="">
      <xdr:nvSpPr>
        <xdr:cNvPr id="30" name="CustomShape 1">
          <a:extLst>
            <a:ext uri="{FF2B5EF4-FFF2-40B4-BE49-F238E27FC236}">
              <a16:creationId xmlns:a16="http://schemas.microsoft.com/office/drawing/2014/main" id="{00000000-0008-0000-0600-00001E000000}"/>
            </a:ext>
          </a:extLst>
        </xdr:cNvPr>
        <xdr:cNvSpPr/>
      </xdr:nvSpPr>
      <xdr:spPr>
        <a:xfrm>
          <a:off x="381360" y="1586592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42</xdr:row>
      <xdr:rowOff>0</xdr:rowOff>
    </xdr:from>
    <xdr:ext cx="181080" cy="261000"/>
    <xdr:sp macro="" textlink="">
      <xdr:nvSpPr>
        <xdr:cNvPr id="31" name="CustomShape 1">
          <a:extLst>
            <a:ext uri="{FF2B5EF4-FFF2-40B4-BE49-F238E27FC236}">
              <a16:creationId xmlns:a16="http://schemas.microsoft.com/office/drawing/2014/main" id="{00000000-0008-0000-0600-00001F000000}"/>
            </a:ext>
          </a:extLst>
        </xdr:cNvPr>
        <xdr:cNvSpPr/>
      </xdr:nvSpPr>
      <xdr:spPr>
        <a:xfrm>
          <a:off x="381360" y="1586592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43</xdr:row>
      <xdr:rowOff>0</xdr:rowOff>
    </xdr:from>
    <xdr:ext cx="181080" cy="261000"/>
    <xdr:sp macro="" textlink="">
      <xdr:nvSpPr>
        <xdr:cNvPr id="32" name="CustomShape 1">
          <a:extLst>
            <a:ext uri="{FF2B5EF4-FFF2-40B4-BE49-F238E27FC236}">
              <a16:creationId xmlns:a16="http://schemas.microsoft.com/office/drawing/2014/main" id="{00000000-0008-0000-0600-000020000000}"/>
            </a:ext>
          </a:extLst>
        </xdr:cNvPr>
        <xdr:cNvSpPr/>
      </xdr:nvSpPr>
      <xdr:spPr>
        <a:xfrm>
          <a:off x="381360" y="1586592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44</xdr:row>
      <xdr:rowOff>0</xdr:rowOff>
    </xdr:from>
    <xdr:ext cx="181080" cy="261000"/>
    <xdr:sp macro="" textlink="">
      <xdr:nvSpPr>
        <xdr:cNvPr id="33" name="CustomShape 1">
          <a:extLst>
            <a:ext uri="{FF2B5EF4-FFF2-40B4-BE49-F238E27FC236}">
              <a16:creationId xmlns:a16="http://schemas.microsoft.com/office/drawing/2014/main" id="{00000000-0008-0000-0600-000021000000}"/>
            </a:ext>
          </a:extLst>
        </xdr:cNvPr>
        <xdr:cNvSpPr/>
      </xdr:nvSpPr>
      <xdr:spPr>
        <a:xfrm>
          <a:off x="381360" y="1586592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45</xdr:row>
      <xdr:rowOff>0</xdr:rowOff>
    </xdr:from>
    <xdr:ext cx="181080" cy="261000"/>
    <xdr:sp macro="" textlink="">
      <xdr:nvSpPr>
        <xdr:cNvPr id="34" name="CustomShape 1">
          <a:extLst>
            <a:ext uri="{FF2B5EF4-FFF2-40B4-BE49-F238E27FC236}">
              <a16:creationId xmlns:a16="http://schemas.microsoft.com/office/drawing/2014/main" id="{00000000-0008-0000-0600-000022000000}"/>
            </a:ext>
          </a:extLst>
        </xdr:cNvPr>
        <xdr:cNvSpPr/>
      </xdr:nvSpPr>
      <xdr:spPr>
        <a:xfrm>
          <a:off x="381360" y="1586592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46</xdr:row>
      <xdr:rowOff>0</xdr:rowOff>
    </xdr:from>
    <xdr:ext cx="181080" cy="261000"/>
    <xdr:sp macro="" textlink="">
      <xdr:nvSpPr>
        <xdr:cNvPr id="35" name="CustomShape 1">
          <a:extLst>
            <a:ext uri="{FF2B5EF4-FFF2-40B4-BE49-F238E27FC236}">
              <a16:creationId xmlns:a16="http://schemas.microsoft.com/office/drawing/2014/main" id="{00000000-0008-0000-0600-000023000000}"/>
            </a:ext>
          </a:extLst>
        </xdr:cNvPr>
        <xdr:cNvSpPr/>
      </xdr:nvSpPr>
      <xdr:spPr>
        <a:xfrm>
          <a:off x="381360" y="1586592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47</xdr:row>
      <xdr:rowOff>0</xdr:rowOff>
    </xdr:from>
    <xdr:ext cx="181080" cy="261000"/>
    <xdr:sp macro="" textlink="">
      <xdr:nvSpPr>
        <xdr:cNvPr id="36" name="CustomShape 1">
          <a:extLst>
            <a:ext uri="{FF2B5EF4-FFF2-40B4-BE49-F238E27FC236}">
              <a16:creationId xmlns:a16="http://schemas.microsoft.com/office/drawing/2014/main" id="{00000000-0008-0000-0600-000024000000}"/>
            </a:ext>
          </a:extLst>
        </xdr:cNvPr>
        <xdr:cNvSpPr/>
      </xdr:nvSpPr>
      <xdr:spPr>
        <a:xfrm>
          <a:off x="381360" y="1586592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48</xdr:row>
      <xdr:rowOff>0</xdr:rowOff>
    </xdr:from>
    <xdr:ext cx="181080" cy="261000"/>
    <xdr:sp macro="" textlink="">
      <xdr:nvSpPr>
        <xdr:cNvPr id="37" name="CustomShape 1">
          <a:extLst>
            <a:ext uri="{FF2B5EF4-FFF2-40B4-BE49-F238E27FC236}">
              <a16:creationId xmlns:a16="http://schemas.microsoft.com/office/drawing/2014/main" id="{00000000-0008-0000-0600-000025000000}"/>
            </a:ext>
          </a:extLst>
        </xdr:cNvPr>
        <xdr:cNvSpPr/>
      </xdr:nvSpPr>
      <xdr:spPr>
        <a:xfrm>
          <a:off x="381360" y="1586592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51</xdr:row>
      <xdr:rowOff>0</xdr:rowOff>
    </xdr:from>
    <xdr:ext cx="181080" cy="261000"/>
    <xdr:sp macro="" textlink="">
      <xdr:nvSpPr>
        <xdr:cNvPr id="38" name="CustomShape 1">
          <a:extLst>
            <a:ext uri="{FF2B5EF4-FFF2-40B4-BE49-F238E27FC236}">
              <a16:creationId xmlns:a16="http://schemas.microsoft.com/office/drawing/2014/main" id="{00000000-0008-0000-0600-000026000000}"/>
            </a:ext>
          </a:extLst>
        </xdr:cNvPr>
        <xdr:cNvSpPr/>
      </xdr:nvSpPr>
      <xdr:spPr>
        <a:xfrm>
          <a:off x="381360" y="1586592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63</xdr:row>
      <xdr:rowOff>0</xdr:rowOff>
    </xdr:from>
    <xdr:ext cx="181080" cy="261000"/>
    <xdr:sp macro="" textlink="">
      <xdr:nvSpPr>
        <xdr:cNvPr id="39" name="CustomShape 1">
          <a:extLst>
            <a:ext uri="{FF2B5EF4-FFF2-40B4-BE49-F238E27FC236}">
              <a16:creationId xmlns:a16="http://schemas.microsoft.com/office/drawing/2014/main" id="{00000000-0008-0000-0600-000027000000}"/>
            </a:ext>
          </a:extLst>
        </xdr:cNvPr>
        <xdr:cNvSpPr/>
      </xdr:nvSpPr>
      <xdr:spPr>
        <a:xfrm>
          <a:off x="381360" y="1586592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75</xdr:row>
      <xdr:rowOff>0</xdr:rowOff>
    </xdr:from>
    <xdr:ext cx="181080" cy="261000"/>
    <xdr:sp macro="" textlink="">
      <xdr:nvSpPr>
        <xdr:cNvPr id="40" name="CustomShape 1">
          <a:extLst>
            <a:ext uri="{FF2B5EF4-FFF2-40B4-BE49-F238E27FC236}">
              <a16:creationId xmlns:a16="http://schemas.microsoft.com/office/drawing/2014/main" id="{00000000-0008-0000-0600-000028000000}"/>
            </a:ext>
          </a:extLst>
        </xdr:cNvPr>
        <xdr:cNvSpPr/>
      </xdr:nvSpPr>
      <xdr:spPr>
        <a:xfrm>
          <a:off x="381360" y="1586592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87</xdr:row>
      <xdr:rowOff>0</xdr:rowOff>
    </xdr:from>
    <xdr:ext cx="181080" cy="261000"/>
    <xdr:sp macro="" textlink="">
      <xdr:nvSpPr>
        <xdr:cNvPr id="41" name="CustomShape 1">
          <a:extLst>
            <a:ext uri="{FF2B5EF4-FFF2-40B4-BE49-F238E27FC236}">
              <a16:creationId xmlns:a16="http://schemas.microsoft.com/office/drawing/2014/main" id="{00000000-0008-0000-0600-000029000000}"/>
            </a:ext>
          </a:extLst>
        </xdr:cNvPr>
        <xdr:cNvSpPr/>
      </xdr:nvSpPr>
      <xdr:spPr>
        <a:xfrm>
          <a:off x="381360" y="1586592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76</xdr:row>
      <xdr:rowOff>0</xdr:rowOff>
    </xdr:from>
    <xdr:ext cx="181080" cy="261000"/>
    <xdr:sp macro="" textlink="">
      <xdr:nvSpPr>
        <xdr:cNvPr id="42" name="CustomShape 1">
          <a:extLst>
            <a:ext uri="{FF2B5EF4-FFF2-40B4-BE49-F238E27FC236}">
              <a16:creationId xmlns:a16="http://schemas.microsoft.com/office/drawing/2014/main" id="{00000000-0008-0000-0600-00002A000000}"/>
            </a:ext>
          </a:extLst>
        </xdr:cNvPr>
        <xdr:cNvSpPr/>
      </xdr:nvSpPr>
      <xdr:spPr>
        <a:xfrm>
          <a:off x="381360" y="34004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76</xdr:row>
      <xdr:rowOff>0</xdr:rowOff>
    </xdr:from>
    <xdr:ext cx="181080" cy="261000"/>
    <xdr:sp macro="" textlink="">
      <xdr:nvSpPr>
        <xdr:cNvPr id="43" name="CustomShape 1">
          <a:extLst>
            <a:ext uri="{FF2B5EF4-FFF2-40B4-BE49-F238E27FC236}">
              <a16:creationId xmlns:a16="http://schemas.microsoft.com/office/drawing/2014/main" id="{00000000-0008-0000-0600-00002B000000}"/>
            </a:ext>
          </a:extLst>
        </xdr:cNvPr>
        <xdr:cNvSpPr/>
      </xdr:nvSpPr>
      <xdr:spPr>
        <a:xfrm>
          <a:off x="381360" y="34004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77</xdr:row>
      <xdr:rowOff>0</xdr:rowOff>
    </xdr:from>
    <xdr:ext cx="181080" cy="261000"/>
    <xdr:sp macro="" textlink="">
      <xdr:nvSpPr>
        <xdr:cNvPr id="44" name="CustomShape 1">
          <a:extLst>
            <a:ext uri="{FF2B5EF4-FFF2-40B4-BE49-F238E27FC236}">
              <a16:creationId xmlns:a16="http://schemas.microsoft.com/office/drawing/2014/main" id="{00000000-0008-0000-0600-00002C000000}"/>
            </a:ext>
          </a:extLst>
        </xdr:cNvPr>
        <xdr:cNvSpPr/>
      </xdr:nvSpPr>
      <xdr:spPr>
        <a:xfrm>
          <a:off x="381360" y="34004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77</xdr:row>
      <xdr:rowOff>0</xdr:rowOff>
    </xdr:from>
    <xdr:ext cx="181080" cy="261000"/>
    <xdr:sp macro="" textlink="">
      <xdr:nvSpPr>
        <xdr:cNvPr id="45" name="CustomShape 1">
          <a:extLst>
            <a:ext uri="{FF2B5EF4-FFF2-40B4-BE49-F238E27FC236}">
              <a16:creationId xmlns:a16="http://schemas.microsoft.com/office/drawing/2014/main" id="{00000000-0008-0000-0600-00002D000000}"/>
            </a:ext>
          </a:extLst>
        </xdr:cNvPr>
        <xdr:cNvSpPr/>
      </xdr:nvSpPr>
      <xdr:spPr>
        <a:xfrm>
          <a:off x="381360" y="34004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78</xdr:row>
      <xdr:rowOff>0</xdr:rowOff>
    </xdr:from>
    <xdr:ext cx="181080" cy="261000"/>
    <xdr:sp macro="" textlink="">
      <xdr:nvSpPr>
        <xdr:cNvPr id="46" name="CustomShape 1">
          <a:extLst>
            <a:ext uri="{FF2B5EF4-FFF2-40B4-BE49-F238E27FC236}">
              <a16:creationId xmlns:a16="http://schemas.microsoft.com/office/drawing/2014/main" id="{00000000-0008-0000-0600-00002E000000}"/>
            </a:ext>
          </a:extLst>
        </xdr:cNvPr>
        <xdr:cNvSpPr/>
      </xdr:nvSpPr>
      <xdr:spPr>
        <a:xfrm>
          <a:off x="381360" y="34004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78</xdr:row>
      <xdr:rowOff>0</xdr:rowOff>
    </xdr:from>
    <xdr:ext cx="181080" cy="261000"/>
    <xdr:sp macro="" textlink="">
      <xdr:nvSpPr>
        <xdr:cNvPr id="47" name="CustomShape 1">
          <a:extLst>
            <a:ext uri="{FF2B5EF4-FFF2-40B4-BE49-F238E27FC236}">
              <a16:creationId xmlns:a16="http://schemas.microsoft.com/office/drawing/2014/main" id="{00000000-0008-0000-0600-00002F000000}"/>
            </a:ext>
          </a:extLst>
        </xdr:cNvPr>
        <xdr:cNvSpPr/>
      </xdr:nvSpPr>
      <xdr:spPr>
        <a:xfrm>
          <a:off x="381360" y="34004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79</xdr:row>
      <xdr:rowOff>0</xdr:rowOff>
    </xdr:from>
    <xdr:ext cx="181080" cy="261000"/>
    <xdr:sp macro="" textlink="">
      <xdr:nvSpPr>
        <xdr:cNvPr id="48" name="CustomShape 1">
          <a:extLst>
            <a:ext uri="{FF2B5EF4-FFF2-40B4-BE49-F238E27FC236}">
              <a16:creationId xmlns:a16="http://schemas.microsoft.com/office/drawing/2014/main" id="{00000000-0008-0000-0600-000030000000}"/>
            </a:ext>
          </a:extLst>
        </xdr:cNvPr>
        <xdr:cNvSpPr/>
      </xdr:nvSpPr>
      <xdr:spPr>
        <a:xfrm>
          <a:off x="381360" y="34004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79</xdr:row>
      <xdr:rowOff>0</xdr:rowOff>
    </xdr:from>
    <xdr:ext cx="181080" cy="261000"/>
    <xdr:sp macro="" textlink="">
      <xdr:nvSpPr>
        <xdr:cNvPr id="49" name="CustomShape 1">
          <a:extLst>
            <a:ext uri="{FF2B5EF4-FFF2-40B4-BE49-F238E27FC236}">
              <a16:creationId xmlns:a16="http://schemas.microsoft.com/office/drawing/2014/main" id="{00000000-0008-0000-0600-000031000000}"/>
            </a:ext>
          </a:extLst>
        </xdr:cNvPr>
        <xdr:cNvSpPr/>
      </xdr:nvSpPr>
      <xdr:spPr>
        <a:xfrm>
          <a:off x="381360" y="34004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80</xdr:row>
      <xdr:rowOff>0</xdr:rowOff>
    </xdr:from>
    <xdr:ext cx="181080" cy="261000"/>
    <xdr:sp macro="" textlink="">
      <xdr:nvSpPr>
        <xdr:cNvPr id="50" name="CustomShape 1">
          <a:extLst>
            <a:ext uri="{FF2B5EF4-FFF2-40B4-BE49-F238E27FC236}">
              <a16:creationId xmlns:a16="http://schemas.microsoft.com/office/drawing/2014/main" id="{00000000-0008-0000-0600-000032000000}"/>
            </a:ext>
          </a:extLst>
        </xdr:cNvPr>
        <xdr:cNvSpPr/>
      </xdr:nvSpPr>
      <xdr:spPr>
        <a:xfrm>
          <a:off x="381360" y="34004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80</xdr:row>
      <xdr:rowOff>0</xdr:rowOff>
    </xdr:from>
    <xdr:ext cx="181080" cy="261000"/>
    <xdr:sp macro="" textlink="">
      <xdr:nvSpPr>
        <xdr:cNvPr id="51" name="CustomShape 1">
          <a:extLst>
            <a:ext uri="{FF2B5EF4-FFF2-40B4-BE49-F238E27FC236}">
              <a16:creationId xmlns:a16="http://schemas.microsoft.com/office/drawing/2014/main" id="{00000000-0008-0000-0600-000033000000}"/>
            </a:ext>
          </a:extLst>
        </xdr:cNvPr>
        <xdr:cNvSpPr/>
      </xdr:nvSpPr>
      <xdr:spPr>
        <a:xfrm>
          <a:off x="381360" y="34004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81</xdr:row>
      <xdr:rowOff>0</xdr:rowOff>
    </xdr:from>
    <xdr:ext cx="181080" cy="261000"/>
    <xdr:sp macro="" textlink="">
      <xdr:nvSpPr>
        <xdr:cNvPr id="52" name="CustomShape 1">
          <a:extLst>
            <a:ext uri="{FF2B5EF4-FFF2-40B4-BE49-F238E27FC236}">
              <a16:creationId xmlns:a16="http://schemas.microsoft.com/office/drawing/2014/main" id="{00000000-0008-0000-0600-000034000000}"/>
            </a:ext>
          </a:extLst>
        </xdr:cNvPr>
        <xdr:cNvSpPr/>
      </xdr:nvSpPr>
      <xdr:spPr>
        <a:xfrm>
          <a:off x="381360" y="34004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81</xdr:row>
      <xdr:rowOff>0</xdr:rowOff>
    </xdr:from>
    <xdr:ext cx="181080" cy="261000"/>
    <xdr:sp macro="" textlink="">
      <xdr:nvSpPr>
        <xdr:cNvPr id="53" name="CustomShape 1">
          <a:extLst>
            <a:ext uri="{FF2B5EF4-FFF2-40B4-BE49-F238E27FC236}">
              <a16:creationId xmlns:a16="http://schemas.microsoft.com/office/drawing/2014/main" id="{00000000-0008-0000-0600-000035000000}"/>
            </a:ext>
          </a:extLst>
        </xdr:cNvPr>
        <xdr:cNvSpPr/>
      </xdr:nvSpPr>
      <xdr:spPr>
        <a:xfrm>
          <a:off x="381360" y="34004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82</xdr:row>
      <xdr:rowOff>0</xdr:rowOff>
    </xdr:from>
    <xdr:ext cx="181080" cy="261000"/>
    <xdr:sp macro="" textlink="">
      <xdr:nvSpPr>
        <xdr:cNvPr id="54" name="CustomShape 1">
          <a:extLst>
            <a:ext uri="{FF2B5EF4-FFF2-40B4-BE49-F238E27FC236}">
              <a16:creationId xmlns:a16="http://schemas.microsoft.com/office/drawing/2014/main" id="{00000000-0008-0000-0600-000036000000}"/>
            </a:ext>
          </a:extLst>
        </xdr:cNvPr>
        <xdr:cNvSpPr/>
      </xdr:nvSpPr>
      <xdr:spPr>
        <a:xfrm>
          <a:off x="381360" y="34004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82</xdr:row>
      <xdr:rowOff>0</xdr:rowOff>
    </xdr:from>
    <xdr:ext cx="181080" cy="261000"/>
    <xdr:sp macro="" textlink="">
      <xdr:nvSpPr>
        <xdr:cNvPr id="55" name="CustomShape 1">
          <a:extLst>
            <a:ext uri="{FF2B5EF4-FFF2-40B4-BE49-F238E27FC236}">
              <a16:creationId xmlns:a16="http://schemas.microsoft.com/office/drawing/2014/main" id="{00000000-0008-0000-0600-000037000000}"/>
            </a:ext>
          </a:extLst>
        </xdr:cNvPr>
        <xdr:cNvSpPr/>
      </xdr:nvSpPr>
      <xdr:spPr>
        <a:xfrm>
          <a:off x="381360" y="34004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83</xdr:row>
      <xdr:rowOff>0</xdr:rowOff>
    </xdr:from>
    <xdr:ext cx="181080" cy="261000"/>
    <xdr:sp macro="" textlink="">
      <xdr:nvSpPr>
        <xdr:cNvPr id="56" name="CustomShape 1">
          <a:extLst>
            <a:ext uri="{FF2B5EF4-FFF2-40B4-BE49-F238E27FC236}">
              <a16:creationId xmlns:a16="http://schemas.microsoft.com/office/drawing/2014/main" id="{00000000-0008-0000-0600-000038000000}"/>
            </a:ext>
          </a:extLst>
        </xdr:cNvPr>
        <xdr:cNvSpPr/>
      </xdr:nvSpPr>
      <xdr:spPr>
        <a:xfrm>
          <a:off x="381360" y="34004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83</xdr:row>
      <xdr:rowOff>0</xdr:rowOff>
    </xdr:from>
    <xdr:ext cx="181080" cy="261000"/>
    <xdr:sp macro="" textlink="">
      <xdr:nvSpPr>
        <xdr:cNvPr id="57" name="CustomShape 1">
          <a:extLst>
            <a:ext uri="{FF2B5EF4-FFF2-40B4-BE49-F238E27FC236}">
              <a16:creationId xmlns:a16="http://schemas.microsoft.com/office/drawing/2014/main" id="{00000000-0008-0000-0600-000039000000}"/>
            </a:ext>
          </a:extLst>
        </xdr:cNvPr>
        <xdr:cNvSpPr/>
      </xdr:nvSpPr>
      <xdr:spPr>
        <a:xfrm>
          <a:off x="381360" y="34004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84</xdr:row>
      <xdr:rowOff>0</xdr:rowOff>
    </xdr:from>
    <xdr:ext cx="181080" cy="261000"/>
    <xdr:sp macro="" textlink="">
      <xdr:nvSpPr>
        <xdr:cNvPr id="58" name="CustomShape 1">
          <a:extLst>
            <a:ext uri="{FF2B5EF4-FFF2-40B4-BE49-F238E27FC236}">
              <a16:creationId xmlns:a16="http://schemas.microsoft.com/office/drawing/2014/main" id="{00000000-0008-0000-0600-00003A000000}"/>
            </a:ext>
          </a:extLst>
        </xdr:cNvPr>
        <xdr:cNvSpPr/>
      </xdr:nvSpPr>
      <xdr:spPr>
        <a:xfrm>
          <a:off x="381360" y="34004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84</xdr:row>
      <xdr:rowOff>0</xdr:rowOff>
    </xdr:from>
    <xdr:ext cx="181080" cy="261000"/>
    <xdr:sp macro="" textlink="">
      <xdr:nvSpPr>
        <xdr:cNvPr id="59" name="CustomShape 1">
          <a:extLst>
            <a:ext uri="{FF2B5EF4-FFF2-40B4-BE49-F238E27FC236}">
              <a16:creationId xmlns:a16="http://schemas.microsoft.com/office/drawing/2014/main" id="{00000000-0008-0000-0600-00003B000000}"/>
            </a:ext>
          </a:extLst>
        </xdr:cNvPr>
        <xdr:cNvSpPr/>
      </xdr:nvSpPr>
      <xdr:spPr>
        <a:xfrm>
          <a:off x="381360" y="34004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88</xdr:row>
      <xdr:rowOff>0</xdr:rowOff>
    </xdr:from>
    <xdr:ext cx="181080" cy="261000"/>
    <xdr:sp macro="" textlink="">
      <xdr:nvSpPr>
        <xdr:cNvPr id="60" name="CustomShape 1">
          <a:extLst>
            <a:ext uri="{FF2B5EF4-FFF2-40B4-BE49-F238E27FC236}">
              <a16:creationId xmlns:a16="http://schemas.microsoft.com/office/drawing/2014/main" id="{00000000-0008-0000-0600-00003C000000}"/>
            </a:ext>
          </a:extLst>
        </xdr:cNvPr>
        <xdr:cNvSpPr/>
      </xdr:nvSpPr>
      <xdr:spPr>
        <a:xfrm>
          <a:off x="381360" y="401138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88</xdr:row>
      <xdr:rowOff>0</xdr:rowOff>
    </xdr:from>
    <xdr:ext cx="181080" cy="261000"/>
    <xdr:sp macro="" textlink="">
      <xdr:nvSpPr>
        <xdr:cNvPr id="61" name="CustomShape 1">
          <a:extLst>
            <a:ext uri="{FF2B5EF4-FFF2-40B4-BE49-F238E27FC236}">
              <a16:creationId xmlns:a16="http://schemas.microsoft.com/office/drawing/2014/main" id="{00000000-0008-0000-0600-00003D000000}"/>
            </a:ext>
          </a:extLst>
        </xdr:cNvPr>
        <xdr:cNvSpPr/>
      </xdr:nvSpPr>
      <xdr:spPr>
        <a:xfrm>
          <a:off x="381360" y="401138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89</xdr:row>
      <xdr:rowOff>0</xdr:rowOff>
    </xdr:from>
    <xdr:ext cx="181080" cy="261000"/>
    <xdr:sp macro="" textlink="">
      <xdr:nvSpPr>
        <xdr:cNvPr id="62" name="CustomShape 1">
          <a:extLst>
            <a:ext uri="{FF2B5EF4-FFF2-40B4-BE49-F238E27FC236}">
              <a16:creationId xmlns:a16="http://schemas.microsoft.com/office/drawing/2014/main" id="{00000000-0008-0000-0600-00003E000000}"/>
            </a:ext>
          </a:extLst>
        </xdr:cNvPr>
        <xdr:cNvSpPr/>
      </xdr:nvSpPr>
      <xdr:spPr>
        <a:xfrm>
          <a:off x="381360" y="401138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89</xdr:row>
      <xdr:rowOff>0</xdr:rowOff>
    </xdr:from>
    <xdr:ext cx="181080" cy="261000"/>
    <xdr:sp macro="" textlink="">
      <xdr:nvSpPr>
        <xdr:cNvPr id="63" name="CustomShape 1">
          <a:extLst>
            <a:ext uri="{FF2B5EF4-FFF2-40B4-BE49-F238E27FC236}">
              <a16:creationId xmlns:a16="http://schemas.microsoft.com/office/drawing/2014/main" id="{00000000-0008-0000-0600-00003F000000}"/>
            </a:ext>
          </a:extLst>
        </xdr:cNvPr>
        <xdr:cNvSpPr/>
      </xdr:nvSpPr>
      <xdr:spPr>
        <a:xfrm>
          <a:off x="381360" y="401138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90</xdr:row>
      <xdr:rowOff>0</xdr:rowOff>
    </xdr:from>
    <xdr:ext cx="181080" cy="261000"/>
    <xdr:sp macro="" textlink="">
      <xdr:nvSpPr>
        <xdr:cNvPr id="64" name="CustomShape 1">
          <a:extLst>
            <a:ext uri="{FF2B5EF4-FFF2-40B4-BE49-F238E27FC236}">
              <a16:creationId xmlns:a16="http://schemas.microsoft.com/office/drawing/2014/main" id="{00000000-0008-0000-0600-000040000000}"/>
            </a:ext>
          </a:extLst>
        </xdr:cNvPr>
        <xdr:cNvSpPr/>
      </xdr:nvSpPr>
      <xdr:spPr>
        <a:xfrm>
          <a:off x="381360" y="401138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90</xdr:row>
      <xdr:rowOff>0</xdr:rowOff>
    </xdr:from>
    <xdr:ext cx="181080" cy="261000"/>
    <xdr:sp macro="" textlink="">
      <xdr:nvSpPr>
        <xdr:cNvPr id="65" name="CustomShape 1">
          <a:extLst>
            <a:ext uri="{FF2B5EF4-FFF2-40B4-BE49-F238E27FC236}">
              <a16:creationId xmlns:a16="http://schemas.microsoft.com/office/drawing/2014/main" id="{00000000-0008-0000-0600-000041000000}"/>
            </a:ext>
          </a:extLst>
        </xdr:cNvPr>
        <xdr:cNvSpPr/>
      </xdr:nvSpPr>
      <xdr:spPr>
        <a:xfrm>
          <a:off x="381360" y="401138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91</xdr:row>
      <xdr:rowOff>0</xdr:rowOff>
    </xdr:from>
    <xdr:ext cx="181080" cy="261000"/>
    <xdr:sp macro="" textlink="">
      <xdr:nvSpPr>
        <xdr:cNvPr id="66" name="CustomShape 1">
          <a:extLst>
            <a:ext uri="{FF2B5EF4-FFF2-40B4-BE49-F238E27FC236}">
              <a16:creationId xmlns:a16="http://schemas.microsoft.com/office/drawing/2014/main" id="{00000000-0008-0000-0600-000042000000}"/>
            </a:ext>
          </a:extLst>
        </xdr:cNvPr>
        <xdr:cNvSpPr/>
      </xdr:nvSpPr>
      <xdr:spPr>
        <a:xfrm>
          <a:off x="381360" y="401138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91</xdr:row>
      <xdr:rowOff>0</xdr:rowOff>
    </xdr:from>
    <xdr:ext cx="181080" cy="261000"/>
    <xdr:sp macro="" textlink="">
      <xdr:nvSpPr>
        <xdr:cNvPr id="67" name="CustomShape 1">
          <a:extLst>
            <a:ext uri="{FF2B5EF4-FFF2-40B4-BE49-F238E27FC236}">
              <a16:creationId xmlns:a16="http://schemas.microsoft.com/office/drawing/2014/main" id="{00000000-0008-0000-0600-000043000000}"/>
            </a:ext>
          </a:extLst>
        </xdr:cNvPr>
        <xdr:cNvSpPr/>
      </xdr:nvSpPr>
      <xdr:spPr>
        <a:xfrm>
          <a:off x="381360" y="401138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92</xdr:row>
      <xdr:rowOff>0</xdr:rowOff>
    </xdr:from>
    <xdr:ext cx="181080" cy="261000"/>
    <xdr:sp macro="" textlink="">
      <xdr:nvSpPr>
        <xdr:cNvPr id="68" name="CustomShape 1">
          <a:extLst>
            <a:ext uri="{FF2B5EF4-FFF2-40B4-BE49-F238E27FC236}">
              <a16:creationId xmlns:a16="http://schemas.microsoft.com/office/drawing/2014/main" id="{00000000-0008-0000-0600-000044000000}"/>
            </a:ext>
          </a:extLst>
        </xdr:cNvPr>
        <xdr:cNvSpPr/>
      </xdr:nvSpPr>
      <xdr:spPr>
        <a:xfrm>
          <a:off x="381360" y="401138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92</xdr:row>
      <xdr:rowOff>0</xdr:rowOff>
    </xdr:from>
    <xdr:ext cx="181080" cy="261000"/>
    <xdr:sp macro="" textlink="">
      <xdr:nvSpPr>
        <xdr:cNvPr id="69" name="CustomShape 1">
          <a:extLst>
            <a:ext uri="{FF2B5EF4-FFF2-40B4-BE49-F238E27FC236}">
              <a16:creationId xmlns:a16="http://schemas.microsoft.com/office/drawing/2014/main" id="{00000000-0008-0000-0600-000045000000}"/>
            </a:ext>
          </a:extLst>
        </xdr:cNvPr>
        <xdr:cNvSpPr/>
      </xdr:nvSpPr>
      <xdr:spPr>
        <a:xfrm>
          <a:off x="381360" y="401138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93</xdr:row>
      <xdr:rowOff>0</xdr:rowOff>
    </xdr:from>
    <xdr:ext cx="181080" cy="261000"/>
    <xdr:sp macro="" textlink="">
      <xdr:nvSpPr>
        <xdr:cNvPr id="70" name="CustomShape 1">
          <a:extLst>
            <a:ext uri="{FF2B5EF4-FFF2-40B4-BE49-F238E27FC236}">
              <a16:creationId xmlns:a16="http://schemas.microsoft.com/office/drawing/2014/main" id="{00000000-0008-0000-0600-000046000000}"/>
            </a:ext>
          </a:extLst>
        </xdr:cNvPr>
        <xdr:cNvSpPr/>
      </xdr:nvSpPr>
      <xdr:spPr>
        <a:xfrm>
          <a:off x="381360" y="401138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93</xdr:row>
      <xdr:rowOff>0</xdr:rowOff>
    </xdr:from>
    <xdr:ext cx="181080" cy="261000"/>
    <xdr:sp macro="" textlink="">
      <xdr:nvSpPr>
        <xdr:cNvPr id="71" name="CustomShape 1">
          <a:extLst>
            <a:ext uri="{FF2B5EF4-FFF2-40B4-BE49-F238E27FC236}">
              <a16:creationId xmlns:a16="http://schemas.microsoft.com/office/drawing/2014/main" id="{00000000-0008-0000-0600-000047000000}"/>
            </a:ext>
          </a:extLst>
        </xdr:cNvPr>
        <xdr:cNvSpPr/>
      </xdr:nvSpPr>
      <xdr:spPr>
        <a:xfrm>
          <a:off x="381360" y="401138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94</xdr:row>
      <xdr:rowOff>0</xdr:rowOff>
    </xdr:from>
    <xdr:ext cx="181080" cy="261000"/>
    <xdr:sp macro="" textlink="">
      <xdr:nvSpPr>
        <xdr:cNvPr id="72" name="CustomShape 1">
          <a:extLst>
            <a:ext uri="{FF2B5EF4-FFF2-40B4-BE49-F238E27FC236}">
              <a16:creationId xmlns:a16="http://schemas.microsoft.com/office/drawing/2014/main" id="{00000000-0008-0000-0600-000048000000}"/>
            </a:ext>
          </a:extLst>
        </xdr:cNvPr>
        <xdr:cNvSpPr/>
      </xdr:nvSpPr>
      <xdr:spPr>
        <a:xfrm>
          <a:off x="381360" y="401138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94</xdr:row>
      <xdr:rowOff>0</xdr:rowOff>
    </xdr:from>
    <xdr:ext cx="181080" cy="261000"/>
    <xdr:sp macro="" textlink="">
      <xdr:nvSpPr>
        <xdr:cNvPr id="73" name="CustomShape 1">
          <a:extLst>
            <a:ext uri="{FF2B5EF4-FFF2-40B4-BE49-F238E27FC236}">
              <a16:creationId xmlns:a16="http://schemas.microsoft.com/office/drawing/2014/main" id="{00000000-0008-0000-0600-000049000000}"/>
            </a:ext>
          </a:extLst>
        </xdr:cNvPr>
        <xdr:cNvSpPr/>
      </xdr:nvSpPr>
      <xdr:spPr>
        <a:xfrm>
          <a:off x="381360" y="401138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95</xdr:row>
      <xdr:rowOff>0</xdr:rowOff>
    </xdr:from>
    <xdr:ext cx="181080" cy="261000"/>
    <xdr:sp macro="" textlink="">
      <xdr:nvSpPr>
        <xdr:cNvPr id="74" name="CustomShape 1">
          <a:extLst>
            <a:ext uri="{FF2B5EF4-FFF2-40B4-BE49-F238E27FC236}">
              <a16:creationId xmlns:a16="http://schemas.microsoft.com/office/drawing/2014/main" id="{00000000-0008-0000-0600-00004A000000}"/>
            </a:ext>
          </a:extLst>
        </xdr:cNvPr>
        <xdr:cNvSpPr/>
      </xdr:nvSpPr>
      <xdr:spPr>
        <a:xfrm>
          <a:off x="381360" y="401138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95</xdr:row>
      <xdr:rowOff>0</xdr:rowOff>
    </xdr:from>
    <xdr:ext cx="181080" cy="261000"/>
    <xdr:sp macro="" textlink="">
      <xdr:nvSpPr>
        <xdr:cNvPr id="75" name="CustomShape 1">
          <a:extLst>
            <a:ext uri="{FF2B5EF4-FFF2-40B4-BE49-F238E27FC236}">
              <a16:creationId xmlns:a16="http://schemas.microsoft.com/office/drawing/2014/main" id="{00000000-0008-0000-0600-00004B000000}"/>
            </a:ext>
          </a:extLst>
        </xdr:cNvPr>
        <xdr:cNvSpPr/>
      </xdr:nvSpPr>
      <xdr:spPr>
        <a:xfrm>
          <a:off x="381360" y="401138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96</xdr:row>
      <xdr:rowOff>0</xdr:rowOff>
    </xdr:from>
    <xdr:ext cx="181080" cy="261000"/>
    <xdr:sp macro="" textlink="">
      <xdr:nvSpPr>
        <xdr:cNvPr id="76" name="CustomShape 1">
          <a:extLst>
            <a:ext uri="{FF2B5EF4-FFF2-40B4-BE49-F238E27FC236}">
              <a16:creationId xmlns:a16="http://schemas.microsoft.com/office/drawing/2014/main" id="{00000000-0008-0000-0600-00004C000000}"/>
            </a:ext>
          </a:extLst>
        </xdr:cNvPr>
        <xdr:cNvSpPr/>
      </xdr:nvSpPr>
      <xdr:spPr>
        <a:xfrm>
          <a:off x="381360" y="401138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96</xdr:row>
      <xdr:rowOff>0</xdr:rowOff>
    </xdr:from>
    <xdr:ext cx="181080" cy="261000"/>
    <xdr:sp macro="" textlink="">
      <xdr:nvSpPr>
        <xdr:cNvPr id="77" name="CustomShape 1">
          <a:extLst>
            <a:ext uri="{FF2B5EF4-FFF2-40B4-BE49-F238E27FC236}">
              <a16:creationId xmlns:a16="http://schemas.microsoft.com/office/drawing/2014/main" id="{00000000-0008-0000-0600-00004D000000}"/>
            </a:ext>
          </a:extLst>
        </xdr:cNvPr>
        <xdr:cNvSpPr/>
      </xdr:nvSpPr>
      <xdr:spPr>
        <a:xfrm>
          <a:off x="381360" y="401138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64</xdr:row>
      <xdr:rowOff>0</xdr:rowOff>
    </xdr:from>
    <xdr:ext cx="181080" cy="261000"/>
    <xdr:sp macro="" textlink="">
      <xdr:nvSpPr>
        <xdr:cNvPr id="78" name="CustomShape 1">
          <a:extLst>
            <a:ext uri="{FF2B5EF4-FFF2-40B4-BE49-F238E27FC236}">
              <a16:creationId xmlns:a16="http://schemas.microsoft.com/office/drawing/2014/main" id="{00000000-0008-0000-0600-00004E000000}"/>
            </a:ext>
          </a:extLst>
        </xdr:cNvPr>
        <xdr:cNvSpPr/>
      </xdr:nvSpPr>
      <xdr:spPr>
        <a:xfrm>
          <a:off x="381360" y="2789464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64</xdr:row>
      <xdr:rowOff>0</xdr:rowOff>
    </xdr:from>
    <xdr:ext cx="181080" cy="261000"/>
    <xdr:sp macro="" textlink="">
      <xdr:nvSpPr>
        <xdr:cNvPr id="79" name="CustomShape 1">
          <a:extLst>
            <a:ext uri="{FF2B5EF4-FFF2-40B4-BE49-F238E27FC236}">
              <a16:creationId xmlns:a16="http://schemas.microsoft.com/office/drawing/2014/main" id="{00000000-0008-0000-0600-00004F000000}"/>
            </a:ext>
          </a:extLst>
        </xdr:cNvPr>
        <xdr:cNvSpPr/>
      </xdr:nvSpPr>
      <xdr:spPr>
        <a:xfrm>
          <a:off x="381360" y="2789464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65</xdr:row>
      <xdr:rowOff>0</xdr:rowOff>
    </xdr:from>
    <xdr:ext cx="181080" cy="261000"/>
    <xdr:sp macro="" textlink="">
      <xdr:nvSpPr>
        <xdr:cNvPr id="80" name="CustomShape 1">
          <a:extLst>
            <a:ext uri="{FF2B5EF4-FFF2-40B4-BE49-F238E27FC236}">
              <a16:creationId xmlns:a16="http://schemas.microsoft.com/office/drawing/2014/main" id="{00000000-0008-0000-0600-000050000000}"/>
            </a:ext>
          </a:extLst>
        </xdr:cNvPr>
        <xdr:cNvSpPr/>
      </xdr:nvSpPr>
      <xdr:spPr>
        <a:xfrm>
          <a:off x="381360" y="2789464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65</xdr:row>
      <xdr:rowOff>0</xdr:rowOff>
    </xdr:from>
    <xdr:ext cx="181080" cy="261000"/>
    <xdr:sp macro="" textlink="">
      <xdr:nvSpPr>
        <xdr:cNvPr id="81" name="CustomShape 1">
          <a:extLst>
            <a:ext uri="{FF2B5EF4-FFF2-40B4-BE49-F238E27FC236}">
              <a16:creationId xmlns:a16="http://schemas.microsoft.com/office/drawing/2014/main" id="{00000000-0008-0000-0600-000051000000}"/>
            </a:ext>
          </a:extLst>
        </xdr:cNvPr>
        <xdr:cNvSpPr/>
      </xdr:nvSpPr>
      <xdr:spPr>
        <a:xfrm>
          <a:off x="381360" y="2789464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66</xdr:row>
      <xdr:rowOff>0</xdr:rowOff>
    </xdr:from>
    <xdr:ext cx="181080" cy="261000"/>
    <xdr:sp macro="" textlink="">
      <xdr:nvSpPr>
        <xdr:cNvPr id="82" name="CustomShape 1">
          <a:extLst>
            <a:ext uri="{FF2B5EF4-FFF2-40B4-BE49-F238E27FC236}">
              <a16:creationId xmlns:a16="http://schemas.microsoft.com/office/drawing/2014/main" id="{00000000-0008-0000-0600-000052000000}"/>
            </a:ext>
          </a:extLst>
        </xdr:cNvPr>
        <xdr:cNvSpPr/>
      </xdr:nvSpPr>
      <xdr:spPr>
        <a:xfrm>
          <a:off x="381360" y="2789464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66</xdr:row>
      <xdr:rowOff>0</xdr:rowOff>
    </xdr:from>
    <xdr:ext cx="181080" cy="261000"/>
    <xdr:sp macro="" textlink="">
      <xdr:nvSpPr>
        <xdr:cNvPr id="83" name="CustomShape 1">
          <a:extLst>
            <a:ext uri="{FF2B5EF4-FFF2-40B4-BE49-F238E27FC236}">
              <a16:creationId xmlns:a16="http://schemas.microsoft.com/office/drawing/2014/main" id="{00000000-0008-0000-0600-000053000000}"/>
            </a:ext>
          </a:extLst>
        </xdr:cNvPr>
        <xdr:cNvSpPr/>
      </xdr:nvSpPr>
      <xdr:spPr>
        <a:xfrm>
          <a:off x="381360" y="2789464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67</xdr:row>
      <xdr:rowOff>0</xdr:rowOff>
    </xdr:from>
    <xdr:ext cx="181080" cy="261000"/>
    <xdr:sp macro="" textlink="">
      <xdr:nvSpPr>
        <xdr:cNvPr id="84" name="CustomShape 1">
          <a:extLst>
            <a:ext uri="{FF2B5EF4-FFF2-40B4-BE49-F238E27FC236}">
              <a16:creationId xmlns:a16="http://schemas.microsoft.com/office/drawing/2014/main" id="{00000000-0008-0000-0600-000054000000}"/>
            </a:ext>
          </a:extLst>
        </xdr:cNvPr>
        <xdr:cNvSpPr/>
      </xdr:nvSpPr>
      <xdr:spPr>
        <a:xfrm>
          <a:off x="381360" y="2789464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67</xdr:row>
      <xdr:rowOff>0</xdr:rowOff>
    </xdr:from>
    <xdr:ext cx="181080" cy="261000"/>
    <xdr:sp macro="" textlink="">
      <xdr:nvSpPr>
        <xdr:cNvPr id="85" name="CustomShape 1">
          <a:extLst>
            <a:ext uri="{FF2B5EF4-FFF2-40B4-BE49-F238E27FC236}">
              <a16:creationId xmlns:a16="http://schemas.microsoft.com/office/drawing/2014/main" id="{00000000-0008-0000-0600-000055000000}"/>
            </a:ext>
          </a:extLst>
        </xdr:cNvPr>
        <xdr:cNvSpPr/>
      </xdr:nvSpPr>
      <xdr:spPr>
        <a:xfrm>
          <a:off x="381360" y="2789464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68</xdr:row>
      <xdr:rowOff>0</xdr:rowOff>
    </xdr:from>
    <xdr:ext cx="181080" cy="261000"/>
    <xdr:sp macro="" textlink="">
      <xdr:nvSpPr>
        <xdr:cNvPr id="86" name="CustomShape 1">
          <a:extLst>
            <a:ext uri="{FF2B5EF4-FFF2-40B4-BE49-F238E27FC236}">
              <a16:creationId xmlns:a16="http://schemas.microsoft.com/office/drawing/2014/main" id="{00000000-0008-0000-0600-000056000000}"/>
            </a:ext>
          </a:extLst>
        </xdr:cNvPr>
        <xdr:cNvSpPr/>
      </xdr:nvSpPr>
      <xdr:spPr>
        <a:xfrm>
          <a:off x="381360" y="2789464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68</xdr:row>
      <xdr:rowOff>0</xdr:rowOff>
    </xdr:from>
    <xdr:ext cx="181080" cy="261000"/>
    <xdr:sp macro="" textlink="">
      <xdr:nvSpPr>
        <xdr:cNvPr id="87" name="CustomShape 1">
          <a:extLst>
            <a:ext uri="{FF2B5EF4-FFF2-40B4-BE49-F238E27FC236}">
              <a16:creationId xmlns:a16="http://schemas.microsoft.com/office/drawing/2014/main" id="{00000000-0008-0000-0600-000057000000}"/>
            </a:ext>
          </a:extLst>
        </xdr:cNvPr>
        <xdr:cNvSpPr/>
      </xdr:nvSpPr>
      <xdr:spPr>
        <a:xfrm>
          <a:off x="381360" y="2789464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69</xdr:row>
      <xdr:rowOff>0</xdr:rowOff>
    </xdr:from>
    <xdr:ext cx="181080" cy="261000"/>
    <xdr:sp macro="" textlink="">
      <xdr:nvSpPr>
        <xdr:cNvPr id="88" name="CustomShape 1">
          <a:extLst>
            <a:ext uri="{FF2B5EF4-FFF2-40B4-BE49-F238E27FC236}">
              <a16:creationId xmlns:a16="http://schemas.microsoft.com/office/drawing/2014/main" id="{00000000-0008-0000-0600-000058000000}"/>
            </a:ext>
          </a:extLst>
        </xdr:cNvPr>
        <xdr:cNvSpPr/>
      </xdr:nvSpPr>
      <xdr:spPr>
        <a:xfrm>
          <a:off x="381360" y="2789464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69</xdr:row>
      <xdr:rowOff>0</xdr:rowOff>
    </xdr:from>
    <xdr:ext cx="181080" cy="261000"/>
    <xdr:sp macro="" textlink="">
      <xdr:nvSpPr>
        <xdr:cNvPr id="89" name="CustomShape 1">
          <a:extLst>
            <a:ext uri="{FF2B5EF4-FFF2-40B4-BE49-F238E27FC236}">
              <a16:creationId xmlns:a16="http://schemas.microsoft.com/office/drawing/2014/main" id="{00000000-0008-0000-0600-000059000000}"/>
            </a:ext>
          </a:extLst>
        </xdr:cNvPr>
        <xdr:cNvSpPr/>
      </xdr:nvSpPr>
      <xdr:spPr>
        <a:xfrm>
          <a:off x="381360" y="2789464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70</xdr:row>
      <xdr:rowOff>0</xdr:rowOff>
    </xdr:from>
    <xdr:ext cx="181080" cy="261000"/>
    <xdr:sp macro="" textlink="">
      <xdr:nvSpPr>
        <xdr:cNvPr id="90" name="CustomShape 1">
          <a:extLst>
            <a:ext uri="{FF2B5EF4-FFF2-40B4-BE49-F238E27FC236}">
              <a16:creationId xmlns:a16="http://schemas.microsoft.com/office/drawing/2014/main" id="{00000000-0008-0000-0600-00005A000000}"/>
            </a:ext>
          </a:extLst>
        </xdr:cNvPr>
        <xdr:cNvSpPr/>
      </xdr:nvSpPr>
      <xdr:spPr>
        <a:xfrm>
          <a:off x="381360" y="2789464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70</xdr:row>
      <xdr:rowOff>0</xdr:rowOff>
    </xdr:from>
    <xdr:ext cx="181080" cy="261000"/>
    <xdr:sp macro="" textlink="">
      <xdr:nvSpPr>
        <xdr:cNvPr id="91" name="CustomShape 1">
          <a:extLst>
            <a:ext uri="{FF2B5EF4-FFF2-40B4-BE49-F238E27FC236}">
              <a16:creationId xmlns:a16="http://schemas.microsoft.com/office/drawing/2014/main" id="{00000000-0008-0000-0600-00005B000000}"/>
            </a:ext>
          </a:extLst>
        </xdr:cNvPr>
        <xdr:cNvSpPr/>
      </xdr:nvSpPr>
      <xdr:spPr>
        <a:xfrm>
          <a:off x="381360" y="2789464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71</xdr:row>
      <xdr:rowOff>0</xdr:rowOff>
    </xdr:from>
    <xdr:ext cx="181080" cy="261000"/>
    <xdr:sp macro="" textlink="">
      <xdr:nvSpPr>
        <xdr:cNvPr id="92" name="CustomShape 1">
          <a:extLst>
            <a:ext uri="{FF2B5EF4-FFF2-40B4-BE49-F238E27FC236}">
              <a16:creationId xmlns:a16="http://schemas.microsoft.com/office/drawing/2014/main" id="{00000000-0008-0000-0600-00005C000000}"/>
            </a:ext>
          </a:extLst>
        </xdr:cNvPr>
        <xdr:cNvSpPr/>
      </xdr:nvSpPr>
      <xdr:spPr>
        <a:xfrm>
          <a:off x="381360" y="2789464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71</xdr:row>
      <xdr:rowOff>0</xdr:rowOff>
    </xdr:from>
    <xdr:ext cx="181080" cy="261000"/>
    <xdr:sp macro="" textlink="">
      <xdr:nvSpPr>
        <xdr:cNvPr id="93" name="CustomShape 1">
          <a:extLst>
            <a:ext uri="{FF2B5EF4-FFF2-40B4-BE49-F238E27FC236}">
              <a16:creationId xmlns:a16="http://schemas.microsoft.com/office/drawing/2014/main" id="{00000000-0008-0000-0600-00005D000000}"/>
            </a:ext>
          </a:extLst>
        </xdr:cNvPr>
        <xdr:cNvSpPr/>
      </xdr:nvSpPr>
      <xdr:spPr>
        <a:xfrm>
          <a:off x="381360" y="2789464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72</xdr:row>
      <xdr:rowOff>0</xdr:rowOff>
    </xdr:from>
    <xdr:ext cx="181080" cy="261000"/>
    <xdr:sp macro="" textlink="">
      <xdr:nvSpPr>
        <xdr:cNvPr id="94" name="CustomShape 1">
          <a:extLst>
            <a:ext uri="{FF2B5EF4-FFF2-40B4-BE49-F238E27FC236}">
              <a16:creationId xmlns:a16="http://schemas.microsoft.com/office/drawing/2014/main" id="{00000000-0008-0000-0600-00005E000000}"/>
            </a:ext>
          </a:extLst>
        </xdr:cNvPr>
        <xdr:cNvSpPr/>
      </xdr:nvSpPr>
      <xdr:spPr>
        <a:xfrm>
          <a:off x="381360" y="2789464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72</xdr:row>
      <xdr:rowOff>0</xdr:rowOff>
    </xdr:from>
    <xdr:ext cx="181080" cy="261000"/>
    <xdr:sp macro="" textlink="">
      <xdr:nvSpPr>
        <xdr:cNvPr id="95" name="CustomShape 1">
          <a:extLst>
            <a:ext uri="{FF2B5EF4-FFF2-40B4-BE49-F238E27FC236}">
              <a16:creationId xmlns:a16="http://schemas.microsoft.com/office/drawing/2014/main" id="{00000000-0008-0000-0600-00005F000000}"/>
            </a:ext>
          </a:extLst>
        </xdr:cNvPr>
        <xdr:cNvSpPr/>
      </xdr:nvSpPr>
      <xdr:spPr>
        <a:xfrm>
          <a:off x="381360" y="2789464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52</xdr:row>
      <xdr:rowOff>0</xdr:rowOff>
    </xdr:from>
    <xdr:ext cx="181080" cy="261000"/>
    <xdr:sp macro="" textlink="">
      <xdr:nvSpPr>
        <xdr:cNvPr id="96" name="CustomShape 1">
          <a:extLst>
            <a:ext uri="{FF2B5EF4-FFF2-40B4-BE49-F238E27FC236}">
              <a16:creationId xmlns:a16="http://schemas.microsoft.com/office/drawing/2014/main" id="{00000000-0008-0000-0600-000060000000}"/>
            </a:ext>
          </a:extLst>
        </xdr:cNvPr>
        <xdr:cNvSpPr/>
      </xdr:nvSpPr>
      <xdr:spPr>
        <a:xfrm>
          <a:off x="381360" y="217850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52</xdr:row>
      <xdr:rowOff>0</xdr:rowOff>
    </xdr:from>
    <xdr:ext cx="181080" cy="261000"/>
    <xdr:sp macro="" textlink="">
      <xdr:nvSpPr>
        <xdr:cNvPr id="97" name="CustomShape 1">
          <a:extLst>
            <a:ext uri="{FF2B5EF4-FFF2-40B4-BE49-F238E27FC236}">
              <a16:creationId xmlns:a16="http://schemas.microsoft.com/office/drawing/2014/main" id="{00000000-0008-0000-0600-000061000000}"/>
            </a:ext>
          </a:extLst>
        </xdr:cNvPr>
        <xdr:cNvSpPr/>
      </xdr:nvSpPr>
      <xdr:spPr>
        <a:xfrm>
          <a:off x="381360" y="217850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53</xdr:row>
      <xdr:rowOff>0</xdr:rowOff>
    </xdr:from>
    <xdr:ext cx="181080" cy="261000"/>
    <xdr:sp macro="" textlink="">
      <xdr:nvSpPr>
        <xdr:cNvPr id="98" name="CustomShape 1">
          <a:extLst>
            <a:ext uri="{FF2B5EF4-FFF2-40B4-BE49-F238E27FC236}">
              <a16:creationId xmlns:a16="http://schemas.microsoft.com/office/drawing/2014/main" id="{00000000-0008-0000-0600-000062000000}"/>
            </a:ext>
          </a:extLst>
        </xdr:cNvPr>
        <xdr:cNvSpPr/>
      </xdr:nvSpPr>
      <xdr:spPr>
        <a:xfrm>
          <a:off x="381360" y="217850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53</xdr:row>
      <xdr:rowOff>0</xdr:rowOff>
    </xdr:from>
    <xdr:ext cx="181080" cy="261000"/>
    <xdr:sp macro="" textlink="">
      <xdr:nvSpPr>
        <xdr:cNvPr id="99" name="CustomShape 1">
          <a:extLst>
            <a:ext uri="{FF2B5EF4-FFF2-40B4-BE49-F238E27FC236}">
              <a16:creationId xmlns:a16="http://schemas.microsoft.com/office/drawing/2014/main" id="{00000000-0008-0000-0600-000063000000}"/>
            </a:ext>
          </a:extLst>
        </xdr:cNvPr>
        <xdr:cNvSpPr/>
      </xdr:nvSpPr>
      <xdr:spPr>
        <a:xfrm>
          <a:off x="381360" y="217850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54</xdr:row>
      <xdr:rowOff>0</xdr:rowOff>
    </xdr:from>
    <xdr:ext cx="181080" cy="261000"/>
    <xdr:sp macro="" textlink="">
      <xdr:nvSpPr>
        <xdr:cNvPr id="100" name="CustomShape 1">
          <a:extLst>
            <a:ext uri="{FF2B5EF4-FFF2-40B4-BE49-F238E27FC236}">
              <a16:creationId xmlns:a16="http://schemas.microsoft.com/office/drawing/2014/main" id="{00000000-0008-0000-0600-000064000000}"/>
            </a:ext>
          </a:extLst>
        </xdr:cNvPr>
        <xdr:cNvSpPr/>
      </xdr:nvSpPr>
      <xdr:spPr>
        <a:xfrm>
          <a:off x="381360" y="217850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54</xdr:row>
      <xdr:rowOff>0</xdr:rowOff>
    </xdr:from>
    <xdr:ext cx="181080" cy="261000"/>
    <xdr:sp macro="" textlink="">
      <xdr:nvSpPr>
        <xdr:cNvPr id="101" name="CustomShape 1">
          <a:extLst>
            <a:ext uri="{FF2B5EF4-FFF2-40B4-BE49-F238E27FC236}">
              <a16:creationId xmlns:a16="http://schemas.microsoft.com/office/drawing/2014/main" id="{00000000-0008-0000-0600-000065000000}"/>
            </a:ext>
          </a:extLst>
        </xdr:cNvPr>
        <xdr:cNvSpPr/>
      </xdr:nvSpPr>
      <xdr:spPr>
        <a:xfrm>
          <a:off x="381360" y="217850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55</xdr:row>
      <xdr:rowOff>0</xdr:rowOff>
    </xdr:from>
    <xdr:ext cx="181080" cy="261000"/>
    <xdr:sp macro="" textlink="">
      <xdr:nvSpPr>
        <xdr:cNvPr id="102" name="CustomShape 1">
          <a:extLst>
            <a:ext uri="{FF2B5EF4-FFF2-40B4-BE49-F238E27FC236}">
              <a16:creationId xmlns:a16="http://schemas.microsoft.com/office/drawing/2014/main" id="{00000000-0008-0000-0600-000066000000}"/>
            </a:ext>
          </a:extLst>
        </xdr:cNvPr>
        <xdr:cNvSpPr/>
      </xdr:nvSpPr>
      <xdr:spPr>
        <a:xfrm>
          <a:off x="381360" y="217850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55</xdr:row>
      <xdr:rowOff>0</xdr:rowOff>
    </xdr:from>
    <xdr:ext cx="181080" cy="261000"/>
    <xdr:sp macro="" textlink="">
      <xdr:nvSpPr>
        <xdr:cNvPr id="103" name="CustomShape 1">
          <a:extLst>
            <a:ext uri="{FF2B5EF4-FFF2-40B4-BE49-F238E27FC236}">
              <a16:creationId xmlns:a16="http://schemas.microsoft.com/office/drawing/2014/main" id="{00000000-0008-0000-0600-000067000000}"/>
            </a:ext>
          </a:extLst>
        </xdr:cNvPr>
        <xdr:cNvSpPr/>
      </xdr:nvSpPr>
      <xdr:spPr>
        <a:xfrm>
          <a:off x="381360" y="217850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56</xdr:row>
      <xdr:rowOff>0</xdr:rowOff>
    </xdr:from>
    <xdr:ext cx="181080" cy="261000"/>
    <xdr:sp macro="" textlink="">
      <xdr:nvSpPr>
        <xdr:cNvPr id="104" name="CustomShape 1">
          <a:extLst>
            <a:ext uri="{FF2B5EF4-FFF2-40B4-BE49-F238E27FC236}">
              <a16:creationId xmlns:a16="http://schemas.microsoft.com/office/drawing/2014/main" id="{00000000-0008-0000-0600-000068000000}"/>
            </a:ext>
          </a:extLst>
        </xdr:cNvPr>
        <xdr:cNvSpPr/>
      </xdr:nvSpPr>
      <xdr:spPr>
        <a:xfrm>
          <a:off x="381360" y="217850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56</xdr:row>
      <xdr:rowOff>0</xdr:rowOff>
    </xdr:from>
    <xdr:ext cx="181080" cy="261000"/>
    <xdr:sp macro="" textlink="">
      <xdr:nvSpPr>
        <xdr:cNvPr id="105" name="CustomShape 1">
          <a:extLst>
            <a:ext uri="{FF2B5EF4-FFF2-40B4-BE49-F238E27FC236}">
              <a16:creationId xmlns:a16="http://schemas.microsoft.com/office/drawing/2014/main" id="{00000000-0008-0000-0600-000069000000}"/>
            </a:ext>
          </a:extLst>
        </xdr:cNvPr>
        <xdr:cNvSpPr/>
      </xdr:nvSpPr>
      <xdr:spPr>
        <a:xfrm>
          <a:off x="381360" y="217850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57</xdr:row>
      <xdr:rowOff>0</xdr:rowOff>
    </xdr:from>
    <xdr:ext cx="181080" cy="261000"/>
    <xdr:sp macro="" textlink="">
      <xdr:nvSpPr>
        <xdr:cNvPr id="106" name="CustomShape 1">
          <a:extLst>
            <a:ext uri="{FF2B5EF4-FFF2-40B4-BE49-F238E27FC236}">
              <a16:creationId xmlns:a16="http://schemas.microsoft.com/office/drawing/2014/main" id="{00000000-0008-0000-0600-00006A000000}"/>
            </a:ext>
          </a:extLst>
        </xdr:cNvPr>
        <xdr:cNvSpPr/>
      </xdr:nvSpPr>
      <xdr:spPr>
        <a:xfrm>
          <a:off x="381360" y="217850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57</xdr:row>
      <xdr:rowOff>0</xdr:rowOff>
    </xdr:from>
    <xdr:ext cx="181080" cy="261000"/>
    <xdr:sp macro="" textlink="">
      <xdr:nvSpPr>
        <xdr:cNvPr id="107" name="CustomShape 1">
          <a:extLst>
            <a:ext uri="{FF2B5EF4-FFF2-40B4-BE49-F238E27FC236}">
              <a16:creationId xmlns:a16="http://schemas.microsoft.com/office/drawing/2014/main" id="{00000000-0008-0000-0600-00006B000000}"/>
            </a:ext>
          </a:extLst>
        </xdr:cNvPr>
        <xdr:cNvSpPr/>
      </xdr:nvSpPr>
      <xdr:spPr>
        <a:xfrm>
          <a:off x="381360" y="217850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58</xdr:row>
      <xdr:rowOff>0</xdr:rowOff>
    </xdr:from>
    <xdr:ext cx="181080" cy="261000"/>
    <xdr:sp macro="" textlink="">
      <xdr:nvSpPr>
        <xdr:cNvPr id="108" name="CustomShape 1">
          <a:extLst>
            <a:ext uri="{FF2B5EF4-FFF2-40B4-BE49-F238E27FC236}">
              <a16:creationId xmlns:a16="http://schemas.microsoft.com/office/drawing/2014/main" id="{00000000-0008-0000-0600-00006C000000}"/>
            </a:ext>
          </a:extLst>
        </xdr:cNvPr>
        <xdr:cNvSpPr/>
      </xdr:nvSpPr>
      <xdr:spPr>
        <a:xfrm>
          <a:off x="381360" y="217850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58</xdr:row>
      <xdr:rowOff>0</xdr:rowOff>
    </xdr:from>
    <xdr:ext cx="181080" cy="261000"/>
    <xdr:sp macro="" textlink="">
      <xdr:nvSpPr>
        <xdr:cNvPr id="109" name="CustomShape 1">
          <a:extLst>
            <a:ext uri="{FF2B5EF4-FFF2-40B4-BE49-F238E27FC236}">
              <a16:creationId xmlns:a16="http://schemas.microsoft.com/office/drawing/2014/main" id="{00000000-0008-0000-0600-00006D000000}"/>
            </a:ext>
          </a:extLst>
        </xdr:cNvPr>
        <xdr:cNvSpPr/>
      </xdr:nvSpPr>
      <xdr:spPr>
        <a:xfrm>
          <a:off x="381360" y="217850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59</xdr:row>
      <xdr:rowOff>0</xdr:rowOff>
    </xdr:from>
    <xdr:ext cx="181080" cy="261000"/>
    <xdr:sp macro="" textlink="">
      <xdr:nvSpPr>
        <xdr:cNvPr id="110" name="CustomShape 1">
          <a:extLst>
            <a:ext uri="{FF2B5EF4-FFF2-40B4-BE49-F238E27FC236}">
              <a16:creationId xmlns:a16="http://schemas.microsoft.com/office/drawing/2014/main" id="{00000000-0008-0000-0600-00006E000000}"/>
            </a:ext>
          </a:extLst>
        </xdr:cNvPr>
        <xdr:cNvSpPr/>
      </xdr:nvSpPr>
      <xdr:spPr>
        <a:xfrm>
          <a:off x="381360" y="217850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59</xdr:row>
      <xdr:rowOff>0</xdr:rowOff>
    </xdr:from>
    <xdr:ext cx="181080" cy="261000"/>
    <xdr:sp macro="" textlink="">
      <xdr:nvSpPr>
        <xdr:cNvPr id="111" name="CustomShape 1">
          <a:extLst>
            <a:ext uri="{FF2B5EF4-FFF2-40B4-BE49-F238E27FC236}">
              <a16:creationId xmlns:a16="http://schemas.microsoft.com/office/drawing/2014/main" id="{00000000-0008-0000-0600-00006F000000}"/>
            </a:ext>
          </a:extLst>
        </xdr:cNvPr>
        <xdr:cNvSpPr/>
      </xdr:nvSpPr>
      <xdr:spPr>
        <a:xfrm>
          <a:off x="381360" y="217850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60</xdr:row>
      <xdr:rowOff>0</xdr:rowOff>
    </xdr:from>
    <xdr:ext cx="181080" cy="261000"/>
    <xdr:sp macro="" textlink="">
      <xdr:nvSpPr>
        <xdr:cNvPr id="112" name="CustomShape 1">
          <a:extLst>
            <a:ext uri="{FF2B5EF4-FFF2-40B4-BE49-F238E27FC236}">
              <a16:creationId xmlns:a16="http://schemas.microsoft.com/office/drawing/2014/main" id="{00000000-0008-0000-0600-000070000000}"/>
            </a:ext>
          </a:extLst>
        </xdr:cNvPr>
        <xdr:cNvSpPr/>
      </xdr:nvSpPr>
      <xdr:spPr>
        <a:xfrm>
          <a:off x="381360" y="217850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60</xdr:row>
      <xdr:rowOff>0</xdr:rowOff>
    </xdr:from>
    <xdr:ext cx="181080" cy="261000"/>
    <xdr:sp macro="" textlink="">
      <xdr:nvSpPr>
        <xdr:cNvPr id="113" name="CustomShape 1">
          <a:extLst>
            <a:ext uri="{FF2B5EF4-FFF2-40B4-BE49-F238E27FC236}">
              <a16:creationId xmlns:a16="http://schemas.microsoft.com/office/drawing/2014/main" id="{00000000-0008-0000-0600-000071000000}"/>
            </a:ext>
          </a:extLst>
        </xdr:cNvPr>
        <xdr:cNvSpPr/>
      </xdr:nvSpPr>
      <xdr:spPr>
        <a:xfrm>
          <a:off x="381360" y="217850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97</xdr:row>
      <xdr:rowOff>0</xdr:rowOff>
    </xdr:from>
    <xdr:ext cx="181080" cy="261000"/>
    <xdr:sp macro="" textlink="">
      <xdr:nvSpPr>
        <xdr:cNvPr id="114" name="CustomShape 1">
          <a:extLst>
            <a:ext uri="{FF2B5EF4-FFF2-40B4-BE49-F238E27FC236}">
              <a16:creationId xmlns:a16="http://schemas.microsoft.com/office/drawing/2014/main" id="{00000000-0008-0000-0600-000072000000}"/>
            </a:ext>
          </a:extLst>
        </xdr:cNvPr>
        <xdr:cNvSpPr/>
      </xdr:nvSpPr>
      <xdr:spPr>
        <a:xfrm>
          <a:off x="381360" y="36997821"/>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151</xdr:row>
      <xdr:rowOff>0</xdr:rowOff>
    </xdr:from>
    <xdr:ext cx="181080" cy="261000"/>
    <xdr:sp macro="" textlink="">
      <xdr:nvSpPr>
        <xdr:cNvPr id="115" name="CustomShape 1">
          <a:extLst>
            <a:ext uri="{FF2B5EF4-FFF2-40B4-BE49-F238E27FC236}">
              <a16:creationId xmlns:a16="http://schemas.microsoft.com/office/drawing/2014/main" id="{00000000-0008-0000-0600-000073000000}"/>
            </a:ext>
          </a:extLst>
        </xdr:cNvPr>
        <xdr:cNvSpPr/>
      </xdr:nvSpPr>
      <xdr:spPr>
        <a:xfrm>
          <a:off x="381360" y="401138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151</xdr:row>
      <xdr:rowOff>0</xdr:rowOff>
    </xdr:from>
    <xdr:ext cx="181080" cy="261000"/>
    <xdr:sp macro="" textlink="">
      <xdr:nvSpPr>
        <xdr:cNvPr id="116" name="CustomShape 1">
          <a:extLst>
            <a:ext uri="{FF2B5EF4-FFF2-40B4-BE49-F238E27FC236}">
              <a16:creationId xmlns:a16="http://schemas.microsoft.com/office/drawing/2014/main" id="{00000000-0008-0000-0600-000074000000}"/>
            </a:ext>
          </a:extLst>
        </xdr:cNvPr>
        <xdr:cNvSpPr/>
      </xdr:nvSpPr>
      <xdr:spPr>
        <a:xfrm>
          <a:off x="381360" y="401138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99</xdr:row>
      <xdr:rowOff>0</xdr:rowOff>
    </xdr:from>
    <xdr:ext cx="181080" cy="261000"/>
    <xdr:sp macro="" textlink="">
      <xdr:nvSpPr>
        <xdr:cNvPr id="137" name="CustomShape 1">
          <a:extLst>
            <a:ext uri="{FF2B5EF4-FFF2-40B4-BE49-F238E27FC236}">
              <a16:creationId xmlns:a16="http://schemas.microsoft.com/office/drawing/2014/main" id="{00000000-0008-0000-0600-000089000000}"/>
            </a:ext>
          </a:extLst>
        </xdr:cNvPr>
        <xdr:cNvSpPr/>
      </xdr:nvSpPr>
      <xdr:spPr>
        <a:xfrm>
          <a:off x="381360" y="401138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99</xdr:row>
      <xdr:rowOff>0</xdr:rowOff>
    </xdr:from>
    <xdr:ext cx="181080" cy="261000"/>
    <xdr:sp macro="" textlink="">
      <xdr:nvSpPr>
        <xdr:cNvPr id="138" name="CustomShape 1">
          <a:extLst>
            <a:ext uri="{FF2B5EF4-FFF2-40B4-BE49-F238E27FC236}">
              <a16:creationId xmlns:a16="http://schemas.microsoft.com/office/drawing/2014/main" id="{00000000-0008-0000-0600-00008A000000}"/>
            </a:ext>
          </a:extLst>
        </xdr:cNvPr>
        <xdr:cNvSpPr/>
      </xdr:nvSpPr>
      <xdr:spPr>
        <a:xfrm>
          <a:off x="381360" y="401138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100</xdr:row>
      <xdr:rowOff>0</xdr:rowOff>
    </xdr:from>
    <xdr:ext cx="181080" cy="261000"/>
    <xdr:sp macro="" textlink="">
      <xdr:nvSpPr>
        <xdr:cNvPr id="139" name="CustomShape 1">
          <a:extLst>
            <a:ext uri="{FF2B5EF4-FFF2-40B4-BE49-F238E27FC236}">
              <a16:creationId xmlns:a16="http://schemas.microsoft.com/office/drawing/2014/main" id="{00000000-0008-0000-0600-00008B000000}"/>
            </a:ext>
          </a:extLst>
        </xdr:cNvPr>
        <xdr:cNvSpPr/>
      </xdr:nvSpPr>
      <xdr:spPr>
        <a:xfrm>
          <a:off x="381360" y="40413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100</xdr:row>
      <xdr:rowOff>0</xdr:rowOff>
    </xdr:from>
    <xdr:ext cx="181080" cy="261000"/>
    <xdr:sp macro="" textlink="">
      <xdr:nvSpPr>
        <xdr:cNvPr id="140" name="CustomShape 1">
          <a:extLst>
            <a:ext uri="{FF2B5EF4-FFF2-40B4-BE49-F238E27FC236}">
              <a16:creationId xmlns:a16="http://schemas.microsoft.com/office/drawing/2014/main" id="{00000000-0008-0000-0600-00008C000000}"/>
            </a:ext>
          </a:extLst>
        </xdr:cNvPr>
        <xdr:cNvSpPr/>
      </xdr:nvSpPr>
      <xdr:spPr>
        <a:xfrm>
          <a:off x="381360" y="40413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101</xdr:row>
      <xdr:rowOff>0</xdr:rowOff>
    </xdr:from>
    <xdr:ext cx="181080" cy="261000"/>
    <xdr:sp macro="" textlink="">
      <xdr:nvSpPr>
        <xdr:cNvPr id="141" name="CustomShape 1">
          <a:extLst>
            <a:ext uri="{FF2B5EF4-FFF2-40B4-BE49-F238E27FC236}">
              <a16:creationId xmlns:a16="http://schemas.microsoft.com/office/drawing/2014/main" id="{00000000-0008-0000-0600-00008D000000}"/>
            </a:ext>
          </a:extLst>
        </xdr:cNvPr>
        <xdr:cNvSpPr/>
      </xdr:nvSpPr>
      <xdr:spPr>
        <a:xfrm>
          <a:off x="381360" y="40712571"/>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101</xdr:row>
      <xdr:rowOff>0</xdr:rowOff>
    </xdr:from>
    <xdr:ext cx="181080" cy="261000"/>
    <xdr:sp macro="" textlink="">
      <xdr:nvSpPr>
        <xdr:cNvPr id="142" name="CustomShape 1">
          <a:extLst>
            <a:ext uri="{FF2B5EF4-FFF2-40B4-BE49-F238E27FC236}">
              <a16:creationId xmlns:a16="http://schemas.microsoft.com/office/drawing/2014/main" id="{00000000-0008-0000-0600-00008E000000}"/>
            </a:ext>
          </a:extLst>
        </xdr:cNvPr>
        <xdr:cNvSpPr/>
      </xdr:nvSpPr>
      <xdr:spPr>
        <a:xfrm>
          <a:off x="381360" y="40712571"/>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102</xdr:row>
      <xdr:rowOff>0</xdr:rowOff>
    </xdr:from>
    <xdr:ext cx="181080" cy="261000"/>
    <xdr:sp macro="" textlink="">
      <xdr:nvSpPr>
        <xdr:cNvPr id="143" name="CustomShape 1">
          <a:extLst>
            <a:ext uri="{FF2B5EF4-FFF2-40B4-BE49-F238E27FC236}">
              <a16:creationId xmlns:a16="http://schemas.microsoft.com/office/drawing/2014/main" id="{00000000-0008-0000-0600-00008F000000}"/>
            </a:ext>
          </a:extLst>
        </xdr:cNvPr>
        <xdr:cNvSpPr/>
      </xdr:nvSpPr>
      <xdr:spPr>
        <a:xfrm>
          <a:off x="381360" y="4101192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102</xdr:row>
      <xdr:rowOff>0</xdr:rowOff>
    </xdr:from>
    <xdr:ext cx="181080" cy="261000"/>
    <xdr:sp macro="" textlink="">
      <xdr:nvSpPr>
        <xdr:cNvPr id="144" name="CustomShape 1">
          <a:extLst>
            <a:ext uri="{FF2B5EF4-FFF2-40B4-BE49-F238E27FC236}">
              <a16:creationId xmlns:a16="http://schemas.microsoft.com/office/drawing/2014/main" id="{00000000-0008-0000-0600-000090000000}"/>
            </a:ext>
          </a:extLst>
        </xdr:cNvPr>
        <xdr:cNvSpPr/>
      </xdr:nvSpPr>
      <xdr:spPr>
        <a:xfrm>
          <a:off x="381360" y="4101192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103</xdr:row>
      <xdr:rowOff>0</xdr:rowOff>
    </xdr:from>
    <xdr:ext cx="181080" cy="261000"/>
    <xdr:sp macro="" textlink="">
      <xdr:nvSpPr>
        <xdr:cNvPr id="145" name="CustomShape 1">
          <a:extLst>
            <a:ext uri="{FF2B5EF4-FFF2-40B4-BE49-F238E27FC236}">
              <a16:creationId xmlns:a16="http://schemas.microsoft.com/office/drawing/2014/main" id="{00000000-0008-0000-0600-000091000000}"/>
            </a:ext>
          </a:extLst>
        </xdr:cNvPr>
        <xdr:cNvSpPr/>
      </xdr:nvSpPr>
      <xdr:spPr>
        <a:xfrm>
          <a:off x="381360" y="4131128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103</xdr:row>
      <xdr:rowOff>0</xdr:rowOff>
    </xdr:from>
    <xdr:ext cx="181080" cy="261000"/>
    <xdr:sp macro="" textlink="">
      <xdr:nvSpPr>
        <xdr:cNvPr id="146" name="CustomShape 1">
          <a:extLst>
            <a:ext uri="{FF2B5EF4-FFF2-40B4-BE49-F238E27FC236}">
              <a16:creationId xmlns:a16="http://schemas.microsoft.com/office/drawing/2014/main" id="{00000000-0008-0000-0600-000092000000}"/>
            </a:ext>
          </a:extLst>
        </xdr:cNvPr>
        <xdr:cNvSpPr/>
      </xdr:nvSpPr>
      <xdr:spPr>
        <a:xfrm>
          <a:off x="381360" y="4131128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104</xdr:row>
      <xdr:rowOff>0</xdr:rowOff>
    </xdr:from>
    <xdr:ext cx="181080" cy="261000"/>
    <xdr:sp macro="" textlink="">
      <xdr:nvSpPr>
        <xdr:cNvPr id="147" name="CustomShape 1">
          <a:extLst>
            <a:ext uri="{FF2B5EF4-FFF2-40B4-BE49-F238E27FC236}">
              <a16:creationId xmlns:a16="http://schemas.microsoft.com/office/drawing/2014/main" id="{00000000-0008-0000-0600-000093000000}"/>
            </a:ext>
          </a:extLst>
        </xdr:cNvPr>
        <xdr:cNvSpPr/>
      </xdr:nvSpPr>
      <xdr:spPr>
        <a:xfrm>
          <a:off x="381360" y="4161064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104</xdr:row>
      <xdr:rowOff>0</xdr:rowOff>
    </xdr:from>
    <xdr:ext cx="181080" cy="261000"/>
    <xdr:sp macro="" textlink="">
      <xdr:nvSpPr>
        <xdr:cNvPr id="148" name="CustomShape 1">
          <a:extLst>
            <a:ext uri="{FF2B5EF4-FFF2-40B4-BE49-F238E27FC236}">
              <a16:creationId xmlns:a16="http://schemas.microsoft.com/office/drawing/2014/main" id="{00000000-0008-0000-0600-000094000000}"/>
            </a:ext>
          </a:extLst>
        </xdr:cNvPr>
        <xdr:cNvSpPr/>
      </xdr:nvSpPr>
      <xdr:spPr>
        <a:xfrm>
          <a:off x="381360" y="4161064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105</xdr:row>
      <xdr:rowOff>0</xdr:rowOff>
    </xdr:from>
    <xdr:ext cx="181080" cy="261000"/>
    <xdr:sp macro="" textlink="">
      <xdr:nvSpPr>
        <xdr:cNvPr id="149" name="CustomShape 1">
          <a:extLst>
            <a:ext uri="{FF2B5EF4-FFF2-40B4-BE49-F238E27FC236}">
              <a16:creationId xmlns:a16="http://schemas.microsoft.com/office/drawing/2014/main" id="{00000000-0008-0000-0600-000095000000}"/>
            </a:ext>
          </a:extLst>
        </xdr:cNvPr>
        <xdr:cNvSpPr/>
      </xdr:nvSpPr>
      <xdr:spPr>
        <a:xfrm>
          <a:off x="381360" y="419100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105</xdr:row>
      <xdr:rowOff>0</xdr:rowOff>
    </xdr:from>
    <xdr:ext cx="181080" cy="261000"/>
    <xdr:sp macro="" textlink="">
      <xdr:nvSpPr>
        <xdr:cNvPr id="150" name="CustomShape 1">
          <a:extLst>
            <a:ext uri="{FF2B5EF4-FFF2-40B4-BE49-F238E27FC236}">
              <a16:creationId xmlns:a16="http://schemas.microsoft.com/office/drawing/2014/main" id="{00000000-0008-0000-0600-000096000000}"/>
            </a:ext>
          </a:extLst>
        </xdr:cNvPr>
        <xdr:cNvSpPr/>
      </xdr:nvSpPr>
      <xdr:spPr>
        <a:xfrm>
          <a:off x="381360" y="419100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106</xdr:row>
      <xdr:rowOff>0</xdr:rowOff>
    </xdr:from>
    <xdr:ext cx="181080" cy="261000"/>
    <xdr:sp macro="" textlink="">
      <xdr:nvSpPr>
        <xdr:cNvPr id="151" name="CustomShape 1">
          <a:extLst>
            <a:ext uri="{FF2B5EF4-FFF2-40B4-BE49-F238E27FC236}">
              <a16:creationId xmlns:a16="http://schemas.microsoft.com/office/drawing/2014/main" id="{00000000-0008-0000-0600-000097000000}"/>
            </a:ext>
          </a:extLst>
        </xdr:cNvPr>
        <xdr:cNvSpPr/>
      </xdr:nvSpPr>
      <xdr:spPr>
        <a:xfrm>
          <a:off x="381360" y="422093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106</xdr:row>
      <xdr:rowOff>0</xdr:rowOff>
    </xdr:from>
    <xdr:ext cx="181080" cy="261000"/>
    <xdr:sp macro="" textlink="">
      <xdr:nvSpPr>
        <xdr:cNvPr id="152" name="CustomShape 1">
          <a:extLst>
            <a:ext uri="{FF2B5EF4-FFF2-40B4-BE49-F238E27FC236}">
              <a16:creationId xmlns:a16="http://schemas.microsoft.com/office/drawing/2014/main" id="{00000000-0008-0000-0600-000098000000}"/>
            </a:ext>
          </a:extLst>
        </xdr:cNvPr>
        <xdr:cNvSpPr/>
      </xdr:nvSpPr>
      <xdr:spPr>
        <a:xfrm>
          <a:off x="381360" y="422093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107</xdr:row>
      <xdr:rowOff>0</xdr:rowOff>
    </xdr:from>
    <xdr:ext cx="181080" cy="261000"/>
    <xdr:sp macro="" textlink="">
      <xdr:nvSpPr>
        <xdr:cNvPr id="153" name="CustomShape 1">
          <a:extLst>
            <a:ext uri="{FF2B5EF4-FFF2-40B4-BE49-F238E27FC236}">
              <a16:creationId xmlns:a16="http://schemas.microsoft.com/office/drawing/2014/main" id="{00000000-0008-0000-0600-000099000000}"/>
            </a:ext>
          </a:extLst>
        </xdr:cNvPr>
        <xdr:cNvSpPr/>
      </xdr:nvSpPr>
      <xdr:spPr>
        <a:xfrm>
          <a:off x="381360" y="425087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107</xdr:row>
      <xdr:rowOff>0</xdr:rowOff>
    </xdr:from>
    <xdr:ext cx="181080" cy="261000"/>
    <xdr:sp macro="" textlink="">
      <xdr:nvSpPr>
        <xdr:cNvPr id="154" name="CustomShape 1">
          <a:extLst>
            <a:ext uri="{FF2B5EF4-FFF2-40B4-BE49-F238E27FC236}">
              <a16:creationId xmlns:a16="http://schemas.microsoft.com/office/drawing/2014/main" id="{00000000-0008-0000-0600-00009A000000}"/>
            </a:ext>
          </a:extLst>
        </xdr:cNvPr>
        <xdr:cNvSpPr/>
      </xdr:nvSpPr>
      <xdr:spPr>
        <a:xfrm>
          <a:off x="381360" y="425087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108</xdr:row>
      <xdr:rowOff>0</xdr:rowOff>
    </xdr:from>
    <xdr:ext cx="181080" cy="261000"/>
    <xdr:sp macro="" textlink="">
      <xdr:nvSpPr>
        <xdr:cNvPr id="155" name="CustomShape 1">
          <a:extLst>
            <a:ext uri="{FF2B5EF4-FFF2-40B4-BE49-F238E27FC236}">
              <a16:creationId xmlns:a16="http://schemas.microsoft.com/office/drawing/2014/main" id="{00000000-0008-0000-0600-00009B000000}"/>
            </a:ext>
          </a:extLst>
        </xdr:cNvPr>
        <xdr:cNvSpPr/>
      </xdr:nvSpPr>
      <xdr:spPr>
        <a:xfrm>
          <a:off x="381360" y="42808071"/>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108</xdr:row>
      <xdr:rowOff>0</xdr:rowOff>
    </xdr:from>
    <xdr:ext cx="181080" cy="261000"/>
    <xdr:sp macro="" textlink="">
      <xdr:nvSpPr>
        <xdr:cNvPr id="156" name="CustomShape 1">
          <a:extLst>
            <a:ext uri="{FF2B5EF4-FFF2-40B4-BE49-F238E27FC236}">
              <a16:creationId xmlns:a16="http://schemas.microsoft.com/office/drawing/2014/main" id="{00000000-0008-0000-0600-00009C000000}"/>
            </a:ext>
          </a:extLst>
        </xdr:cNvPr>
        <xdr:cNvSpPr/>
      </xdr:nvSpPr>
      <xdr:spPr>
        <a:xfrm>
          <a:off x="381360" y="42808071"/>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140</xdr:row>
      <xdr:rowOff>0</xdr:rowOff>
    </xdr:from>
    <xdr:ext cx="181080" cy="261000"/>
    <xdr:sp macro="" textlink="">
      <xdr:nvSpPr>
        <xdr:cNvPr id="157" name="CustomShape 1">
          <a:extLst>
            <a:ext uri="{FF2B5EF4-FFF2-40B4-BE49-F238E27FC236}">
              <a16:creationId xmlns:a16="http://schemas.microsoft.com/office/drawing/2014/main" id="{00000000-0008-0000-0600-00009D000000}"/>
            </a:ext>
          </a:extLst>
        </xdr:cNvPr>
        <xdr:cNvSpPr/>
      </xdr:nvSpPr>
      <xdr:spPr>
        <a:xfrm>
          <a:off x="381360" y="4474028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139</xdr:row>
      <xdr:rowOff>0</xdr:rowOff>
    </xdr:from>
    <xdr:ext cx="181080" cy="261000"/>
    <xdr:sp macro="" textlink="">
      <xdr:nvSpPr>
        <xdr:cNvPr id="158" name="CustomShape 1">
          <a:extLst>
            <a:ext uri="{FF2B5EF4-FFF2-40B4-BE49-F238E27FC236}">
              <a16:creationId xmlns:a16="http://schemas.microsoft.com/office/drawing/2014/main" id="{00000000-0008-0000-0600-00009E000000}"/>
            </a:ext>
          </a:extLst>
        </xdr:cNvPr>
        <xdr:cNvSpPr/>
      </xdr:nvSpPr>
      <xdr:spPr>
        <a:xfrm>
          <a:off x="381360" y="4310742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141</xdr:row>
      <xdr:rowOff>0</xdr:rowOff>
    </xdr:from>
    <xdr:ext cx="181080" cy="261000"/>
    <xdr:sp macro="" textlink="">
      <xdr:nvSpPr>
        <xdr:cNvPr id="159" name="CustomShape 1">
          <a:extLst>
            <a:ext uri="{FF2B5EF4-FFF2-40B4-BE49-F238E27FC236}">
              <a16:creationId xmlns:a16="http://schemas.microsoft.com/office/drawing/2014/main" id="{00000000-0008-0000-0600-00009F000000}"/>
            </a:ext>
          </a:extLst>
        </xdr:cNvPr>
        <xdr:cNvSpPr/>
      </xdr:nvSpPr>
      <xdr:spPr>
        <a:xfrm>
          <a:off x="381360" y="4622346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141</xdr:row>
      <xdr:rowOff>0</xdr:rowOff>
    </xdr:from>
    <xdr:ext cx="181080" cy="261000"/>
    <xdr:sp macro="" textlink="">
      <xdr:nvSpPr>
        <xdr:cNvPr id="160" name="CustomShape 1">
          <a:extLst>
            <a:ext uri="{FF2B5EF4-FFF2-40B4-BE49-F238E27FC236}">
              <a16:creationId xmlns:a16="http://schemas.microsoft.com/office/drawing/2014/main" id="{00000000-0008-0000-0600-0000A0000000}"/>
            </a:ext>
          </a:extLst>
        </xdr:cNvPr>
        <xdr:cNvSpPr/>
      </xdr:nvSpPr>
      <xdr:spPr>
        <a:xfrm>
          <a:off x="381360" y="4622346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142</xdr:row>
      <xdr:rowOff>0</xdr:rowOff>
    </xdr:from>
    <xdr:ext cx="181080" cy="261000"/>
    <xdr:sp macro="" textlink="">
      <xdr:nvSpPr>
        <xdr:cNvPr id="161" name="CustomShape 1">
          <a:extLst>
            <a:ext uri="{FF2B5EF4-FFF2-40B4-BE49-F238E27FC236}">
              <a16:creationId xmlns:a16="http://schemas.microsoft.com/office/drawing/2014/main" id="{00000000-0008-0000-0600-0000A1000000}"/>
            </a:ext>
          </a:extLst>
        </xdr:cNvPr>
        <xdr:cNvSpPr/>
      </xdr:nvSpPr>
      <xdr:spPr>
        <a:xfrm>
          <a:off x="381360" y="46522821"/>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142</xdr:row>
      <xdr:rowOff>0</xdr:rowOff>
    </xdr:from>
    <xdr:ext cx="181080" cy="261000"/>
    <xdr:sp macro="" textlink="">
      <xdr:nvSpPr>
        <xdr:cNvPr id="162" name="CustomShape 1">
          <a:extLst>
            <a:ext uri="{FF2B5EF4-FFF2-40B4-BE49-F238E27FC236}">
              <a16:creationId xmlns:a16="http://schemas.microsoft.com/office/drawing/2014/main" id="{00000000-0008-0000-0600-0000A2000000}"/>
            </a:ext>
          </a:extLst>
        </xdr:cNvPr>
        <xdr:cNvSpPr/>
      </xdr:nvSpPr>
      <xdr:spPr>
        <a:xfrm>
          <a:off x="381360" y="46522821"/>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143</xdr:row>
      <xdr:rowOff>0</xdr:rowOff>
    </xdr:from>
    <xdr:ext cx="181080" cy="261000"/>
    <xdr:sp macro="" textlink="">
      <xdr:nvSpPr>
        <xdr:cNvPr id="163" name="CustomShape 1">
          <a:extLst>
            <a:ext uri="{FF2B5EF4-FFF2-40B4-BE49-F238E27FC236}">
              <a16:creationId xmlns:a16="http://schemas.microsoft.com/office/drawing/2014/main" id="{00000000-0008-0000-0600-0000A3000000}"/>
            </a:ext>
          </a:extLst>
        </xdr:cNvPr>
        <xdr:cNvSpPr/>
      </xdr:nvSpPr>
      <xdr:spPr>
        <a:xfrm>
          <a:off x="381360" y="4682217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143</xdr:row>
      <xdr:rowOff>0</xdr:rowOff>
    </xdr:from>
    <xdr:ext cx="181080" cy="261000"/>
    <xdr:sp macro="" textlink="">
      <xdr:nvSpPr>
        <xdr:cNvPr id="164" name="CustomShape 1">
          <a:extLst>
            <a:ext uri="{FF2B5EF4-FFF2-40B4-BE49-F238E27FC236}">
              <a16:creationId xmlns:a16="http://schemas.microsoft.com/office/drawing/2014/main" id="{00000000-0008-0000-0600-0000A4000000}"/>
            </a:ext>
          </a:extLst>
        </xdr:cNvPr>
        <xdr:cNvSpPr/>
      </xdr:nvSpPr>
      <xdr:spPr>
        <a:xfrm>
          <a:off x="381360" y="4682217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144</xdr:row>
      <xdr:rowOff>0</xdr:rowOff>
    </xdr:from>
    <xdr:ext cx="181080" cy="261000"/>
    <xdr:sp macro="" textlink="">
      <xdr:nvSpPr>
        <xdr:cNvPr id="165" name="CustomShape 1">
          <a:extLst>
            <a:ext uri="{FF2B5EF4-FFF2-40B4-BE49-F238E27FC236}">
              <a16:creationId xmlns:a16="http://schemas.microsoft.com/office/drawing/2014/main" id="{00000000-0008-0000-0600-0000A5000000}"/>
            </a:ext>
          </a:extLst>
        </xdr:cNvPr>
        <xdr:cNvSpPr/>
      </xdr:nvSpPr>
      <xdr:spPr>
        <a:xfrm>
          <a:off x="381360" y="471215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144</xdr:row>
      <xdr:rowOff>0</xdr:rowOff>
    </xdr:from>
    <xdr:ext cx="181080" cy="261000"/>
    <xdr:sp macro="" textlink="">
      <xdr:nvSpPr>
        <xdr:cNvPr id="166" name="CustomShape 1">
          <a:extLst>
            <a:ext uri="{FF2B5EF4-FFF2-40B4-BE49-F238E27FC236}">
              <a16:creationId xmlns:a16="http://schemas.microsoft.com/office/drawing/2014/main" id="{00000000-0008-0000-0600-0000A6000000}"/>
            </a:ext>
          </a:extLst>
        </xdr:cNvPr>
        <xdr:cNvSpPr/>
      </xdr:nvSpPr>
      <xdr:spPr>
        <a:xfrm>
          <a:off x="381360" y="471215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145</xdr:row>
      <xdr:rowOff>0</xdr:rowOff>
    </xdr:from>
    <xdr:ext cx="181080" cy="261000"/>
    <xdr:sp macro="" textlink="">
      <xdr:nvSpPr>
        <xdr:cNvPr id="167" name="CustomShape 1">
          <a:extLst>
            <a:ext uri="{FF2B5EF4-FFF2-40B4-BE49-F238E27FC236}">
              <a16:creationId xmlns:a16="http://schemas.microsoft.com/office/drawing/2014/main" id="{00000000-0008-0000-0600-0000A7000000}"/>
            </a:ext>
          </a:extLst>
        </xdr:cNvPr>
        <xdr:cNvSpPr/>
      </xdr:nvSpPr>
      <xdr:spPr>
        <a:xfrm>
          <a:off x="381360" y="4742089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145</xdr:row>
      <xdr:rowOff>0</xdr:rowOff>
    </xdr:from>
    <xdr:ext cx="181080" cy="261000"/>
    <xdr:sp macro="" textlink="">
      <xdr:nvSpPr>
        <xdr:cNvPr id="168" name="CustomShape 1">
          <a:extLst>
            <a:ext uri="{FF2B5EF4-FFF2-40B4-BE49-F238E27FC236}">
              <a16:creationId xmlns:a16="http://schemas.microsoft.com/office/drawing/2014/main" id="{00000000-0008-0000-0600-0000A8000000}"/>
            </a:ext>
          </a:extLst>
        </xdr:cNvPr>
        <xdr:cNvSpPr/>
      </xdr:nvSpPr>
      <xdr:spPr>
        <a:xfrm>
          <a:off x="381360" y="47420893"/>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146</xdr:row>
      <xdr:rowOff>0</xdr:rowOff>
    </xdr:from>
    <xdr:ext cx="181080" cy="261000"/>
    <xdr:sp macro="" textlink="">
      <xdr:nvSpPr>
        <xdr:cNvPr id="169" name="CustomShape 1">
          <a:extLst>
            <a:ext uri="{FF2B5EF4-FFF2-40B4-BE49-F238E27FC236}">
              <a16:creationId xmlns:a16="http://schemas.microsoft.com/office/drawing/2014/main" id="{00000000-0008-0000-0600-0000A9000000}"/>
            </a:ext>
          </a:extLst>
        </xdr:cNvPr>
        <xdr:cNvSpPr/>
      </xdr:nvSpPr>
      <xdr:spPr>
        <a:xfrm>
          <a:off x="381360" y="47720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146</xdr:row>
      <xdr:rowOff>0</xdr:rowOff>
    </xdr:from>
    <xdr:ext cx="181080" cy="261000"/>
    <xdr:sp macro="" textlink="">
      <xdr:nvSpPr>
        <xdr:cNvPr id="170" name="CustomShape 1">
          <a:extLst>
            <a:ext uri="{FF2B5EF4-FFF2-40B4-BE49-F238E27FC236}">
              <a16:creationId xmlns:a16="http://schemas.microsoft.com/office/drawing/2014/main" id="{00000000-0008-0000-0600-0000AA000000}"/>
            </a:ext>
          </a:extLst>
        </xdr:cNvPr>
        <xdr:cNvSpPr/>
      </xdr:nvSpPr>
      <xdr:spPr>
        <a:xfrm>
          <a:off x="381360" y="47720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147</xdr:row>
      <xdr:rowOff>0</xdr:rowOff>
    </xdr:from>
    <xdr:ext cx="181080" cy="261000"/>
    <xdr:sp macro="" textlink="">
      <xdr:nvSpPr>
        <xdr:cNvPr id="171" name="CustomShape 1">
          <a:extLst>
            <a:ext uri="{FF2B5EF4-FFF2-40B4-BE49-F238E27FC236}">
              <a16:creationId xmlns:a16="http://schemas.microsoft.com/office/drawing/2014/main" id="{00000000-0008-0000-0600-0000AB000000}"/>
            </a:ext>
          </a:extLst>
        </xdr:cNvPr>
        <xdr:cNvSpPr/>
      </xdr:nvSpPr>
      <xdr:spPr>
        <a:xfrm>
          <a:off x="381360" y="4801960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147</xdr:row>
      <xdr:rowOff>0</xdr:rowOff>
    </xdr:from>
    <xdr:ext cx="181080" cy="261000"/>
    <xdr:sp macro="" textlink="">
      <xdr:nvSpPr>
        <xdr:cNvPr id="172" name="CustomShape 1">
          <a:extLst>
            <a:ext uri="{FF2B5EF4-FFF2-40B4-BE49-F238E27FC236}">
              <a16:creationId xmlns:a16="http://schemas.microsoft.com/office/drawing/2014/main" id="{00000000-0008-0000-0600-0000AC000000}"/>
            </a:ext>
          </a:extLst>
        </xdr:cNvPr>
        <xdr:cNvSpPr/>
      </xdr:nvSpPr>
      <xdr:spPr>
        <a:xfrm>
          <a:off x="381360" y="4801960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148</xdr:row>
      <xdr:rowOff>0</xdr:rowOff>
    </xdr:from>
    <xdr:ext cx="181080" cy="261000"/>
    <xdr:sp macro="" textlink="">
      <xdr:nvSpPr>
        <xdr:cNvPr id="173" name="CustomShape 1">
          <a:extLst>
            <a:ext uri="{FF2B5EF4-FFF2-40B4-BE49-F238E27FC236}">
              <a16:creationId xmlns:a16="http://schemas.microsoft.com/office/drawing/2014/main" id="{00000000-0008-0000-0600-0000AD000000}"/>
            </a:ext>
          </a:extLst>
        </xdr:cNvPr>
        <xdr:cNvSpPr/>
      </xdr:nvSpPr>
      <xdr:spPr>
        <a:xfrm>
          <a:off x="381360" y="4831896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148</xdr:row>
      <xdr:rowOff>0</xdr:rowOff>
    </xdr:from>
    <xdr:ext cx="181080" cy="261000"/>
    <xdr:sp macro="" textlink="">
      <xdr:nvSpPr>
        <xdr:cNvPr id="174" name="CustomShape 1">
          <a:extLst>
            <a:ext uri="{FF2B5EF4-FFF2-40B4-BE49-F238E27FC236}">
              <a16:creationId xmlns:a16="http://schemas.microsoft.com/office/drawing/2014/main" id="{00000000-0008-0000-0600-0000AE000000}"/>
            </a:ext>
          </a:extLst>
        </xdr:cNvPr>
        <xdr:cNvSpPr/>
      </xdr:nvSpPr>
      <xdr:spPr>
        <a:xfrm>
          <a:off x="381360" y="4831896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149</xdr:row>
      <xdr:rowOff>0</xdr:rowOff>
    </xdr:from>
    <xdr:ext cx="181080" cy="261000"/>
    <xdr:sp macro="" textlink="">
      <xdr:nvSpPr>
        <xdr:cNvPr id="175" name="CustomShape 1">
          <a:extLst>
            <a:ext uri="{FF2B5EF4-FFF2-40B4-BE49-F238E27FC236}">
              <a16:creationId xmlns:a16="http://schemas.microsoft.com/office/drawing/2014/main" id="{00000000-0008-0000-0600-0000AF000000}"/>
            </a:ext>
          </a:extLst>
        </xdr:cNvPr>
        <xdr:cNvSpPr/>
      </xdr:nvSpPr>
      <xdr:spPr>
        <a:xfrm>
          <a:off x="381360" y="48618321"/>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149</xdr:row>
      <xdr:rowOff>0</xdr:rowOff>
    </xdr:from>
    <xdr:ext cx="181080" cy="261000"/>
    <xdr:sp macro="" textlink="">
      <xdr:nvSpPr>
        <xdr:cNvPr id="176" name="CustomShape 1">
          <a:extLst>
            <a:ext uri="{FF2B5EF4-FFF2-40B4-BE49-F238E27FC236}">
              <a16:creationId xmlns:a16="http://schemas.microsoft.com/office/drawing/2014/main" id="{00000000-0008-0000-0600-0000B0000000}"/>
            </a:ext>
          </a:extLst>
        </xdr:cNvPr>
        <xdr:cNvSpPr/>
      </xdr:nvSpPr>
      <xdr:spPr>
        <a:xfrm>
          <a:off x="381360" y="48618321"/>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150</xdr:row>
      <xdr:rowOff>0</xdr:rowOff>
    </xdr:from>
    <xdr:ext cx="181080" cy="261000"/>
    <xdr:sp macro="" textlink="">
      <xdr:nvSpPr>
        <xdr:cNvPr id="177" name="CustomShape 1">
          <a:extLst>
            <a:ext uri="{FF2B5EF4-FFF2-40B4-BE49-F238E27FC236}">
              <a16:creationId xmlns:a16="http://schemas.microsoft.com/office/drawing/2014/main" id="{00000000-0008-0000-0600-0000B1000000}"/>
            </a:ext>
          </a:extLst>
        </xdr:cNvPr>
        <xdr:cNvSpPr/>
      </xdr:nvSpPr>
      <xdr:spPr>
        <a:xfrm>
          <a:off x="381360" y="4891767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150</xdr:row>
      <xdr:rowOff>0</xdr:rowOff>
    </xdr:from>
    <xdr:ext cx="181080" cy="261000"/>
    <xdr:sp macro="" textlink="">
      <xdr:nvSpPr>
        <xdr:cNvPr id="178" name="CustomShape 1">
          <a:extLst>
            <a:ext uri="{FF2B5EF4-FFF2-40B4-BE49-F238E27FC236}">
              <a16:creationId xmlns:a16="http://schemas.microsoft.com/office/drawing/2014/main" id="{00000000-0008-0000-0600-0000B2000000}"/>
            </a:ext>
          </a:extLst>
        </xdr:cNvPr>
        <xdr:cNvSpPr/>
      </xdr:nvSpPr>
      <xdr:spPr>
        <a:xfrm>
          <a:off x="381360" y="4891767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110</xdr:row>
      <xdr:rowOff>0</xdr:rowOff>
    </xdr:from>
    <xdr:ext cx="181080" cy="261000"/>
    <xdr:sp macro="" textlink="">
      <xdr:nvSpPr>
        <xdr:cNvPr id="125" name="CustomShape 1">
          <a:extLst>
            <a:ext uri="{FF2B5EF4-FFF2-40B4-BE49-F238E27FC236}">
              <a16:creationId xmlns:a16="http://schemas.microsoft.com/office/drawing/2014/main" id="{00000000-0008-0000-0600-00007D000000}"/>
            </a:ext>
          </a:extLst>
        </xdr:cNvPr>
        <xdr:cNvSpPr/>
      </xdr:nvSpPr>
      <xdr:spPr>
        <a:xfrm>
          <a:off x="381360" y="4528704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109</xdr:row>
      <xdr:rowOff>0</xdr:rowOff>
    </xdr:from>
    <xdr:ext cx="181080" cy="261000"/>
    <xdr:sp macro="" textlink="">
      <xdr:nvSpPr>
        <xdr:cNvPr id="126" name="CustomShape 1">
          <a:extLst>
            <a:ext uri="{FF2B5EF4-FFF2-40B4-BE49-F238E27FC236}">
              <a16:creationId xmlns:a16="http://schemas.microsoft.com/office/drawing/2014/main" id="{00000000-0008-0000-0600-00007E000000}"/>
            </a:ext>
          </a:extLst>
        </xdr:cNvPr>
        <xdr:cNvSpPr/>
      </xdr:nvSpPr>
      <xdr:spPr>
        <a:xfrm>
          <a:off x="381360" y="43659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127" name="CustomShape 1">
          <a:extLst>
            <a:ext uri="{FF2B5EF4-FFF2-40B4-BE49-F238E27FC236}">
              <a16:creationId xmlns:a16="http://schemas.microsoft.com/office/drawing/2014/main" id="{00000000-0008-0000-0600-00007F000000}"/>
            </a:ext>
          </a:extLst>
        </xdr:cNvPr>
        <xdr:cNvSpPr/>
      </xdr:nvSpPr>
      <xdr:spPr>
        <a:xfrm>
          <a:off x="381360" y="46759091"/>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128" name="CustomShape 1">
          <a:extLst>
            <a:ext uri="{FF2B5EF4-FFF2-40B4-BE49-F238E27FC236}">
              <a16:creationId xmlns:a16="http://schemas.microsoft.com/office/drawing/2014/main" id="{00000000-0008-0000-0600-000080000000}"/>
            </a:ext>
          </a:extLst>
        </xdr:cNvPr>
        <xdr:cNvSpPr/>
      </xdr:nvSpPr>
      <xdr:spPr>
        <a:xfrm>
          <a:off x="381360" y="46759091"/>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129" name="CustomShape 1">
          <a:extLst>
            <a:ext uri="{FF2B5EF4-FFF2-40B4-BE49-F238E27FC236}">
              <a16:creationId xmlns:a16="http://schemas.microsoft.com/office/drawing/2014/main" id="{00000000-0008-0000-0600-000081000000}"/>
            </a:ext>
          </a:extLst>
        </xdr:cNvPr>
        <xdr:cNvSpPr/>
      </xdr:nvSpPr>
      <xdr:spPr>
        <a:xfrm>
          <a:off x="381360" y="5327072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130" name="CustomShape 1">
          <a:extLst>
            <a:ext uri="{FF2B5EF4-FFF2-40B4-BE49-F238E27FC236}">
              <a16:creationId xmlns:a16="http://schemas.microsoft.com/office/drawing/2014/main" id="{00000000-0008-0000-0600-000082000000}"/>
            </a:ext>
          </a:extLst>
        </xdr:cNvPr>
        <xdr:cNvSpPr/>
      </xdr:nvSpPr>
      <xdr:spPr>
        <a:xfrm>
          <a:off x="381360" y="5327072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131" name="CustomShape 1">
          <a:extLst>
            <a:ext uri="{FF2B5EF4-FFF2-40B4-BE49-F238E27FC236}">
              <a16:creationId xmlns:a16="http://schemas.microsoft.com/office/drawing/2014/main" id="{00000000-0008-0000-0600-000083000000}"/>
            </a:ext>
          </a:extLst>
        </xdr:cNvPr>
        <xdr:cNvSpPr/>
      </xdr:nvSpPr>
      <xdr:spPr>
        <a:xfrm>
          <a:off x="381360" y="5327072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132" name="CustomShape 1">
          <a:extLst>
            <a:ext uri="{FF2B5EF4-FFF2-40B4-BE49-F238E27FC236}">
              <a16:creationId xmlns:a16="http://schemas.microsoft.com/office/drawing/2014/main" id="{00000000-0008-0000-0600-000084000000}"/>
            </a:ext>
          </a:extLst>
        </xdr:cNvPr>
        <xdr:cNvSpPr/>
      </xdr:nvSpPr>
      <xdr:spPr>
        <a:xfrm>
          <a:off x="381360" y="5327072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133" name="CustomShape 1">
          <a:extLst>
            <a:ext uri="{FF2B5EF4-FFF2-40B4-BE49-F238E27FC236}">
              <a16:creationId xmlns:a16="http://schemas.microsoft.com/office/drawing/2014/main" id="{00000000-0008-0000-0600-000085000000}"/>
            </a:ext>
          </a:extLst>
        </xdr:cNvPr>
        <xdr:cNvSpPr/>
      </xdr:nvSpPr>
      <xdr:spPr>
        <a:xfrm>
          <a:off x="381360" y="5327072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134" name="CustomShape 1">
          <a:extLst>
            <a:ext uri="{FF2B5EF4-FFF2-40B4-BE49-F238E27FC236}">
              <a16:creationId xmlns:a16="http://schemas.microsoft.com/office/drawing/2014/main" id="{00000000-0008-0000-0600-000086000000}"/>
            </a:ext>
          </a:extLst>
        </xdr:cNvPr>
        <xdr:cNvSpPr/>
      </xdr:nvSpPr>
      <xdr:spPr>
        <a:xfrm>
          <a:off x="381360" y="5327072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135" name="CustomShape 1">
          <a:extLst>
            <a:ext uri="{FF2B5EF4-FFF2-40B4-BE49-F238E27FC236}">
              <a16:creationId xmlns:a16="http://schemas.microsoft.com/office/drawing/2014/main" id="{00000000-0008-0000-0600-000087000000}"/>
            </a:ext>
          </a:extLst>
        </xdr:cNvPr>
        <xdr:cNvSpPr/>
      </xdr:nvSpPr>
      <xdr:spPr>
        <a:xfrm>
          <a:off x="381360" y="5327072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136" name="CustomShape 1">
          <a:extLst>
            <a:ext uri="{FF2B5EF4-FFF2-40B4-BE49-F238E27FC236}">
              <a16:creationId xmlns:a16="http://schemas.microsoft.com/office/drawing/2014/main" id="{00000000-0008-0000-0600-000088000000}"/>
            </a:ext>
          </a:extLst>
        </xdr:cNvPr>
        <xdr:cNvSpPr/>
      </xdr:nvSpPr>
      <xdr:spPr>
        <a:xfrm>
          <a:off x="381360" y="5327072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179" name="CustomShape 1">
          <a:extLst>
            <a:ext uri="{FF2B5EF4-FFF2-40B4-BE49-F238E27FC236}">
              <a16:creationId xmlns:a16="http://schemas.microsoft.com/office/drawing/2014/main" id="{00000000-0008-0000-0600-0000B3000000}"/>
            </a:ext>
          </a:extLst>
        </xdr:cNvPr>
        <xdr:cNvSpPr/>
      </xdr:nvSpPr>
      <xdr:spPr>
        <a:xfrm>
          <a:off x="381360" y="5327072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180" name="CustomShape 1">
          <a:extLst>
            <a:ext uri="{FF2B5EF4-FFF2-40B4-BE49-F238E27FC236}">
              <a16:creationId xmlns:a16="http://schemas.microsoft.com/office/drawing/2014/main" id="{00000000-0008-0000-0600-0000B4000000}"/>
            </a:ext>
          </a:extLst>
        </xdr:cNvPr>
        <xdr:cNvSpPr/>
      </xdr:nvSpPr>
      <xdr:spPr>
        <a:xfrm>
          <a:off x="381360" y="5327072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181" name="CustomShape 1">
          <a:extLst>
            <a:ext uri="{FF2B5EF4-FFF2-40B4-BE49-F238E27FC236}">
              <a16:creationId xmlns:a16="http://schemas.microsoft.com/office/drawing/2014/main" id="{00000000-0008-0000-0600-0000B5000000}"/>
            </a:ext>
          </a:extLst>
        </xdr:cNvPr>
        <xdr:cNvSpPr/>
      </xdr:nvSpPr>
      <xdr:spPr>
        <a:xfrm>
          <a:off x="381360" y="5327072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182" name="CustomShape 1">
          <a:extLst>
            <a:ext uri="{FF2B5EF4-FFF2-40B4-BE49-F238E27FC236}">
              <a16:creationId xmlns:a16="http://schemas.microsoft.com/office/drawing/2014/main" id="{00000000-0008-0000-0600-0000B6000000}"/>
            </a:ext>
          </a:extLst>
        </xdr:cNvPr>
        <xdr:cNvSpPr/>
      </xdr:nvSpPr>
      <xdr:spPr>
        <a:xfrm>
          <a:off x="381360" y="5327072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113</xdr:row>
      <xdr:rowOff>0</xdr:rowOff>
    </xdr:from>
    <xdr:ext cx="181080" cy="261000"/>
    <xdr:sp macro="" textlink="">
      <xdr:nvSpPr>
        <xdr:cNvPr id="183" name="CustomShape 1">
          <a:extLst>
            <a:ext uri="{FF2B5EF4-FFF2-40B4-BE49-F238E27FC236}">
              <a16:creationId xmlns:a16="http://schemas.microsoft.com/office/drawing/2014/main" id="{00000000-0008-0000-0600-0000B7000000}"/>
            </a:ext>
          </a:extLst>
        </xdr:cNvPr>
        <xdr:cNvSpPr/>
      </xdr:nvSpPr>
      <xdr:spPr>
        <a:xfrm>
          <a:off x="381360" y="5327072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113</xdr:row>
      <xdr:rowOff>0</xdr:rowOff>
    </xdr:from>
    <xdr:ext cx="181080" cy="261000"/>
    <xdr:sp macro="" textlink="">
      <xdr:nvSpPr>
        <xdr:cNvPr id="184" name="CustomShape 1">
          <a:extLst>
            <a:ext uri="{FF2B5EF4-FFF2-40B4-BE49-F238E27FC236}">
              <a16:creationId xmlns:a16="http://schemas.microsoft.com/office/drawing/2014/main" id="{00000000-0008-0000-0600-0000B8000000}"/>
            </a:ext>
          </a:extLst>
        </xdr:cNvPr>
        <xdr:cNvSpPr/>
      </xdr:nvSpPr>
      <xdr:spPr>
        <a:xfrm>
          <a:off x="381360" y="5327072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112</xdr:row>
      <xdr:rowOff>0</xdr:rowOff>
    </xdr:from>
    <xdr:ext cx="181080" cy="261000"/>
    <xdr:sp macro="" textlink="">
      <xdr:nvSpPr>
        <xdr:cNvPr id="185" name="CustomShape 1">
          <a:extLst>
            <a:ext uri="{FF2B5EF4-FFF2-40B4-BE49-F238E27FC236}">
              <a16:creationId xmlns:a16="http://schemas.microsoft.com/office/drawing/2014/main" id="{00000000-0008-0000-0600-0000B9000000}"/>
            </a:ext>
          </a:extLst>
        </xdr:cNvPr>
        <xdr:cNvSpPr/>
      </xdr:nvSpPr>
      <xdr:spPr>
        <a:xfrm>
          <a:off x="381360" y="5327072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112</xdr:row>
      <xdr:rowOff>0</xdr:rowOff>
    </xdr:from>
    <xdr:ext cx="181080" cy="261000"/>
    <xdr:sp macro="" textlink="">
      <xdr:nvSpPr>
        <xdr:cNvPr id="186" name="CustomShape 1">
          <a:extLst>
            <a:ext uri="{FF2B5EF4-FFF2-40B4-BE49-F238E27FC236}">
              <a16:creationId xmlns:a16="http://schemas.microsoft.com/office/drawing/2014/main" id="{00000000-0008-0000-0600-0000BA000000}"/>
            </a:ext>
          </a:extLst>
        </xdr:cNvPr>
        <xdr:cNvSpPr/>
      </xdr:nvSpPr>
      <xdr:spPr>
        <a:xfrm>
          <a:off x="381360" y="5327072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187" name="CustomShape 1">
          <a:extLst>
            <a:ext uri="{FF2B5EF4-FFF2-40B4-BE49-F238E27FC236}">
              <a16:creationId xmlns:a16="http://schemas.microsoft.com/office/drawing/2014/main" id="{00000000-0008-0000-0600-0000BB000000}"/>
            </a:ext>
          </a:extLst>
        </xdr:cNvPr>
        <xdr:cNvSpPr/>
      </xdr:nvSpPr>
      <xdr:spPr>
        <a:xfrm>
          <a:off x="381360" y="5327072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188" name="CustomShape 1">
          <a:extLst>
            <a:ext uri="{FF2B5EF4-FFF2-40B4-BE49-F238E27FC236}">
              <a16:creationId xmlns:a16="http://schemas.microsoft.com/office/drawing/2014/main" id="{00000000-0008-0000-0600-0000BC000000}"/>
            </a:ext>
          </a:extLst>
        </xdr:cNvPr>
        <xdr:cNvSpPr/>
      </xdr:nvSpPr>
      <xdr:spPr>
        <a:xfrm>
          <a:off x="381360" y="5327072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111</xdr:row>
      <xdr:rowOff>0</xdr:rowOff>
    </xdr:from>
    <xdr:ext cx="181080" cy="261000"/>
    <xdr:sp macro="" textlink="">
      <xdr:nvSpPr>
        <xdr:cNvPr id="189" name="CustomShape 1">
          <a:extLst>
            <a:ext uri="{FF2B5EF4-FFF2-40B4-BE49-F238E27FC236}">
              <a16:creationId xmlns:a16="http://schemas.microsoft.com/office/drawing/2014/main" id="{00000000-0008-0000-0600-0000BD000000}"/>
            </a:ext>
          </a:extLst>
        </xdr:cNvPr>
        <xdr:cNvSpPr/>
      </xdr:nvSpPr>
      <xdr:spPr>
        <a:xfrm>
          <a:off x="381360" y="5327072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111</xdr:row>
      <xdr:rowOff>0</xdr:rowOff>
    </xdr:from>
    <xdr:ext cx="181080" cy="261000"/>
    <xdr:sp macro="" textlink="">
      <xdr:nvSpPr>
        <xdr:cNvPr id="190" name="CustomShape 1">
          <a:extLst>
            <a:ext uri="{FF2B5EF4-FFF2-40B4-BE49-F238E27FC236}">
              <a16:creationId xmlns:a16="http://schemas.microsoft.com/office/drawing/2014/main" id="{00000000-0008-0000-0600-0000BE000000}"/>
            </a:ext>
          </a:extLst>
        </xdr:cNvPr>
        <xdr:cNvSpPr/>
      </xdr:nvSpPr>
      <xdr:spPr>
        <a:xfrm>
          <a:off x="381360" y="5327072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111</xdr:row>
      <xdr:rowOff>0</xdr:rowOff>
    </xdr:from>
    <xdr:ext cx="181080" cy="261000"/>
    <xdr:sp macro="" textlink="">
      <xdr:nvSpPr>
        <xdr:cNvPr id="191" name="CustomShape 1">
          <a:extLst>
            <a:ext uri="{FF2B5EF4-FFF2-40B4-BE49-F238E27FC236}">
              <a16:creationId xmlns:a16="http://schemas.microsoft.com/office/drawing/2014/main" id="{00000000-0008-0000-0600-0000BF000000}"/>
            </a:ext>
          </a:extLst>
        </xdr:cNvPr>
        <xdr:cNvSpPr/>
      </xdr:nvSpPr>
      <xdr:spPr>
        <a:xfrm>
          <a:off x="381360" y="46759091"/>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111</xdr:row>
      <xdr:rowOff>0</xdr:rowOff>
    </xdr:from>
    <xdr:ext cx="181080" cy="261000"/>
    <xdr:sp macro="" textlink="">
      <xdr:nvSpPr>
        <xdr:cNvPr id="192" name="CustomShape 1">
          <a:extLst>
            <a:ext uri="{FF2B5EF4-FFF2-40B4-BE49-F238E27FC236}">
              <a16:creationId xmlns:a16="http://schemas.microsoft.com/office/drawing/2014/main" id="{00000000-0008-0000-0600-0000C0000000}"/>
            </a:ext>
          </a:extLst>
        </xdr:cNvPr>
        <xdr:cNvSpPr/>
      </xdr:nvSpPr>
      <xdr:spPr>
        <a:xfrm>
          <a:off x="381360" y="46759091"/>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193" name="CustomShape 1">
          <a:extLst>
            <a:ext uri="{FF2B5EF4-FFF2-40B4-BE49-F238E27FC236}">
              <a16:creationId xmlns:a16="http://schemas.microsoft.com/office/drawing/2014/main" id="{00000000-0008-0000-0600-0000C1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194" name="CustomShape 1">
          <a:extLst>
            <a:ext uri="{FF2B5EF4-FFF2-40B4-BE49-F238E27FC236}">
              <a16:creationId xmlns:a16="http://schemas.microsoft.com/office/drawing/2014/main" id="{00000000-0008-0000-0600-0000C2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195" name="CustomShape 1">
          <a:extLst>
            <a:ext uri="{FF2B5EF4-FFF2-40B4-BE49-F238E27FC236}">
              <a16:creationId xmlns:a16="http://schemas.microsoft.com/office/drawing/2014/main" id="{00000000-0008-0000-0600-0000C3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196" name="CustomShape 1">
          <a:extLst>
            <a:ext uri="{FF2B5EF4-FFF2-40B4-BE49-F238E27FC236}">
              <a16:creationId xmlns:a16="http://schemas.microsoft.com/office/drawing/2014/main" id="{00000000-0008-0000-0600-0000C4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112</xdr:row>
      <xdr:rowOff>0</xdr:rowOff>
    </xdr:from>
    <xdr:ext cx="181080" cy="261000"/>
    <xdr:sp macro="" textlink="">
      <xdr:nvSpPr>
        <xdr:cNvPr id="197" name="CustomShape 1">
          <a:extLst>
            <a:ext uri="{FF2B5EF4-FFF2-40B4-BE49-F238E27FC236}">
              <a16:creationId xmlns:a16="http://schemas.microsoft.com/office/drawing/2014/main" id="{00000000-0008-0000-0600-0000C5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112</xdr:row>
      <xdr:rowOff>0</xdr:rowOff>
    </xdr:from>
    <xdr:ext cx="181080" cy="261000"/>
    <xdr:sp macro="" textlink="">
      <xdr:nvSpPr>
        <xdr:cNvPr id="198" name="CustomShape 1">
          <a:extLst>
            <a:ext uri="{FF2B5EF4-FFF2-40B4-BE49-F238E27FC236}">
              <a16:creationId xmlns:a16="http://schemas.microsoft.com/office/drawing/2014/main" id="{00000000-0008-0000-0600-0000C6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112</xdr:row>
      <xdr:rowOff>0</xdr:rowOff>
    </xdr:from>
    <xdr:ext cx="181080" cy="261000"/>
    <xdr:sp macro="" textlink="">
      <xdr:nvSpPr>
        <xdr:cNvPr id="199" name="CustomShape 1">
          <a:extLst>
            <a:ext uri="{FF2B5EF4-FFF2-40B4-BE49-F238E27FC236}">
              <a16:creationId xmlns:a16="http://schemas.microsoft.com/office/drawing/2014/main" id="{00000000-0008-0000-0600-0000C7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112</xdr:row>
      <xdr:rowOff>0</xdr:rowOff>
    </xdr:from>
    <xdr:ext cx="181080" cy="261000"/>
    <xdr:sp macro="" textlink="">
      <xdr:nvSpPr>
        <xdr:cNvPr id="200" name="CustomShape 1">
          <a:extLst>
            <a:ext uri="{FF2B5EF4-FFF2-40B4-BE49-F238E27FC236}">
              <a16:creationId xmlns:a16="http://schemas.microsoft.com/office/drawing/2014/main" id="{00000000-0008-0000-0600-0000C8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113</xdr:row>
      <xdr:rowOff>0</xdr:rowOff>
    </xdr:from>
    <xdr:ext cx="181080" cy="261000"/>
    <xdr:sp macro="" textlink="">
      <xdr:nvSpPr>
        <xdr:cNvPr id="201" name="CustomShape 1">
          <a:extLst>
            <a:ext uri="{FF2B5EF4-FFF2-40B4-BE49-F238E27FC236}">
              <a16:creationId xmlns:a16="http://schemas.microsoft.com/office/drawing/2014/main" id="{00000000-0008-0000-0600-0000C9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113</xdr:row>
      <xdr:rowOff>0</xdr:rowOff>
    </xdr:from>
    <xdr:ext cx="181080" cy="261000"/>
    <xdr:sp macro="" textlink="">
      <xdr:nvSpPr>
        <xdr:cNvPr id="202" name="CustomShape 1">
          <a:extLst>
            <a:ext uri="{FF2B5EF4-FFF2-40B4-BE49-F238E27FC236}">
              <a16:creationId xmlns:a16="http://schemas.microsoft.com/office/drawing/2014/main" id="{00000000-0008-0000-0600-0000CA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113</xdr:row>
      <xdr:rowOff>0</xdr:rowOff>
    </xdr:from>
    <xdr:ext cx="181080" cy="261000"/>
    <xdr:sp macro="" textlink="">
      <xdr:nvSpPr>
        <xdr:cNvPr id="203" name="CustomShape 1">
          <a:extLst>
            <a:ext uri="{FF2B5EF4-FFF2-40B4-BE49-F238E27FC236}">
              <a16:creationId xmlns:a16="http://schemas.microsoft.com/office/drawing/2014/main" id="{00000000-0008-0000-0600-0000CB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113</xdr:row>
      <xdr:rowOff>0</xdr:rowOff>
    </xdr:from>
    <xdr:ext cx="181080" cy="261000"/>
    <xdr:sp macro="" textlink="">
      <xdr:nvSpPr>
        <xdr:cNvPr id="204" name="CustomShape 1">
          <a:extLst>
            <a:ext uri="{FF2B5EF4-FFF2-40B4-BE49-F238E27FC236}">
              <a16:creationId xmlns:a16="http://schemas.microsoft.com/office/drawing/2014/main" id="{00000000-0008-0000-0600-0000CC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205" name="CustomShape 1">
          <a:extLst>
            <a:ext uri="{FF2B5EF4-FFF2-40B4-BE49-F238E27FC236}">
              <a16:creationId xmlns:a16="http://schemas.microsoft.com/office/drawing/2014/main" id="{00000000-0008-0000-0600-0000CD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206" name="CustomShape 1">
          <a:extLst>
            <a:ext uri="{FF2B5EF4-FFF2-40B4-BE49-F238E27FC236}">
              <a16:creationId xmlns:a16="http://schemas.microsoft.com/office/drawing/2014/main" id="{00000000-0008-0000-0600-0000CE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207" name="CustomShape 1">
          <a:extLst>
            <a:ext uri="{FF2B5EF4-FFF2-40B4-BE49-F238E27FC236}">
              <a16:creationId xmlns:a16="http://schemas.microsoft.com/office/drawing/2014/main" id="{00000000-0008-0000-0600-0000CF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208" name="CustomShape 1">
          <a:extLst>
            <a:ext uri="{FF2B5EF4-FFF2-40B4-BE49-F238E27FC236}">
              <a16:creationId xmlns:a16="http://schemas.microsoft.com/office/drawing/2014/main" id="{00000000-0008-0000-0600-0000D0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209" name="CustomShape 1">
          <a:extLst>
            <a:ext uri="{FF2B5EF4-FFF2-40B4-BE49-F238E27FC236}">
              <a16:creationId xmlns:a16="http://schemas.microsoft.com/office/drawing/2014/main" id="{00000000-0008-0000-0600-0000D1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210" name="CustomShape 1">
          <a:extLst>
            <a:ext uri="{FF2B5EF4-FFF2-40B4-BE49-F238E27FC236}">
              <a16:creationId xmlns:a16="http://schemas.microsoft.com/office/drawing/2014/main" id="{00000000-0008-0000-0600-0000D2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211" name="CustomShape 1">
          <a:extLst>
            <a:ext uri="{FF2B5EF4-FFF2-40B4-BE49-F238E27FC236}">
              <a16:creationId xmlns:a16="http://schemas.microsoft.com/office/drawing/2014/main" id="{00000000-0008-0000-0600-0000D3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212" name="CustomShape 1">
          <a:extLst>
            <a:ext uri="{FF2B5EF4-FFF2-40B4-BE49-F238E27FC236}">
              <a16:creationId xmlns:a16="http://schemas.microsoft.com/office/drawing/2014/main" id="{00000000-0008-0000-0600-0000D4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213" name="CustomShape 1">
          <a:extLst>
            <a:ext uri="{FF2B5EF4-FFF2-40B4-BE49-F238E27FC236}">
              <a16:creationId xmlns:a16="http://schemas.microsoft.com/office/drawing/2014/main" id="{00000000-0008-0000-0600-0000D5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214" name="CustomShape 1">
          <a:extLst>
            <a:ext uri="{FF2B5EF4-FFF2-40B4-BE49-F238E27FC236}">
              <a16:creationId xmlns:a16="http://schemas.microsoft.com/office/drawing/2014/main" id="{00000000-0008-0000-0600-0000D6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215" name="CustomShape 1">
          <a:extLst>
            <a:ext uri="{FF2B5EF4-FFF2-40B4-BE49-F238E27FC236}">
              <a16:creationId xmlns:a16="http://schemas.microsoft.com/office/drawing/2014/main" id="{00000000-0008-0000-0600-0000D7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216" name="CustomShape 1">
          <a:extLst>
            <a:ext uri="{FF2B5EF4-FFF2-40B4-BE49-F238E27FC236}">
              <a16:creationId xmlns:a16="http://schemas.microsoft.com/office/drawing/2014/main" id="{00000000-0008-0000-0600-0000D8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217" name="CustomShape 1">
          <a:extLst>
            <a:ext uri="{FF2B5EF4-FFF2-40B4-BE49-F238E27FC236}">
              <a16:creationId xmlns:a16="http://schemas.microsoft.com/office/drawing/2014/main" id="{00000000-0008-0000-0600-0000D9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218" name="CustomShape 1">
          <a:extLst>
            <a:ext uri="{FF2B5EF4-FFF2-40B4-BE49-F238E27FC236}">
              <a16:creationId xmlns:a16="http://schemas.microsoft.com/office/drawing/2014/main" id="{00000000-0008-0000-0600-0000DA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219" name="CustomShape 1">
          <a:extLst>
            <a:ext uri="{FF2B5EF4-FFF2-40B4-BE49-F238E27FC236}">
              <a16:creationId xmlns:a16="http://schemas.microsoft.com/office/drawing/2014/main" id="{00000000-0008-0000-0600-0000DB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220" name="CustomShape 1">
          <a:extLst>
            <a:ext uri="{FF2B5EF4-FFF2-40B4-BE49-F238E27FC236}">
              <a16:creationId xmlns:a16="http://schemas.microsoft.com/office/drawing/2014/main" id="{00000000-0008-0000-0600-0000DC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221" name="CustomShape 1">
          <a:extLst>
            <a:ext uri="{FF2B5EF4-FFF2-40B4-BE49-F238E27FC236}">
              <a16:creationId xmlns:a16="http://schemas.microsoft.com/office/drawing/2014/main" id="{00000000-0008-0000-0600-0000DD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222" name="CustomShape 1">
          <a:extLst>
            <a:ext uri="{FF2B5EF4-FFF2-40B4-BE49-F238E27FC236}">
              <a16:creationId xmlns:a16="http://schemas.microsoft.com/office/drawing/2014/main" id="{00000000-0008-0000-0600-0000DE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223" name="CustomShape 1">
          <a:extLst>
            <a:ext uri="{FF2B5EF4-FFF2-40B4-BE49-F238E27FC236}">
              <a16:creationId xmlns:a16="http://schemas.microsoft.com/office/drawing/2014/main" id="{00000000-0008-0000-0600-0000DF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224" name="CustomShape 1">
          <a:extLst>
            <a:ext uri="{FF2B5EF4-FFF2-40B4-BE49-F238E27FC236}">
              <a16:creationId xmlns:a16="http://schemas.microsoft.com/office/drawing/2014/main" id="{00000000-0008-0000-0600-0000E0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225" name="CustomShape 1">
          <a:extLst>
            <a:ext uri="{FF2B5EF4-FFF2-40B4-BE49-F238E27FC236}">
              <a16:creationId xmlns:a16="http://schemas.microsoft.com/office/drawing/2014/main" id="{00000000-0008-0000-0600-0000E1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226" name="CustomShape 1">
          <a:extLst>
            <a:ext uri="{FF2B5EF4-FFF2-40B4-BE49-F238E27FC236}">
              <a16:creationId xmlns:a16="http://schemas.microsoft.com/office/drawing/2014/main" id="{00000000-0008-0000-0600-0000E2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227" name="CustomShape 1">
          <a:extLst>
            <a:ext uri="{FF2B5EF4-FFF2-40B4-BE49-F238E27FC236}">
              <a16:creationId xmlns:a16="http://schemas.microsoft.com/office/drawing/2014/main" id="{00000000-0008-0000-0600-0000E3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228" name="CustomShape 1">
          <a:extLst>
            <a:ext uri="{FF2B5EF4-FFF2-40B4-BE49-F238E27FC236}">
              <a16:creationId xmlns:a16="http://schemas.microsoft.com/office/drawing/2014/main" id="{00000000-0008-0000-0600-0000E4000000}"/>
            </a:ext>
          </a:extLst>
        </xdr:cNvPr>
        <xdr:cNvSpPr/>
      </xdr:nvSpPr>
      <xdr:spPr>
        <a:xfrm>
          <a:off x="381360" y="52976318"/>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229" name="CustomShape 1">
          <a:extLst>
            <a:ext uri="{FF2B5EF4-FFF2-40B4-BE49-F238E27FC236}">
              <a16:creationId xmlns:a16="http://schemas.microsoft.com/office/drawing/2014/main" id="{00000000-0008-0000-0600-0000E5000000}"/>
            </a:ext>
          </a:extLst>
        </xdr:cNvPr>
        <xdr:cNvSpPr/>
      </xdr:nvSpPr>
      <xdr:spPr>
        <a:xfrm>
          <a:off x="381360" y="60094091"/>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230" name="CustomShape 1">
          <a:extLst>
            <a:ext uri="{FF2B5EF4-FFF2-40B4-BE49-F238E27FC236}">
              <a16:creationId xmlns:a16="http://schemas.microsoft.com/office/drawing/2014/main" id="{00000000-0008-0000-0600-0000E6000000}"/>
            </a:ext>
          </a:extLst>
        </xdr:cNvPr>
        <xdr:cNvSpPr/>
      </xdr:nvSpPr>
      <xdr:spPr>
        <a:xfrm>
          <a:off x="381360" y="60094091"/>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231" name="CustomShape 1">
          <a:extLst>
            <a:ext uri="{FF2B5EF4-FFF2-40B4-BE49-F238E27FC236}">
              <a16:creationId xmlns:a16="http://schemas.microsoft.com/office/drawing/2014/main" id="{00000000-0008-0000-0600-0000E7000000}"/>
            </a:ext>
          </a:extLst>
        </xdr:cNvPr>
        <xdr:cNvSpPr/>
      </xdr:nvSpPr>
      <xdr:spPr>
        <a:xfrm>
          <a:off x="381360" y="60094091"/>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232" name="CustomShape 1">
          <a:extLst>
            <a:ext uri="{FF2B5EF4-FFF2-40B4-BE49-F238E27FC236}">
              <a16:creationId xmlns:a16="http://schemas.microsoft.com/office/drawing/2014/main" id="{00000000-0008-0000-0600-0000E8000000}"/>
            </a:ext>
          </a:extLst>
        </xdr:cNvPr>
        <xdr:cNvSpPr/>
      </xdr:nvSpPr>
      <xdr:spPr>
        <a:xfrm>
          <a:off x="381360" y="60094091"/>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233" name="CustomShape 1">
          <a:extLst>
            <a:ext uri="{FF2B5EF4-FFF2-40B4-BE49-F238E27FC236}">
              <a16:creationId xmlns:a16="http://schemas.microsoft.com/office/drawing/2014/main" id="{00000000-0008-0000-0600-0000E9000000}"/>
            </a:ext>
          </a:extLst>
        </xdr:cNvPr>
        <xdr:cNvSpPr/>
      </xdr:nvSpPr>
      <xdr:spPr>
        <a:xfrm>
          <a:off x="381360" y="60094091"/>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234" name="CustomShape 1">
          <a:extLst>
            <a:ext uri="{FF2B5EF4-FFF2-40B4-BE49-F238E27FC236}">
              <a16:creationId xmlns:a16="http://schemas.microsoft.com/office/drawing/2014/main" id="{00000000-0008-0000-0600-0000EA000000}"/>
            </a:ext>
          </a:extLst>
        </xdr:cNvPr>
        <xdr:cNvSpPr/>
      </xdr:nvSpPr>
      <xdr:spPr>
        <a:xfrm>
          <a:off x="381360" y="60094091"/>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125</xdr:row>
      <xdr:rowOff>0</xdr:rowOff>
    </xdr:from>
    <xdr:ext cx="181080" cy="261000"/>
    <xdr:sp macro="" textlink="">
      <xdr:nvSpPr>
        <xdr:cNvPr id="235" name="CustomShape 1">
          <a:extLst>
            <a:ext uri="{FF2B5EF4-FFF2-40B4-BE49-F238E27FC236}">
              <a16:creationId xmlns:a16="http://schemas.microsoft.com/office/drawing/2014/main" id="{00000000-0008-0000-0600-0000EB000000}"/>
            </a:ext>
          </a:extLst>
        </xdr:cNvPr>
        <xdr:cNvSpPr/>
      </xdr:nvSpPr>
      <xdr:spPr>
        <a:xfrm>
          <a:off x="381360" y="55331591"/>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128</xdr:row>
      <xdr:rowOff>0</xdr:rowOff>
    </xdr:from>
    <xdr:ext cx="181080" cy="261000"/>
    <xdr:sp macro="" textlink="">
      <xdr:nvSpPr>
        <xdr:cNvPr id="236" name="CustomShape 1">
          <a:extLst>
            <a:ext uri="{FF2B5EF4-FFF2-40B4-BE49-F238E27FC236}">
              <a16:creationId xmlns:a16="http://schemas.microsoft.com/office/drawing/2014/main" id="{00000000-0008-0000-0600-0000EC000000}"/>
            </a:ext>
          </a:extLst>
        </xdr:cNvPr>
        <xdr:cNvSpPr/>
      </xdr:nvSpPr>
      <xdr:spPr>
        <a:xfrm>
          <a:off x="381360" y="4930486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127</xdr:row>
      <xdr:rowOff>0</xdr:rowOff>
    </xdr:from>
    <xdr:ext cx="181080" cy="261000"/>
    <xdr:sp macro="" textlink="">
      <xdr:nvSpPr>
        <xdr:cNvPr id="237" name="CustomShape 1">
          <a:extLst>
            <a:ext uri="{FF2B5EF4-FFF2-40B4-BE49-F238E27FC236}">
              <a16:creationId xmlns:a16="http://schemas.microsoft.com/office/drawing/2014/main" id="{00000000-0008-0000-0600-0000ED000000}"/>
            </a:ext>
          </a:extLst>
        </xdr:cNvPr>
        <xdr:cNvSpPr/>
      </xdr:nvSpPr>
      <xdr:spPr>
        <a:xfrm>
          <a:off x="381360" y="4767695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138</xdr:row>
      <xdr:rowOff>0</xdr:rowOff>
    </xdr:from>
    <xdr:ext cx="181080" cy="261000"/>
    <xdr:sp macro="" textlink="">
      <xdr:nvSpPr>
        <xdr:cNvPr id="238" name="CustomShape 1">
          <a:extLst>
            <a:ext uri="{FF2B5EF4-FFF2-40B4-BE49-F238E27FC236}">
              <a16:creationId xmlns:a16="http://schemas.microsoft.com/office/drawing/2014/main" id="{00000000-0008-0000-0600-0000EE000000}"/>
            </a:ext>
          </a:extLst>
        </xdr:cNvPr>
        <xdr:cNvSpPr/>
      </xdr:nvSpPr>
      <xdr:spPr>
        <a:xfrm>
          <a:off x="381360" y="5058640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138</xdr:row>
      <xdr:rowOff>0</xdr:rowOff>
    </xdr:from>
    <xdr:ext cx="181080" cy="261000"/>
    <xdr:sp macro="" textlink="">
      <xdr:nvSpPr>
        <xdr:cNvPr id="239" name="CustomShape 1">
          <a:extLst>
            <a:ext uri="{FF2B5EF4-FFF2-40B4-BE49-F238E27FC236}">
              <a16:creationId xmlns:a16="http://schemas.microsoft.com/office/drawing/2014/main" id="{00000000-0008-0000-0600-0000EF000000}"/>
            </a:ext>
          </a:extLst>
        </xdr:cNvPr>
        <xdr:cNvSpPr/>
      </xdr:nvSpPr>
      <xdr:spPr>
        <a:xfrm>
          <a:off x="381360" y="50586409"/>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129</xdr:row>
      <xdr:rowOff>0</xdr:rowOff>
    </xdr:from>
    <xdr:ext cx="181080" cy="261000"/>
    <xdr:sp macro="" textlink="">
      <xdr:nvSpPr>
        <xdr:cNvPr id="240" name="CustomShape 1">
          <a:extLst>
            <a:ext uri="{FF2B5EF4-FFF2-40B4-BE49-F238E27FC236}">
              <a16:creationId xmlns:a16="http://schemas.microsoft.com/office/drawing/2014/main" id="{00000000-0008-0000-0600-0000F0000000}"/>
            </a:ext>
          </a:extLst>
        </xdr:cNvPr>
        <xdr:cNvSpPr/>
      </xdr:nvSpPr>
      <xdr:spPr>
        <a:xfrm>
          <a:off x="381360" y="6367895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129</xdr:row>
      <xdr:rowOff>0</xdr:rowOff>
    </xdr:from>
    <xdr:ext cx="181080" cy="261000"/>
    <xdr:sp macro="" textlink="">
      <xdr:nvSpPr>
        <xdr:cNvPr id="241" name="CustomShape 1">
          <a:extLst>
            <a:ext uri="{FF2B5EF4-FFF2-40B4-BE49-F238E27FC236}">
              <a16:creationId xmlns:a16="http://schemas.microsoft.com/office/drawing/2014/main" id="{00000000-0008-0000-0600-0000F1000000}"/>
            </a:ext>
          </a:extLst>
        </xdr:cNvPr>
        <xdr:cNvSpPr/>
      </xdr:nvSpPr>
      <xdr:spPr>
        <a:xfrm>
          <a:off x="381360" y="6367895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137</xdr:row>
      <xdr:rowOff>0</xdr:rowOff>
    </xdr:from>
    <xdr:ext cx="181080" cy="261000"/>
    <xdr:sp macro="" textlink="">
      <xdr:nvSpPr>
        <xdr:cNvPr id="242" name="CustomShape 1">
          <a:extLst>
            <a:ext uri="{FF2B5EF4-FFF2-40B4-BE49-F238E27FC236}">
              <a16:creationId xmlns:a16="http://schemas.microsoft.com/office/drawing/2014/main" id="{00000000-0008-0000-0600-0000F2000000}"/>
            </a:ext>
          </a:extLst>
        </xdr:cNvPr>
        <xdr:cNvSpPr/>
      </xdr:nvSpPr>
      <xdr:spPr>
        <a:xfrm>
          <a:off x="381360" y="640426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137</xdr:row>
      <xdr:rowOff>0</xdr:rowOff>
    </xdr:from>
    <xdr:ext cx="181080" cy="261000"/>
    <xdr:sp macro="" textlink="">
      <xdr:nvSpPr>
        <xdr:cNvPr id="243" name="CustomShape 1">
          <a:extLst>
            <a:ext uri="{FF2B5EF4-FFF2-40B4-BE49-F238E27FC236}">
              <a16:creationId xmlns:a16="http://schemas.microsoft.com/office/drawing/2014/main" id="{00000000-0008-0000-0600-0000F3000000}"/>
            </a:ext>
          </a:extLst>
        </xdr:cNvPr>
        <xdr:cNvSpPr/>
      </xdr:nvSpPr>
      <xdr:spPr>
        <a:xfrm>
          <a:off x="381360" y="640426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135</xdr:row>
      <xdr:rowOff>0</xdr:rowOff>
    </xdr:from>
    <xdr:ext cx="181080" cy="261000"/>
    <xdr:sp macro="" textlink="">
      <xdr:nvSpPr>
        <xdr:cNvPr id="244" name="CustomShape 1">
          <a:extLst>
            <a:ext uri="{FF2B5EF4-FFF2-40B4-BE49-F238E27FC236}">
              <a16:creationId xmlns:a16="http://schemas.microsoft.com/office/drawing/2014/main" id="{00000000-0008-0000-0600-0000F4000000}"/>
            </a:ext>
          </a:extLst>
        </xdr:cNvPr>
        <xdr:cNvSpPr/>
      </xdr:nvSpPr>
      <xdr:spPr>
        <a:xfrm>
          <a:off x="381360" y="640426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135</xdr:row>
      <xdr:rowOff>0</xdr:rowOff>
    </xdr:from>
    <xdr:ext cx="181080" cy="261000"/>
    <xdr:sp macro="" textlink="">
      <xdr:nvSpPr>
        <xdr:cNvPr id="245" name="CustomShape 1">
          <a:extLst>
            <a:ext uri="{FF2B5EF4-FFF2-40B4-BE49-F238E27FC236}">
              <a16:creationId xmlns:a16="http://schemas.microsoft.com/office/drawing/2014/main" id="{00000000-0008-0000-0600-0000F5000000}"/>
            </a:ext>
          </a:extLst>
        </xdr:cNvPr>
        <xdr:cNvSpPr/>
      </xdr:nvSpPr>
      <xdr:spPr>
        <a:xfrm>
          <a:off x="381360" y="640426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134</xdr:row>
      <xdr:rowOff>0</xdr:rowOff>
    </xdr:from>
    <xdr:ext cx="181080" cy="261000"/>
    <xdr:sp macro="" textlink="">
      <xdr:nvSpPr>
        <xdr:cNvPr id="246" name="CustomShape 1">
          <a:extLst>
            <a:ext uri="{FF2B5EF4-FFF2-40B4-BE49-F238E27FC236}">
              <a16:creationId xmlns:a16="http://schemas.microsoft.com/office/drawing/2014/main" id="{00000000-0008-0000-0600-0000F6000000}"/>
            </a:ext>
          </a:extLst>
        </xdr:cNvPr>
        <xdr:cNvSpPr/>
      </xdr:nvSpPr>
      <xdr:spPr>
        <a:xfrm>
          <a:off x="381360" y="640426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134</xdr:row>
      <xdr:rowOff>0</xdr:rowOff>
    </xdr:from>
    <xdr:ext cx="181080" cy="261000"/>
    <xdr:sp macro="" textlink="">
      <xdr:nvSpPr>
        <xdr:cNvPr id="247" name="CustomShape 1">
          <a:extLst>
            <a:ext uri="{FF2B5EF4-FFF2-40B4-BE49-F238E27FC236}">
              <a16:creationId xmlns:a16="http://schemas.microsoft.com/office/drawing/2014/main" id="{00000000-0008-0000-0600-0000F7000000}"/>
            </a:ext>
          </a:extLst>
        </xdr:cNvPr>
        <xdr:cNvSpPr/>
      </xdr:nvSpPr>
      <xdr:spPr>
        <a:xfrm>
          <a:off x="381360" y="640426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133</xdr:row>
      <xdr:rowOff>0</xdr:rowOff>
    </xdr:from>
    <xdr:ext cx="181080" cy="261000"/>
    <xdr:sp macro="" textlink="">
      <xdr:nvSpPr>
        <xdr:cNvPr id="248" name="CustomShape 1">
          <a:extLst>
            <a:ext uri="{FF2B5EF4-FFF2-40B4-BE49-F238E27FC236}">
              <a16:creationId xmlns:a16="http://schemas.microsoft.com/office/drawing/2014/main" id="{00000000-0008-0000-0600-0000F8000000}"/>
            </a:ext>
          </a:extLst>
        </xdr:cNvPr>
        <xdr:cNvSpPr/>
      </xdr:nvSpPr>
      <xdr:spPr>
        <a:xfrm>
          <a:off x="381360" y="640426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133</xdr:row>
      <xdr:rowOff>0</xdr:rowOff>
    </xdr:from>
    <xdr:ext cx="181080" cy="261000"/>
    <xdr:sp macro="" textlink="">
      <xdr:nvSpPr>
        <xdr:cNvPr id="249" name="CustomShape 1">
          <a:extLst>
            <a:ext uri="{FF2B5EF4-FFF2-40B4-BE49-F238E27FC236}">
              <a16:creationId xmlns:a16="http://schemas.microsoft.com/office/drawing/2014/main" id="{00000000-0008-0000-0600-0000F9000000}"/>
            </a:ext>
          </a:extLst>
        </xdr:cNvPr>
        <xdr:cNvSpPr/>
      </xdr:nvSpPr>
      <xdr:spPr>
        <a:xfrm>
          <a:off x="381360" y="640426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132</xdr:row>
      <xdr:rowOff>0</xdr:rowOff>
    </xdr:from>
    <xdr:ext cx="181080" cy="261000"/>
    <xdr:sp macro="" textlink="">
      <xdr:nvSpPr>
        <xdr:cNvPr id="250" name="CustomShape 1">
          <a:extLst>
            <a:ext uri="{FF2B5EF4-FFF2-40B4-BE49-F238E27FC236}">
              <a16:creationId xmlns:a16="http://schemas.microsoft.com/office/drawing/2014/main" id="{00000000-0008-0000-0600-0000FA000000}"/>
            </a:ext>
          </a:extLst>
        </xdr:cNvPr>
        <xdr:cNvSpPr/>
      </xdr:nvSpPr>
      <xdr:spPr>
        <a:xfrm>
          <a:off x="381360" y="640426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132</xdr:row>
      <xdr:rowOff>0</xdr:rowOff>
    </xdr:from>
    <xdr:ext cx="181080" cy="261000"/>
    <xdr:sp macro="" textlink="">
      <xdr:nvSpPr>
        <xdr:cNvPr id="251" name="CustomShape 1">
          <a:extLst>
            <a:ext uri="{FF2B5EF4-FFF2-40B4-BE49-F238E27FC236}">
              <a16:creationId xmlns:a16="http://schemas.microsoft.com/office/drawing/2014/main" id="{00000000-0008-0000-0600-0000FB000000}"/>
            </a:ext>
          </a:extLst>
        </xdr:cNvPr>
        <xdr:cNvSpPr/>
      </xdr:nvSpPr>
      <xdr:spPr>
        <a:xfrm>
          <a:off x="381360" y="640426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131</xdr:row>
      <xdr:rowOff>0</xdr:rowOff>
    </xdr:from>
    <xdr:ext cx="181080" cy="261000"/>
    <xdr:sp macro="" textlink="">
      <xdr:nvSpPr>
        <xdr:cNvPr id="252" name="CustomShape 1">
          <a:extLst>
            <a:ext uri="{FF2B5EF4-FFF2-40B4-BE49-F238E27FC236}">
              <a16:creationId xmlns:a16="http://schemas.microsoft.com/office/drawing/2014/main" id="{00000000-0008-0000-0600-0000FC000000}"/>
            </a:ext>
          </a:extLst>
        </xdr:cNvPr>
        <xdr:cNvSpPr/>
      </xdr:nvSpPr>
      <xdr:spPr>
        <a:xfrm>
          <a:off x="381360" y="640426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131</xdr:row>
      <xdr:rowOff>0</xdr:rowOff>
    </xdr:from>
    <xdr:ext cx="181080" cy="261000"/>
    <xdr:sp macro="" textlink="">
      <xdr:nvSpPr>
        <xdr:cNvPr id="253" name="CustomShape 1">
          <a:extLst>
            <a:ext uri="{FF2B5EF4-FFF2-40B4-BE49-F238E27FC236}">
              <a16:creationId xmlns:a16="http://schemas.microsoft.com/office/drawing/2014/main" id="{00000000-0008-0000-0600-0000FD000000}"/>
            </a:ext>
          </a:extLst>
        </xdr:cNvPr>
        <xdr:cNvSpPr/>
      </xdr:nvSpPr>
      <xdr:spPr>
        <a:xfrm>
          <a:off x="381360" y="640426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130</xdr:row>
      <xdr:rowOff>0</xdr:rowOff>
    </xdr:from>
    <xdr:ext cx="181080" cy="261000"/>
    <xdr:sp macro="" textlink="">
      <xdr:nvSpPr>
        <xdr:cNvPr id="254" name="CustomShape 1">
          <a:extLst>
            <a:ext uri="{FF2B5EF4-FFF2-40B4-BE49-F238E27FC236}">
              <a16:creationId xmlns:a16="http://schemas.microsoft.com/office/drawing/2014/main" id="{00000000-0008-0000-0600-0000FE000000}"/>
            </a:ext>
          </a:extLst>
        </xdr:cNvPr>
        <xdr:cNvSpPr/>
      </xdr:nvSpPr>
      <xdr:spPr>
        <a:xfrm>
          <a:off x="381360" y="640426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130</xdr:row>
      <xdr:rowOff>0</xdr:rowOff>
    </xdr:from>
    <xdr:ext cx="181080" cy="261000"/>
    <xdr:sp macro="" textlink="">
      <xdr:nvSpPr>
        <xdr:cNvPr id="255" name="CustomShape 1">
          <a:extLst>
            <a:ext uri="{FF2B5EF4-FFF2-40B4-BE49-F238E27FC236}">
              <a16:creationId xmlns:a16="http://schemas.microsoft.com/office/drawing/2014/main" id="{00000000-0008-0000-0600-0000FF000000}"/>
            </a:ext>
          </a:extLst>
        </xdr:cNvPr>
        <xdr:cNvSpPr/>
      </xdr:nvSpPr>
      <xdr:spPr>
        <a:xfrm>
          <a:off x="381360" y="640426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136</xdr:row>
      <xdr:rowOff>0</xdr:rowOff>
    </xdr:from>
    <xdr:ext cx="181080" cy="261000"/>
    <xdr:sp macro="" textlink="">
      <xdr:nvSpPr>
        <xdr:cNvPr id="256" name="CustomShape 1">
          <a:extLst>
            <a:ext uri="{FF2B5EF4-FFF2-40B4-BE49-F238E27FC236}">
              <a16:creationId xmlns:a16="http://schemas.microsoft.com/office/drawing/2014/main" id="{00000000-0008-0000-0600-000000010000}"/>
            </a:ext>
          </a:extLst>
        </xdr:cNvPr>
        <xdr:cNvSpPr/>
      </xdr:nvSpPr>
      <xdr:spPr>
        <a:xfrm>
          <a:off x="381360" y="659130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136</xdr:row>
      <xdr:rowOff>0</xdr:rowOff>
    </xdr:from>
    <xdr:ext cx="181080" cy="261000"/>
    <xdr:sp macro="" textlink="">
      <xdr:nvSpPr>
        <xdr:cNvPr id="257" name="CustomShape 1">
          <a:extLst>
            <a:ext uri="{FF2B5EF4-FFF2-40B4-BE49-F238E27FC236}">
              <a16:creationId xmlns:a16="http://schemas.microsoft.com/office/drawing/2014/main" id="{00000000-0008-0000-0600-000001010000}"/>
            </a:ext>
          </a:extLst>
        </xdr:cNvPr>
        <xdr:cNvSpPr/>
      </xdr:nvSpPr>
      <xdr:spPr>
        <a:xfrm>
          <a:off x="381360" y="659130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129</xdr:row>
      <xdr:rowOff>0</xdr:rowOff>
    </xdr:from>
    <xdr:ext cx="181080" cy="261000"/>
    <xdr:sp macro="" textlink="">
      <xdr:nvSpPr>
        <xdr:cNvPr id="258" name="CustomShape 1">
          <a:extLst>
            <a:ext uri="{FF2B5EF4-FFF2-40B4-BE49-F238E27FC236}">
              <a16:creationId xmlns:a16="http://schemas.microsoft.com/office/drawing/2014/main" id="{00000000-0008-0000-0600-000002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129</xdr:row>
      <xdr:rowOff>0</xdr:rowOff>
    </xdr:from>
    <xdr:ext cx="181080" cy="261000"/>
    <xdr:sp macro="" textlink="">
      <xdr:nvSpPr>
        <xdr:cNvPr id="259" name="CustomShape 1">
          <a:extLst>
            <a:ext uri="{FF2B5EF4-FFF2-40B4-BE49-F238E27FC236}">
              <a16:creationId xmlns:a16="http://schemas.microsoft.com/office/drawing/2014/main" id="{00000000-0008-0000-0600-000003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129</xdr:row>
      <xdr:rowOff>0</xdr:rowOff>
    </xdr:from>
    <xdr:ext cx="181080" cy="261000"/>
    <xdr:sp macro="" textlink="">
      <xdr:nvSpPr>
        <xdr:cNvPr id="260" name="CustomShape 1">
          <a:extLst>
            <a:ext uri="{FF2B5EF4-FFF2-40B4-BE49-F238E27FC236}">
              <a16:creationId xmlns:a16="http://schemas.microsoft.com/office/drawing/2014/main" id="{00000000-0008-0000-0600-000004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129</xdr:row>
      <xdr:rowOff>0</xdr:rowOff>
    </xdr:from>
    <xdr:ext cx="181080" cy="261000"/>
    <xdr:sp macro="" textlink="">
      <xdr:nvSpPr>
        <xdr:cNvPr id="261" name="CustomShape 1">
          <a:extLst>
            <a:ext uri="{FF2B5EF4-FFF2-40B4-BE49-F238E27FC236}">
              <a16:creationId xmlns:a16="http://schemas.microsoft.com/office/drawing/2014/main" id="{00000000-0008-0000-0600-000005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130</xdr:row>
      <xdr:rowOff>0</xdr:rowOff>
    </xdr:from>
    <xdr:ext cx="181080" cy="261000"/>
    <xdr:sp macro="" textlink="">
      <xdr:nvSpPr>
        <xdr:cNvPr id="262" name="CustomShape 1">
          <a:extLst>
            <a:ext uri="{FF2B5EF4-FFF2-40B4-BE49-F238E27FC236}">
              <a16:creationId xmlns:a16="http://schemas.microsoft.com/office/drawing/2014/main" id="{00000000-0008-0000-0600-000006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130</xdr:row>
      <xdr:rowOff>0</xdr:rowOff>
    </xdr:from>
    <xdr:ext cx="181080" cy="261000"/>
    <xdr:sp macro="" textlink="">
      <xdr:nvSpPr>
        <xdr:cNvPr id="263" name="CustomShape 1">
          <a:extLst>
            <a:ext uri="{FF2B5EF4-FFF2-40B4-BE49-F238E27FC236}">
              <a16:creationId xmlns:a16="http://schemas.microsoft.com/office/drawing/2014/main" id="{00000000-0008-0000-0600-000007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130</xdr:row>
      <xdr:rowOff>0</xdr:rowOff>
    </xdr:from>
    <xdr:ext cx="181080" cy="261000"/>
    <xdr:sp macro="" textlink="">
      <xdr:nvSpPr>
        <xdr:cNvPr id="264" name="CustomShape 1">
          <a:extLst>
            <a:ext uri="{FF2B5EF4-FFF2-40B4-BE49-F238E27FC236}">
              <a16:creationId xmlns:a16="http://schemas.microsoft.com/office/drawing/2014/main" id="{00000000-0008-0000-0600-000008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130</xdr:row>
      <xdr:rowOff>0</xdr:rowOff>
    </xdr:from>
    <xdr:ext cx="181080" cy="261000"/>
    <xdr:sp macro="" textlink="">
      <xdr:nvSpPr>
        <xdr:cNvPr id="265" name="CustomShape 1">
          <a:extLst>
            <a:ext uri="{FF2B5EF4-FFF2-40B4-BE49-F238E27FC236}">
              <a16:creationId xmlns:a16="http://schemas.microsoft.com/office/drawing/2014/main" id="{00000000-0008-0000-0600-000009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131</xdr:row>
      <xdr:rowOff>0</xdr:rowOff>
    </xdr:from>
    <xdr:ext cx="181080" cy="261000"/>
    <xdr:sp macro="" textlink="">
      <xdr:nvSpPr>
        <xdr:cNvPr id="266" name="CustomShape 1">
          <a:extLst>
            <a:ext uri="{FF2B5EF4-FFF2-40B4-BE49-F238E27FC236}">
              <a16:creationId xmlns:a16="http://schemas.microsoft.com/office/drawing/2014/main" id="{00000000-0008-0000-0600-00000A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131</xdr:row>
      <xdr:rowOff>0</xdr:rowOff>
    </xdr:from>
    <xdr:ext cx="181080" cy="261000"/>
    <xdr:sp macro="" textlink="">
      <xdr:nvSpPr>
        <xdr:cNvPr id="267" name="CustomShape 1">
          <a:extLst>
            <a:ext uri="{FF2B5EF4-FFF2-40B4-BE49-F238E27FC236}">
              <a16:creationId xmlns:a16="http://schemas.microsoft.com/office/drawing/2014/main" id="{00000000-0008-0000-0600-00000B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131</xdr:row>
      <xdr:rowOff>0</xdr:rowOff>
    </xdr:from>
    <xdr:ext cx="181080" cy="261000"/>
    <xdr:sp macro="" textlink="">
      <xdr:nvSpPr>
        <xdr:cNvPr id="268" name="CustomShape 1">
          <a:extLst>
            <a:ext uri="{FF2B5EF4-FFF2-40B4-BE49-F238E27FC236}">
              <a16:creationId xmlns:a16="http://schemas.microsoft.com/office/drawing/2014/main" id="{00000000-0008-0000-0600-00000C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131</xdr:row>
      <xdr:rowOff>0</xdr:rowOff>
    </xdr:from>
    <xdr:ext cx="181080" cy="261000"/>
    <xdr:sp macro="" textlink="">
      <xdr:nvSpPr>
        <xdr:cNvPr id="269" name="CustomShape 1">
          <a:extLst>
            <a:ext uri="{FF2B5EF4-FFF2-40B4-BE49-F238E27FC236}">
              <a16:creationId xmlns:a16="http://schemas.microsoft.com/office/drawing/2014/main" id="{00000000-0008-0000-0600-00000D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132</xdr:row>
      <xdr:rowOff>0</xdr:rowOff>
    </xdr:from>
    <xdr:ext cx="181080" cy="261000"/>
    <xdr:sp macro="" textlink="">
      <xdr:nvSpPr>
        <xdr:cNvPr id="270" name="CustomShape 1">
          <a:extLst>
            <a:ext uri="{FF2B5EF4-FFF2-40B4-BE49-F238E27FC236}">
              <a16:creationId xmlns:a16="http://schemas.microsoft.com/office/drawing/2014/main" id="{00000000-0008-0000-0600-00000E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132</xdr:row>
      <xdr:rowOff>0</xdr:rowOff>
    </xdr:from>
    <xdr:ext cx="181080" cy="261000"/>
    <xdr:sp macro="" textlink="">
      <xdr:nvSpPr>
        <xdr:cNvPr id="271" name="CustomShape 1">
          <a:extLst>
            <a:ext uri="{FF2B5EF4-FFF2-40B4-BE49-F238E27FC236}">
              <a16:creationId xmlns:a16="http://schemas.microsoft.com/office/drawing/2014/main" id="{00000000-0008-0000-0600-00000F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132</xdr:row>
      <xdr:rowOff>0</xdr:rowOff>
    </xdr:from>
    <xdr:ext cx="181080" cy="261000"/>
    <xdr:sp macro="" textlink="">
      <xdr:nvSpPr>
        <xdr:cNvPr id="272" name="CustomShape 1">
          <a:extLst>
            <a:ext uri="{FF2B5EF4-FFF2-40B4-BE49-F238E27FC236}">
              <a16:creationId xmlns:a16="http://schemas.microsoft.com/office/drawing/2014/main" id="{00000000-0008-0000-0600-000010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132</xdr:row>
      <xdr:rowOff>0</xdr:rowOff>
    </xdr:from>
    <xdr:ext cx="181080" cy="261000"/>
    <xdr:sp macro="" textlink="">
      <xdr:nvSpPr>
        <xdr:cNvPr id="273" name="CustomShape 1">
          <a:extLst>
            <a:ext uri="{FF2B5EF4-FFF2-40B4-BE49-F238E27FC236}">
              <a16:creationId xmlns:a16="http://schemas.microsoft.com/office/drawing/2014/main" id="{00000000-0008-0000-0600-000011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133</xdr:row>
      <xdr:rowOff>0</xdr:rowOff>
    </xdr:from>
    <xdr:ext cx="181080" cy="261000"/>
    <xdr:sp macro="" textlink="">
      <xdr:nvSpPr>
        <xdr:cNvPr id="274" name="CustomShape 1">
          <a:extLst>
            <a:ext uri="{FF2B5EF4-FFF2-40B4-BE49-F238E27FC236}">
              <a16:creationId xmlns:a16="http://schemas.microsoft.com/office/drawing/2014/main" id="{00000000-0008-0000-0600-000012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133</xdr:row>
      <xdr:rowOff>0</xdr:rowOff>
    </xdr:from>
    <xdr:ext cx="181080" cy="261000"/>
    <xdr:sp macro="" textlink="">
      <xdr:nvSpPr>
        <xdr:cNvPr id="275" name="CustomShape 1">
          <a:extLst>
            <a:ext uri="{FF2B5EF4-FFF2-40B4-BE49-F238E27FC236}">
              <a16:creationId xmlns:a16="http://schemas.microsoft.com/office/drawing/2014/main" id="{00000000-0008-0000-0600-000013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133</xdr:row>
      <xdr:rowOff>0</xdr:rowOff>
    </xdr:from>
    <xdr:ext cx="181080" cy="261000"/>
    <xdr:sp macro="" textlink="">
      <xdr:nvSpPr>
        <xdr:cNvPr id="276" name="CustomShape 1">
          <a:extLst>
            <a:ext uri="{FF2B5EF4-FFF2-40B4-BE49-F238E27FC236}">
              <a16:creationId xmlns:a16="http://schemas.microsoft.com/office/drawing/2014/main" id="{00000000-0008-0000-0600-000014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133</xdr:row>
      <xdr:rowOff>0</xdr:rowOff>
    </xdr:from>
    <xdr:ext cx="181080" cy="261000"/>
    <xdr:sp macro="" textlink="">
      <xdr:nvSpPr>
        <xdr:cNvPr id="277" name="CustomShape 1">
          <a:extLst>
            <a:ext uri="{FF2B5EF4-FFF2-40B4-BE49-F238E27FC236}">
              <a16:creationId xmlns:a16="http://schemas.microsoft.com/office/drawing/2014/main" id="{00000000-0008-0000-0600-000015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134</xdr:row>
      <xdr:rowOff>0</xdr:rowOff>
    </xdr:from>
    <xdr:ext cx="181080" cy="261000"/>
    <xdr:sp macro="" textlink="">
      <xdr:nvSpPr>
        <xdr:cNvPr id="278" name="CustomShape 1">
          <a:extLst>
            <a:ext uri="{FF2B5EF4-FFF2-40B4-BE49-F238E27FC236}">
              <a16:creationId xmlns:a16="http://schemas.microsoft.com/office/drawing/2014/main" id="{00000000-0008-0000-0600-000016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134</xdr:row>
      <xdr:rowOff>0</xdr:rowOff>
    </xdr:from>
    <xdr:ext cx="181080" cy="261000"/>
    <xdr:sp macro="" textlink="">
      <xdr:nvSpPr>
        <xdr:cNvPr id="279" name="CustomShape 1">
          <a:extLst>
            <a:ext uri="{FF2B5EF4-FFF2-40B4-BE49-F238E27FC236}">
              <a16:creationId xmlns:a16="http://schemas.microsoft.com/office/drawing/2014/main" id="{00000000-0008-0000-0600-000017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134</xdr:row>
      <xdr:rowOff>0</xdr:rowOff>
    </xdr:from>
    <xdr:ext cx="181080" cy="261000"/>
    <xdr:sp macro="" textlink="">
      <xdr:nvSpPr>
        <xdr:cNvPr id="280" name="CustomShape 1">
          <a:extLst>
            <a:ext uri="{FF2B5EF4-FFF2-40B4-BE49-F238E27FC236}">
              <a16:creationId xmlns:a16="http://schemas.microsoft.com/office/drawing/2014/main" id="{00000000-0008-0000-0600-000018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134</xdr:row>
      <xdr:rowOff>0</xdr:rowOff>
    </xdr:from>
    <xdr:ext cx="181080" cy="261000"/>
    <xdr:sp macro="" textlink="">
      <xdr:nvSpPr>
        <xdr:cNvPr id="281" name="CustomShape 1">
          <a:extLst>
            <a:ext uri="{FF2B5EF4-FFF2-40B4-BE49-F238E27FC236}">
              <a16:creationId xmlns:a16="http://schemas.microsoft.com/office/drawing/2014/main" id="{00000000-0008-0000-0600-000019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135</xdr:row>
      <xdr:rowOff>0</xdr:rowOff>
    </xdr:from>
    <xdr:ext cx="181080" cy="261000"/>
    <xdr:sp macro="" textlink="">
      <xdr:nvSpPr>
        <xdr:cNvPr id="282" name="CustomShape 1">
          <a:extLst>
            <a:ext uri="{FF2B5EF4-FFF2-40B4-BE49-F238E27FC236}">
              <a16:creationId xmlns:a16="http://schemas.microsoft.com/office/drawing/2014/main" id="{00000000-0008-0000-0600-00001A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135</xdr:row>
      <xdr:rowOff>0</xdr:rowOff>
    </xdr:from>
    <xdr:ext cx="181080" cy="261000"/>
    <xdr:sp macro="" textlink="">
      <xdr:nvSpPr>
        <xdr:cNvPr id="283" name="CustomShape 1">
          <a:extLst>
            <a:ext uri="{FF2B5EF4-FFF2-40B4-BE49-F238E27FC236}">
              <a16:creationId xmlns:a16="http://schemas.microsoft.com/office/drawing/2014/main" id="{00000000-0008-0000-0600-00001B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135</xdr:row>
      <xdr:rowOff>0</xdr:rowOff>
    </xdr:from>
    <xdr:ext cx="181080" cy="261000"/>
    <xdr:sp macro="" textlink="">
      <xdr:nvSpPr>
        <xdr:cNvPr id="284" name="CustomShape 1">
          <a:extLst>
            <a:ext uri="{FF2B5EF4-FFF2-40B4-BE49-F238E27FC236}">
              <a16:creationId xmlns:a16="http://schemas.microsoft.com/office/drawing/2014/main" id="{00000000-0008-0000-0600-00001C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135</xdr:row>
      <xdr:rowOff>0</xdr:rowOff>
    </xdr:from>
    <xdr:ext cx="181080" cy="261000"/>
    <xdr:sp macro="" textlink="">
      <xdr:nvSpPr>
        <xdr:cNvPr id="285" name="CustomShape 1">
          <a:extLst>
            <a:ext uri="{FF2B5EF4-FFF2-40B4-BE49-F238E27FC236}">
              <a16:creationId xmlns:a16="http://schemas.microsoft.com/office/drawing/2014/main" id="{00000000-0008-0000-0600-00001D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136</xdr:row>
      <xdr:rowOff>0</xdr:rowOff>
    </xdr:from>
    <xdr:ext cx="181080" cy="261000"/>
    <xdr:sp macro="" textlink="">
      <xdr:nvSpPr>
        <xdr:cNvPr id="286" name="CustomShape 1">
          <a:extLst>
            <a:ext uri="{FF2B5EF4-FFF2-40B4-BE49-F238E27FC236}">
              <a16:creationId xmlns:a16="http://schemas.microsoft.com/office/drawing/2014/main" id="{00000000-0008-0000-0600-00001E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136</xdr:row>
      <xdr:rowOff>0</xdr:rowOff>
    </xdr:from>
    <xdr:ext cx="181080" cy="261000"/>
    <xdr:sp macro="" textlink="">
      <xdr:nvSpPr>
        <xdr:cNvPr id="287" name="CustomShape 1">
          <a:extLst>
            <a:ext uri="{FF2B5EF4-FFF2-40B4-BE49-F238E27FC236}">
              <a16:creationId xmlns:a16="http://schemas.microsoft.com/office/drawing/2014/main" id="{00000000-0008-0000-0600-00001F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136</xdr:row>
      <xdr:rowOff>0</xdr:rowOff>
    </xdr:from>
    <xdr:ext cx="181080" cy="261000"/>
    <xdr:sp macro="" textlink="">
      <xdr:nvSpPr>
        <xdr:cNvPr id="288" name="CustomShape 1">
          <a:extLst>
            <a:ext uri="{FF2B5EF4-FFF2-40B4-BE49-F238E27FC236}">
              <a16:creationId xmlns:a16="http://schemas.microsoft.com/office/drawing/2014/main" id="{00000000-0008-0000-0600-000020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136</xdr:row>
      <xdr:rowOff>0</xdr:rowOff>
    </xdr:from>
    <xdr:ext cx="181080" cy="261000"/>
    <xdr:sp macro="" textlink="">
      <xdr:nvSpPr>
        <xdr:cNvPr id="289" name="CustomShape 1">
          <a:extLst>
            <a:ext uri="{FF2B5EF4-FFF2-40B4-BE49-F238E27FC236}">
              <a16:creationId xmlns:a16="http://schemas.microsoft.com/office/drawing/2014/main" id="{00000000-0008-0000-0600-000021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137</xdr:row>
      <xdr:rowOff>0</xdr:rowOff>
    </xdr:from>
    <xdr:ext cx="181080" cy="261000"/>
    <xdr:sp macro="" textlink="">
      <xdr:nvSpPr>
        <xdr:cNvPr id="290" name="CustomShape 1">
          <a:extLst>
            <a:ext uri="{FF2B5EF4-FFF2-40B4-BE49-F238E27FC236}">
              <a16:creationId xmlns:a16="http://schemas.microsoft.com/office/drawing/2014/main" id="{00000000-0008-0000-0600-000022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137</xdr:row>
      <xdr:rowOff>0</xdr:rowOff>
    </xdr:from>
    <xdr:ext cx="181080" cy="261000"/>
    <xdr:sp macro="" textlink="">
      <xdr:nvSpPr>
        <xdr:cNvPr id="291" name="CustomShape 1">
          <a:extLst>
            <a:ext uri="{FF2B5EF4-FFF2-40B4-BE49-F238E27FC236}">
              <a16:creationId xmlns:a16="http://schemas.microsoft.com/office/drawing/2014/main" id="{00000000-0008-0000-0600-000023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137</xdr:row>
      <xdr:rowOff>0</xdr:rowOff>
    </xdr:from>
    <xdr:ext cx="181080" cy="261000"/>
    <xdr:sp macro="" textlink="">
      <xdr:nvSpPr>
        <xdr:cNvPr id="292" name="CustomShape 1">
          <a:extLst>
            <a:ext uri="{FF2B5EF4-FFF2-40B4-BE49-F238E27FC236}">
              <a16:creationId xmlns:a16="http://schemas.microsoft.com/office/drawing/2014/main" id="{00000000-0008-0000-0600-000024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137</xdr:row>
      <xdr:rowOff>0</xdr:rowOff>
    </xdr:from>
    <xdr:ext cx="181080" cy="261000"/>
    <xdr:sp macro="" textlink="">
      <xdr:nvSpPr>
        <xdr:cNvPr id="293" name="CustomShape 1">
          <a:extLst>
            <a:ext uri="{FF2B5EF4-FFF2-40B4-BE49-F238E27FC236}">
              <a16:creationId xmlns:a16="http://schemas.microsoft.com/office/drawing/2014/main" id="{00000000-0008-0000-0600-000025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138</xdr:row>
      <xdr:rowOff>0</xdr:rowOff>
    </xdr:from>
    <xdr:ext cx="181080" cy="261000"/>
    <xdr:sp macro="" textlink="">
      <xdr:nvSpPr>
        <xdr:cNvPr id="294" name="CustomShape 1">
          <a:extLst>
            <a:ext uri="{FF2B5EF4-FFF2-40B4-BE49-F238E27FC236}">
              <a16:creationId xmlns:a16="http://schemas.microsoft.com/office/drawing/2014/main" id="{00000000-0008-0000-0600-000026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138</xdr:row>
      <xdr:rowOff>0</xdr:rowOff>
    </xdr:from>
    <xdr:ext cx="181080" cy="261000"/>
    <xdr:sp macro="" textlink="">
      <xdr:nvSpPr>
        <xdr:cNvPr id="295" name="CustomShape 1">
          <a:extLst>
            <a:ext uri="{FF2B5EF4-FFF2-40B4-BE49-F238E27FC236}">
              <a16:creationId xmlns:a16="http://schemas.microsoft.com/office/drawing/2014/main" id="{00000000-0008-0000-0600-000027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138</xdr:row>
      <xdr:rowOff>0</xdr:rowOff>
    </xdr:from>
    <xdr:ext cx="181080" cy="261000"/>
    <xdr:sp macro="" textlink="">
      <xdr:nvSpPr>
        <xdr:cNvPr id="296" name="CustomShape 1">
          <a:extLst>
            <a:ext uri="{FF2B5EF4-FFF2-40B4-BE49-F238E27FC236}">
              <a16:creationId xmlns:a16="http://schemas.microsoft.com/office/drawing/2014/main" id="{00000000-0008-0000-0600-000028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138</xdr:row>
      <xdr:rowOff>0</xdr:rowOff>
    </xdr:from>
    <xdr:ext cx="181080" cy="261000"/>
    <xdr:sp macro="" textlink="">
      <xdr:nvSpPr>
        <xdr:cNvPr id="297" name="CustomShape 1">
          <a:extLst>
            <a:ext uri="{FF2B5EF4-FFF2-40B4-BE49-F238E27FC236}">
              <a16:creationId xmlns:a16="http://schemas.microsoft.com/office/drawing/2014/main" id="{00000000-0008-0000-0600-000029010000}"/>
            </a:ext>
          </a:extLst>
        </xdr:cNvPr>
        <xdr:cNvSpPr/>
      </xdr:nvSpPr>
      <xdr:spPr>
        <a:xfrm>
          <a:off x="381360" y="5661313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112</xdr:row>
      <xdr:rowOff>0</xdr:rowOff>
    </xdr:from>
    <xdr:ext cx="181080" cy="261000"/>
    <xdr:sp macro="" textlink="">
      <xdr:nvSpPr>
        <xdr:cNvPr id="298" name="CustomShape 1">
          <a:extLst>
            <a:ext uri="{FF2B5EF4-FFF2-40B4-BE49-F238E27FC236}">
              <a16:creationId xmlns:a16="http://schemas.microsoft.com/office/drawing/2014/main" id="{00000000-0008-0000-0600-00002A010000}"/>
            </a:ext>
          </a:extLst>
        </xdr:cNvPr>
        <xdr:cNvSpPr/>
      </xdr:nvSpPr>
      <xdr:spPr>
        <a:xfrm>
          <a:off x="657585" y="46510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112</xdr:row>
      <xdr:rowOff>0</xdr:rowOff>
    </xdr:from>
    <xdr:ext cx="181080" cy="261000"/>
    <xdr:sp macro="" textlink="">
      <xdr:nvSpPr>
        <xdr:cNvPr id="299" name="CustomShape 1">
          <a:extLst>
            <a:ext uri="{FF2B5EF4-FFF2-40B4-BE49-F238E27FC236}">
              <a16:creationId xmlns:a16="http://schemas.microsoft.com/office/drawing/2014/main" id="{00000000-0008-0000-0600-00002B010000}"/>
            </a:ext>
          </a:extLst>
        </xdr:cNvPr>
        <xdr:cNvSpPr/>
      </xdr:nvSpPr>
      <xdr:spPr>
        <a:xfrm>
          <a:off x="657585" y="46510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112</xdr:row>
      <xdr:rowOff>0</xdr:rowOff>
    </xdr:from>
    <xdr:ext cx="181080" cy="261000"/>
    <xdr:sp macro="" textlink="">
      <xdr:nvSpPr>
        <xdr:cNvPr id="300" name="CustomShape 1">
          <a:extLst>
            <a:ext uri="{FF2B5EF4-FFF2-40B4-BE49-F238E27FC236}">
              <a16:creationId xmlns:a16="http://schemas.microsoft.com/office/drawing/2014/main" id="{00000000-0008-0000-0600-00002C010000}"/>
            </a:ext>
          </a:extLst>
        </xdr:cNvPr>
        <xdr:cNvSpPr/>
      </xdr:nvSpPr>
      <xdr:spPr>
        <a:xfrm>
          <a:off x="657585" y="46510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112</xdr:row>
      <xdr:rowOff>0</xdr:rowOff>
    </xdr:from>
    <xdr:ext cx="181080" cy="261000"/>
    <xdr:sp macro="" textlink="">
      <xdr:nvSpPr>
        <xdr:cNvPr id="301" name="CustomShape 1">
          <a:extLst>
            <a:ext uri="{FF2B5EF4-FFF2-40B4-BE49-F238E27FC236}">
              <a16:creationId xmlns:a16="http://schemas.microsoft.com/office/drawing/2014/main" id="{00000000-0008-0000-0600-00002D010000}"/>
            </a:ext>
          </a:extLst>
        </xdr:cNvPr>
        <xdr:cNvSpPr/>
      </xdr:nvSpPr>
      <xdr:spPr>
        <a:xfrm>
          <a:off x="657585" y="46510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113</xdr:row>
      <xdr:rowOff>0</xdr:rowOff>
    </xdr:from>
    <xdr:ext cx="181080" cy="261000"/>
    <xdr:sp macro="" textlink="">
      <xdr:nvSpPr>
        <xdr:cNvPr id="302" name="CustomShape 1">
          <a:extLst>
            <a:ext uri="{FF2B5EF4-FFF2-40B4-BE49-F238E27FC236}">
              <a16:creationId xmlns:a16="http://schemas.microsoft.com/office/drawing/2014/main" id="{00000000-0008-0000-0600-00002E010000}"/>
            </a:ext>
          </a:extLst>
        </xdr:cNvPr>
        <xdr:cNvSpPr/>
      </xdr:nvSpPr>
      <xdr:spPr>
        <a:xfrm>
          <a:off x="657585" y="46510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113</xdr:row>
      <xdr:rowOff>0</xdr:rowOff>
    </xdr:from>
    <xdr:ext cx="181080" cy="261000"/>
    <xdr:sp macro="" textlink="">
      <xdr:nvSpPr>
        <xdr:cNvPr id="303" name="CustomShape 1">
          <a:extLst>
            <a:ext uri="{FF2B5EF4-FFF2-40B4-BE49-F238E27FC236}">
              <a16:creationId xmlns:a16="http://schemas.microsoft.com/office/drawing/2014/main" id="{00000000-0008-0000-0600-00002F010000}"/>
            </a:ext>
          </a:extLst>
        </xdr:cNvPr>
        <xdr:cNvSpPr/>
      </xdr:nvSpPr>
      <xdr:spPr>
        <a:xfrm>
          <a:off x="657585" y="46510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113</xdr:row>
      <xdr:rowOff>0</xdr:rowOff>
    </xdr:from>
    <xdr:ext cx="181080" cy="261000"/>
    <xdr:sp macro="" textlink="">
      <xdr:nvSpPr>
        <xdr:cNvPr id="304" name="CustomShape 1">
          <a:extLst>
            <a:ext uri="{FF2B5EF4-FFF2-40B4-BE49-F238E27FC236}">
              <a16:creationId xmlns:a16="http://schemas.microsoft.com/office/drawing/2014/main" id="{00000000-0008-0000-0600-000030010000}"/>
            </a:ext>
          </a:extLst>
        </xdr:cNvPr>
        <xdr:cNvSpPr/>
      </xdr:nvSpPr>
      <xdr:spPr>
        <a:xfrm>
          <a:off x="657585" y="46510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113</xdr:row>
      <xdr:rowOff>0</xdr:rowOff>
    </xdr:from>
    <xdr:ext cx="181080" cy="261000"/>
    <xdr:sp macro="" textlink="">
      <xdr:nvSpPr>
        <xdr:cNvPr id="305" name="CustomShape 1">
          <a:extLst>
            <a:ext uri="{FF2B5EF4-FFF2-40B4-BE49-F238E27FC236}">
              <a16:creationId xmlns:a16="http://schemas.microsoft.com/office/drawing/2014/main" id="{00000000-0008-0000-0600-000031010000}"/>
            </a:ext>
          </a:extLst>
        </xdr:cNvPr>
        <xdr:cNvSpPr/>
      </xdr:nvSpPr>
      <xdr:spPr>
        <a:xfrm>
          <a:off x="657585" y="46510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06" name="CustomShape 1">
          <a:extLst>
            <a:ext uri="{FF2B5EF4-FFF2-40B4-BE49-F238E27FC236}">
              <a16:creationId xmlns:a16="http://schemas.microsoft.com/office/drawing/2014/main" id="{00000000-0008-0000-0600-000032010000}"/>
            </a:ext>
          </a:extLst>
        </xdr:cNvPr>
        <xdr:cNvSpPr/>
      </xdr:nvSpPr>
      <xdr:spPr>
        <a:xfrm>
          <a:off x="657585" y="46510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07" name="CustomShape 1">
          <a:extLst>
            <a:ext uri="{FF2B5EF4-FFF2-40B4-BE49-F238E27FC236}">
              <a16:creationId xmlns:a16="http://schemas.microsoft.com/office/drawing/2014/main" id="{00000000-0008-0000-0600-000033010000}"/>
            </a:ext>
          </a:extLst>
        </xdr:cNvPr>
        <xdr:cNvSpPr/>
      </xdr:nvSpPr>
      <xdr:spPr>
        <a:xfrm>
          <a:off x="657585" y="46510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08" name="CustomShape 1">
          <a:extLst>
            <a:ext uri="{FF2B5EF4-FFF2-40B4-BE49-F238E27FC236}">
              <a16:creationId xmlns:a16="http://schemas.microsoft.com/office/drawing/2014/main" id="{00000000-0008-0000-0600-000034010000}"/>
            </a:ext>
          </a:extLst>
        </xdr:cNvPr>
        <xdr:cNvSpPr/>
      </xdr:nvSpPr>
      <xdr:spPr>
        <a:xfrm>
          <a:off x="657585" y="46510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09" name="CustomShape 1">
          <a:extLst>
            <a:ext uri="{FF2B5EF4-FFF2-40B4-BE49-F238E27FC236}">
              <a16:creationId xmlns:a16="http://schemas.microsoft.com/office/drawing/2014/main" id="{00000000-0008-0000-0600-000035010000}"/>
            </a:ext>
          </a:extLst>
        </xdr:cNvPr>
        <xdr:cNvSpPr/>
      </xdr:nvSpPr>
      <xdr:spPr>
        <a:xfrm>
          <a:off x="657585" y="46510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40" name="CustomShape 1">
          <a:extLst>
            <a:ext uri="{FF2B5EF4-FFF2-40B4-BE49-F238E27FC236}">
              <a16:creationId xmlns:a16="http://schemas.microsoft.com/office/drawing/2014/main" id="{00000000-0008-0000-0600-000054010000}"/>
            </a:ext>
          </a:extLst>
        </xdr:cNvPr>
        <xdr:cNvSpPr/>
      </xdr:nvSpPr>
      <xdr:spPr>
        <a:xfrm>
          <a:off x="653503" y="49176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41" name="CustomShape 1">
          <a:extLst>
            <a:ext uri="{FF2B5EF4-FFF2-40B4-BE49-F238E27FC236}">
              <a16:creationId xmlns:a16="http://schemas.microsoft.com/office/drawing/2014/main" id="{00000000-0008-0000-0600-000055010000}"/>
            </a:ext>
          </a:extLst>
        </xdr:cNvPr>
        <xdr:cNvSpPr/>
      </xdr:nvSpPr>
      <xdr:spPr>
        <a:xfrm>
          <a:off x="653503" y="49176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42" name="CustomShape 1">
          <a:extLst>
            <a:ext uri="{FF2B5EF4-FFF2-40B4-BE49-F238E27FC236}">
              <a16:creationId xmlns:a16="http://schemas.microsoft.com/office/drawing/2014/main" id="{00000000-0008-0000-0600-000056010000}"/>
            </a:ext>
          </a:extLst>
        </xdr:cNvPr>
        <xdr:cNvSpPr/>
      </xdr:nvSpPr>
      <xdr:spPr>
        <a:xfrm>
          <a:off x="653503" y="49176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43" name="CustomShape 1">
          <a:extLst>
            <a:ext uri="{FF2B5EF4-FFF2-40B4-BE49-F238E27FC236}">
              <a16:creationId xmlns:a16="http://schemas.microsoft.com/office/drawing/2014/main" id="{00000000-0008-0000-0600-000057010000}"/>
            </a:ext>
          </a:extLst>
        </xdr:cNvPr>
        <xdr:cNvSpPr/>
      </xdr:nvSpPr>
      <xdr:spPr>
        <a:xfrm>
          <a:off x="653503" y="49176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44" name="CustomShape 1">
          <a:extLst>
            <a:ext uri="{FF2B5EF4-FFF2-40B4-BE49-F238E27FC236}">
              <a16:creationId xmlns:a16="http://schemas.microsoft.com/office/drawing/2014/main" id="{00000000-0008-0000-0600-000058010000}"/>
            </a:ext>
          </a:extLst>
        </xdr:cNvPr>
        <xdr:cNvSpPr/>
      </xdr:nvSpPr>
      <xdr:spPr>
        <a:xfrm>
          <a:off x="653503" y="49176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45" name="CustomShape 1">
          <a:extLst>
            <a:ext uri="{FF2B5EF4-FFF2-40B4-BE49-F238E27FC236}">
              <a16:creationId xmlns:a16="http://schemas.microsoft.com/office/drawing/2014/main" id="{00000000-0008-0000-0600-000059010000}"/>
            </a:ext>
          </a:extLst>
        </xdr:cNvPr>
        <xdr:cNvSpPr/>
      </xdr:nvSpPr>
      <xdr:spPr>
        <a:xfrm>
          <a:off x="653503" y="49176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46" name="CustomShape 1">
          <a:extLst>
            <a:ext uri="{FF2B5EF4-FFF2-40B4-BE49-F238E27FC236}">
              <a16:creationId xmlns:a16="http://schemas.microsoft.com/office/drawing/2014/main" id="{00000000-0008-0000-0600-00005A010000}"/>
            </a:ext>
          </a:extLst>
        </xdr:cNvPr>
        <xdr:cNvSpPr/>
      </xdr:nvSpPr>
      <xdr:spPr>
        <a:xfrm>
          <a:off x="653503" y="49176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47" name="CustomShape 1">
          <a:extLst>
            <a:ext uri="{FF2B5EF4-FFF2-40B4-BE49-F238E27FC236}">
              <a16:creationId xmlns:a16="http://schemas.microsoft.com/office/drawing/2014/main" id="{00000000-0008-0000-0600-00005B010000}"/>
            </a:ext>
          </a:extLst>
        </xdr:cNvPr>
        <xdr:cNvSpPr/>
      </xdr:nvSpPr>
      <xdr:spPr>
        <a:xfrm>
          <a:off x="653503" y="49176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48" name="CustomShape 1">
          <a:extLst>
            <a:ext uri="{FF2B5EF4-FFF2-40B4-BE49-F238E27FC236}">
              <a16:creationId xmlns:a16="http://schemas.microsoft.com/office/drawing/2014/main" id="{00000000-0008-0000-0600-00005C010000}"/>
            </a:ext>
          </a:extLst>
        </xdr:cNvPr>
        <xdr:cNvSpPr/>
      </xdr:nvSpPr>
      <xdr:spPr>
        <a:xfrm>
          <a:off x="653503" y="49176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49" name="CustomShape 1">
          <a:extLst>
            <a:ext uri="{FF2B5EF4-FFF2-40B4-BE49-F238E27FC236}">
              <a16:creationId xmlns:a16="http://schemas.microsoft.com/office/drawing/2014/main" id="{00000000-0008-0000-0600-00005D010000}"/>
            </a:ext>
          </a:extLst>
        </xdr:cNvPr>
        <xdr:cNvSpPr/>
      </xdr:nvSpPr>
      <xdr:spPr>
        <a:xfrm>
          <a:off x="653503" y="49176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50" name="CustomShape 1">
          <a:extLst>
            <a:ext uri="{FF2B5EF4-FFF2-40B4-BE49-F238E27FC236}">
              <a16:creationId xmlns:a16="http://schemas.microsoft.com/office/drawing/2014/main" id="{00000000-0008-0000-0600-00005E010000}"/>
            </a:ext>
          </a:extLst>
        </xdr:cNvPr>
        <xdr:cNvSpPr/>
      </xdr:nvSpPr>
      <xdr:spPr>
        <a:xfrm>
          <a:off x="653503" y="49176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51" name="CustomShape 1">
          <a:extLst>
            <a:ext uri="{FF2B5EF4-FFF2-40B4-BE49-F238E27FC236}">
              <a16:creationId xmlns:a16="http://schemas.microsoft.com/office/drawing/2014/main" id="{00000000-0008-0000-0600-00005F010000}"/>
            </a:ext>
          </a:extLst>
        </xdr:cNvPr>
        <xdr:cNvSpPr/>
      </xdr:nvSpPr>
      <xdr:spPr>
        <a:xfrm>
          <a:off x="653503" y="49176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52" name="CustomShape 1">
          <a:extLst>
            <a:ext uri="{FF2B5EF4-FFF2-40B4-BE49-F238E27FC236}">
              <a16:creationId xmlns:a16="http://schemas.microsoft.com/office/drawing/2014/main" id="{00000000-0008-0000-0600-000060010000}"/>
            </a:ext>
          </a:extLst>
        </xdr:cNvPr>
        <xdr:cNvSpPr/>
      </xdr:nvSpPr>
      <xdr:spPr>
        <a:xfrm>
          <a:off x="653503" y="49176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53" name="CustomShape 1">
          <a:extLst>
            <a:ext uri="{FF2B5EF4-FFF2-40B4-BE49-F238E27FC236}">
              <a16:creationId xmlns:a16="http://schemas.microsoft.com/office/drawing/2014/main" id="{00000000-0008-0000-0600-000061010000}"/>
            </a:ext>
          </a:extLst>
        </xdr:cNvPr>
        <xdr:cNvSpPr/>
      </xdr:nvSpPr>
      <xdr:spPr>
        <a:xfrm>
          <a:off x="653503" y="49176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54" name="CustomShape 1">
          <a:extLst>
            <a:ext uri="{FF2B5EF4-FFF2-40B4-BE49-F238E27FC236}">
              <a16:creationId xmlns:a16="http://schemas.microsoft.com/office/drawing/2014/main" id="{00000000-0008-0000-0600-000062010000}"/>
            </a:ext>
          </a:extLst>
        </xdr:cNvPr>
        <xdr:cNvSpPr/>
      </xdr:nvSpPr>
      <xdr:spPr>
        <a:xfrm>
          <a:off x="653503" y="49176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55" name="CustomShape 1">
          <a:extLst>
            <a:ext uri="{FF2B5EF4-FFF2-40B4-BE49-F238E27FC236}">
              <a16:creationId xmlns:a16="http://schemas.microsoft.com/office/drawing/2014/main" id="{00000000-0008-0000-0600-000063010000}"/>
            </a:ext>
          </a:extLst>
        </xdr:cNvPr>
        <xdr:cNvSpPr/>
      </xdr:nvSpPr>
      <xdr:spPr>
        <a:xfrm>
          <a:off x="653503" y="49176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56" name="CustomShape 1">
          <a:extLst>
            <a:ext uri="{FF2B5EF4-FFF2-40B4-BE49-F238E27FC236}">
              <a16:creationId xmlns:a16="http://schemas.microsoft.com/office/drawing/2014/main" id="{00000000-0008-0000-0600-000064010000}"/>
            </a:ext>
          </a:extLst>
        </xdr:cNvPr>
        <xdr:cNvSpPr/>
      </xdr:nvSpPr>
      <xdr:spPr>
        <a:xfrm>
          <a:off x="653503" y="49176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57" name="CustomShape 1">
          <a:extLst>
            <a:ext uri="{FF2B5EF4-FFF2-40B4-BE49-F238E27FC236}">
              <a16:creationId xmlns:a16="http://schemas.microsoft.com/office/drawing/2014/main" id="{00000000-0008-0000-0600-000065010000}"/>
            </a:ext>
          </a:extLst>
        </xdr:cNvPr>
        <xdr:cNvSpPr/>
      </xdr:nvSpPr>
      <xdr:spPr>
        <a:xfrm>
          <a:off x="653503" y="49176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58" name="CustomShape 1">
          <a:extLst>
            <a:ext uri="{FF2B5EF4-FFF2-40B4-BE49-F238E27FC236}">
              <a16:creationId xmlns:a16="http://schemas.microsoft.com/office/drawing/2014/main" id="{00000000-0008-0000-0600-000066010000}"/>
            </a:ext>
          </a:extLst>
        </xdr:cNvPr>
        <xdr:cNvSpPr/>
      </xdr:nvSpPr>
      <xdr:spPr>
        <a:xfrm>
          <a:off x="653503" y="49176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59" name="CustomShape 1">
          <a:extLst>
            <a:ext uri="{FF2B5EF4-FFF2-40B4-BE49-F238E27FC236}">
              <a16:creationId xmlns:a16="http://schemas.microsoft.com/office/drawing/2014/main" id="{00000000-0008-0000-0600-000067010000}"/>
            </a:ext>
          </a:extLst>
        </xdr:cNvPr>
        <xdr:cNvSpPr/>
      </xdr:nvSpPr>
      <xdr:spPr>
        <a:xfrm>
          <a:off x="653503" y="49176214"/>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360" name="CustomShape 1">
          <a:extLst>
            <a:ext uri="{FF2B5EF4-FFF2-40B4-BE49-F238E27FC236}">
              <a16:creationId xmlns:a16="http://schemas.microsoft.com/office/drawing/2014/main" id="{00000000-0008-0000-0600-000068010000}"/>
            </a:ext>
          </a:extLst>
        </xdr:cNvPr>
        <xdr:cNvSpPr/>
      </xdr:nvSpPr>
      <xdr:spPr>
        <a:xfrm>
          <a:off x="653503" y="5007428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361" name="CustomShape 1">
          <a:extLst>
            <a:ext uri="{FF2B5EF4-FFF2-40B4-BE49-F238E27FC236}">
              <a16:creationId xmlns:a16="http://schemas.microsoft.com/office/drawing/2014/main" id="{00000000-0008-0000-0600-000069010000}"/>
            </a:ext>
          </a:extLst>
        </xdr:cNvPr>
        <xdr:cNvSpPr/>
      </xdr:nvSpPr>
      <xdr:spPr>
        <a:xfrm>
          <a:off x="653503" y="5007428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362" name="CustomShape 1">
          <a:extLst>
            <a:ext uri="{FF2B5EF4-FFF2-40B4-BE49-F238E27FC236}">
              <a16:creationId xmlns:a16="http://schemas.microsoft.com/office/drawing/2014/main" id="{00000000-0008-0000-0600-00006A010000}"/>
            </a:ext>
          </a:extLst>
        </xdr:cNvPr>
        <xdr:cNvSpPr/>
      </xdr:nvSpPr>
      <xdr:spPr>
        <a:xfrm>
          <a:off x="653503" y="5007428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363" name="CustomShape 1">
          <a:extLst>
            <a:ext uri="{FF2B5EF4-FFF2-40B4-BE49-F238E27FC236}">
              <a16:creationId xmlns:a16="http://schemas.microsoft.com/office/drawing/2014/main" id="{00000000-0008-0000-0600-00006B010000}"/>
            </a:ext>
          </a:extLst>
        </xdr:cNvPr>
        <xdr:cNvSpPr/>
      </xdr:nvSpPr>
      <xdr:spPr>
        <a:xfrm>
          <a:off x="653503" y="5007428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364" name="CustomShape 1">
          <a:extLst>
            <a:ext uri="{FF2B5EF4-FFF2-40B4-BE49-F238E27FC236}">
              <a16:creationId xmlns:a16="http://schemas.microsoft.com/office/drawing/2014/main" id="{00000000-0008-0000-0600-00006C010000}"/>
            </a:ext>
          </a:extLst>
        </xdr:cNvPr>
        <xdr:cNvSpPr/>
      </xdr:nvSpPr>
      <xdr:spPr>
        <a:xfrm>
          <a:off x="653503" y="5007428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365" name="CustomShape 1">
          <a:extLst>
            <a:ext uri="{FF2B5EF4-FFF2-40B4-BE49-F238E27FC236}">
              <a16:creationId xmlns:a16="http://schemas.microsoft.com/office/drawing/2014/main" id="{00000000-0008-0000-0600-00006D010000}"/>
            </a:ext>
          </a:extLst>
        </xdr:cNvPr>
        <xdr:cNvSpPr/>
      </xdr:nvSpPr>
      <xdr:spPr>
        <a:xfrm>
          <a:off x="653503" y="5007428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66" name="CustomShape 1">
          <a:extLst>
            <a:ext uri="{FF2B5EF4-FFF2-40B4-BE49-F238E27FC236}">
              <a16:creationId xmlns:a16="http://schemas.microsoft.com/office/drawing/2014/main" id="{00000000-0008-0000-0600-00006E010000}"/>
            </a:ext>
          </a:extLst>
        </xdr:cNvPr>
        <xdr:cNvSpPr/>
      </xdr:nvSpPr>
      <xdr:spPr>
        <a:xfrm>
          <a:off x="653503" y="5007428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67" name="CustomShape 1">
          <a:extLst>
            <a:ext uri="{FF2B5EF4-FFF2-40B4-BE49-F238E27FC236}">
              <a16:creationId xmlns:a16="http://schemas.microsoft.com/office/drawing/2014/main" id="{00000000-0008-0000-0600-00006F010000}"/>
            </a:ext>
          </a:extLst>
        </xdr:cNvPr>
        <xdr:cNvSpPr/>
      </xdr:nvSpPr>
      <xdr:spPr>
        <a:xfrm>
          <a:off x="653503" y="5007428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68" name="CustomShape 1">
          <a:extLst>
            <a:ext uri="{FF2B5EF4-FFF2-40B4-BE49-F238E27FC236}">
              <a16:creationId xmlns:a16="http://schemas.microsoft.com/office/drawing/2014/main" id="{00000000-0008-0000-0600-000070010000}"/>
            </a:ext>
          </a:extLst>
        </xdr:cNvPr>
        <xdr:cNvSpPr/>
      </xdr:nvSpPr>
      <xdr:spPr>
        <a:xfrm>
          <a:off x="653503" y="5007428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69" name="CustomShape 1">
          <a:extLst>
            <a:ext uri="{FF2B5EF4-FFF2-40B4-BE49-F238E27FC236}">
              <a16:creationId xmlns:a16="http://schemas.microsoft.com/office/drawing/2014/main" id="{00000000-0008-0000-0600-000071010000}"/>
            </a:ext>
          </a:extLst>
        </xdr:cNvPr>
        <xdr:cNvSpPr/>
      </xdr:nvSpPr>
      <xdr:spPr>
        <a:xfrm>
          <a:off x="653503" y="5007428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70" name="CustomShape 1">
          <a:extLst>
            <a:ext uri="{FF2B5EF4-FFF2-40B4-BE49-F238E27FC236}">
              <a16:creationId xmlns:a16="http://schemas.microsoft.com/office/drawing/2014/main" id="{00000000-0008-0000-0600-000072010000}"/>
            </a:ext>
          </a:extLst>
        </xdr:cNvPr>
        <xdr:cNvSpPr/>
      </xdr:nvSpPr>
      <xdr:spPr>
        <a:xfrm>
          <a:off x="653503" y="5007428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71" name="CustomShape 1">
          <a:extLst>
            <a:ext uri="{FF2B5EF4-FFF2-40B4-BE49-F238E27FC236}">
              <a16:creationId xmlns:a16="http://schemas.microsoft.com/office/drawing/2014/main" id="{00000000-0008-0000-0600-000073010000}"/>
            </a:ext>
          </a:extLst>
        </xdr:cNvPr>
        <xdr:cNvSpPr/>
      </xdr:nvSpPr>
      <xdr:spPr>
        <a:xfrm>
          <a:off x="653503" y="5007428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372" name="CustomShape 1">
          <a:extLst>
            <a:ext uri="{FF2B5EF4-FFF2-40B4-BE49-F238E27FC236}">
              <a16:creationId xmlns:a16="http://schemas.microsoft.com/office/drawing/2014/main" id="{00000000-0008-0000-0600-000074010000}"/>
            </a:ext>
          </a:extLst>
        </xdr:cNvPr>
        <xdr:cNvSpPr/>
      </xdr:nvSpPr>
      <xdr:spPr>
        <a:xfrm>
          <a:off x="653503" y="509723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373" name="CustomShape 1">
          <a:extLst>
            <a:ext uri="{FF2B5EF4-FFF2-40B4-BE49-F238E27FC236}">
              <a16:creationId xmlns:a16="http://schemas.microsoft.com/office/drawing/2014/main" id="{00000000-0008-0000-0600-000075010000}"/>
            </a:ext>
          </a:extLst>
        </xdr:cNvPr>
        <xdr:cNvSpPr/>
      </xdr:nvSpPr>
      <xdr:spPr>
        <a:xfrm>
          <a:off x="653503" y="509723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374" name="CustomShape 1">
          <a:extLst>
            <a:ext uri="{FF2B5EF4-FFF2-40B4-BE49-F238E27FC236}">
              <a16:creationId xmlns:a16="http://schemas.microsoft.com/office/drawing/2014/main" id="{00000000-0008-0000-0600-000076010000}"/>
            </a:ext>
          </a:extLst>
        </xdr:cNvPr>
        <xdr:cNvSpPr/>
      </xdr:nvSpPr>
      <xdr:spPr>
        <a:xfrm>
          <a:off x="653503" y="509723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375" name="CustomShape 1">
          <a:extLst>
            <a:ext uri="{FF2B5EF4-FFF2-40B4-BE49-F238E27FC236}">
              <a16:creationId xmlns:a16="http://schemas.microsoft.com/office/drawing/2014/main" id="{00000000-0008-0000-0600-000077010000}"/>
            </a:ext>
          </a:extLst>
        </xdr:cNvPr>
        <xdr:cNvSpPr/>
      </xdr:nvSpPr>
      <xdr:spPr>
        <a:xfrm>
          <a:off x="653503" y="509723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376" name="CustomShape 1">
          <a:extLst>
            <a:ext uri="{FF2B5EF4-FFF2-40B4-BE49-F238E27FC236}">
              <a16:creationId xmlns:a16="http://schemas.microsoft.com/office/drawing/2014/main" id="{00000000-0008-0000-0600-000078010000}"/>
            </a:ext>
          </a:extLst>
        </xdr:cNvPr>
        <xdr:cNvSpPr/>
      </xdr:nvSpPr>
      <xdr:spPr>
        <a:xfrm>
          <a:off x="653503" y="509723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377" name="CustomShape 1">
          <a:extLst>
            <a:ext uri="{FF2B5EF4-FFF2-40B4-BE49-F238E27FC236}">
              <a16:creationId xmlns:a16="http://schemas.microsoft.com/office/drawing/2014/main" id="{00000000-0008-0000-0600-000079010000}"/>
            </a:ext>
          </a:extLst>
        </xdr:cNvPr>
        <xdr:cNvSpPr/>
      </xdr:nvSpPr>
      <xdr:spPr>
        <a:xfrm>
          <a:off x="653503" y="509723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378" name="CustomShape 1">
          <a:extLst>
            <a:ext uri="{FF2B5EF4-FFF2-40B4-BE49-F238E27FC236}">
              <a16:creationId xmlns:a16="http://schemas.microsoft.com/office/drawing/2014/main" id="{00000000-0008-0000-0600-00007A010000}"/>
            </a:ext>
          </a:extLst>
        </xdr:cNvPr>
        <xdr:cNvSpPr/>
      </xdr:nvSpPr>
      <xdr:spPr>
        <a:xfrm>
          <a:off x="653503" y="509723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379" name="CustomShape 1">
          <a:extLst>
            <a:ext uri="{FF2B5EF4-FFF2-40B4-BE49-F238E27FC236}">
              <a16:creationId xmlns:a16="http://schemas.microsoft.com/office/drawing/2014/main" id="{00000000-0008-0000-0600-00007B010000}"/>
            </a:ext>
          </a:extLst>
        </xdr:cNvPr>
        <xdr:cNvSpPr/>
      </xdr:nvSpPr>
      <xdr:spPr>
        <a:xfrm>
          <a:off x="653503" y="509723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380" name="CustomShape 1">
          <a:extLst>
            <a:ext uri="{FF2B5EF4-FFF2-40B4-BE49-F238E27FC236}">
              <a16:creationId xmlns:a16="http://schemas.microsoft.com/office/drawing/2014/main" id="{00000000-0008-0000-0600-00007C010000}"/>
            </a:ext>
          </a:extLst>
        </xdr:cNvPr>
        <xdr:cNvSpPr/>
      </xdr:nvSpPr>
      <xdr:spPr>
        <a:xfrm>
          <a:off x="653503" y="509723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381" name="CustomShape 1">
          <a:extLst>
            <a:ext uri="{FF2B5EF4-FFF2-40B4-BE49-F238E27FC236}">
              <a16:creationId xmlns:a16="http://schemas.microsoft.com/office/drawing/2014/main" id="{00000000-0008-0000-0600-00007D010000}"/>
            </a:ext>
          </a:extLst>
        </xdr:cNvPr>
        <xdr:cNvSpPr/>
      </xdr:nvSpPr>
      <xdr:spPr>
        <a:xfrm>
          <a:off x="653503" y="509723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382" name="CustomShape 1">
          <a:extLst>
            <a:ext uri="{FF2B5EF4-FFF2-40B4-BE49-F238E27FC236}">
              <a16:creationId xmlns:a16="http://schemas.microsoft.com/office/drawing/2014/main" id="{00000000-0008-0000-0600-00007E010000}"/>
            </a:ext>
          </a:extLst>
        </xdr:cNvPr>
        <xdr:cNvSpPr/>
      </xdr:nvSpPr>
      <xdr:spPr>
        <a:xfrm>
          <a:off x="653503" y="509723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383" name="CustomShape 1">
          <a:extLst>
            <a:ext uri="{FF2B5EF4-FFF2-40B4-BE49-F238E27FC236}">
              <a16:creationId xmlns:a16="http://schemas.microsoft.com/office/drawing/2014/main" id="{00000000-0008-0000-0600-00007F010000}"/>
            </a:ext>
          </a:extLst>
        </xdr:cNvPr>
        <xdr:cNvSpPr/>
      </xdr:nvSpPr>
      <xdr:spPr>
        <a:xfrm>
          <a:off x="653503" y="50972357"/>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384" name="CustomShape 1">
          <a:extLst>
            <a:ext uri="{FF2B5EF4-FFF2-40B4-BE49-F238E27FC236}">
              <a16:creationId xmlns:a16="http://schemas.microsoft.com/office/drawing/2014/main" id="{00000000-0008-0000-0600-000080010000}"/>
            </a:ext>
          </a:extLst>
        </xdr:cNvPr>
        <xdr:cNvSpPr/>
      </xdr:nvSpPr>
      <xdr:spPr>
        <a:xfrm>
          <a:off x="653503" y="5216978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385" name="CustomShape 1">
          <a:extLst>
            <a:ext uri="{FF2B5EF4-FFF2-40B4-BE49-F238E27FC236}">
              <a16:creationId xmlns:a16="http://schemas.microsoft.com/office/drawing/2014/main" id="{00000000-0008-0000-0600-000081010000}"/>
            </a:ext>
          </a:extLst>
        </xdr:cNvPr>
        <xdr:cNvSpPr/>
      </xdr:nvSpPr>
      <xdr:spPr>
        <a:xfrm>
          <a:off x="653503" y="5216978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386" name="CustomShape 1">
          <a:extLst>
            <a:ext uri="{FF2B5EF4-FFF2-40B4-BE49-F238E27FC236}">
              <a16:creationId xmlns:a16="http://schemas.microsoft.com/office/drawing/2014/main" id="{00000000-0008-0000-0600-000082010000}"/>
            </a:ext>
          </a:extLst>
        </xdr:cNvPr>
        <xdr:cNvSpPr/>
      </xdr:nvSpPr>
      <xdr:spPr>
        <a:xfrm>
          <a:off x="653503" y="5216978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387" name="CustomShape 1">
          <a:extLst>
            <a:ext uri="{FF2B5EF4-FFF2-40B4-BE49-F238E27FC236}">
              <a16:creationId xmlns:a16="http://schemas.microsoft.com/office/drawing/2014/main" id="{00000000-0008-0000-0600-000083010000}"/>
            </a:ext>
          </a:extLst>
        </xdr:cNvPr>
        <xdr:cNvSpPr/>
      </xdr:nvSpPr>
      <xdr:spPr>
        <a:xfrm>
          <a:off x="653503" y="5216978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388" name="CustomShape 1">
          <a:extLst>
            <a:ext uri="{FF2B5EF4-FFF2-40B4-BE49-F238E27FC236}">
              <a16:creationId xmlns:a16="http://schemas.microsoft.com/office/drawing/2014/main" id="{00000000-0008-0000-0600-000084010000}"/>
            </a:ext>
          </a:extLst>
        </xdr:cNvPr>
        <xdr:cNvSpPr/>
      </xdr:nvSpPr>
      <xdr:spPr>
        <a:xfrm>
          <a:off x="653503" y="5216978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389" name="CustomShape 1">
          <a:extLst>
            <a:ext uri="{FF2B5EF4-FFF2-40B4-BE49-F238E27FC236}">
              <a16:creationId xmlns:a16="http://schemas.microsoft.com/office/drawing/2014/main" id="{00000000-0008-0000-0600-000085010000}"/>
            </a:ext>
          </a:extLst>
        </xdr:cNvPr>
        <xdr:cNvSpPr/>
      </xdr:nvSpPr>
      <xdr:spPr>
        <a:xfrm>
          <a:off x="653503" y="52169786"/>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90" name="CustomShape 1">
          <a:extLst>
            <a:ext uri="{FF2B5EF4-FFF2-40B4-BE49-F238E27FC236}">
              <a16:creationId xmlns:a16="http://schemas.microsoft.com/office/drawing/2014/main" id="{00000000-0008-0000-0600-000086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91" name="CustomShape 1">
          <a:extLst>
            <a:ext uri="{FF2B5EF4-FFF2-40B4-BE49-F238E27FC236}">
              <a16:creationId xmlns:a16="http://schemas.microsoft.com/office/drawing/2014/main" id="{00000000-0008-0000-0600-000087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92" name="CustomShape 1">
          <a:extLst>
            <a:ext uri="{FF2B5EF4-FFF2-40B4-BE49-F238E27FC236}">
              <a16:creationId xmlns:a16="http://schemas.microsoft.com/office/drawing/2014/main" id="{00000000-0008-0000-0600-000088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93" name="CustomShape 1">
          <a:extLst>
            <a:ext uri="{FF2B5EF4-FFF2-40B4-BE49-F238E27FC236}">
              <a16:creationId xmlns:a16="http://schemas.microsoft.com/office/drawing/2014/main" id="{00000000-0008-0000-0600-000089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94" name="CustomShape 1">
          <a:extLst>
            <a:ext uri="{FF2B5EF4-FFF2-40B4-BE49-F238E27FC236}">
              <a16:creationId xmlns:a16="http://schemas.microsoft.com/office/drawing/2014/main" id="{00000000-0008-0000-0600-00008A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95" name="CustomShape 1">
          <a:extLst>
            <a:ext uri="{FF2B5EF4-FFF2-40B4-BE49-F238E27FC236}">
              <a16:creationId xmlns:a16="http://schemas.microsoft.com/office/drawing/2014/main" id="{00000000-0008-0000-0600-00008B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96" name="CustomShape 1">
          <a:extLst>
            <a:ext uri="{FF2B5EF4-FFF2-40B4-BE49-F238E27FC236}">
              <a16:creationId xmlns:a16="http://schemas.microsoft.com/office/drawing/2014/main" id="{00000000-0008-0000-0600-00008C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97" name="CustomShape 1">
          <a:extLst>
            <a:ext uri="{FF2B5EF4-FFF2-40B4-BE49-F238E27FC236}">
              <a16:creationId xmlns:a16="http://schemas.microsoft.com/office/drawing/2014/main" id="{00000000-0008-0000-0600-00008D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98" name="CustomShape 1">
          <a:extLst>
            <a:ext uri="{FF2B5EF4-FFF2-40B4-BE49-F238E27FC236}">
              <a16:creationId xmlns:a16="http://schemas.microsoft.com/office/drawing/2014/main" id="{00000000-0008-0000-0600-00008E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99" name="CustomShape 1">
          <a:extLst>
            <a:ext uri="{FF2B5EF4-FFF2-40B4-BE49-F238E27FC236}">
              <a16:creationId xmlns:a16="http://schemas.microsoft.com/office/drawing/2014/main" id="{00000000-0008-0000-0600-00008F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400" name="CustomShape 1">
          <a:extLst>
            <a:ext uri="{FF2B5EF4-FFF2-40B4-BE49-F238E27FC236}">
              <a16:creationId xmlns:a16="http://schemas.microsoft.com/office/drawing/2014/main" id="{00000000-0008-0000-0600-000090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401" name="CustomShape 1">
          <a:extLst>
            <a:ext uri="{FF2B5EF4-FFF2-40B4-BE49-F238E27FC236}">
              <a16:creationId xmlns:a16="http://schemas.microsoft.com/office/drawing/2014/main" id="{00000000-0008-0000-0600-000091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402" name="CustomShape 1">
          <a:extLst>
            <a:ext uri="{FF2B5EF4-FFF2-40B4-BE49-F238E27FC236}">
              <a16:creationId xmlns:a16="http://schemas.microsoft.com/office/drawing/2014/main" id="{00000000-0008-0000-0600-000092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403" name="CustomShape 1">
          <a:extLst>
            <a:ext uri="{FF2B5EF4-FFF2-40B4-BE49-F238E27FC236}">
              <a16:creationId xmlns:a16="http://schemas.microsoft.com/office/drawing/2014/main" id="{00000000-0008-0000-0600-000093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404" name="CustomShape 1">
          <a:extLst>
            <a:ext uri="{FF2B5EF4-FFF2-40B4-BE49-F238E27FC236}">
              <a16:creationId xmlns:a16="http://schemas.microsoft.com/office/drawing/2014/main" id="{00000000-0008-0000-0600-000094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405" name="CustomShape 1">
          <a:extLst>
            <a:ext uri="{FF2B5EF4-FFF2-40B4-BE49-F238E27FC236}">
              <a16:creationId xmlns:a16="http://schemas.microsoft.com/office/drawing/2014/main" id="{00000000-0008-0000-0600-000095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406" name="CustomShape 1">
          <a:extLst>
            <a:ext uri="{FF2B5EF4-FFF2-40B4-BE49-F238E27FC236}">
              <a16:creationId xmlns:a16="http://schemas.microsoft.com/office/drawing/2014/main" id="{00000000-0008-0000-0600-000096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407" name="CustomShape 1">
          <a:extLst>
            <a:ext uri="{FF2B5EF4-FFF2-40B4-BE49-F238E27FC236}">
              <a16:creationId xmlns:a16="http://schemas.microsoft.com/office/drawing/2014/main" id="{00000000-0008-0000-0600-000097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408" name="CustomShape 1">
          <a:extLst>
            <a:ext uri="{FF2B5EF4-FFF2-40B4-BE49-F238E27FC236}">
              <a16:creationId xmlns:a16="http://schemas.microsoft.com/office/drawing/2014/main" id="{00000000-0008-0000-0600-000098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409" name="CustomShape 1">
          <a:extLst>
            <a:ext uri="{FF2B5EF4-FFF2-40B4-BE49-F238E27FC236}">
              <a16:creationId xmlns:a16="http://schemas.microsoft.com/office/drawing/2014/main" id="{00000000-0008-0000-0600-000099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410" name="CustomShape 1">
          <a:extLst>
            <a:ext uri="{FF2B5EF4-FFF2-40B4-BE49-F238E27FC236}">
              <a16:creationId xmlns:a16="http://schemas.microsoft.com/office/drawing/2014/main" id="{00000000-0008-0000-0600-00009A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411" name="CustomShape 1">
          <a:extLst>
            <a:ext uri="{FF2B5EF4-FFF2-40B4-BE49-F238E27FC236}">
              <a16:creationId xmlns:a16="http://schemas.microsoft.com/office/drawing/2014/main" id="{00000000-0008-0000-0600-00009B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412" name="CustomShape 1">
          <a:extLst>
            <a:ext uri="{FF2B5EF4-FFF2-40B4-BE49-F238E27FC236}">
              <a16:creationId xmlns:a16="http://schemas.microsoft.com/office/drawing/2014/main" id="{00000000-0008-0000-0600-00009C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413" name="CustomShape 1">
          <a:extLst>
            <a:ext uri="{FF2B5EF4-FFF2-40B4-BE49-F238E27FC236}">
              <a16:creationId xmlns:a16="http://schemas.microsoft.com/office/drawing/2014/main" id="{00000000-0008-0000-0600-00009D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414" name="CustomShape 1">
          <a:extLst>
            <a:ext uri="{FF2B5EF4-FFF2-40B4-BE49-F238E27FC236}">
              <a16:creationId xmlns:a16="http://schemas.microsoft.com/office/drawing/2014/main" id="{00000000-0008-0000-0600-00009E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415" name="CustomShape 1">
          <a:extLst>
            <a:ext uri="{FF2B5EF4-FFF2-40B4-BE49-F238E27FC236}">
              <a16:creationId xmlns:a16="http://schemas.microsoft.com/office/drawing/2014/main" id="{00000000-0008-0000-0600-00009F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416" name="CustomShape 1">
          <a:extLst>
            <a:ext uri="{FF2B5EF4-FFF2-40B4-BE49-F238E27FC236}">
              <a16:creationId xmlns:a16="http://schemas.microsoft.com/office/drawing/2014/main" id="{00000000-0008-0000-0600-0000A0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417" name="CustomShape 1">
          <a:extLst>
            <a:ext uri="{FF2B5EF4-FFF2-40B4-BE49-F238E27FC236}">
              <a16:creationId xmlns:a16="http://schemas.microsoft.com/office/drawing/2014/main" id="{00000000-0008-0000-0600-0000A1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418" name="CustomShape 1">
          <a:extLst>
            <a:ext uri="{FF2B5EF4-FFF2-40B4-BE49-F238E27FC236}">
              <a16:creationId xmlns:a16="http://schemas.microsoft.com/office/drawing/2014/main" id="{00000000-0008-0000-0600-0000A2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419" name="CustomShape 1">
          <a:extLst>
            <a:ext uri="{FF2B5EF4-FFF2-40B4-BE49-F238E27FC236}">
              <a16:creationId xmlns:a16="http://schemas.microsoft.com/office/drawing/2014/main" id="{00000000-0008-0000-0600-0000A3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420" name="CustomShape 1">
          <a:extLst>
            <a:ext uri="{FF2B5EF4-FFF2-40B4-BE49-F238E27FC236}">
              <a16:creationId xmlns:a16="http://schemas.microsoft.com/office/drawing/2014/main" id="{00000000-0008-0000-0600-0000A4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421" name="CustomShape 1">
          <a:extLst>
            <a:ext uri="{FF2B5EF4-FFF2-40B4-BE49-F238E27FC236}">
              <a16:creationId xmlns:a16="http://schemas.microsoft.com/office/drawing/2014/main" id="{00000000-0008-0000-0600-0000A5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422" name="CustomShape 1">
          <a:extLst>
            <a:ext uri="{FF2B5EF4-FFF2-40B4-BE49-F238E27FC236}">
              <a16:creationId xmlns:a16="http://schemas.microsoft.com/office/drawing/2014/main" id="{00000000-0008-0000-0600-0000A6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423" name="CustomShape 1">
          <a:extLst>
            <a:ext uri="{FF2B5EF4-FFF2-40B4-BE49-F238E27FC236}">
              <a16:creationId xmlns:a16="http://schemas.microsoft.com/office/drawing/2014/main" id="{00000000-0008-0000-0600-0000A7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424" name="CustomShape 1">
          <a:extLst>
            <a:ext uri="{FF2B5EF4-FFF2-40B4-BE49-F238E27FC236}">
              <a16:creationId xmlns:a16="http://schemas.microsoft.com/office/drawing/2014/main" id="{00000000-0008-0000-0600-0000A8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425" name="CustomShape 1">
          <a:extLst>
            <a:ext uri="{FF2B5EF4-FFF2-40B4-BE49-F238E27FC236}">
              <a16:creationId xmlns:a16="http://schemas.microsoft.com/office/drawing/2014/main" id="{00000000-0008-0000-0600-0000A9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426" name="CustomShape 1">
          <a:extLst>
            <a:ext uri="{FF2B5EF4-FFF2-40B4-BE49-F238E27FC236}">
              <a16:creationId xmlns:a16="http://schemas.microsoft.com/office/drawing/2014/main" id="{00000000-0008-0000-0600-0000AA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427" name="CustomShape 1">
          <a:extLst>
            <a:ext uri="{FF2B5EF4-FFF2-40B4-BE49-F238E27FC236}">
              <a16:creationId xmlns:a16="http://schemas.microsoft.com/office/drawing/2014/main" id="{00000000-0008-0000-0600-0000AB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428" name="CustomShape 1">
          <a:extLst>
            <a:ext uri="{FF2B5EF4-FFF2-40B4-BE49-F238E27FC236}">
              <a16:creationId xmlns:a16="http://schemas.microsoft.com/office/drawing/2014/main" id="{00000000-0008-0000-0600-0000AC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429" name="CustomShape 1">
          <a:extLst>
            <a:ext uri="{FF2B5EF4-FFF2-40B4-BE49-F238E27FC236}">
              <a16:creationId xmlns:a16="http://schemas.microsoft.com/office/drawing/2014/main" id="{00000000-0008-0000-0600-0000AD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430" name="CustomShape 1">
          <a:extLst>
            <a:ext uri="{FF2B5EF4-FFF2-40B4-BE49-F238E27FC236}">
              <a16:creationId xmlns:a16="http://schemas.microsoft.com/office/drawing/2014/main" id="{00000000-0008-0000-0600-0000AE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431" name="CustomShape 1">
          <a:extLst>
            <a:ext uri="{FF2B5EF4-FFF2-40B4-BE49-F238E27FC236}">
              <a16:creationId xmlns:a16="http://schemas.microsoft.com/office/drawing/2014/main" id="{00000000-0008-0000-0600-0000AF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432" name="CustomShape 1">
          <a:extLst>
            <a:ext uri="{FF2B5EF4-FFF2-40B4-BE49-F238E27FC236}">
              <a16:creationId xmlns:a16="http://schemas.microsoft.com/office/drawing/2014/main" id="{00000000-0008-0000-0600-0000B0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433" name="CustomShape 1">
          <a:extLst>
            <a:ext uri="{FF2B5EF4-FFF2-40B4-BE49-F238E27FC236}">
              <a16:creationId xmlns:a16="http://schemas.microsoft.com/office/drawing/2014/main" id="{00000000-0008-0000-0600-0000B1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434" name="CustomShape 1">
          <a:extLst>
            <a:ext uri="{FF2B5EF4-FFF2-40B4-BE49-F238E27FC236}">
              <a16:creationId xmlns:a16="http://schemas.microsoft.com/office/drawing/2014/main" id="{00000000-0008-0000-0600-0000B2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435" name="CustomShape 1">
          <a:extLst>
            <a:ext uri="{FF2B5EF4-FFF2-40B4-BE49-F238E27FC236}">
              <a16:creationId xmlns:a16="http://schemas.microsoft.com/office/drawing/2014/main" id="{00000000-0008-0000-0600-0000B3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436" name="CustomShape 1">
          <a:extLst>
            <a:ext uri="{FF2B5EF4-FFF2-40B4-BE49-F238E27FC236}">
              <a16:creationId xmlns:a16="http://schemas.microsoft.com/office/drawing/2014/main" id="{00000000-0008-0000-0600-0000B4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437" name="CustomShape 1">
          <a:extLst>
            <a:ext uri="{FF2B5EF4-FFF2-40B4-BE49-F238E27FC236}">
              <a16:creationId xmlns:a16="http://schemas.microsoft.com/office/drawing/2014/main" id="{00000000-0008-0000-0600-0000B5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438" name="CustomShape 1">
          <a:extLst>
            <a:ext uri="{FF2B5EF4-FFF2-40B4-BE49-F238E27FC236}">
              <a16:creationId xmlns:a16="http://schemas.microsoft.com/office/drawing/2014/main" id="{00000000-0008-0000-0600-0000B6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439" name="CustomShape 1">
          <a:extLst>
            <a:ext uri="{FF2B5EF4-FFF2-40B4-BE49-F238E27FC236}">
              <a16:creationId xmlns:a16="http://schemas.microsoft.com/office/drawing/2014/main" id="{00000000-0008-0000-0600-0000B7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440" name="CustomShape 1">
          <a:extLst>
            <a:ext uri="{FF2B5EF4-FFF2-40B4-BE49-F238E27FC236}">
              <a16:creationId xmlns:a16="http://schemas.microsoft.com/office/drawing/2014/main" id="{00000000-0008-0000-0600-0000B8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441" name="CustomShape 1">
          <a:extLst>
            <a:ext uri="{FF2B5EF4-FFF2-40B4-BE49-F238E27FC236}">
              <a16:creationId xmlns:a16="http://schemas.microsoft.com/office/drawing/2014/main" id="{00000000-0008-0000-0600-0000B9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442" name="CustomShape 1">
          <a:extLst>
            <a:ext uri="{FF2B5EF4-FFF2-40B4-BE49-F238E27FC236}">
              <a16:creationId xmlns:a16="http://schemas.microsoft.com/office/drawing/2014/main" id="{00000000-0008-0000-0600-0000BA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443" name="CustomShape 1">
          <a:extLst>
            <a:ext uri="{FF2B5EF4-FFF2-40B4-BE49-F238E27FC236}">
              <a16:creationId xmlns:a16="http://schemas.microsoft.com/office/drawing/2014/main" id="{00000000-0008-0000-0600-0000BB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444" name="CustomShape 1">
          <a:extLst>
            <a:ext uri="{FF2B5EF4-FFF2-40B4-BE49-F238E27FC236}">
              <a16:creationId xmlns:a16="http://schemas.microsoft.com/office/drawing/2014/main" id="{00000000-0008-0000-0600-0000BC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445" name="CustomShape 1">
          <a:extLst>
            <a:ext uri="{FF2B5EF4-FFF2-40B4-BE49-F238E27FC236}">
              <a16:creationId xmlns:a16="http://schemas.microsoft.com/office/drawing/2014/main" id="{00000000-0008-0000-0600-0000BD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446" name="CustomShape 1">
          <a:extLst>
            <a:ext uri="{FF2B5EF4-FFF2-40B4-BE49-F238E27FC236}">
              <a16:creationId xmlns:a16="http://schemas.microsoft.com/office/drawing/2014/main" id="{00000000-0008-0000-0600-0000BE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447" name="CustomShape 1">
          <a:extLst>
            <a:ext uri="{FF2B5EF4-FFF2-40B4-BE49-F238E27FC236}">
              <a16:creationId xmlns:a16="http://schemas.microsoft.com/office/drawing/2014/main" id="{00000000-0008-0000-0600-0000BF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448" name="CustomShape 1">
          <a:extLst>
            <a:ext uri="{FF2B5EF4-FFF2-40B4-BE49-F238E27FC236}">
              <a16:creationId xmlns:a16="http://schemas.microsoft.com/office/drawing/2014/main" id="{00000000-0008-0000-0600-0000C0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449" name="CustomShape 1">
          <a:extLst>
            <a:ext uri="{FF2B5EF4-FFF2-40B4-BE49-F238E27FC236}">
              <a16:creationId xmlns:a16="http://schemas.microsoft.com/office/drawing/2014/main" id="{00000000-0008-0000-0600-0000C1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450" name="CustomShape 1">
          <a:extLst>
            <a:ext uri="{FF2B5EF4-FFF2-40B4-BE49-F238E27FC236}">
              <a16:creationId xmlns:a16="http://schemas.microsoft.com/office/drawing/2014/main" id="{00000000-0008-0000-0600-0000C2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451" name="CustomShape 1">
          <a:extLst>
            <a:ext uri="{FF2B5EF4-FFF2-40B4-BE49-F238E27FC236}">
              <a16:creationId xmlns:a16="http://schemas.microsoft.com/office/drawing/2014/main" id="{00000000-0008-0000-0600-0000C3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452" name="CustomShape 1">
          <a:extLst>
            <a:ext uri="{FF2B5EF4-FFF2-40B4-BE49-F238E27FC236}">
              <a16:creationId xmlns:a16="http://schemas.microsoft.com/office/drawing/2014/main" id="{00000000-0008-0000-0600-0000C4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453" name="CustomShape 1">
          <a:extLst>
            <a:ext uri="{FF2B5EF4-FFF2-40B4-BE49-F238E27FC236}">
              <a16:creationId xmlns:a16="http://schemas.microsoft.com/office/drawing/2014/main" id="{00000000-0008-0000-0600-0000C5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454" name="CustomShape 1">
          <a:extLst>
            <a:ext uri="{FF2B5EF4-FFF2-40B4-BE49-F238E27FC236}">
              <a16:creationId xmlns:a16="http://schemas.microsoft.com/office/drawing/2014/main" id="{00000000-0008-0000-0600-0000C6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455" name="CustomShape 1">
          <a:extLst>
            <a:ext uri="{FF2B5EF4-FFF2-40B4-BE49-F238E27FC236}">
              <a16:creationId xmlns:a16="http://schemas.microsoft.com/office/drawing/2014/main" id="{00000000-0008-0000-0600-0000C7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456" name="CustomShape 1">
          <a:extLst>
            <a:ext uri="{FF2B5EF4-FFF2-40B4-BE49-F238E27FC236}">
              <a16:creationId xmlns:a16="http://schemas.microsoft.com/office/drawing/2014/main" id="{00000000-0008-0000-0600-0000C8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457" name="CustomShape 1">
          <a:extLst>
            <a:ext uri="{FF2B5EF4-FFF2-40B4-BE49-F238E27FC236}">
              <a16:creationId xmlns:a16="http://schemas.microsoft.com/office/drawing/2014/main" id="{00000000-0008-0000-0600-0000C9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458" name="CustomShape 1">
          <a:extLst>
            <a:ext uri="{FF2B5EF4-FFF2-40B4-BE49-F238E27FC236}">
              <a16:creationId xmlns:a16="http://schemas.microsoft.com/office/drawing/2014/main" id="{00000000-0008-0000-0600-0000CA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459" name="CustomShape 1">
          <a:extLst>
            <a:ext uri="{FF2B5EF4-FFF2-40B4-BE49-F238E27FC236}">
              <a16:creationId xmlns:a16="http://schemas.microsoft.com/office/drawing/2014/main" id="{00000000-0008-0000-0600-0000CB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121</xdr:row>
      <xdr:rowOff>0</xdr:rowOff>
    </xdr:from>
    <xdr:ext cx="181080" cy="261000"/>
    <xdr:sp macro="" textlink="">
      <xdr:nvSpPr>
        <xdr:cNvPr id="460" name="CustomShape 1">
          <a:extLst>
            <a:ext uri="{FF2B5EF4-FFF2-40B4-BE49-F238E27FC236}">
              <a16:creationId xmlns:a16="http://schemas.microsoft.com/office/drawing/2014/main" id="{00000000-0008-0000-0600-0000CC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121</xdr:row>
      <xdr:rowOff>0</xdr:rowOff>
    </xdr:from>
    <xdr:ext cx="181080" cy="261000"/>
    <xdr:sp macro="" textlink="">
      <xdr:nvSpPr>
        <xdr:cNvPr id="461" name="CustomShape 1">
          <a:extLst>
            <a:ext uri="{FF2B5EF4-FFF2-40B4-BE49-F238E27FC236}">
              <a16:creationId xmlns:a16="http://schemas.microsoft.com/office/drawing/2014/main" id="{00000000-0008-0000-0600-0000CD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121</xdr:row>
      <xdr:rowOff>0</xdr:rowOff>
    </xdr:from>
    <xdr:ext cx="181080" cy="261000"/>
    <xdr:sp macro="" textlink="">
      <xdr:nvSpPr>
        <xdr:cNvPr id="462" name="CustomShape 1">
          <a:extLst>
            <a:ext uri="{FF2B5EF4-FFF2-40B4-BE49-F238E27FC236}">
              <a16:creationId xmlns:a16="http://schemas.microsoft.com/office/drawing/2014/main" id="{00000000-0008-0000-0600-0000CE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121</xdr:row>
      <xdr:rowOff>0</xdr:rowOff>
    </xdr:from>
    <xdr:ext cx="181080" cy="261000"/>
    <xdr:sp macro="" textlink="">
      <xdr:nvSpPr>
        <xdr:cNvPr id="463" name="CustomShape 1">
          <a:extLst>
            <a:ext uri="{FF2B5EF4-FFF2-40B4-BE49-F238E27FC236}">
              <a16:creationId xmlns:a16="http://schemas.microsoft.com/office/drawing/2014/main" id="{00000000-0008-0000-0600-0000CF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121</xdr:row>
      <xdr:rowOff>0</xdr:rowOff>
    </xdr:from>
    <xdr:ext cx="181080" cy="261000"/>
    <xdr:sp macro="" textlink="">
      <xdr:nvSpPr>
        <xdr:cNvPr id="464" name="CustomShape 1">
          <a:extLst>
            <a:ext uri="{FF2B5EF4-FFF2-40B4-BE49-F238E27FC236}">
              <a16:creationId xmlns:a16="http://schemas.microsoft.com/office/drawing/2014/main" id="{00000000-0008-0000-0600-0000D0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121</xdr:row>
      <xdr:rowOff>0</xdr:rowOff>
    </xdr:from>
    <xdr:ext cx="181080" cy="261000"/>
    <xdr:sp macro="" textlink="">
      <xdr:nvSpPr>
        <xdr:cNvPr id="465" name="CustomShape 1">
          <a:extLst>
            <a:ext uri="{FF2B5EF4-FFF2-40B4-BE49-F238E27FC236}">
              <a16:creationId xmlns:a16="http://schemas.microsoft.com/office/drawing/2014/main" id="{00000000-0008-0000-0600-0000D1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121</xdr:row>
      <xdr:rowOff>0</xdr:rowOff>
    </xdr:from>
    <xdr:ext cx="181080" cy="261000"/>
    <xdr:sp macro="" textlink="">
      <xdr:nvSpPr>
        <xdr:cNvPr id="466" name="CustomShape 1">
          <a:extLst>
            <a:ext uri="{FF2B5EF4-FFF2-40B4-BE49-F238E27FC236}">
              <a16:creationId xmlns:a16="http://schemas.microsoft.com/office/drawing/2014/main" id="{00000000-0008-0000-0600-0000D2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121</xdr:row>
      <xdr:rowOff>0</xdr:rowOff>
    </xdr:from>
    <xdr:ext cx="181080" cy="261000"/>
    <xdr:sp macro="" textlink="">
      <xdr:nvSpPr>
        <xdr:cNvPr id="467" name="CustomShape 1">
          <a:extLst>
            <a:ext uri="{FF2B5EF4-FFF2-40B4-BE49-F238E27FC236}">
              <a16:creationId xmlns:a16="http://schemas.microsoft.com/office/drawing/2014/main" id="{00000000-0008-0000-0600-0000D3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121</xdr:row>
      <xdr:rowOff>0</xdr:rowOff>
    </xdr:from>
    <xdr:ext cx="181080" cy="261000"/>
    <xdr:sp macro="" textlink="">
      <xdr:nvSpPr>
        <xdr:cNvPr id="468" name="CustomShape 1">
          <a:extLst>
            <a:ext uri="{FF2B5EF4-FFF2-40B4-BE49-F238E27FC236}">
              <a16:creationId xmlns:a16="http://schemas.microsoft.com/office/drawing/2014/main" id="{00000000-0008-0000-0600-0000D4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121</xdr:row>
      <xdr:rowOff>0</xdr:rowOff>
    </xdr:from>
    <xdr:ext cx="181080" cy="261000"/>
    <xdr:sp macro="" textlink="">
      <xdr:nvSpPr>
        <xdr:cNvPr id="469" name="CustomShape 1">
          <a:extLst>
            <a:ext uri="{FF2B5EF4-FFF2-40B4-BE49-F238E27FC236}">
              <a16:creationId xmlns:a16="http://schemas.microsoft.com/office/drawing/2014/main" id="{00000000-0008-0000-0600-0000D5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470" name="CustomShape 1">
          <a:extLst>
            <a:ext uri="{FF2B5EF4-FFF2-40B4-BE49-F238E27FC236}">
              <a16:creationId xmlns:a16="http://schemas.microsoft.com/office/drawing/2014/main" id="{00000000-0008-0000-0600-0000D6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471" name="CustomShape 1">
          <a:extLst>
            <a:ext uri="{FF2B5EF4-FFF2-40B4-BE49-F238E27FC236}">
              <a16:creationId xmlns:a16="http://schemas.microsoft.com/office/drawing/2014/main" id="{00000000-0008-0000-0600-0000D7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472" name="CustomShape 1">
          <a:extLst>
            <a:ext uri="{FF2B5EF4-FFF2-40B4-BE49-F238E27FC236}">
              <a16:creationId xmlns:a16="http://schemas.microsoft.com/office/drawing/2014/main" id="{00000000-0008-0000-0600-0000D8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473" name="CustomShape 1">
          <a:extLst>
            <a:ext uri="{FF2B5EF4-FFF2-40B4-BE49-F238E27FC236}">
              <a16:creationId xmlns:a16="http://schemas.microsoft.com/office/drawing/2014/main" id="{00000000-0008-0000-0600-0000D9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474" name="CustomShape 1">
          <a:extLst>
            <a:ext uri="{FF2B5EF4-FFF2-40B4-BE49-F238E27FC236}">
              <a16:creationId xmlns:a16="http://schemas.microsoft.com/office/drawing/2014/main" id="{00000000-0008-0000-0600-0000DA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475" name="CustomShape 1">
          <a:extLst>
            <a:ext uri="{FF2B5EF4-FFF2-40B4-BE49-F238E27FC236}">
              <a16:creationId xmlns:a16="http://schemas.microsoft.com/office/drawing/2014/main" id="{00000000-0008-0000-0600-0000DB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476" name="CustomShape 1">
          <a:extLst>
            <a:ext uri="{FF2B5EF4-FFF2-40B4-BE49-F238E27FC236}">
              <a16:creationId xmlns:a16="http://schemas.microsoft.com/office/drawing/2014/main" id="{00000000-0008-0000-0600-0000DC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477" name="CustomShape 1">
          <a:extLst>
            <a:ext uri="{FF2B5EF4-FFF2-40B4-BE49-F238E27FC236}">
              <a16:creationId xmlns:a16="http://schemas.microsoft.com/office/drawing/2014/main" id="{00000000-0008-0000-0600-0000DD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478" name="CustomShape 1">
          <a:extLst>
            <a:ext uri="{FF2B5EF4-FFF2-40B4-BE49-F238E27FC236}">
              <a16:creationId xmlns:a16="http://schemas.microsoft.com/office/drawing/2014/main" id="{00000000-0008-0000-0600-0000DE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479" name="CustomShape 1">
          <a:extLst>
            <a:ext uri="{FF2B5EF4-FFF2-40B4-BE49-F238E27FC236}">
              <a16:creationId xmlns:a16="http://schemas.microsoft.com/office/drawing/2014/main" id="{00000000-0008-0000-0600-0000DF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480" name="CustomShape 1">
          <a:extLst>
            <a:ext uri="{FF2B5EF4-FFF2-40B4-BE49-F238E27FC236}">
              <a16:creationId xmlns:a16="http://schemas.microsoft.com/office/drawing/2014/main" id="{00000000-0008-0000-0600-0000E0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481" name="CustomShape 1">
          <a:extLst>
            <a:ext uri="{FF2B5EF4-FFF2-40B4-BE49-F238E27FC236}">
              <a16:creationId xmlns:a16="http://schemas.microsoft.com/office/drawing/2014/main" id="{00000000-0008-0000-0600-0000E1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482" name="CustomShape 1">
          <a:extLst>
            <a:ext uri="{FF2B5EF4-FFF2-40B4-BE49-F238E27FC236}">
              <a16:creationId xmlns:a16="http://schemas.microsoft.com/office/drawing/2014/main" id="{00000000-0008-0000-0600-0000E2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483" name="CustomShape 1">
          <a:extLst>
            <a:ext uri="{FF2B5EF4-FFF2-40B4-BE49-F238E27FC236}">
              <a16:creationId xmlns:a16="http://schemas.microsoft.com/office/drawing/2014/main" id="{00000000-0008-0000-0600-0000E3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484" name="CustomShape 1">
          <a:extLst>
            <a:ext uri="{FF2B5EF4-FFF2-40B4-BE49-F238E27FC236}">
              <a16:creationId xmlns:a16="http://schemas.microsoft.com/office/drawing/2014/main" id="{00000000-0008-0000-0600-0000E4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485" name="CustomShape 1">
          <a:extLst>
            <a:ext uri="{FF2B5EF4-FFF2-40B4-BE49-F238E27FC236}">
              <a16:creationId xmlns:a16="http://schemas.microsoft.com/office/drawing/2014/main" id="{00000000-0008-0000-0600-0000E5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486" name="CustomShape 1">
          <a:extLst>
            <a:ext uri="{FF2B5EF4-FFF2-40B4-BE49-F238E27FC236}">
              <a16:creationId xmlns:a16="http://schemas.microsoft.com/office/drawing/2014/main" id="{00000000-0008-0000-0600-0000E6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487" name="CustomShape 1">
          <a:extLst>
            <a:ext uri="{FF2B5EF4-FFF2-40B4-BE49-F238E27FC236}">
              <a16:creationId xmlns:a16="http://schemas.microsoft.com/office/drawing/2014/main" id="{00000000-0008-0000-0600-0000E7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488" name="CustomShape 1">
          <a:extLst>
            <a:ext uri="{FF2B5EF4-FFF2-40B4-BE49-F238E27FC236}">
              <a16:creationId xmlns:a16="http://schemas.microsoft.com/office/drawing/2014/main" id="{00000000-0008-0000-0600-0000E8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489" name="CustomShape 1">
          <a:extLst>
            <a:ext uri="{FF2B5EF4-FFF2-40B4-BE49-F238E27FC236}">
              <a16:creationId xmlns:a16="http://schemas.microsoft.com/office/drawing/2014/main" id="{00000000-0008-0000-0600-0000E9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490" name="CustomShape 1">
          <a:extLst>
            <a:ext uri="{FF2B5EF4-FFF2-40B4-BE49-F238E27FC236}">
              <a16:creationId xmlns:a16="http://schemas.microsoft.com/office/drawing/2014/main" id="{00000000-0008-0000-0600-0000EA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491" name="CustomShape 1">
          <a:extLst>
            <a:ext uri="{FF2B5EF4-FFF2-40B4-BE49-F238E27FC236}">
              <a16:creationId xmlns:a16="http://schemas.microsoft.com/office/drawing/2014/main" id="{00000000-0008-0000-0600-0000EB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492" name="CustomShape 1">
          <a:extLst>
            <a:ext uri="{FF2B5EF4-FFF2-40B4-BE49-F238E27FC236}">
              <a16:creationId xmlns:a16="http://schemas.microsoft.com/office/drawing/2014/main" id="{00000000-0008-0000-0600-0000EC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493" name="CustomShape 1">
          <a:extLst>
            <a:ext uri="{FF2B5EF4-FFF2-40B4-BE49-F238E27FC236}">
              <a16:creationId xmlns:a16="http://schemas.microsoft.com/office/drawing/2014/main" id="{00000000-0008-0000-0600-0000ED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494" name="CustomShape 1">
          <a:extLst>
            <a:ext uri="{FF2B5EF4-FFF2-40B4-BE49-F238E27FC236}">
              <a16:creationId xmlns:a16="http://schemas.microsoft.com/office/drawing/2014/main" id="{00000000-0008-0000-0600-0000EE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495" name="CustomShape 1">
          <a:extLst>
            <a:ext uri="{FF2B5EF4-FFF2-40B4-BE49-F238E27FC236}">
              <a16:creationId xmlns:a16="http://schemas.microsoft.com/office/drawing/2014/main" id="{00000000-0008-0000-0600-0000EF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496" name="CustomShape 1">
          <a:extLst>
            <a:ext uri="{FF2B5EF4-FFF2-40B4-BE49-F238E27FC236}">
              <a16:creationId xmlns:a16="http://schemas.microsoft.com/office/drawing/2014/main" id="{00000000-0008-0000-0600-0000F0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497" name="CustomShape 1">
          <a:extLst>
            <a:ext uri="{FF2B5EF4-FFF2-40B4-BE49-F238E27FC236}">
              <a16:creationId xmlns:a16="http://schemas.microsoft.com/office/drawing/2014/main" id="{00000000-0008-0000-0600-0000F1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498" name="CustomShape 1">
          <a:extLst>
            <a:ext uri="{FF2B5EF4-FFF2-40B4-BE49-F238E27FC236}">
              <a16:creationId xmlns:a16="http://schemas.microsoft.com/office/drawing/2014/main" id="{00000000-0008-0000-0600-0000F2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499" name="CustomShape 1">
          <a:extLst>
            <a:ext uri="{FF2B5EF4-FFF2-40B4-BE49-F238E27FC236}">
              <a16:creationId xmlns:a16="http://schemas.microsoft.com/office/drawing/2014/main" id="{00000000-0008-0000-0600-0000F3010000}"/>
            </a:ext>
          </a:extLst>
        </xdr:cNvPr>
        <xdr:cNvSpPr/>
      </xdr:nvSpPr>
      <xdr:spPr>
        <a:xfrm>
          <a:off x="653503" y="48577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104775</xdr:colOff>
      <xdr:row>0</xdr:row>
      <xdr:rowOff>152400</xdr:rowOff>
    </xdr:from>
    <xdr:to>
      <xdr:col>0</xdr:col>
      <xdr:colOff>228600</xdr:colOff>
      <xdr:row>0</xdr:row>
      <xdr:rowOff>276225</xdr:rowOff>
    </xdr:to>
    <xdr:sp macro="" textlink="">
      <xdr:nvSpPr>
        <xdr:cNvPr id="2" name="Connettore 1">
          <a:extLst>
            <a:ext uri="{FF2B5EF4-FFF2-40B4-BE49-F238E27FC236}">
              <a16:creationId xmlns:a16="http://schemas.microsoft.com/office/drawing/2014/main" id="{00000000-0008-0000-0700-000002000000}"/>
            </a:ext>
          </a:extLst>
        </xdr:cNvPr>
        <xdr:cNvSpPr/>
      </xdr:nvSpPr>
      <xdr:spPr>
        <a:xfrm>
          <a:off x="104775" y="152400"/>
          <a:ext cx="123825" cy="123825"/>
        </a:xfrm>
        <a:prstGeom prst="flowChartConnector">
          <a:avLst/>
        </a:prstGeom>
        <a:solidFill>
          <a:srgbClr val="FFC000"/>
        </a:solidFill>
        <a:ln>
          <a:solidFill>
            <a:srgbClr val="F49A0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twoCellAnchor>
    <xdr:from>
      <xdr:col>3</xdr:col>
      <xdr:colOff>133350</xdr:colOff>
      <xdr:row>17</xdr:row>
      <xdr:rowOff>28575</xdr:rowOff>
    </xdr:from>
    <xdr:to>
      <xdr:col>3</xdr:col>
      <xdr:colOff>381001</xdr:colOff>
      <xdr:row>17</xdr:row>
      <xdr:rowOff>200025</xdr:rowOff>
    </xdr:to>
    <xdr:sp macro="" textlink="">
      <xdr:nvSpPr>
        <xdr:cNvPr id="37" name="Freccia a destra 36">
          <a:extLst>
            <a:ext uri="{FF2B5EF4-FFF2-40B4-BE49-F238E27FC236}">
              <a16:creationId xmlns:a16="http://schemas.microsoft.com/office/drawing/2014/main" id="{00000000-0008-0000-0700-000025000000}"/>
            </a:ext>
          </a:extLst>
        </xdr:cNvPr>
        <xdr:cNvSpPr/>
      </xdr:nvSpPr>
      <xdr:spPr>
        <a:xfrm rot="10800000">
          <a:off x="9010650" y="3524250"/>
          <a:ext cx="247651" cy="171450"/>
        </a:xfrm>
        <a:prstGeom prst="rightArrow">
          <a:avLst/>
        </a:prstGeom>
        <a:solidFill>
          <a:srgbClr val="FFC000"/>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57150</xdr:colOff>
      <xdr:row>0</xdr:row>
      <xdr:rowOff>152400</xdr:rowOff>
    </xdr:from>
    <xdr:to>
      <xdr:col>0</xdr:col>
      <xdr:colOff>180975</xdr:colOff>
      <xdr:row>0</xdr:row>
      <xdr:rowOff>276225</xdr:rowOff>
    </xdr:to>
    <xdr:sp macro="" textlink="">
      <xdr:nvSpPr>
        <xdr:cNvPr id="2" name="Connettore 1">
          <a:extLst>
            <a:ext uri="{FF2B5EF4-FFF2-40B4-BE49-F238E27FC236}">
              <a16:creationId xmlns:a16="http://schemas.microsoft.com/office/drawing/2014/main" id="{00000000-0008-0000-0800-000002000000}"/>
            </a:ext>
          </a:extLst>
        </xdr:cNvPr>
        <xdr:cNvSpPr/>
      </xdr:nvSpPr>
      <xdr:spPr>
        <a:xfrm>
          <a:off x="57150" y="152400"/>
          <a:ext cx="123825" cy="123825"/>
        </a:xfrm>
        <a:prstGeom prst="flowChartConnector">
          <a:avLst/>
        </a:prstGeom>
        <a:solidFill>
          <a:srgbClr val="FFC000"/>
        </a:solidFill>
        <a:ln>
          <a:solidFill>
            <a:srgbClr val="F49A0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it-IT"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360</xdr:colOff>
      <xdr:row>153</xdr:row>
      <xdr:rowOff>0</xdr:rowOff>
    </xdr:from>
    <xdr:to>
      <xdr:col>1</xdr:col>
      <xdr:colOff>181440</xdr:colOff>
      <xdr:row>1048576</xdr:row>
      <xdr:rowOff>163152</xdr:rowOff>
    </xdr:to>
    <xdr:sp macro="" textlink="">
      <xdr:nvSpPr>
        <xdr:cNvPr id="2" name="CustomShape 1">
          <a:extLst>
            <a:ext uri="{FF2B5EF4-FFF2-40B4-BE49-F238E27FC236}">
              <a16:creationId xmlns:a16="http://schemas.microsoft.com/office/drawing/2014/main" id="{00000000-0008-0000-0900-000002000000}"/>
            </a:ext>
          </a:extLst>
        </xdr:cNvPr>
        <xdr:cNvSpPr/>
      </xdr:nvSpPr>
      <xdr:spPr>
        <a:xfrm>
          <a:off x="657585" y="61988700"/>
          <a:ext cx="181080" cy="163152"/>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360</xdr:colOff>
      <xdr:row>153</xdr:row>
      <xdr:rowOff>0</xdr:rowOff>
    </xdr:from>
    <xdr:to>
      <xdr:col>1</xdr:col>
      <xdr:colOff>181440</xdr:colOff>
      <xdr:row>1048576</xdr:row>
      <xdr:rowOff>163056</xdr:rowOff>
    </xdr:to>
    <xdr:sp macro="" textlink="">
      <xdr:nvSpPr>
        <xdr:cNvPr id="3" name="CustomShape 1">
          <a:extLst>
            <a:ext uri="{FF2B5EF4-FFF2-40B4-BE49-F238E27FC236}">
              <a16:creationId xmlns:a16="http://schemas.microsoft.com/office/drawing/2014/main" id="{00000000-0008-0000-0900-000003000000}"/>
            </a:ext>
          </a:extLst>
        </xdr:cNvPr>
        <xdr:cNvSpPr/>
      </xdr:nvSpPr>
      <xdr:spPr>
        <a:xfrm>
          <a:off x="657585" y="61988700"/>
          <a:ext cx="181080" cy="163056"/>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360</xdr:colOff>
      <xdr:row>153</xdr:row>
      <xdr:rowOff>0</xdr:rowOff>
    </xdr:from>
    <xdr:to>
      <xdr:col>1</xdr:col>
      <xdr:colOff>181440</xdr:colOff>
      <xdr:row>1048576</xdr:row>
      <xdr:rowOff>161644</xdr:rowOff>
    </xdr:to>
    <xdr:sp macro="" textlink="">
      <xdr:nvSpPr>
        <xdr:cNvPr id="4" name="CustomShape 1">
          <a:extLst>
            <a:ext uri="{FF2B5EF4-FFF2-40B4-BE49-F238E27FC236}">
              <a16:creationId xmlns:a16="http://schemas.microsoft.com/office/drawing/2014/main" id="{00000000-0008-0000-0900-000004000000}"/>
            </a:ext>
          </a:extLst>
        </xdr:cNvPr>
        <xdr:cNvSpPr/>
      </xdr:nvSpPr>
      <xdr:spPr>
        <a:xfrm>
          <a:off x="657585" y="61988700"/>
          <a:ext cx="181080" cy="161644"/>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360</xdr:colOff>
      <xdr:row>153</xdr:row>
      <xdr:rowOff>0</xdr:rowOff>
    </xdr:from>
    <xdr:to>
      <xdr:col>1</xdr:col>
      <xdr:colOff>181440</xdr:colOff>
      <xdr:row>1048576</xdr:row>
      <xdr:rowOff>160234</xdr:rowOff>
    </xdr:to>
    <xdr:sp macro="" textlink="">
      <xdr:nvSpPr>
        <xdr:cNvPr id="5" name="CustomShape 1">
          <a:extLst>
            <a:ext uri="{FF2B5EF4-FFF2-40B4-BE49-F238E27FC236}">
              <a16:creationId xmlns:a16="http://schemas.microsoft.com/office/drawing/2014/main" id="{00000000-0008-0000-0900-000005000000}"/>
            </a:ext>
          </a:extLst>
        </xdr:cNvPr>
        <xdr:cNvSpPr/>
      </xdr:nvSpPr>
      <xdr:spPr>
        <a:xfrm>
          <a:off x="657585" y="61988700"/>
          <a:ext cx="181080" cy="160234"/>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360</xdr:colOff>
      <xdr:row>153</xdr:row>
      <xdr:rowOff>0</xdr:rowOff>
    </xdr:from>
    <xdr:to>
      <xdr:col>1</xdr:col>
      <xdr:colOff>181440</xdr:colOff>
      <xdr:row>1048576</xdr:row>
      <xdr:rowOff>160594</xdr:rowOff>
    </xdr:to>
    <xdr:sp macro="" textlink="">
      <xdr:nvSpPr>
        <xdr:cNvPr id="6" name="CustomShape 1">
          <a:extLst>
            <a:ext uri="{FF2B5EF4-FFF2-40B4-BE49-F238E27FC236}">
              <a16:creationId xmlns:a16="http://schemas.microsoft.com/office/drawing/2014/main" id="{00000000-0008-0000-0900-000006000000}"/>
            </a:ext>
          </a:extLst>
        </xdr:cNvPr>
        <xdr:cNvSpPr/>
      </xdr:nvSpPr>
      <xdr:spPr>
        <a:xfrm>
          <a:off x="657585" y="61988700"/>
          <a:ext cx="181080" cy="160594"/>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2</xdr:col>
      <xdr:colOff>95610</xdr:colOff>
      <xdr:row>7</xdr:row>
      <xdr:rowOff>121227</xdr:rowOff>
    </xdr:from>
    <xdr:to>
      <xdr:col>2</xdr:col>
      <xdr:colOff>276690</xdr:colOff>
      <xdr:row>22</xdr:row>
      <xdr:rowOff>248011</xdr:rowOff>
    </xdr:to>
    <xdr:sp macro="" textlink="">
      <xdr:nvSpPr>
        <xdr:cNvPr id="7" name="CustomShape 1">
          <a:extLst>
            <a:ext uri="{FF2B5EF4-FFF2-40B4-BE49-F238E27FC236}">
              <a16:creationId xmlns:a16="http://schemas.microsoft.com/office/drawing/2014/main" id="{00000000-0008-0000-0900-000007000000}"/>
            </a:ext>
          </a:extLst>
        </xdr:cNvPr>
        <xdr:cNvSpPr/>
      </xdr:nvSpPr>
      <xdr:spPr>
        <a:xfrm>
          <a:off x="1381485" y="1419225"/>
          <a:ext cx="181080" cy="248011"/>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360</xdr:colOff>
      <xdr:row>152</xdr:row>
      <xdr:rowOff>0</xdr:rowOff>
    </xdr:from>
    <xdr:to>
      <xdr:col>1</xdr:col>
      <xdr:colOff>181440</xdr:colOff>
      <xdr:row>153</xdr:row>
      <xdr:rowOff>0</xdr:rowOff>
    </xdr:to>
    <xdr:sp macro="" textlink="">
      <xdr:nvSpPr>
        <xdr:cNvPr id="8" name="CustomShape 1">
          <a:extLst>
            <a:ext uri="{FF2B5EF4-FFF2-40B4-BE49-F238E27FC236}">
              <a16:creationId xmlns:a16="http://schemas.microsoft.com/office/drawing/2014/main" id="{00000000-0008-0000-0900-000008000000}"/>
            </a:ext>
          </a:extLst>
        </xdr:cNvPr>
        <xdr:cNvSpPr/>
      </xdr:nvSpPr>
      <xdr:spPr>
        <a:xfrm>
          <a:off x="657585" y="61798200"/>
          <a:ext cx="181080" cy="1905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360</xdr:colOff>
      <xdr:row>151</xdr:row>
      <xdr:rowOff>0</xdr:rowOff>
    </xdr:from>
    <xdr:to>
      <xdr:col>1</xdr:col>
      <xdr:colOff>181440</xdr:colOff>
      <xdr:row>152</xdr:row>
      <xdr:rowOff>3825</xdr:rowOff>
    </xdr:to>
    <xdr:sp macro="" textlink="">
      <xdr:nvSpPr>
        <xdr:cNvPr id="9" name="CustomShape 1">
          <a:extLst>
            <a:ext uri="{FF2B5EF4-FFF2-40B4-BE49-F238E27FC236}">
              <a16:creationId xmlns:a16="http://schemas.microsoft.com/office/drawing/2014/main" id="{00000000-0008-0000-0900-000009000000}"/>
            </a:ext>
          </a:extLst>
        </xdr:cNvPr>
        <xdr:cNvSpPr/>
      </xdr:nvSpPr>
      <xdr:spPr>
        <a:xfrm>
          <a:off x="657585" y="61607700"/>
          <a:ext cx="181080" cy="194325"/>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360</xdr:colOff>
      <xdr:row>98</xdr:row>
      <xdr:rowOff>0</xdr:rowOff>
    </xdr:from>
    <xdr:to>
      <xdr:col>1</xdr:col>
      <xdr:colOff>181440</xdr:colOff>
      <xdr:row>98</xdr:row>
      <xdr:rowOff>261000</xdr:rowOff>
    </xdr:to>
    <xdr:sp macro="" textlink="">
      <xdr:nvSpPr>
        <xdr:cNvPr id="10" name="CustomShape 1">
          <a:extLst>
            <a:ext uri="{FF2B5EF4-FFF2-40B4-BE49-F238E27FC236}">
              <a16:creationId xmlns:a16="http://schemas.microsoft.com/office/drawing/2014/main" id="{00000000-0008-0000-0900-00000A000000}"/>
            </a:ext>
          </a:extLst>
        </xdr:cNvPr>
        <xdr:cNvSpPr/>
      </xdr:nvSpPr>
      <xdr:spPr>
        <a:xfrm>
          <a:off x="657585" y="377856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360</xdr:colOff>
      <xdr:row>39</xdr:row>
      <xdr:rowOff>0</xdr:rowOff>
    </xdr:from>
    <xdr:to>
      <xdr:col>1</xdr:col>
      <xdr:colOff>181440</xdr:colOff>
      <xdr:row>39</xdr:row>
      <xdr:rowOff>261000</xdr:rowOff>
    </xdr:to>
    <xdr:sp macro="" textlink="">
      <xdr:nvSpPr>
        <xdr:cNvPr id="11" name="CustomShape 1">
          <a:extLst>
            <a:ext uri="{FF2B5EF4-FFF2-40B4-BE49-F238E27FC236}">
              <a16:creationId xmlns:a16="http://schemas.microsoft.com/office/drawing/2014/main" id="{00000000-0008-0000-0900-00000B000000}"/>
            </a:ext>
          </a:extLst>
        </xdr:cNvPr>
        <xdr:cNvSpPr/>
      </xdr:nvSpPr>
      <xdr:spPr>
        <a:xfrm>
          <a:off x="657585" y="10982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twoCellAnchor>
  <xdr:twoCellAnchor editAs="oneCell">
    <xdr:from>
      <xdr:col>1</xdr:col>
      <xdr:colOff>360</xdr:colOff>
      <xdr:row>25</xdr:row>
      <xdr:rowOff>0</xdr:rowOff>
    </xdr:from>
    <xdr:to>
      <xdr:col>1</xdr:col>
      <xdr:colOff>181440</xdr:colOff>
      <xdr:row>25</xdr:row>
      <xdr:rowOff>261000</xdr:rowOff>
    </xdr:to>
    <xdr:sp macro="" textlink="">
      <xdr:nvSpPr>
        <xdr:cNvPr id="12" name="CustomShape 1">
          <a:extLst>
            <a:ext uri="{FF2B5EF4-FFF2-40B4-BE49-F238E27FC236}">
              <a16:creationId xmlns:a16="http://schemas.microsoft.com/office/drawing/2014/main" id="{00000000-0008-0000-0900-00000C000000}"/>
            </a:ext>
          </a:extLst>
        </xdr:cNvPr>
        <xdr:cNvSpPr/>
      </xdr:nvSpPr>
      <xdr:spPr>
        <a:xfrm>
          <a:off x="657585" y="2828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twoCellAnchor>
  <xdr:oneCellAnchor>
    <xdr:from>
      <xdr:col>1</xdr:col>
      <xdr:colOff>360</xdr:colOff>
      <xdr:row>37</xdr:row>
      <xdr:rowOff>0</xdr:rowOff>
    </xdr:from>
    <xdr:ext cx="181080" cy="261000"/>
    <xdr:sp macro="" textlink="">
      <xdr:nvSpPr>
        <xdr:cNvPr id="13" name="CustomShape 1">
          <a:extLst>
            <a:ext uri="{FF2B5EF4-FFF2-40B4-BE49-F238E27FC236}">
              <a16:creationId xmlns:a16="http://schemas.microsoft.com/office/drawing/2014/main" id="{00000000-0008-0000-0900-00000D000000}"/>
            </a:ext>
          </a:extLst>
        </xdr:cNvPr>
        <xdr:cNvSpPr/>
      </xdr:nvSpPr>
      <xdr:spPr>
        <a:xfrm>
          <a:off x="657585" y="83343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49</xdr:row>
      <xdr:rowOff>0</xdr:rowOff>
    </xdr:from>
    <xdr:ext cx="181080" cy="261000"/>
    <xdr:sp macro="" textlink="">
      <xdr:nvSpPr>
        <xdr:cNvPr id="14" name="CustomShape 1">
          <a:extLst>
            <a:ext uri="{FF2B5EF4-FFF2-40B4-BE49-F238E27FC236}">
              <a16:creationId xmlns:a16="http://schemas.microsoft.com/office/drawing/2014/main" id="{00000000-0008-0000-0900-00000E000000}"/>
            </a:ext>
          </a:extLst>
        </xdr:cNvPr>
        <xdr:cNvSpPr/>
      </xdr:nvSpPr>
      <xdr:spPr>
        <a:xfrm>
          <a:off x="657585" y="14030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51</xdr:row>
      <xdr:rowOff>0</xdr:rowOff>
    </xdr:from>
    <xdr:ext cx="181080" cy="261000"/>
    <xdr:sp macro="" textlink="">
      <xdr:nvSpPr>
        <xdr:cNvPr id="15" name="CustomShape 1">
          <a:extLst>
            <a:ext uri="{FF2B5EF4-FFF2-40B4-BE49-F238E27FC236}">
              <a16:creationId xmlns:a16="http://schemas.microsoft.com/office/drawing/2014/main" id="{00000000-0008-0000-0900-00000F000000}"/>
            </a:ext>
          </a:extLst>
        </xdr:cNvPr>
        <xdr:cNvSpPr/>
      </xdr:nvSpPr>
      <xdr:spPr>
        <a:xfrm>
          <a:off x="657585" y="166782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61</xdr:row>
      <xdr:rowOff>0</xdr:rowOff>
    </xdr:from>
    <xdr:ext cx="181080" cy="261000"/>
    <xdr:sp macro="" textlink="">
      <xdr:nvSpPr>
        <xdr:cNvPr id="16" name="CustomShape 1">
          <a:extLst>
            <a:ext uri="{FF2B5EF4-FFF2-40B4-BE49-F238E27FC236}">
              <a16:creationId xmlns:a16="http://schemas.microsoft.com/office/drawing/2014/main" id="{00000000-0008-0000-0900-000010000000}"/>
            </a:ext>
          </a:extLst>
        </xdr:cNvPr>
        <xdr:cNvSpPr/>
      </xdr:nvSpPr>
      <xdr:spPr>
        <a:xfrm>
          <a:off x="657585" y="197262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63</xdr:row>
      <xdr:rowOff>0</xdr:rowOff>
    </xdr:from>
    <xdr:ext cx="181080" cy="261000"/>
    <xdr:sp macro="" textlink="">
      <xdr:nvSpPr>
        <xdr:cNvPr id="17" name="CustomShape 1">
          <a:extLst>
            <a:ext uri="{FF2B5EF4-FFF2-40B4-BE49-F238E27FC236}">
              <a16:creationId xmlns:a16="http://schemas.microsoft.com/office/drawing/2014/main" id="{00000000-0008-0000-0900-000011000000}"/>
            </a:ext>
          </a:extLst>
        </xdr:cNvPr>
        <xdr:cNvSpPr/>
      </xdr:nvSpPr>
      <xdr:spPr>
        <a:xfrm>
          <a:off x="657585" y="225552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73</xdr:row>
      <xdr:rowOff>0</xdr:rowOff>
    </xdr:from>
    <xdr:ext cx="181080" cy="261000"/>
    <xdr:sp macro="" textlink="">
      <xdr:nvSpPr>
        <xdr:cNvPr id="18" name="CustomShape 1">
          <a:extLst>
            <a:ext uri="{FF2B5EF4-FFF2-40B4-BE49-F238E27FC236}">
              <a16:creationId xmlns:a16="http://schemas.microsoft.com/office/drawing/2014/main" id="{00000000-0008-0000-0900-000012000000}"/>
            </a:ext>
          </a:extLst>
        </xdr:cNvPr>
        <xdr:cNvSpPr/>
      </xdr:nvSpPr>
      <xdr:spPr>
        <a:xfrm>
          <a:off x="657585" y="256032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75</xdr:row>
      <xdr:rowOff>0</xdr:rowOff>
    </xdr:from>
    <xdr:ext cx="181080" cy="261000"/>
    <xdr:sp macro="" textlink="">
      <xdr:nvSpPr>
        <xdr:cNvPr id="19" name="CustomShape 1">
          <a:extLst>
            <a:ext uri="{FF2B5EF4-FFF2-40B4-BE49-F238E27FC236}">
              <a16:creationId xmlns:a16="http://schemas.microsoft.com/office/drawing/2014/main" id="{00000000-0008-0000-0900-000013000000}"/>
            </a:ext>
          </a:extLst>
        </xdr:cNvPr>
        <xdr:cNvSpPr/>
      </xdr:nvSpPr>
      <xdr:spPr>
        <a:xfrm>
          <a:off x="657585" y="27908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85</xdr:row>
      <xdr:rowOff>0</xdr:rowOff>
    </xdr:from>
    <xdr:ext cx="181080" cy="261000"/>
    <xdr:sp macro="" textlink="">
      <xdr:nvSpPr>
        <xdr:cNvPr id="20" name="CustomShape 1">
          <a:extLst>
            <a:ext uri="{FF2B5EF4-FFF2-40B4-BE49-F238E27FC236}">
              <a16:creationId xmlns:a16="http://schemas.microsoft.com/office/drawing/2014/main" id="{00000000-0008-0000-0900-000014000000}"/>
            </a:ext>
          </a:extLst>
        </xdr:cNvPr>
        <xdr:cNvSpPr/>
      </xdr:nvSpPr>
      <xdr:spPr>
        <a:xfrm>
          <a:off x="657585" y="30956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87</xdr:row>
      <xdr:rowOff>0</xdr:rowOff>
    </xdr:from>
    <xdr:ext cx="181080" cy="261000"/>
    <xdr:sp macro="" textlink="">
      <xdr:nvSpPr>
        <xdr:cNvPr id="21" name="CustomShape 1">
          <a:extLst>
            <a:ext uri="{FF2B5EF4-FFF2-40B4-BE49-F238E27FC236}">
              <a16:creationId xmlns:a16="http://schemas.microsoft.com/office/drawing/2014/main" id="{00000000-0008-0000-0900-000015000000}"/>
            </a:ext>
          </a:extLst>
        </xdr:cNvPr>
        <xdr:cNvSpPr/>
      </xdr:nvSpPr>
      <xdr:spPr>
        <a:xfrm>
          <a:off x="657585" y="331089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41</xdr:row>
      <xdr:rowOff>0</xdr:rowOff>
    </xdr:from>
    <xdr:ext cx="181080" cy="261000"/>
    <xdr:sp macro="" textlink="">
      <xdr:nvSpPr>
        <xdr:cNvPr id="22" name="CustomShape 1">
          <a:extLst>
            <a:ext uri="{FF2B5EF4-FFF2-40B4-BE49-F238E27FC236}">
              <a16:creationId xmlns:a16="http://schemas.microsoft.com/office/drawing/2014/main" id="{00000000-0008-0000-0900-000016000000}"/>
            </a:ext>
          </a:extLst>
        </xdr:cNvPr>
        <xdr:cNvSpPr/>
      </xdr:nvSpPr>
      <xdr:spPr>
        <a:xfrm>
          <a:off x="657585" y="11591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43</xdr:row>
      <xdr:rowOff>0</xdr:rowOff>
    </xdr:from>
    <xdr:ext cx="181080" cy="261000"/>
    <xdr:sp macro="" textlink="">
      <xdr:nvSpPr>
        <xdr:cNvPr id="23" name="CustomShape 1">
          <a:extLst>
            <a:ext uri="{FF2B5EF4-FFF2-40B4-BE49-F238E27FC236}">
              <a16:creationId xmlns:a16="http://schemas.microsoft.com/office/drawing/2014/main" id="{00000000-0008-0000-0900-000017000000}"/>
            </a:ext>
          </a:extLst>
        </xdr:cNvPr>
        <xdr:cNvSpPr/>
      </xdr:nvSpPr>
      <xdr:spPr>
        <a:xfrm>
          <a:off x="657585" y="12201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45</xdr:row>
      <xdr:rowOff>0</xdr:rowOff>
    </xdr:from>
    <xdr:ext cx="181080" cy="261000"/>
    <xdr:sp macro="" textlink="">
      <xdr:nvSpPr>
        <xdr:cNvPr id="24" name="CustomShape 1">
          <a:extLst>
            <a:ext uri="{FF2B5EF4-FFF2-40B4-BE49-F238E27FC236}">
              <a16:creationId xmlns:a16="http://schemas.microsoft.com/office/drawing/2014/main" id="{00000000-0008-0000-0900-000018000000}"/>
            </a:ext>
          </a:extLst>
        </xdr:cNvPr>
        <xdr:cNvSpPr/>
      </xdr:nvSpPr>
      <xdr:spPr>
        <a:xfrm>
          <a:off x="657585" y="12811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47</xdr:row>
      <xdr:rowOff>0</xdr:rowOff>
    </xdr:from>
    <xdr:ext cx="181080" cy="261000"/>
    <xdr:sp macro="" textlink="">
      <xdr:nvSpPr>
        <xdr:cNvPr id="25" name="CustomShape 1">
          <a:extLst>
            <a:ext uri="{FF2B5EF4-FFF2-40B4-BE49-F238E27FC236}">
              <a16:creationId xmlns:a16="http://schemas.microsoft.com/office/drawing/2014/main" id="{00000000-0008-0000-0900-000019000000}"/>
            </a:ext>
          </a:extLst>
        </xdr:cNvPr>
        <xdr:cNvSpPr/>
      </xdr:nvSpPr>
      <xdr:spPr>
        <a:xfrm>
          <a:off x="657585" y="13420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40</xdr:row>
      <xdr:rowOff>0</xdr:rowOff>
    </xdr:from>
    <xdr:ext cx="181080" cy="261000"/>
    <xdr:sp macro="" textlink="">
      <xdr:nvSpPr>
        <xdr:cNvPr id="26" name="CustomShape 1">
          <a:extLst>
            <a:ext uri="{FF2B5EF4-FFF2-40B4-BE49-F238E27FC236}">
              <a16:creationId xmlns:a16="http://schemas.microsoft.com/office/drawing/2014/main" id="{00000000-0008-0000-0900-00001A000000}"/>
            </a:ext>
          </a:extLst>
        </xdr:cNvPr>
        <xdr:cNvSpPr/>
      </xdr:nvSpPr>
      <xdr:spPr>
        <a:xfrm>
          <a:off x="657585" y="11287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41</xdr:row>
      <xdr:rowOff>0</xdr:rowOff>
    </xdr:from>
    <xdr:ext cx="181080" cy="261000"/>
    <xdr:sp macro="" textlink="">
      <xdr:nvSpPr>
        <xdr:cNvPr id="27" name="CustomShape 1">
          <a:extLst>
            <a:ext uri="{FF2B5EF4-FFF2-40B4-BE49-F238E27FC236}">
              <a16:creationId xmlns:a16="http://schemas.microsoft.com/office/drawing/2014/main" id="{00000000-0008-0000-0900-00001B000000}"/>
            </a:ext>
          </a:extLst>
        </xdr:cNvPr>
        <xdr:cNvSpPr/>
      </xdr:nvSpPr>
      <xdr:spPr>
        <a:xfrm>
          <a:off x="657585" y="11591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42</xdr:row>
      <xdr:rowOff>0</xdr:rowOff>
    </xdr:from>
    <xdr:ext cx="181080" cy="261000"/>
    <xdr:sp macro="" textlink="">
      <xdr:nvSpPr>
        <xdr:cNvPr id="28" name="CustomShape 1">
          <a:extLst>
            <a:ext uri="{FF2B5EF4-FFF2-40B4-BE49-F238E27FC236}">
              <a16:creationId xmlns:a16="http://schemas.microsoft.com/office/drawing/2014/main" id="{00000000-0008-0000-0900-00001C000000}"/>
            </a:ext>
          </a:extLst>
        </xdr:cNvPr>
        <xdr:cNvSpPr/>
      </xdr:nvSpPr>
      <xdr:spPr>
        <a:xfrm>
          <a:off x="657585" y="11896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43</xdr:row>
      <xdr:rowOff>0</xdr:rowOff>
    </xdr:from>
    <xdr:ext cx="181080" cy="261000"/>
    <xdr:sp macro="" textlink="">
      <xdr:nvSpPr>
        <xdr:cNvPr id="29" name="CustomShape 1">
          <a:extLst>
            <a:ext uri="{FF2B5EF4-FFF2-40B4-BE49-F238E27FC236}">
              <a16:creationId xmlns:a16="http://schemas.microsoft.com/office/drawing/2014/main" id="{00000000-0008-0000-0900-00001D000000}"/>
            </a:ext>
          </a:extLst>
        </xdr:cNvPr>
        <xdr:cNvSpPr/>
      </xdr:nvSpPr>
      <xdr:spPr>
        <a:xfrm>
          <a:off x="657585" y="12201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44</xdr:row>
      <xdr:rowOff>0</xdr:rowOff>
    </xdr:from>
    <xdr:ext cx="181080" cy="261000"/>
    <xdr:sp macro="" textlink="">
      <xdr:nvSpPr>
        <xdr:cNvPr id="30" name="CustomShape 1">
          <a:extLst>
            <a:ext uri="{FF2B5EF4-FFF2-40B4-BE49-F238E27FC236}">
              <a16:creationId xmlns:a16="http://schemas.microsoft.com/office/drawing/2014/main" id="{00000000-0008-0000-0900-00001E000000}"/>
            </a:ext>
          </a:extLst>
        </xdr:cNvPr>
        <xdr:cNvSpPr/>
      </xdr:nvSpPr>
      <xdr:spPr>
        <a:xfrm>
          <a:off x="657585" y="12506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45</xdr:row>
      <xdr:rowOff>0</xdr:rowOff>
    </xdr:from>
    <xdr:ext cx="181080" cy="261000"/>
    <xdr:sp macro="" textlink="">
      <xdr:nvSpPr>
        <xdr:cNvPr id="31" name="CustomShape 1">
          <a:extLst>
            <a:ext uri="{FF2B5EF4-FFF2-40B4-BE49-F238E27FC236}">
              <a16:creationId xmlns:a16="http://schemas.microsoft.com/office/drawing/2014/main" id="{00000000-0008-0000-0900-00001F000000}"/>
            </a:ext>
          </a:extLst>
        </xdr:cNvPr>
        <xdr:cNvSpPr/>
      </xdr:nvSpPr>
      <xdr:spPr>
        <a:xfrm>
          <a:off x="657585" y="12811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46</xdr:row>
      <xdr:rowOff>0</xdr:rowOff>
    </xdr:from>
    <xdr:ext cx="181080" cy="261000"/>
    <xdr:sp macro="" textlink="">
      <xdr:nvSpPr>
        <xdr:cNvPr id="32" name="CustomShape 1">
          <a:extLst>
            <a:ext uri="{FF2B5EF4-FFF2-40B4-BE49-F238E27FC236}">
              <a16:creationId xmlns:a16="http://schemas.microsoft.com/office/drawing/2014/main" id="{00000000-0008-0000-0900-000020000000}"/>
            </a:ext>
          </a:extLst>
        </xdr:cNvPr>
        <xdr:cNvSpPr/>
      </xdr:nvSpPr>
      <xdr:spPr>
        <a:xfrm>
          <a:off x="657585" y="13115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47</xdr:row>
      <xdr:rowOff>0</xdr:rowOff>
    </xdr:from>
    <xdr:ext cx="181080" cy="261000"/>
    <xdr:sp macro="" textlink="">
      <xdr:nvSpPr>
        <xdr:cNvPr id="33" name="CustomShape 1">
          <a:extLst>
            <a:ext uri="{FF2B5EF4-FFF2-40B4-BE49-F238E27FC236}">
              <a16:creationId xmlns:a16="http://schemas.microsoft.com/office/drawing/2014/main" id="{00000000-0008-0000-0900-000021000000}"/>
            </a:ext>
          </a:extLst>
        </xdr:cNvPr>
        <xdr:cNvSpPr/>
      </xdr:nvSpPr>
      <xdr:spPr>
        <a:xfrm>
          <a:off x="657585" y="13420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48</xdr:row>
      <xdr:rowOff>0</xdr:rowOff>
    </xdr:from>
    <xdr:ext cx="181080" cy="261000"/>
    <xdr:sp macro="" textlink="">
      <xdr:nvSpPr>
        <xdr:cNvPr id="34" name="CustomShape 1">
          <a:extLst>
            <a:ext uri="{FF2B5EF4-FFF2-40B4-BE49-F238E27FC236}">
              <a16:creationId xmlns:a16="http://schemas.microsoft.com/office/drawing/2014/main" id="{00000000-0008-0000-0900-000022000000}"/>
            </a:ext>
          </a:extLst>
        </xdr:cNvPr>
        <xdr:cNvSpPr/>
      </xdr:nvSpPr>
      <xdr:spPr>
        <a:xfrm>
          <a:off x="657585" y="13725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51</xdr:row>
      <xdr:rowOff>0</xdr:rowOff>
    </xdr:from>
    <xdr:ext cx="181080" cy="261000"/>
    <xdr:sp macro="" textlink="">
      <xdr:nvSpPr>
        <xdr:cNvPr id="35" name="CustomShape 1">
          <a:extLst>
            <a:ext uri="{FF2B5EF4-FFF2-40B4-BE49-F238E27FC236}">
              <a16:creationId xmlns:a16="http://schemas.microsoft.com/office/drawing/2014/main" id="{00000000-0008-0000-0900-000023000000}"/>
            </a:ext>
          </a:extLst>
        </xdr:cNvPr>
        <xdr:cNvSpPr/>
      </xdr:nvSpPr>
      <xdr:spPr>
        <a:xfrm>
          <a:off x="657585" y="166782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63</xdr:row>
      <xdr:rowOff>0</xdr:rowOff>
    </xdr:from>
    <xdr:ext cx="181080" cy="261000"/>
    <xdr:sp macro="" textlink="">
      <xdr:nvSpPr>
        <xdr:cNvPr id="36" name="CustomShape 1">
          <a:extLst>
            <a:ext uri="{FF2B5EF4-FFF2-40B4-BE49-F238E27FC236}">
              <a16:creationId xmlns:a16="http://schemas.microsoft.com/office/drawing/2014/main" id="{00000000-0008-0000-0900-000024000000}"/>
            </a:ext>
          </a:extLst>
        </xdr:cNvPr>
        <xdr:cNvSpPr/>
      </xdr:nvSpPr>
      <xdr:spPr>
        <a:xfrm>
          <a:off x="657585" y="225552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75</xdr:row>
      <xdr:rowOff>0</xdr:rowOff>
    </xdr:from>
    <xdr:ext cx="181080" cy="261000"/>
    <xdr:sp macro="" textlink="">
      <xdr:nvSpPr>
        <xdr:cNvPr id="37" name="CustomShape 1">
          <a:extLst>
            <a:ext uri="{FF2B5EF4-FFF2-40B4-BE49-F238E27FC236}">
              <a16:creationId xmlns:a16="http://schemas.microsoft.com/office/drawing/2014/main" id="{00000000-0008-0000-0900-000025000000}"/>
            </a:ext>
          </a:extLst>
        </xdr:cNvPr>
        <xdr:cNvSpPr/>
      </xdr:nvSpPr>
      <xdr:spPr>
        <a:xfrm>
          <a:off x="657585" y="27908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87</xdr:row>
      <xdr:rowOff>0</xdr:rowOff>
    </xdr:from>
    <xdr:ext cx="181080" cy="261000"/>
    <xdr:sp macro="" textlink="">
      <xdr:nvSpPr>
        <xdr:cNvPr id="38" name="CustomShape 1">
          <a:extLst>
            <a:ext uri="{FF2B5EF4-FFF2-40B4-BE49-F238E27FC236}">
              <a16:creationId xmlns:a16="http://schemas.microsoft.com/office/drawing/2014/main" id="{00000000-0008-0000-0900-000026000000}"/>
            </a:ext>
          </a:extLst>
        </xdr:cNvPr>
        <xdr:cNvSpPr/>
      </xdr:nvSpPr>
      <xdr:spPr>
        <a:xfrm>
          <a:off x="657585" y="331089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76</xdr:row>
      <xdr:rowOff>0</xdr:rowOff>
    </xdr:from>
    <xdr:ext cx="181080" cy="261000"/>
    <xdr:sp macro="" textlink="">
      <xdr:nvSpPr>
        <xdr:cNvPr id="39" name="CustomShape 1">
          <a:extLst>
            <a:ext uri="{FF2B5EF4-FFF2-40B4-BE49-F238E27FC236}">
              <a16:creationId xmlns:a16="http://schemas.microsoft.com/office/drawing/2014/main" id="{00000000-0008-0000-0900-000027000000}"/>
            </a:ext>
          </a:extLst>
        </xdr:cNvPr>
        <xdr:cNvSpPr/>
      </xdr:nvSpPr>
      <xdr:spPr>
        <a:xfrm>
          <a:off x="657585" y="282130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76</xdr:row>
      <xdr:rowOff>0</xdr:rowOff>
    </xdr:from>
    <xdr:ext cx="181080" cy="261000"/>
    <xdr:sp macro="" textlink="">
      <xdr:nvSpPr>
        <xdr:cNvPr id="40" name="CustomShape 1">
          <a:extLst>
            <a:ext uri="{FF2B5EF4-FFF2-40B4-BE49-F238E27FC236}">
              <a16:creationId xmlns:a16="http://schemas.microsoft.com/office/drawing/2014/main" id="{00000000-0008-0000-0900-000028000000}"/>
            </a:ext>
          </a:extLst>
        </xdr:cNvPr>
        <xdr:cNvSpPr/>
      </xdr:nvSpPr>
      <xdr:spPr>
        <a:xfrm>
          <a:off x="657585" y="282130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77</xdr:row>
      <xdr:rowOff>0</xdr:rowOff>
    </xdr:from>
    <xdr:ext cx="181080" cy="261000"/>
    <xdr:sp macro="" textlink="">
      <xdr:nvSpPr>
        <xdr:cNvPr id="41" name="CustomShape 1">
          <a:extLst>
            <a:ext uri="{FF2B5EF4-FFF2-40B4-BE49-F238E27FC236}">
              <a16:creationId xmlns:a16="http://schemas.microsoft.com/office/drawing/2014/main" id="{00000000-0008-0000-0900-000029000000}"/>
            </a:ext>
          </a:extLst>
        </xdr:cNvPr>
        <xdr:cNvSpPr/>
      </xdr:nvSpPr>
      <xdr:spPr>
        <a:xfrm>
          <a:off x="657585" y="285178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77</xdr:row>
      <xdr:rowOff>0</xdr:rowOff>
    </xdr:from>
    <xdr:ext cx="181080" cy="261000"/>
    <xdr:sp macro="" textlink="">
      <xdr:nvSpPr>
        <xdr:cNvPr id="42" name="CustomShape 1">
          <a:extLst>
            <a:ext uri="{FF2B5EF4-FFF2-40B4-BE49-F238E27FC236}">
              <a16:creationId xmlns:a16="http://schemas.microsoft.com/office/drawing/2014/main" id="{00000000-0008-0000-0900-00002A000000}"/>
            </a:ext>
          </a:extLst>
        </xdr:cNvPr>
        <xdr:cNvSpPr/>
      </xdr:nvSpPr>
      <xdr:spPr>
        <a:xfrm>
          <a:off x="657585" y="285178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78</xdr:row>
      <xdr:rowOff>0</xdr:rowOff>
    </xdr:from>
    <xdr:ext cx="181080" cy="261000"/>
    <xdr:sp macro="" textlink="">
      <xdr:nvSpPr>
        <xdr:cNvPr id="43" name="CustomShape 1">
          <a:extLst>
            <a:ext uri="{FF2B5EF4-FFF2-40B4-BE49-F238E27FC236}">
              <a16:creationId xmlns:a16="http://schemas.microsoft.com/office/drawing/2014/main" id="{00000000-0008-0000-0900-00002B000000}"/>
            </a:ext>
          </a:extLst>
        </xdr:cNvPr>
        <xdr:cNvSpPr/>
      </xdr:nvSpPr>
      <xdr:spPr>
        <a:xfrm>
          <a:off x="657585" y="288226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78</xdr:row>
      <xdr:rowOff>0</xdr:rowOff>
    </xdr:from>
    <xdr:ext cx="181080" cy="261000"/>
    <xdr:sp macro="" textlink="">
      <xdr:nvSpPr>
        <xdr:cNvPr id="44" name="CustomShape 1">
          <a:extLst>
            <a:ext uri="{FF2B5EF4-FFF2-40B4-BE49-F238E27FC236}">
              <a16:creationId xmlns:a16="http://schemas.microsoft.com/office/drawing/2014/main" id="{00000000-0008-0000-0900-00002C000000}"/>
            </a:ext>
          </a:extLst>
        </xdr:cNvPr>
        <xdr:cNvSpPr/>
      </xdr:nvSpPr>
      <xdr:spPr>
        <a:xfrm>
          <a:off x="657585" y="288226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79</xdr:row>
      <xdr:rowOff>0</xdr:rowOff>
    </xdr:from>
    <xdr:ext cx="181080" cy="261000"/>
    <xdr:sp macro="" textlink="">
      <xdr:nvSpPr>
        <xdr:cNvPr id="45" name="CustomShape 1">
          <a:extLst>
            <a:ext uri="{FF2B5EF4-FFF2-40B4-BE49-F238E27FC236}">
              <a16:creationId xmlns:a16="http://schemas.microsoft.com/office/drawing/2014/main" id="{00000000-0008-0000-0900-00002D000000}"/>
            </a:ext>
          </a:extLst>
        </xdr:cNvPr>
        <xdr:cNvSpPr/>
      </xdr:nvSpPr>
      <xdr:spPr>
        <a:xfrm>
          <a:off x="657585" y="291274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79</xdr:row>
      <xdr:rowOff>0</xdr:rowOff>
    </xdr:from>
    <xdr:ext cx="181080" cy="261000"/>
    <xdr:sp macro="" textlink="">
      <xdr:nvSpPr>
        <xdr:cNvPr id="46" name="CustomShape 1">
          <a:extLst>
            <a:ext uri="{FF2B5EF4-FFF2-40B4-BE49-F238E27FC236}">
              <a16:creationId xmlns:a16="http://schemas.microsoft.com/office/drawing/2014/main" id="{00000000-0008-0000-0900-00002E000000}"/>
            </a:ext>
          </a:extLst>
        </xdr:cNvPr>
        <xdr:cNvSpPr/>
      </xdr:nvSpPr>
      <xdr:spPr>
        <a:xfrm>
          <a:off x="657585" y="291274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80</xdr:row>
      <xdr:rowOff>0</xdr:rowOff>
    </xdr:from>
    <xdr:ext cx="181080" cy="261000"/>
    <xdr:sp macro="" textlink="">
      <xdr:nvSpPr>
        <xdr:cNvPr id="47" name="CustomShape 1">
          <a:extLst>
            <a:ext uri="{FF2B5EF4-FFF2-40B4-BE49-F238E27FC236}">
              <a16:creationId xmlns:a16="http://schemas.microsoft.com/office/drawing/2014/main" id="{00000000-0008-0000-0900-00002F000000}"/>
            </a:ext>
          </a:extLst>
        </xdr:cNvPr>
        <xdr:cNvSpPr/>
      </xdr:nvSpPr>
      <xdr:spPr>
        <a:xfrm>
          <a:off x="657585" y="29432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80</xdr:row>
      <xdr:rowOff>0</xdr:rowOff>
    </xdr:from>
    <xdr:ext cx="181080" cy="261000"/>
    <xdr:sp macro="" textlink="">
      <xdr:nvSpPr>
        <xdr:cNvPr id="48" name="CustomShape 1">
          <a:extLst>
            <a:ext uri="{FF2B5EF4-FFF2-40B4-BE49-F238E27FC236}">
              <a16:creationId xmlns:a16="http://schemas.microsoft.com/office/drawing/2014/main" id="{00000000-0008-0000-0900-000030000000}"/>
            </a:ext>
          </a:extLst>
        </xdr:cNvPr>
        <xdr:cNvSpPr/>
      </xdr:nvSpPr>
      <xdr:spPr>
        <a:xfrm>
          <a:off x="657585" y="294322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81</xdr:row>
      <xdr:rowOff>0</xdr:rowOff>
    </xdr:from>
    <xdr:ext cx="181080" cy="261000"/>
    <xdr:sp macro="" textlink="">
      <xdr:nvSpPr>
        <xdr:cNvPr id="49" name="CustomShape 1">
          <a:extLst>
            <a:ext uri="{FF2B5EF4-FFF2-40B4-BE49-F238E27FC236}">
              <a16:creationId xmlns:a16="http://schemas.microsoft.com/office/drawing/2014/main" id="{00000000-0008-0000-0900-000031000000}"/>
            </a:ext>
          </a:extLst>
        </xdr:cNvPr>
        <xdr:cNvSpPr/>
      </xdr:nvSpPr>
      <xdr:spPr>
        <a:xfrm>
          <a:off x="657585" y="297370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81</xdr:row>
      <xdr:rowOff>0</xdr:rowOff>
    </xdr:from>
    <xdr:ext cx="181080" cy="261000"/>
    <xdr:sp macro="" textlink="">
      <xdr:nvSpPr>
        <xdr:cNvPr id="50" name="CustomShape 1">
          <a:extLst>
            <a:ext uri="{FF2B5EF4-FFF2-40B4-BE49-F238E27FC236}">
              <a16:creationId xmlns:a16="http://schemas.microsoft.com/office/drawing/2014/main" id="{00000000-0008-0000-0900-000032000000}"/>
            </a:ext>
          </a:extLst>
        </xdr:cNvPr>
        <xdr:cNvSpPr/>
      </xdr:nvSpPr>
      <xdr:spPr>
        <a:xfrm>
          <a:off x="657585" y="297370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82</xdr:row>
      <xdr:rowOff>0</xdr:rowOff>
    </xdr:from>
    <xdr:ext cx="181080" cy="261000"/>
    <xdr:sp macro="" textlink="">
      <xdr:nvSpPr>
        <xdr:cNvPr id="51" name="CustomShape 1">
          <a:extLst>
            <a:ext uri="{FF2B5EF4-FFF2-40B4-BE49-F238E27FC236}">
              <a16:creationId xmlns:a16="http://schemas.microsoft.com/office/drawing/2014/main" id="{00000000-0008-0000-0900-000033000000}"/>
            </a:ext>
          </a:extLst>
        </xdr:cNvPr>
        <xdr:cNvSpPr/>
      </xdr:nvSpPr>
      <xdr:spPr>
        <a:xfrm>
          <a:off x="657585" y="300418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82</xdr:row>
      <xdr:rowOff>0</xdr:rowOff>
    </xdr:from>
    <xdr:ext cx="181080" cy="261000"/>
    <xdr:sp macro="" textlink="">
      <xdr:nvSpPr>
        <xdr:cNvPr id="52" name="CustomShape 1">
          <a:extLst>
            <a:ext uri="{FF2B5EF4-FFF2-40B4-BE49-F238E27FC236}">
              <a16:creationId xmlns:a16="http://schemas.microsoft.com/office/drawing/2014/main" id="{00000000-0008-0000-0900-000034000000}"/>
            </a:ext>
          </a:extLst>
        </xdr:cNvPr>
        <xdr:cNvSpPr/>
      </xdr:nvSpPr>
      <xdr:spPr>
        <a:xfrm>
          <a:off x="657585" y="300418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83</xdr:row>
      <xdr:rowOff>0</xdr:rowOff>
    </xdr:from>
    <xdr:ext cx="181080" cy="261000"/>
    <xdr:sp macro="" textlink="">
      <xdr:nvSpPr>
        <xdr:cNvPr id="53" name="CustomShape 1">
          <a:extLst>
            <a:ext uri="{FF2B5EF4-FFF2-40B4-BE49-F238E27FC236}">
              <a16:creationId xmlns:a16="http://schemas.microsoft.com/office/drawing/2014/main" id="{00000000-0008-0000-0900-000035000000}"/>
            </a:ext>
          </a:extLst>
        </xdr:cNvPr>
        <xdr:cNvSpPr/>
      </xdr:nvSpPr>
      <xdr:spPr>
        <a:xfrm>
          <a:off x="657585" y="303466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83</xdr:row>
      <xdr:rowOff>0</xdr:rowOff>
    </xdr:from>
    <xdr:ext cx="181080" cy="261000"/>
    <xdr:sp macro="" textlink="">
      <xdr:nvSpPr>
        <xdr:cNvPr id="54" name="CustomShape 1">
          <a:extLst>
            <a:ext uri="{FF2B5EF4-FFF2-40B4-BE49-F238E27FC236}">
              <a16:creationId xmlns:a16="http://schemas.microsoft.com/office/drawing/2014/main" id="{00000000-0008-0000-0900-000036000000}"/>
            </a:ext>
          </a:extLst>
        </xdr:cNvPr>
        <xdr:cNvSpPr/>
      </xdr:nvSpPr>
      <xdr:spPr>
        <a:xfrm>
          <a:off x="657585" y="303466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84</xdr:row>
      <xdr:rowOff>0</xdr:rowOff>
    </xdr:from>
    <xdr:ext cx="181080" cy="261000"/>
    <xdr:sp macro="" textlink="">
      <xdr:nvSpPr>
        <xdr:cNvPr id="55" name="CustomShape 1">
          <a:extLst>
            <a:ext uri="{FF2B5EF4-FFF2-40B4-BE49-F238E27FC236}">
              <a16:creationId xmlns:a16="http://schemas.microsoft.com/office/drawing/2014/main" id="{00000000-0008-0000-0900-000037000000}"/>
            </a:ext>
          </a:extLst>
        </xdr:cNvPr>
        <xdr:cNvSpPr/>
      </xdr:nvSpPr>
      <xdr:spPr>
        <a:xfrm>
          <a:off x="657585" y="306514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84</xdr:row>
      <xdr:rowOff>0</xdr:rowOff>
    </xdr:from>
    <xdr:ext cx="181080" cy="261000"/>
    <xdr:sp macro="" textlink="">
      <xdr:nvSpPr>
        <xdr:cNvPr id="56" name="CustomShape 1">
          <a:extLst>
            <a:ext uri="{FF2B5EF4-FFF2-40B4-BE49-F238E27FC236}">
              <a16:creationId xmlns:a16="http://schemas.microsoft.com/office/drawing/2014/main" id="{00000000-0008-0000-0900-000038000000}"/>
            </a:ext>
          </a:extLst>
        </xdr:cNvPr>
        <xdr:cNvSpPr/>
      </xdr:nvSpPr>
      <xdr:spPr>
        <a:xfrm>
          <a:off x="657585" y="306514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88</xdr:row>
      <xdr:rowOff>0</xdr:rowOff>
    </xdr:from>
    <xdr:ext cx="181080" cy="261000"/>
    <xdr:sp macro="" textlink="">
      <xdr:nvSpPr>
        <xdr:cNvPr id="57" name="CustomShape 1">
          <a:extLst>
            <a:ext uri="{FF2B5EF4-FFF2-40B4-BE49-F238E27FC236}">
              <a16:creationId xmlns:a16="http://schemas.microsoft.com/office/drawing/2014/main" id="{00000000-0008-0000-0900-000039000000}"/>
            </a:ext>
          </a:extLst>
        </xdr:cNvPr>
        <xdr:cNvSpPr/>
      </xdr:nvSpPr>
      <xdr:spPr>
        <a:xfrm>
          <a:off x="657585" y="334137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88</xdr:row>
      <xdr:rowOff>0</xdr:rowOff>
    </xdr:from>
    <xdr:ext cx="181080" cy="261000"/>
    <xdr:sp macro="" textlink="">
      <xdr:nvSpPr>
        <xdr:cNvPr id="58" name="CustomShape 1">
          <a:extLst>
            <a:ext uri="{FF2B5EF4-FFF2-40B4-BE49-F238E27FC236}">
              <a16:creationId xmlns:a16="http://schemas.microsoft.com/office/drawing/2014/main" id="{00000000-0008-0000-0900-00003A000000}"/>
            </a:ext>
          </a:extLst>
        </xdr:cNvPr>
        <xdr:cNvSpPr/>
      </xdr:nvSpPr>
      <xdr:spPr>
        <a:xfrm>
          <a:off x="657585" y="334137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89</xdr:row>
      <xdr:rowOff>0</xdr:rowOff>
    </xdr:from>
    <xdr:ext cx="181080" cy="261000"/>
    <xdr:sp macro="" textlink="">
      <xdr:nvSpPr>
        <xdr:cNvPr id="59" name="CustomShape 1">
          <a:extLst>
            <a:ext uri="{FF2B5EF4-FFF2-40B4-BE49-F238E27FC236}">
              <a16:creationId xmlns:a16="http://schemas.microsoft.com/office/drawing/2014/main" id="{00000000-0008-0000-0900-00003B000000}"/>
            </a:ext>
          </a:extLst>
        </xdr:cNvPr>
        <xdr:cNvSpPr/>
      </xdr:nvSpPr>
      <xdr:spPr>
        <a:xfrm>
          <a:off x="657585" y="33718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89</xdr:row>
      <xdr:rowOff>0</xdr:rowOff>
    </xdr:from>
    <xdr:ext cx="181080" cy="261000"/>
    <xdr:sp macro="" textlink="">
      <xdr:nvSpPr>
        <xdr:cNvPr id="60" name="CustomShape 1">
          <a:extLst>
            <a:ext uri="{FF2B5EF4-FFF2-40B4-BE49-F238E27FC236}">
              <a16:creationId xmlns:a16="http://schemas.microsoft.com/office/drawing/2014/main" id="{00000000-0008-0000-0900-00003C000000}"/>
            </a:ext>
          </a:extLst>
        </xdr:cNvPr>
        <xdr:cNvSpPr/>
      </xdr:nvSpPr>
      <xdr:spPr>
        <a:xfrm>
          <a:off x="657585" y="33718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90</xdr:row>
      <xdr:rowOff>0</xdr:rowOff>
    </xdr:from>
    <xdr:ext cx="181080" cy="261000"/>
    <xdr:sp macro="" textlink="">
      <xdr:nvSpPr>
        <xdr:cNvPr id="61" name="CustomShape 1">
          <a:extLst>
            <a:ext uri="{FF2B5EF4-FFF2-40B4-BE49-F238E27FC236}">
              <a16:creationId xmlns:a16="http://schemas.microsoft.com/office/drawing/2014/main" id="{00000000-0008-0000-0900-00003D000000}"/>
            </a:ext>
          </a:extLst>
        </xdr:cNvPr>
        <xdr:cNvSpPr/>
      </xdr:nvSpPr>
      <xdr:spPr>
        <a:xfrm>
          <a:off x="657585" y="340233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90</xdr:row>
      <xdr:rowOff>0</xdr:rowOff>
    </xdr:from>
    <xdr:ext cx="181080" cy="261000"/>
    <xdr:sp macro="" textlink="">
      <xdr:nvSpPr>
        <xdr:cNvPr id="62" name="CustomShape 1">
          <a:extLst>
            <a:ext uri="{FF2B5EF4-FFF2-40B4-BE49-F238E27FC236}">
              <a16:creationId xmlns:a16="http://schemas.microsoft.com/office/drawing/2014/main" id="{00000000-0008-0000-0900-00003E000000}"/>
            </a:ext>
          </a:extLst>
        </xdr:cNvPr>
        <xdr:cNvSpPr/>
      </xdr:nvSpPr>
      <xdr:spPr>
        <a:xfrm>
          <a:off x="657585" y="340233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91</xdr:row>
      <xdr:rowOff>0</xdr:rowOff>
    </xdr:from>
    <xdr:ext cx="181080" cy="261000"/>
    <xdr:sp macro="" textlink="">
      <xdr:nvSpPr>
        <xdr:cNvPr id="63" name="CustomShape 1">
          <a:extLst>
            <a:ext uri="{FF2B5EF4-FFF2-40B4-BE49-F238E27FC236}">
              <a16:creationId xmlns:a16="http://schemas.microsoft.com/office/drawing/2014/main" id="{00000000-0008-0000-0900-00003F000000}"/>
            </a:ext>
          </a:extLst>
        </xdr:cNvPr>
        <xdr:cNvSpPr/>
      </xdr:nvSpPr>
      <xdr:spPr>
        <a:xfrm>
          <a:off x="657585" y="343281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91</xdr:row>
      <xdr:rowOff>0</xdr:rowOff>
    </xdr:from>
    <xdr:ext cx="181080" cy="261000"/>
    <xdr:sp macro="" textlink="">
      <xdr:nvSpPr>
        <xdr:cNvPr id="64" name="CustomShape 1">
          <a:extLst>
            <a:ext uri="{FF2B5EF4-FFF2-40B4-BE49-F238E27FC236}">
              <a16:creationId xmlns:a16="http://schemas.microsoft.com/office/drawing/2014/main" id="{00000000-0008-0000-0900-000040000000}"/>
            </a:ext>
          </a:extLst>
        </xdr:cNvPr>
        <xdr:cNvSpPr/>
      </xdr:nvSpPr>
      <xdr:spPr>
        <a:xfrm>
          <a:off x="657585" y="343281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92</xdr:row>
      <xdr:rowOff>0</xdr:rowOff>
    </xdr:from>
    <xdr:ext cx="181080" cy="261000"/>
    <xdr:sp macro="" textlink="">
      <xdr:nvSpPr>
        <xdr:cNvPr id="65" name="CustomShape 1">
          <a:extLst>
            <a:ext uri="{FF2B5EF4-FFF2-40B4-BE49-F238E27FC236}">
              <a16:creationId xmlns:a16="http://schemas.microsoft.com/office/drawing/2014/main" id="{00000000-0008-0000-0900-000041000000}"/>
            </a:ext>
          </a:extLst>
        </xdr:cNvPr>
        <xdr:cNvSpPr/>
      </xdr:nvSpPr>
      <xdr:spPr>
        <a:xfrm>
          <a:off x="657585" y="346329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92</xdr:row>
      <xdr:rowOff>0</xdr:rowOff>
    </xdr:from>
    <xdr:ext cx="181080" cy="261000"/>
    <xdr:sp macro="" textlink="">
      <xdr:nvSpPr>
        <xdr:cNvPr id="66" name="CustomShape 1">
          <a:extLst>
            <a:ext uri="{FF2B5EF4-FFF2-40B4-BE49-F238E27FC236}">
              <a16:creationId xmlns:a16="http://schemas.microsoft.com/office/drawing/2014/main" id="{00000000-0008-0000-0900-000042000000}"/>
            </a:ext>
          </a:extLst>
        </xdr:cNvPr>
        <xdr:cNvSpPr/>
      </xdr:nvSpPr>
      <xdr:spPr>
        <a:xfrm>
          <a:off x="657585" y="346329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93</xdr:row>
      <xdr:rowOff>0</xdr:rowOff>
    </xdr:from>
    <xdr:ext cx="181080" cy="261000"/>
    <xdr:sp macro="" textlink="">
      <xdr:nvSpPr>
        <xdr:cNvPr id="67" name="CustomShape 1">
          <a:extLst>
            <a:ext uri="{FF2B5EF4-FFF2-40B4-BE49-F238E27FC236}">
              <a16:creationId xmlns:a16="http://schemas.microsoft.com/office/drawing/2014/main" id="{00000000-0008-0000-0900-000043000000}"/>
            </a:ext>
          </a:extLst>
        </xdr:cNvPr>
        <xdr:cNvSpPr/>
      </xdr:nvSpPr>
      <xdr:spPr>
        <a:xfrm>
          <a:off x="657585" y="349377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93</xdr:row>
      <xdr:rowOff>0</xdr:rowOff>
    </xdr:from>
    <xdr:ext cx="181080" cy="261000"/>
    <xdr:sp macro="" textlink="">
      <xdr:nvSpPr>
        <xdr:cNvPr id="68" name="CustomShape 1">
          <a:extLst>
            <a:ext uri="{FF2B5EF4-FFF2-40B4-BE49-F238E27FC236}">
              <a16:creationId xmlns:a16="http://schemas.microsoft.com/office/drawing/2014/main" id="{00000000-0008-0000-0900-000044000000}"/>
            </a:ext>
          </a:extLst>
        </xdr:cNvPr>
        <xdr:cNvSpPr/>
      </xdr:nvSpPr>
      <xdr:spPr>
        <a:xfrm>
          <a:off x="657585" y="349377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94</xdr:row>
      <xdr:rowOff>0</xdr:rowOff>
    </xdr:from>
    <xdr:ext cx="181080" cy="261000"/>
    <xdr:sp macro="" textlink="">
      <xdr:nvSpPr>
        <xdr:cNvPr id="69" name="CustomShape 1">
          <a:extLst>
            <a:ext uri="{FF2B5EF4-FFF2-40B4-BE49-F238E27FC236}">
              <a16:creationId xmlns:a16="http://schemas.microsoft.com/office/drawing/2014/main" id="{00000000-0008-0000-0900-000045000000}"/>
            </a:ext>
          </a:extLst>
        </xdr:cNvPr>
        <xdr:cNvSpPr/>
      </xdr:nvSpPr>
      <xdr:spPr>
        <a:xfrm>
          <a:off x="657585" y="35242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94</xdr:row>
      <xdr:rowOff>0</xdr:rowOff>
    </xdr:from>
    <xdr:ext cx="181080" cy="261000"/>
    <xdr:sp macro="" textlink="">
      <xdr:nvSpPr>
        <xdr:cNvPr id="70" name="CustomShape 1">
          <a:extLst>
            <a:ext uri="{FF2B5EF4-FFF2-40B4-BE49-F238E27FC236}">
              <a16:creationId xmlns:a16="http://schemas.microsoft.com/office/drawing/2014/main" id="{00000000-0008-0000-0900-000046000000}"/>
            </a:ext>
          </a:extLst>
        </xdr:cNvPr>
        <xdr:cNvSpPr/>
      </xdr:nvSpPr>
      <xdr:spPr>
        <a:xfrm>
          <a:off x="657585" y="35242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95</xdr:row>
      <xdr:rowOff>0</xdr:rowOff>
    </xdr:from>
    <xdr:ext cx="181080" cy="261000"/>
    <xdr:sp macro="" textlink="">
      <xdr:nvSpPr>
        <xdr:cNvPr id="71" name="CustomShape 1">
          <a:extLst>
            <a:ext uri="{FF2B5EF4-FFF2-40B4-BE49-F238E27FC236}">
              <a16:creationId xmlns:a16="http://schemas.microsoft.com/office/drawing/2014/main" id="{00000000-0008-0000-0900-000047000000}"/>
            </a:ext>
          </a:extLst>
        </xdr:cNvPr>
        <xdr:cNvSpPr/>
      </xdr:nvSpPr>
      <xdr:spPr>
        <a:xfrm>
          <a:off x="657585" y="355473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95</xdr:row>
      <xdr:rowOff>0</xdr:rowOff>
    </xdr:from>
    <xdr:ext cx="181080" cy="261000"/>
    <xdr:sp macro="" textlink="">
      <xdr:nvSpPr>
        <xdr:cNvPr id="72" name="CustomShape 1">
          <a:extLst>
            <a:ext uri="{FF2B5EF4-FFF2-40B4-BE49-F238E27FC236}">
              <a16:creationId xmlns:a16="http://schemas.microsoft.com/office/drawing/2014/main" id="{00000000-0008-0000-0900-000048000000}"/>
            </a:ext>
          </a:extLst>
        </xdr:cNvPr>
        <xdr:cNvSpPr/>
      </xdr:nvSpPr>
      <xdr:spPr>
        <a:xfrm>
          <a:off x="657585" y="355473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96</xdr:row>
      <xdr:rowOff>0</xdr:rowOff>
    </xdr:from>
    <xdr:ext cx="181080" cy="261000"/>
    <xdr:sp macro="" textlink="">
      <xdr:nvSpPr>
        <xdr:cNvPr id="73" name="CustomShape 1">
          <a:extLst>
            <a:ext uri="{FF2B5EF4-FFF2-40B4-BE49-F238E27FC236}">
              <a16:creationId xmlns:a16="http://schemas.microsoft.com/office/drawing/2014/main" id="{00000000-0008-0000-0900-000049000000}"/>
            </a:ext>
          </a:extLst>
        </xdr:cNvPr>
        <xdr:cNvSpPr/>
      </xdr:nvSpPr>
      <xdr:spPr>
        <a:xfrm>
          <a:off x="657585" y="358521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96</xdr:row>
      <xdr:rowOff>0</xdr:rowOff>
    </xdr:from>
    <xdr:ext cx="181080" cy="261000"/>
    <xdr:sp macro="" textlink="">
      <xdr:nvSpPr>
        <xdr:cNvPr id="74" name="CustomShape 1">
          <a:extLst>
            <a:ext uri="{FF2B5EF4-FFF2-40B4-BE49-F238E27FC236}">
              <a16:creationId xmlns:a16="http://schemas.microsoft.com/office/drawing/2014/main" id="{00000000-0008-0000-0900-00004A000000}"/>
            </a:ext>
          </a:extLst>
        </xdr:cNvPr>
        <xdr:cNvSpPr/>
      </xdr:nvSpPr>
      <xdr:spPr>
        <a:xfrm>
          <a:off x="657585" y="358521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64</xdr:row>
      <xdr:rowOff>0</xdr:rowOff>
    </xdr:from>
    <xdr:ext cx="181080" cy="261000"/>
    <xdr:sp macro="" textlink="">
      <xdr:nvSpPr>
        <xdr:cNvPr id="75" name="CustomShape 1">
          <a:extLst>
            <a:ext uri="{FF2B5EF4-FFF2-40B4-BE49-F238E27FC236}">
              <a16:creationId xmlns:a16="http://schemas.microsoft.com/office/drawing/2014/main" id="{00000000-0008-0000-0900-00004B000000}"/>
            </a:ext>
          </a:extLst>
        </xdr:cNvPr>
        <xdr:cNvSpPr/>
      </xdr:nvSpPr>
      <xdr:spPr>
        <a:xfrm>
          <a:off x="657585" y="228600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64</xdr:row>
      <xdr:rowOff>0</xdr:rowOff>
    </xdr:from>
    <xdr:ext cx="181080" cy="261000"/>
    <xdr:sp macro="" textlink="">
      <xdr:nvSpPr>
        <xdr:cNvPr id="76" name="CustomShape 1">
          <a:extLst>
            <a:ext uri="{FF2B5EF4-FFF2-40B4-BE49-F238E27FC236}">
              <a16:creationId xmlns:a16="http://schemas.microsoft.com/office/drawing/2014/main" id="{00000000-0008-0000-0900-00004C000000}"/>
            </a:ext>
          </a:extLst>
        </xdr:cNvPr>
        <xdr:cNvSpPr/>
      </xdr:nvSpPr>
      <xdr:spPr>
        <a:xfrm>
          <a:off x="657585" y="228600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65</xdr:row>
      <xdr:rowOff>0</xdr:rowOff>
    </xdr:from>
    <xdr:ext cx="181080" cy="261000"/>
    <xdr:sp macro="" textlink="">
      <xdr:nvSpPr>
        <xdr:cNvPr id="77" name="CustomShape 1">
          <a:extLst>
            <a:ext uri="{FF2B5EF4-FFF2-40B4-BE49-F238E27FC236}">
              <a16:creationId xmlns:a16="http://schemas.microsoft.com/office/drawing/2014/main" id="{00000000-0008-0000-0900-00004D000000}"/>
            </a:ext>
          </a:extLst>
        </xdr:cNvPr>
        <xdr:cNvSpPr/>
      </xdr:nvSpPr>
      <xdr:spPr>
        <a:xfrm>
          <a:off x="657585" y="231648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65</xdr:row>
      <xdr:rowOff>0</xdr:rowOff>
    </xdr:from>
    <xdr:ext cx="181080" cy="261000"/>
    <xdr:sp macro="" textlink="">
      <xdr:nvSpPr>
        <xdr:cNvPr id="78" name="CustomShape 1">
          <a:extLst>
            <a:ext uri="{FF2B5EF4-FFF2-40B4-BE49-F238E27FC236}">
              <a16:creationId xmlns:a16="http://schemas.microsoft.com/office/drawing/2014/main" id="{00000000-0008-0000-0900-00004E000000}"/>
            </a:ext>
          </a:extLst>
        </xdr:cNvPr>
        <xdr:cNvSpPr/>
      </xdr:nvSpPr>
      <xdr:spPr>
        <a:xfrm>
          <a:off x="657585" y="231648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66</xdr:row>
      <xdr:rowOff>0</xdr:rowOff>
    </xdr:from>
    <xdr:ext cx="181080" cy="261000"/>
    <xdr:sp macro="" textlink="">
      <xdr:nvSpPr>
        <xdr:cNvPr id="79" name="CustomShape 1">
          <a:extLst>
            <a:ext uri="{FF2B5EF4-FFF2-40B4-BE49-F238E27FC236}">
              <a16:creationId xmlns:a16="http://schemas.microsoft.com/office/drawing/2014/main" id="{00000000-0008-0000-0900-00004F000000}"/>
            </a:ext>
          </a:extLst>
        </xdr:cNvPr>
        <xdr:cNvSpPr/>
      </xdr:nvSpPr>
      <xdr:spPr>
        <a:xfrm>
          <a:off x="657585" y="234696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66</xdr:row>
      <xdr:rowOff>0</xdr:rowOff>
    </xdr:from>
    <xdr:ext cx="181080" cy="261000"/>
    <xdr:sp macro="" textlink="">
      <xdr:nvSpPr>
        <xdr:cNvPr id="80" name="CustomShape 1">
          <a:extLst>
            <a:ext uri="{FF2B5EF4-FFF2-40B4-BE49-F238E27FC236}">
              <a16:creationId xmlns:a16="http://schemas.microsoft.com/office/drawing/2014/main" id="{00000000-0008-0000-0900-000050000000}"/>
            </a:ext>
          </a:extLst>
        </xdr:cNvPr>
        <xdr:cNvSpPr/>
      </xdr:nvSpPr>
      <xdr:spPr>
        <a:xfrm>
          <a:off x="657585" y="234696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67</xdr:row>
      <xdr:rowOff>0</xdr:rowOff>
    </xdr:from>
    <xdr:ext cx="181080" cy="261000"/>
    <xdr:sp macro="" textlink="">
      <xdr:nvSpPr>
        <xdr:cNvPr id="81" name="CustomShape 1">
          <a:extLst>
            <a:ext uri="{FF2B5EF4-FFF2-40B4-BE49-F238E27FC236}">
              <a16:creationId xmlns:a16="http://schemas.microsoft.com/office/drawing/2014/main" id="{00000000-0008-0000-0900-000051000000}"/>
            </a:ext>
          </a:extLst>
        </xdr:cNvPr>
        <xdr:cNvSpPr/>
      </xdr:nvSpPr>
      <xdr:spPr>
        <a:xfrm>
          <a:off x="657585" y="237744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67</xdr:row>
      <xdr:rowOff>0</xdr:rowOff>
    </xdr:from>
    <xdr:ext cx="181080" cy="261000"/>
    <xdr:sp macro="" textlink="">
      <xdr:nvSpPr>
        <xdr:cNvPr id="82" name="CustomShape 1">
          <a:extLst>
            <a:ext uri="{FF2B5EF4-FFF2-40B4-BE49-F238E27FC236}">
              <a16:creationId xmlns:a16="http://schemas.microsoft.com/office/drawing/2014/main" id="{00000000-0008-0000-0900-000052000000}"/>
            </a:ext>
          </a:extLst>
        </xdr:cNvPr>
        <xdr:cNvSpPr/>
      </xdr:nvSpPr>
      <xdr:spPr>
        <a:xfrm>
          <a:off x="657585" y="237744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68</xdr:row>
      <xdr:rowOff>0</xdr:rowOff>
    </xdr:from>
    <xdr:ext cx="181080" cy="261000"/>
    <xdr:sp macro="" textlink="">
      <xdr:nvSpPr>
        <xdr:cNvPr id="83" name="CustomShape 1">
          <a:extLst>
            <a:ext uri="{FF2B5EF4-FFF2-40B4-BE49-F238E27FC236}">
              <a16:creationId xmlns:a16="http://schemas.microsoft.com/office/drawing/2014/main" id="{00000000-0008-0000-0900-000053000000}"/>
            </a:ext>
          </a:extLst>
        </xdr:cNvPr>
        <xdr:cNvSpPr/>
      </xdr:nvSpPr>
      <xdr:spPr>
        <a:xfrm>
          <a:off x="657585" y="240792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68</xdr:row>
      <xdr:rowOff>0</xdr:rowOff>
    </xdr:from>
    <xdr:ext cx="181080" cy="261000"/>
    <xdr:sp macro="" textlink="">
      <xdr:nvSpPr>
        <xdr:cNvPr id="84" name="CustomShape 1">
          <a:extLst>
            <a:ext uri="{FF2B5EF4-FFF2-40B4-BE49-F238E27FC236}">
              <a16:creationId xmlns:a16="http://schemas.microsoft.com/office/drawing/2014/main" id="{00000000-0008-0000-0900-000054000000}"/>
            </a:ext>
          </a:extLst>
        </xdr:cNvPr>
        <xdr:cNvSpPr/>
      </xdr:nvSpPr>
      <xdr:spPr>
        <a:xfrm>
          <a:off x="657585" y="240792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69</xdr:row>
      <xdr:rowOff>0</xdr:rowOff>
    </xdr:from>
    <xdr:ext cx="181080" cy="261000"/>
    <xdr:sp macro="" textlink="">
      <xdr:nvSpPr>
        <xdr:cNvPr id="85" name="CustomShape 1">
          <a:extLst>
            <a:ext uri="{FF2B5EF4-FFF2-40B4-BE49-F238E27FC236}">
              <a16:creationId xmlns:a16="http://schemas.microsoft.com/office/drawing/2014/main" id="{00000000-0008-0000-0900-000055000000}"/>
            </a:ext>
          </a:extLst>
        </xdr:cNvPr>
        <xdr:cNvSpPr/>
      </xdr:nvSpPr>
      <xdr:spPr>
        <a:xfrm>
          <a:off x="657585" y="243840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69</xdr:row>
      <xdr:rowOff>0</xdr:rowOff>
    </xdr:from>
    <xdr:ext cx="181080" cy="261000"/>
    <xdr:sp macro="" textlink="">
      <xdr:nvSpPr>
        <xdr:cNvPr id="86" name="CustomShape 1">
          <a:extLst>
            <a:ext uri="{FF2B5EF4-FFF2-40B4-BE49-F238E27FC236}">
              <a16:creationId xmlns:a16="http://schemas.microsoft.com/office/drawing/2014/main" id="{00000000-0008-0000-0900-000056000000}"/>
            </a:ext>
          </a:extLst>
        </xdr:cNvPr>
        <xdr:cNvSpPr/>
      </xdr:nvSpPr>
      <xdr:spPr>
        <a:xfrm>
          <a:off x="657585" y="243840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70</xdr:row>
      <xdr:rowOff>0</xdr:rowOff>
    </xdr:from>
    <xdr:ext cx="181080" cy="261000"/>
    <xdr:sp macro="" textlink="">
      <xdr:nvSpPr>
        <xdr:cNvPr id="87" name="CustomShape 1">
          <a:extLst>
            <a:ext uri="{FF2B5EF4-FFF2-40B4-BE49-F238E27FC236}">
              <a16:creationId xmlns:a16="http://schemas.microsoft.com/office/drawing/2014/main" id="{00000000-0008-0000-0900-000057000000}"/>
            </a:ext>
          </a:extLst>
        </xdr:cNvPr>
        <xdr:cNvSpPr/>
      </xdr:nvSpPr>
      <xdr:spPr>
        <a:xfrm>
          <a:off x="657585" y="246888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70</xdr:row>
      <xdr:rowOff>0</xdr:rowOff>
    </xdr:from>
    <xdr:ext cx="181080" cy="261000"/>
    <xdr:sp macro="" textlink="">
      <xdr:nvSpPr>
        <xdr:cNvPr id="88" name="CustomShape 1">
          <a:extLst>
            <a:ext uri="{FF2B5EF4-FFF2-40B4-BE49-F238E27FC236}">
              <a16:creationId xmlns:a16="http://schemas.microsoft.com/office/drawing/2014/main" id="{00000000-0008-0000-0900-000058000000}"/>
            </a:ext>
          </a:extLst>
        </xdr:cNvPr>
        <xdr:cNvSpPr/>
      </xdr:nvSpPr>
      <xdr:spPr>
        <a:xfrm>
          <a:off x="657585" y="246888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71</xdr:row>
      <xdr:rowOff>0</xdr:rowOff>
    </xdr:from>
    <xdr:ext cx="181080" cy="261000"/>
    <xdr:sp macro="" textlink="">
      <xdr:nvSpPr>
        <xdr:cNvPr id="89" name="CustomShape 1">
          <a:extLst>
            <a:ext uri="{FF2B5EF4-FFF2-40B4-BE49-F238E27FC236}">
              <a16:creationId xmlns:a16="http://schemas.microsoft.com/office/drawing/2014/main" id="{00000000-0008-0000-0900-000059000000}"/>
            </a:ext>
          </a:extLst>
        </xdr:cNvPr>
        <xdr:cNvSpPr/>
      </xdr:nvSpPr>
      <xdr:spPr>
        <a:xfrm>
          <a:off x="657585" y="249936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71</xdr:row>
      <xdr:rowOff>0</xdr:rowOff>
    </xdr:from>
    <xdr:ext cx="181080" cy="261000"/>
    <xdr:sp macro="" textlink="">
      <xdr:nvSpPr>
        <xdr:cNvPr id="90" name="CustomShape 1">
          <a:extLst>
            <a:ext uri="{FF2B5EF4-FFF2-40B4-BE49-F238E27FC236}">
              <a16:creationId xmlns:a16="http://schemas.microsoft.com/office/drawing/2014/main" id="{00000000-0008-0000-0900-00005A000000}"/>
            </a:ext>
          </a:extLst>
        </xdr:cNvPr>
        <xdr:cNvSpPr/>
      </xdr:nvSpPr>
      <xdr:spPr>
        <a:xfrm>
          <a:off x="657585" y="249936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72</xdr:row>
      <xdr:rowOff>0</xdr:rowOff>
    </xdr:from>
    <xdr:ext cx="181080" cy="261000"/>
    <xdr:sp macro="" textlink="">
      <xdr:nvSpPr>
        <xdr:cNvPr id="91" name="CustomShape 1">
          <a:extLst>
            <a:ext uri="{FF2B5EF4-FFF2-40B4-BE49-F238E27FC236}">
              <a16:creationId xmlns:a16="http://schemas.microsoft.com/office/drawing/2014/main" id="{00000000-0008-0000-0900-00005B000000}"/>
            </a:ext>
          </a:extLst>
        </xdr:cNvPr>
        <xdr:cNvSpPr/>
      </xdr:nvSpPr>
      <xdr:spPr>
        <a:xfrm>
          <a:off x="657585" y="252984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72</xdr:row>
      <xdr:rowOff>0</xdr:rowOff>
    </xdr:from>
    <xdr:ext cx="181080" cy="261000"/>
    <xdr:sp macro="" textlink="">
      <xdr:nvSpPr>
        <xdr:cNvPr id="92" name="CustomShape 1">
          <a:extLst>
            <a:ext uri="{FF2B5EF4-FFF2-40B4-BE49-F238E27FC236}">
              <a16:creationId xmlns:a16="http://schemas.microsoft.com/office/drawing/2014/main" id="{00000000-0008-0000-0900-00005C000000}"/>
            </a:ext>
          </a:extLst>
        </xdr:cNvPr>
        <xdr:cNvSpPr/>
      </xdr:nvSpPr>
      <xdr:spPr>
        <a:xfrm>
          <a:off x="657585" y="252984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52</xdr:row>
      <xdr:rowOff>0</xdr:rowOff>
    </xdr:from>
    <xdr:ext cx="181080" cy="261000"/>
    <xdr:sp macro="" textlink="">
      <xdr:nvSpPr>
        <xdr:cNvPr id="93" name="CustomShape 1">
          <a:extLst>
            <a:ext uri="{FF2B5EF4-FFF2-40B4-BE49-F238E27FC236}">
              <a16:creationId xmlns:a16="http://schemas.microsoft.com/office/drawing/2014/main" id="{00000000-0008-0000-0900-00005D000000}"/>
            </a:ext>
          </a:extLst>
        </xdr:cNvPr>
        <xdr:cNvSpPr/>
      </xdr:nvSpPr>
      <xdr:spPr>
        <a:xfrm>
          <a:off x="657585" y="169830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52</xdr:row>
      <xdr:rowOff>0</xdr:rowOff>
    </xdr:from>
    <xdr:ext cx="181080" cy="261000"/>
    <xdr:sp macro="" textlink="">
      <xdr:nvSpPr>
        <xdr:cNvPr id="94" name="CustomShape 1">
          <a:extLst>
            <a:ext uri="{FF2B5EF4-FFF2-40B4-BE49-F238E27FC236}">
              <a16:creationId xmlns:a16="http://schemas.microsoft.com/office/drawing/2014/main" id="{00000000-0008-0000-0900-00005E000000}"/>
            </a:ext>
          </a:extLst>
        </xdr:cNvPr>
        <xdr:cNvSpPr/>
      </xdr:nvSpPr>
      <xdr:spPr>
        <a:xfrm>
          <a:off x="657585" y="169830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53</xdr:row>
      <xdr:rowOff>0</xdr:rowOff>
    </xdr:from>
    <xdr:ext cx="181080" cy="261000"/>
    <xdr:sp macro="" textlink="">
      <xdr:nvSpPr>
        <xdr:cNvPr id="95" name="CustomShape 1">
          <a:extLst>
            <a:ext uri="{FF2B5EF4-FFF2-40B4-BE49-F238E27FC236}">
              <a16:creationId xmlns:a16="http://schemas.microsoft.com/office/drawing/2014/main" id="{00000000-0008-0000-0900-00005F000000}"/>
            </a:ext>
          </a:extLst>
        </xdr:cNvPr>
        <xdr:cNvSpPr/>
      </xdr:nvSpPr>
      <xdr:spPr>
        <a:xfrm>
          <a:off x="657585" y="172878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53</xdr:row>
      <xdr:rowOff>0</xdr:rowOff>
    </xdr:from>
    <xdr:ext cx="181080" cy="261000"/>
    <xdr:sp macro="" textlink="">
      <xdr:nvSpPr>
        <xdr:cNvPr id="96" name="CustomShape 1">
          <a:extLst>
            <a:ext uri="{FF2B5EF4-FFF2-40B4-BE49-F238E27FC236}">
              <a16:creationId xmlns:a16="http://schemas.microsoft.com/office/drawing/2014/main" id="{00000000-0008-0000-0900-000060000000}"/>
            </a:ext>
          </a:extLst>
        </xdr:cNvPr>
        <xdr:cNvSpPr/>
      </xdr:nvSpPr>
      <xdr:spPr>
        <a:xfrm>
          <a:off x="657585" y="172878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54</xdr:row>
      <xdr:rowOff>0</xdr:rowOff>
    </xdr:from>
    <xdr:ext cx="181080" cy="261000"/>
    <xdr:sp macro="" textlink="">
      <xdr:nvSpPr>
        <xdr:cNvPr id="97" name="CustomShape 1">
          <a:extLst>
            <a:ext uri="{FF2B5EF4-FFF2-40B4-BE49-F238E27FC236}">
              <a16:creationId xmlns:a16="http://schemas.microsoft.com/office/drawing/2014/main" id="{00000000-0008-0000-0900-000061000000}"/>
            </a:ext>
          </a:extLst>
        </xdr:cNvPr>
        <xdr:cNvSpPr/>
      </xdr:nvSpPr>
      <xdr:spPr>
        <a:xfrm>
          <a:off x="657585" y="175926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54</xdr:row>
      <xdr:rowOff>0</xdr:rowOff>
    </xdr:from>
    <xdr:ext cx="181080" cy="261000"/>
    <xdr:sp macro="" textlink="">
      <xdr:nvSpPr>
        <xdr:cNvPr id="98" name="CustomShape 1">
          <a:extLst>
            <a:ext uri="{FF2B5EF4-FFF2-40B4-BE49-F238E27FC236}">
              <a16:creationId xmlns:a16="http://schemas.microsoft.com/office/drawing/2014/main" id="{00000000-0008-0000-0900-000062000000}"/>
            </a:ext>
          </a:extLst>
        </xdr:cNvPr>
        <xdr:cNvSpPr/>
      </xdr:nvSpPr>
      <xdr:spPr>
        <a:xfrm>
          <a:off x="657585" y="175926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55</xdr:row>
      <xdr:rowOff>0</xdr:rowOff>
    </xdr:from>
    <xdr:ext cx="181080" cy="261000"/>
    <xdr:sp macro="" textlink="">
      <xdr:nvSpPr>
        <xdr:cNvPr id="99" name="CustomShape 1">
          <a:extLst>
            <a:ext uri="{FF2B5EF4-FFF2-40B4-BE49-F238E27FC236}">
              <a16:creationId xmlns:a16="http://schemas.microsoft.com/office/drawing/2014/main" id="{00000000-0008-0000-0900-000063000000}"/>
            </a:ext>
          </a:extLst>
        </xdr:cNvPr>
        <xdr:cNvSpPr/>
      </xdr:nvSpPr>
      <xdr:spPr>
        <a:xfrm>
          <a:off x="657585" y="178974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55</xdr:row>
      <xdr:rowOff>0</xdr:rowOff>
    </xdr:from>
    <xdr:ext cx="181080" cy="261000"/>
    <xdr:sp macro="" textlink="">
      <xdr:nvSpPr>
        <xdr:cNvPr id="100" name="CustomShape 1">
          <a:extLst>
            <a:ext uri="{FF2B5EF4-FFF2-40B4-BE49-F238E27FC236}">
              <a16:creationId xmlns:a16="http://schemas.microsoft.com/office/drawing/2014/main" id="{00000000-0008-0000-0900-000064000000}"/>
            </a:ext>
          </a:extLst>
        </xdr:cNvPr>
        <xdr:cNvSpPr/>
      </xdr:nvSpPr>
      <xdr:spPr>
        <a:xfrm>
          <a:off x="657585" y="178974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56</xdr:row>
      <xdr:rowOff>0</xdr:rowOff>
    </xdr:from>
    <xdr:ext cx="181080" cy="261000"/>
    <xdr:sp macro="" textlink="">
      <xdr:nvSpPr>
        <xdr:cNvPr id="101" name="CustomShape 1">
          <a:extLst>
            <a:ext uri="{FF2B5EF4-FFF2-40B4-BE49-F238E27FC236}">
              <a16:creationId xmlns:a16="http://schemas.microsoft.com/office/drawing/2014/main" id="{00000000-0008-0000-0900-000065000000}"/>
            </a:ext>
          </a:extLst>
        </xdr:cNvPr>
        <xdr:cNvSpPr/>
      </xdr:nvSpPr>
      <xdr:spPr>
        <a:xfrm>
          <a:off x="657585" y="182022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56</xdr:row>
      <xdr:rowOff>0</xdr:rowOff>
    </xdr:from>
    <xdr:ext cx="181080" cy="261000"/>
    <xdr:sp macro="" textlink="">
      <xdr:nvSpPr>
        <xdr:cNvPr id="102" name="CustomShape 1">
          <a:extLst>
            <a:ext uri="{FF2B5EF4-FFF2-40B4-BE49-F238E27FC236}">
              <a16:creationId xmlns:a16="http://schemas.microsoft.com/office/drawing/2014/main" id="{00000000-0008-0000-0900-000066000000}"/>
            </a:ext>
          </a:extLst>
        </xdr:cNvPr>
        <xdr:cNvSpPr/>
      </xdr:nvSpPr>
      <xdr:spPr>
        <a:xfrm>
          <a:off x="657585" y="182022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57</xdr:row>
      <xdr:rowOff>0</xdr:rowOff>
    </xdr:from>
    <xdr:ext cx="181080" cy="261000"/>
    <xdr:sp macro="" textlink="">
      <xdr:nvSpPr>
        <xdr:cNvPr id="103" name="CustomShape 1">
          <a:extLst>
            <a:ext uri="{FF2B5EF4-FFF2-40B4-BE49-F238E27FC236}">
              <a16:creationId xmlns:a16="http://schemas.microsoft.com/office/drawing/2014/main" id="{00000000-0008-0000-0900-000067000000}"/>
            </a:ext>
          </a:extLst>
        </xdr:cNvPr>
        <xdr:cNvSpPr/>
      </xdr:nvSpPr>
      <xdr:spPr>
        <a:xfrm>
          <a:off x="657585" y="185070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57</xdr:row>
      <xdr:rowOff>0</xdr:rowOff>
    </xdr:from>
    <xdr:ext cx="181080" cy="261000"/>
    <xdr:sp macro="" textlink="">
      <xdr:nvSpPr>
        <xdr:cNvPr id="104" name="CustomShape 1">
          <a:extLst>
            <a:ext uri="{FF2B5EF4-FFF2-40B4-BE49-F238E27FC236}">
              <a16:creationId xmlns:a16="http://schemas.microsoft.com/office/drawing/2014/main" id="{00000000-0008-0000-0900-000068000000}"/>
            </a:ext>
          </a:extLst>
        </xdr:cNvPr>
        <xdr:cNvSpPr/>
      </xdr:nvSpPr>
      <xdr:spPr>
        <a:xfrm>
          <a:off x="657585" y="185070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58</xdr:row>
      <xdr:rowOff>0</xdr:rowOff>
    </xdr:from>
    <xdr:ext cx="181080" cy="261000"/>
    <xdr:sp macro="" textlink="">
      <xdr:nvSpPr>
        <xdr:cNvPr id="105" name="CustomShape 1">
          <a:extLst>
            <a:ext uri="{FF2B5EF4-FFF2-40B4-BE49-F238E27FC236}">
              <a16:creationId xmlns:a16="http://schemas.microsoft.com/office/drawing/2014/main" id="{00000000-0008-0000-0900-000069000000}"/>
            </a:ext>
          </a:extLst>
        </xdr:cNvPr>
        <xdr:cNvSpPr/>
      </xdr:nvSpPr>
      <xdr:spPr>
        <a:xfrm>
          <a:off x="657585" y="188118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58</xdr:row>
      <xdr:rowOff>0</xdr:rowOff>
    </xdr:from>
    <xdr:ext cx="181080" cy="261000"/>
    <xdr:sp macro="" textlink="">
      <xdr:nvSpPr>
        <xdr:cNvPr id="106" name="CustomShape 1">
          <a:extLst>
            <a:ext uri="{FF2B5EF4-FFF2-40B4-BE49-F238E27FC236}">
              <a16:creationId xmlns:a16="http://schemas.microsoft.com/office/drawing/2014/main" id="{00000000-0008-0000-0900-00006A000000}"/>
            </a:ext>
          </a:extLst>
        </xdr:cNvPr>
        <xdr:cNvSpPr/>
      </xdr:nvSpPr>
      <xdr:spPr>
        <a:xfrm>
          <a:off x="657585" y="188118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59</xdr:row>
      <xdr:rowOff>0</xdr:rowOff>
    </xdr:from>
    <xdr:ext cx="181080" cy="261000"/>
    <xdr:sp macro="" textlink="">
      <xdr:nvSpPr>
        <xdr:cNvPr id="107" name="CustomShape 1">
          <a:extLst>
            <a:ext uri="{FF2B5EF4-FFF2-40B4-BE49-F238E27FC236}">
              <a16:creationId xmlns:a16="http://schemas.microsoft.com/office/drawing/2014/main" id="{00000000-0008-0000-0900-00006B000000}"/>
            </a:ext>
          </a:extLst>
        </xdr:cNvPr>
        <xdr:cNvSpPr/>
      </xdr:nvSpPr>
      <xdr:spPr>
        <a:xfrm>
          <a:off x="657585" y="191166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59</xdr:row>
      <xdr:rowOff>0</xdr:rowOff>
    </xdr:from>
    <xdr:ext cx="181080" cy="261000"/>
    <xdr:sp macro="" textlink="">
      <xdr:nvSpPr>
        <xdr:cNvPr id="108" name="CustomShape 1">
          <a:extLst>
            <a:ext uri="{FF2B5EF4-FFF2-40B4-BE49-F238E27FC236}">
              <a16:creationId xmlns:a16="http://schemas.microsoft.com/office/drawing/2014/main" id="{00000000-0008-0000-0900-00006C000000}"/>
            </a:ext>
          </a:extLst>
        </xdr:cNvPr>
        <xdr:cNvSpPr/>
      </xdr:nvSpPr>
      <xdr:spPr>
        <a:xfrm>
          <a:off x="657585" y="191166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60</xdr:row>
      <xdr:rowOff>0</xdr:rowOff>
    </xdr:from>
    <xdr:ext cx="181080" cy="261000"/>
    <xdr:sp macro="" textlink="">
      <xdr:nvSpPr>
        <xdr:cNvPr id="109" name="CustomShape 1">
          <a:extLst>
            <a:ext uri="{FF2B5EF4-FFF2-40B4-BE49-F238E27FC236}">
              <a16:creationId xmlns:a16="http://schemas.microsoft.com/office/drawing/2014/main" id="{00000000-0008-0000-0900-00006D000000}"/>
            </a:ext>
          </a:extLst>
        </xdr:cNvPr>
        <xdr:cNvSpPr/>
      </xdr:nvSpPr>
      <xdr:spPr>
        <a:xfrm>
          <a:off x="657585" y="194214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60</xdr:row>
      <xdr:rowOff>0</xdr:rowOff>
    </xdr:from>
    <xdr:ext cx="181080" cy="261000"/>
    <xdr:sp macro="" textlink="">
      <xdr:nvSpPr>
        <xdr:cNvPr id="110" name="CustomShape 1">
          <a:extLst>
            <a:ext uri="{FF2B5EF4-FFF2-40B4-BE49-F238E27FC236}">
              <a16:creationId xmlns:a16="http://schemas.microsoft.com/office/drawing/2014/main" id="{00000000-0008-0000-0900-00006E000000}"/>
            </a:ext>
          </a:extLst>
        </xdr:cNvPr>
        <xdr:cNvSpPr/>
      </xdr:nvSpPr>
      <xdr:spPr>
        <a:xfrm>
          <a:off x="657585" y="194214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97</xdr:row>
      <xdr:rowOff>0</xdr:rowOff>
    </xdr:from>
    <xdr:ext cx="181080" cy="261000"/>
    <xdr:sp macro="" textlink="">
      <xdr:nvSpPr>
        <xdr:cNvPr id="111" name="CustomShape 1">
          <a:extLst>
            <a:ext uri="{FF2B5EF4-FFF2-40B4-BE49-F238E27FC236}">
              <a16:creationId xmlns:a16="http://schemas.microsoft.com/office/drawing/2014/main" id="{00000000-0008-0000-0900-00006F000000}"/>
            </a:ext>
          </a:extLst>
        </xdr:cNvPr>
        <xdr:cNvSpPr/>
      </xdr:nvSpPr>
      <xdr:spPr>
        <a:xfrm>
          <a:off x="657585" y="361569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151</xdr:row>
      <xdr:rowOff>0</xdr:rowOff>
    </xdr:from>
    <xdr:ext cx="181080" cy="261000"/>
    <xdr:sp macro="" textlink="">
      <xdr:nvSpPr>
        <xdr:cNvPr id="112" name="CustomShape 1">
          <a:extLst>
            <a:ext uri="{FF2B5EF4-FFF2-40B4-BE49-F238E27FC236}">
              <a16:creationId xmlns:a16="http://schemas.microsoft.com/office/drawing/2014/main" id="{00000000-0008-0000-0900-000070000000}"/>
            </a:ext>
          </a:extLst>
        </xdr:cNvPr>
        <xdr:cNvSpPr/>
      </xdr:nvSpPr>
      <xdr:spPr>
        <a:xfrm>
          <a:off x="657585" y="616077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151</xdr:row>
      <xdr:rowOff>0</xdr:rowOff>
    </xdr:from>
    <xdr:ext cx="181080" cy="261000"/>
    <xdr:sp macro="" textlink="">
      <xdr:nvSpPr>
        <xdr:cNvPr id="113" name="CustomShape 1">
          <a:extLst>
            <a:ext uri="{FF2B5EF4-FFF2-40B4-BE49-F238E27FC236}">
              <a16:creationId xmlns:a16="http://schemas.microsoft.com/office/drawing/2014/main" id="{00000000-0008-0000-0900-000071000000}"/>
            </a:ext>
          </a:extLst>
        </xdr:cNvPr>
        <xdr:cNvSpPr/>
      </xdr:nvSpPr>
      <xdr:spPr>
        <a:xfrm>
          <a:off x="657585" y="616077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99</xdr:row>
      <xdr:rowOff>0</xdr:rowOff>
    </xdr:from>
    <xdr:ext cx="181080" cy="261000"/>
    <xdr:sp macro="" textlink="">
      <xdr:nvSpPr>
        <xdr:cNvPr id="114" name="CustomShape 1">
          <a:extLst>
            <a:ext uri="{FF2B5EF4-FFF2-40B4-BE49-F238E27FC236}">
              <a16:creationId xmlns:a16="http://schemas.microsoft.com/office/drawing/2014/main" id="{00000000-0008-0000-0900-000072000000}"/>
            </a:ext>
          </a:extLst>
        </xdr:cNvPr>
        <xdr:cNvSpPr/>
      </xdr:nvSpPr>
      <xdr:spPr>
        <a:xfrm>
          <a:off x="657585" y="389858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99</xdr:row>
      <xdr:rowOff>0</xdr:rowOff>
    </xdr:from>
    <xdr:ext cx="181080" cy="261000"/>
    <xdr:sp macro="" textlink="">
      <xdr:nvSpPr>
        <xdr:cNvPr id="115" name="CustomShape 1">
          <a:extLst>
            <a:ext uri="{FF2B5EF4-FFF2-40B4-BE49-F238E27FC236}">
              <a16:creationId xmlns:a16="http://schemas.microsoft.com/office/drawing/2014/main" id="{00000000-0008-0000-0900-000073000000}"/>
            </a:ext>
          </a:extLst>
        </xdr:cNvPr>
        <xdr:cNvSpPr/>
      </xdr:nvSpPr>
      <xdr:spPr>
        <a:xfrm>
          <a:off x="657585" y="389858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100</xdr:row>
      <xdr:rowOff>0</xdr:rowOff>
    </xdr:from>
    <xdr:ext cx="181080" cy="261000"/>
    <xdr:sp macro="" textlink="">
      <xdr:nvSpPr>
        <xdr:cNvPr id="116" name="CustomShape 1">
          <a:extLst>
            <a:ext uri="{FF2B5EF4-FFF2-40B4-BE49-F238E27FC236}">
              <a16:creationId xmlns:a16="http://schemas.microsoft.com/office/drawing/2014/main" id="{00000000-0008-0000-0900-000074000000}"/>
            </a:ext>
          </a:extLst>
        </xdr:cNvPr>
        <xdr:cNvSpPr/>
      </xdr:nvSpPr>
      <xdr:spPr>
        <a:xfrm>
          <a:off x="657585" y="392906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100</xdr:row>
      <xdr:rowOff>0</xdr:rowOff>
    </xdr:from>
    <xdr:ext cx="181080" cy="261000"/>
    <xdr:sp macro="" textlink="">
      <xdr:nvSpPr>
        <xdr:cNvPr id="117" name="CustomShape 1">
          <a:extLst>
            <a:ext uri="{FF2B5EF4-FFF2-40B4-BE49-F238E27FC236}">
              <a16:creationId xmlns:a16="http://schemas.microsoft.com/office/drawing/2014/main" id="{00000000-0008-0000-0900-000075000000}"/>
            </a:ext>
          </a:extLst>
        </xdr:cNvPr>
        <xdr:cNvSpPr/>
      </xdr:nvSpPr>
      <xdr:spPr>
        <a:xfrm>
          <a:off x="657585" y="392906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101</xdr:row>
      <xdr:rowOff>0</xdr:rowOff>
    </xdr:from>
    <xdr:ext cx="181080" cy="261000"/>
    <xdr:sp macro="" textlink="">
      <xdr:nvSpPr>
        <xdr:cNvPr id="118" name="CustomShape 1">
          <a:extLst>
            <a:ext uri="{FF2B5EF4-FFF2-40B4-BE49-F238E27FC236}">
              <a16:creationId xmlns:a16="http://schemas.microsoft.com/office/drawing/2014/main" id="{00000000-0008-0000-0900-000076000000}"/>
            </a:ext>
          </a:extLst>
        </xdr:cNvPr>
        <xdr:cNvSpPr/>
      </xdr:nvSpPr>
      <xdr:spPr>
        <a:xfrm>
          <a:off x="657585" y="395954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101</xdr:row>
      <xdr:rowOff>0</xdr:rowOff>
    </xdr:from>
    <xdr:ext cx="181080" cy="261000"/>
    <xdr:sp macro="" textlink="">
      <xdr:nvSpPr>
        <xdr:cNvPr id="119" name="CustomShape 1">
          <a:extLst>
            <a:ext uri="{FF2B5EF4-FFF2-40B4-BE49-F238E27FC236}">
              <a16:creationId xmlns:a16="http://schemas.microsoft.com/office/drawing/2014/main" id="{00000000-0008-0000-0900-000077000000}"/>
            </a:ext>
          </a:extLst>
        </xdr:cNvPr>
        <xdr:cNvSpPr/>
      </xdr:nvSpPr>
      <xdr:spPr>
        <a:xfrm>
          <a:off x="657585" y="395954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102</xdr:row>
      <xdr:rowOff>0</xdr:rowOff>
    </xdr:from>
    <xdr:ext cx="181080" cy="261000"/>
    <xdr:sp macro="" textlink="">
      <xdr:nvSpPr>
        <xdr:cNvPr id="120" name="CustomShape 1">
          <a:extLst>
            <a:ext uri="{FF2B5EF4-FFF2-40B4-BE49-F238E27FC236}">
              <a16:creationId xmlns:a16="http://schemas.microsoft.com/office/drawing/2014/main" id="{00000000-0008-0000-0900-000078000000}"/>
            </a:ext>
          </a:extLst>
        </xdr:cNvPr>
        <xdr:cNvSpPr/>
      </xdr:nvSpPr>
      <xdr:spPr>
        <a:xfrm>
          <a:off x="657585" y="399002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102</xdr:row>
      <xdr:rowOff>0</xdr:rowOff>
    </xdr:from>
    <xdr:ext cx="181080" cy="261000"/>
    <xdr:sp macro="" textlink="">
      <xdr:nvSpPr>
        <xdr:cNvPr id="121" name="CustomShape 1">
          <a:extLst>
            <a:ext uri="{FF2B5EF4-FFF2-40B4-BE49-F238E27FC236}">
              <a16:creationId xmlns:a16="http://schemas.microsoft.com/office/drawing/2014/main" id="{00000000-0008-0000-0900-000079000000}"/>
            </a:ext>
          </a:extLst>
        </xdr:cNvPr>
        <xdr:cNvSpPr/>
      </xdr:nvSpPr>
      <xdr:spPr>
        <a:xfrm>
          <a:off x="657585" y="399002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103</xdr:row>
      <xdr:rowOff>0</xdr:rowOff>
    </xdr:from>
    <xdr:ext cx="181080" cy="261000"/>
    <xdr:sp macro="" textlink="">
      <xdr:nvSpPr>
        <xdr:cNvPr id="122" name="CustomShape 1">
          <a:extLst>
            <a:ext uri="{FF2B5EF4-FFF2-40B4-BE49-F238E27FC236}">
              <a16:creationId xmlns:a16="http://schemas.microsoft.com/office/drawing/2014/main" id="{00000000-0008-0000-0900-00007A000000}"/>
            </a:ext>
          </a:extLst>
        </xdr:cNvPr>
        <xdr:cNvSpPr/>
      </xdr:nvSpPr>
      <xdr:spPr>
        <a:xfrm>
          <a:off x="657585" y="402050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103</xdr:row>
      <xdr:rowOff>0</xdr:rowOff>
    </xdr:from>
    <xdr:ext cx="181080" cy="261000"/>
    <xdr:sp macro="" textlink="">
      <xdr:nvSpPr>
        <xdr:cNvPr id="123" name="CustomShape 1">
          <a:extLst>
            <a:ext uri="{FF2B5EF4-FFF2-40B4-BE49-F238E27FC236}">
              <a16:creationId xmlns:a16="http://schemas.microsoft.com/office/drawing/2014/main" id="{00000000-0008-0000-0900-00007B000000}"/>
            </a:ext>
          </a:extLst>
        </xdr:cNvPr>
        <xdr:cNvSpPr/>
      </xdr:nvSpPr>
      <xdr:spPr>
        <a:xfrm>
          <a:off x="657585" y="402050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104</xdr:row>
      <xdr:rowOff>0</xdr:rowOff>
    </xdr:from>
    <xdr:ext cx="181080" cy="261000"/>
    <xdr:sp macro="" textlink="">
      <xdr:nvSpPr>
        <xdr:cNvPr id="124" name="CustomShape 1">
          <a:extLst>
            <a:ext uri="{FF2B5EF4-FFF2-40B4-BE49-F238E27FC236}">
              <a16:creationId xmlns:a16="http://schemas.microsoft.com/office/drawing/2014/main" id="{00000000-0008-0000-0900-00007C000000}"/>
            </a:ext>
          </a:extLst>
        </xdr:cNvPr>
        <xdr:cNvSpPr/>
      </xdr:nvSpPr>
      <xdr:spPr>
        <a:xfrm>
          <a:off x="657585" y="405098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104</xdr:row>
      <xdr:rowOff>0</xdr:rowOff>
    </xdr:from>
    <xdr:ext cx="181080" cy="261000"/>
    <xdr:sp macro="" textlink="">
      <xdr:nvSpPr>
        <xdr:cNvPr id="125" name="CustomShape 1">
          <a:extLst>
            <a:ext uri="{FF2B5EF4-FFF2-40B4-BE49-F238E27FC236}">
              <a16:creationId xmlns:a16="http://schemas.microsoft.com/office/drawing/2014/main" id="{00000000-0008-0000-0900-00007D000000}"/>
            </a:ext>
          </a:extLst>
        </xdr:cNvPr>
        <xdr:cNvSpPr/>
      </xdr:nvSpPr>
      <xdr:spPr>
        <a:xfrm>
          <a:off x="657585" y="405098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105</xdr:row>
      <xdr:rowOff>0</xdr:rowOff>
    </xdr:from>
    <xdr:ext cx="181080" cy="261000"/>
    <xdr:sp macro="" textlink="">
      <xdr:nvSpPr>
        <xdr:cNvPr id="126" name="CustomShape 1">
          <a:extLst>
            <a:ext uri="{FF2B5EF4-FFF2-40B4-BE49-F238E27FC236}">
              <a16:creationId xmlns:a16="http://schemas.microsoft.com/office/drawing/2014/main" id="{00000000-0008-0000-0900-00007E000000}"/>
            </a:ext>
          </a:extLst>
        </xdr:cNvPr>
        <xdr:cNvSpPr/>
      </xdr:nvSpPr>
      <xdr:spPr>
        <a:xfrm>
          <a:off x="657585" y="408146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105</xdr:row>
      <xdr:rowOff>0</xdr:rowOff>
    </xdr:from>
    <xdr:ext cx="181080" cy="261000"/>
    <xdr:sp macro="" textlink="">
      <xdr:nvSpPr>
        <xdr:cNvPr id="127" name="CustomShape 1">
          <a:extLst>
            <a:ext uri="{FF2B5EF4-FFF2-40B4-BE49-F238E27FC236}">
              <a16:creationId xmlns:a16="http://schemas.microsoft.com/office/drawing/2014/main" id="{00000000-0008-0000-0900-00007F000000}"/>
            </a:ext>
          </a:extLst>
        </xdr:cNvPr>
        <xdr:cNvSpPr/>
      </xdr:nvSpPr>
      <xdr:spPr>
        <a:xfrm>
          <a:off x="657585" y="408146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106</xdr:row>
      <xdr:rowOff>0</xdr:rowOff>
    </xdr:from>
    <xdr:ext cx="181080" cy="261000"/>
    <xdr:sp macro="" textlink="">
      <xdr:nvSpPr>
        <xdr:cNvPr id="128" name="CustomShape 1">
          <a:extLst>
            <a:ext uri="{FF2B5EF4-FFF2-40B4-BE49-F238E27FC236}">
              <a16:creationId xmlns:a16="http://schemas.microsoft.com/office/drawing/2014/main" id="{00000000-0008-0000-0900-000080000000}"/>
            </a:ext>
          </a:extLst>
        </xdr:cNvPr>
        <xdr:cNvSpPr/>
      </xdr:nvSpPr>
      <xdr:spPr>
        <a:xfrm>
          <a:off x="657585" y="411194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106</xdr:row>
      <xdr:rowOff>0</xdr:rowOff>
    </xdr:from>
    <xdr:ext cx="181080" cy="261000"/>
    <xdr:sp macro="" textlink="">
      <xdr:nvSpPr>
        <xdr:cNvPr id="129" name="CustomShape 1">
          <a:extLst>
            <a:ext uri="{FF2B5EF4-FFF2-40B4-BE49-F238E27FC236}">
              <a16:creationId xmlns:a16="http://schemas.microsoft.com/office/drawing/2014/main" id="{00000000-0008-0000-0900-000081000000}"/>
            </a:ext>
          </a:extLst>
        </xdr:cNvPr>
        <xdr:cNvSpPr/>
      </xdr:nvSpPr>
      <xdr:spPr>
        <a:xfrm>
          <a:off x="657585" y="411194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107</xdr:row>
      <xdr:rowOff>0</xdr:rowOff>
    </xdr:from>
    <xdr:ext cx="181080" cy="261000"/>
    <xdr:sp macro="" textlink="">
      <xdr:nvSpPr>
        <xdr:cNvPr id="130" name="CustomShape 1">
          <a:extLst>
            <a:ext uri="{FF2B5EF4-FFF2-40B4-BE49-F238E27FC236}">
              <a16:creationId xmlns:a16="http://schemas.microsoft.com/office/drawing/2014/main" id="{00000000-0008-0000-0900-000082000000}"/>
            </a:ext>
          </a:extLst>
        </xdr:cNvPr>
        <xdr:cNvSpPr/>
      </xdr:nvSpPr>
      <xdr:spPr>
        <a:xfrm>
          <a:off x="657585" y="414242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107</xdr:row>
      <xdr:rowOff>0</xdr:rowOff>
    </xdr:from>
    <xdr:ext cx="181080" cy="261000"/>
    <xdr:sp macro="" textlink="">
      <xdr:nvSpPr>
        <xdr:cNvPr id="131" name="CustomShape 1">
          <a:extLst>
            <a:ext uri="{FF2B5EF4-FFF2-40B4-BE49-F238E27FC236}">
              <a16:creationId xmlns:a16="http://schemas.microsoft.com/office/drawing/2014/main" id="{00000000-0008-0000-0900-000083000000}"/>
            </a:ext>
          </a:extLst>
        </xdr:cNvPr>
        <xdr:cNvSpPr/>
      </xdr:nvSpPr>
      <xdr:spPr>
        <a:xfrm>
          <a:off x="657585" y="414242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108</xdr:row>
      <xdr:rowOff>0</xdr:rowOff>
    </xdr:from>
    <xdr:ext cx="181080" cy="261000"/>
    <xdr:sp macro="" textlink="">
      <xdr:nvSpPr>
        <xdr:cNvPr id="132" name="CustomShape 1">
          <a:extLst>
            <a:ext uri="{FF2B5EF4-FFF2-40B4-BE49-F238E27FC236}">
              <a16:creationId xmlns:a16="http://schemas.microsoft.com/office/drawing/2014/main" id="{00000000-0008-0000-0900-000084000000}"/>
            </a:ext>
          </a:extLst>
        </xdr:cNvPr>
        <xdr:cNvSpPr/>
      </xdr:nvSpPr>
      <xdr:spPr>
        <a:xfrm>
          <a:off x="657585" y="417290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108</xdr:row>
      <xdr:rowOff>0</xdr:rowOff>
    </xdr:from>
    <xdr:ext cx="181080" cy="261000"/>
    <xdr:sp macro="" textlink="">
      <xdr:nvSpPr>
        <xdr:cNvPr id="133" name="CustomShape 1">
          <a:extLst>
            <a:ext uri="{FF2B5EF4-FFF2-40B4-BE49-F238E27FC236}">
              <a16:creationId xmlns:a16="http://schemas.microsoft.com/office/drawing/2014/main" id="{00000000-0008-0000-0900-000085000000}"/>
            </a:ext>
          </a:extLst>
        </xdr:cNvPr>
        <xdr:cNvSpPr/>
      </xdr:nvSpPr>
      <xdr:spPr>
        <a:xfrm>
          <a:off x="657585" y="417290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140</xdr:row>
      <xdr:rowOff>0</xdr:rowOff>
    </xdr:from>
    <xdr:ext cx="181080" cy="261000"/>
    <xdr:sp macro="" textlink="">
      <xdr:nvSpPr>
        <xdr:cNvPr id="134" name="CustomShape 1">
          <a:extLst>
            <a:ext uri="{FF2B5EF4-FFF2-40B4-BE49-F238E27FC236}">
              <a16:creationId xmlns:a16="http://schemas.microsoft.com/office/drawing/2014/main" id="{00000000-0008-0000-0900-000086000000}"/>
            </a:ext>
          </a:extLst>
        </xdr:cNvPr>
        <xdr:cNvSpPr/>
      </xdr:nvSpPr>
      <xdr:spPr>
        <a:xfrm>
          <a:off x="657585" y="573595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139</xdr:row>
      <xdr:rowOff>0</xdr:rowOff>
    </xdr:from>
    <xdr:ext cx="181080" cy="261000"/>
    <xdr:sp macro="" textlink="">
      <xdr:nvSpPr>
        <xdr:cNvPr id="135" name="CustomShape 1">
          <a:extLst>
            <a:ext uri="{FF2B5EF4-FFF2-40B4-BE49-F238E27FC236}">
              <a16:creationId xmlns:a16="http://schemas.microsoft.com/office/drawing/2014/main" id="{00000000-0008-0000-0900-000087000000}"/>
            </a:ext>
          </a:extLst>
        </xdr:cNvPr>
        <xdr:cNvSpPr/>
      </xdr:nvSpPr>
      <xdr:spPr>
        <a:xfrm>
          <a:off x="657585" y="557307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141</xdr:row>
      <xdr:rowOff>0</xdr:rowOff>
    </xdr:from>
    <xdr:ext cx="181080" cy="261000"/>
    <xdr:sp macro="" textlink="">
      <xdr:nvSpPr>
        <xdr:cNvPr id="136" name="CustomShape 1">
          <a:extLst>
            <a:ext uri="{FF2B5EF4-FFF2-40B4-BE49-F238E27FC236}">
              <a16:creationId xmlns:a16="http://schemas.microsoft.com/office/drawing/2014/main" id="{00000000-0008-0000-0900-000088000000}"/>
            </a:ext>
          </a:extLst>
        </xdr:cNvPr>
        <xdr:cNvSpPr/>
      </xdr:nvSpPr>
      <xdr:spPr>
        <a:xfrm>
          <a:off x="657585" y="585597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141</xdr:row>
      <xdr:rowOff>0</xdr:rowOff>
    </xdr:from>
    <xdr:ext cx="181080" cy="261000"/>
    <xdr:sp macro="" textlink="">
      <xdr:nvSpPr>
        <xdr:cNvPr id="137" name="CustomShape 1">
          <a:extLst>
            <a:ext uri="{FF2B5EF4-FFF2-40B4-BE49-F238E27FC236}">
              <a16:creationId xmlns:a16="http://schemas.microsoft.com/office/drawing/2014/main" id="{00000000-0008-0000-0900-000089000000}"/>
            </a:ext>
          </a:extLst>
        </xdr:cNvPr>
        <xdr:cNvSpPr/>
      </xdr:nvSpPr>
      <xdr:spPr>
        <a:xfrm>
          <a:off x="657585" y="585597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142</xdr:row>
      <xdr:rowOff>0</xdr:rowOff>
    </xdr:from>
    <xdr:ext cx="181080" cy="261000"/>
    <xdr:sp macro="" textlink="">
      <xdr:nvSpPr>
        <xdr:cNvPr id="138" name="CustomShape 1">
          <a:extLst>
            <a:ext uri="{FF2B5EF4-FFF2-40B4-BE49-F238E27FC236}">
              <a16:creationId xmlns:a16="http://schemas.microsoft.com/office/drawing/2014/main" id="{00000000-0008-0000-0900-00008A000000}"/>
            </a:ext>
          </a:extLst>
        </xdr:cNvPr>
        <xdr:cNvSpPr/>
      </xdr:nvSpPr>
      <xdr:spPr>
        <a:xfrm>
          <a:off x="657585" y="58864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142</xdr:row>
      <xdr:rowOff>0</xdr:rowOff>
    </xdr:from>
    <xdr:ext cx="181080" cy="261000"/>
    <xdr:sp macro="" textlink="">
      <xdr:nvSpPr>
        <xdr:cNvPr id="139" name="CustomShape 1">
          <a:extLst>
            <a:ext uri="{FF2B5EF4-FFF2-40B4-BE49-F238E27FC236}">
              <a16:creationId xmlns:a16="http://schemas.microsoft.com/office/drawing/2014/main" id="{00000000-0008-0000-0900-00008B000000}"/>
            </a:ext>
          </a:extLst>
        </xdr:cNvPr>
        <xdr:cNvSpPr/>
      </xdr:nvSpPr>
      <xdr:spPr>
        <a:xfrm>
          <a:off x="657585" y="58864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143</xdr:row>
      <xdr:rowOff>0</xdr:rowOff>
    </xdr:from>
    <xdr:ext cx="181080" cy="261000"/>
    <xdr:sp macro="" textlink="">
      <xdr:nvSpPr>
        <xdr:cNvPr id="140" name="CustomShape 1">
          <a:extLst>
            <a:ext uri="{FF2B5EF4-FFF2-40B4-BE49-F238E27FC236}">
              <a16:creationId xmlns:a16="http://schemas.microsoft.com/office/drawing/2014/main" id="{00000000-0008-0000-0900-00008C000000}"/>
            </a:ext>
          </a:extLst>
        </xdr:cNvPr>
        <xdr:cNvSpPr/>
      </xdr:nvSpPr>
      <xdr:spPr>
        <a:xfrm>
          <a:off x="657585" y="591693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143</xdr:row>
      <xdr:rowOff>0</xdr:rowOff>
    </xdr:from>
    <xdr:ext cx="181080" cy="261000"/>
    <xdr:sp macro="" textlink="">
      <xdr:nvSpPr>
        <xdr:cNvPr id="141" name="CustomShape 1">
          <a:extLst>
            <a:ext uri="{FF2B5EF4-FFF2-40B4-BE49-F238E27FC236}">
              <a16:creationId xmlns:a16="http://schemas.microsoft.com/office/drawing/2014/main" id="{00000000-0008-0000-0900-00008D000000}"/>
            </a:ext>
          </a:extLst>
        </xdr:cNvPr>
        <xdr:cNvSpPr/>
      </xdr:nvSpPr>
      <xdr:spPr>
        <a:xfrm>
          <a:off x="657585" y="591693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144</xdr:row>
      <xdr:rowOff>0</xdr:rowOff>
    </xdr:from>
    <xdr:ext cx="181080" cy="261000"/>
    <xdr:sp macro="" textlink="">
      <xdr:nvSpPr>
        <xdr:cNvPr id="142" name="CustomShape 1">
          <a:extLst>
            <a:ext uri="{FF2B5EF4-FFF2-40B4-BE49-F238E27FC236}">
              <a16:creationId xmlns:a16="http://schemas.microsoft.com/office/drawing/2014/main" id="{00000000-0008-0000-0900-00008E000000}"/>
            </a:ext>
          </a:extLst>
        </xdr:cNvPr>
        <xdr:cNvSpPr/>
      </xdr:nvSpPr>
      <xdr:spPr>
        <a:xfrm>
          <a:off x="657585" y="594741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144</xdr:row>
      <xdr:rowOff>0</xdr:rowOff>
    </xdr:from>
    <xdr:ext cx="181080" cy="261000"/>
    <xdr:sp macro="" textlink="">
      <xdr:nvSpPr>
        <xdr:cNvPr id="143" name="CustomShape 1">
          <a:extLst>
            <a:ext uri="{FF2B5EF4-FFF2-40B4-BE49-F238E27FC236}">
              <a16:creationId xmlns:a16="http://schemas.microsoft.com/office/drawing/2014/main" id="{00000000-0008-0000-0900-00008F000000}"/>
            </a:ext>
          </a:extLst>
        </xdr:cNvPr>
        <xdr:cNvSpPr/>
      </xdr:nvSpPr>
      <xdr:spPr>
        <a:xfrm>
          <a:off x="657585" y="594741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145</xdr:row>
      <xdr:rowOff>0</xdr:rowOff>
    </xdr:from>
    <xdr:ext cx="181080" cy="261000"/>
    <xdr:sp macro="" textlink="">
      <xdr:nvSpPr>
        <xdr:cNvPr id="144" name="CustomShape 1">
          <a:extLst>
            <a:ext uri="{FF2B5EF4-FFF2-40B4-BE49-F238E27FC236}">
              <a16:creationId xmlns:a16="http://schemas.microsoft.com/office/drawing/2014/main" id="{00000000-0008-0000-0900-000090000000}"/>
            </a:ext>
          </a:extLst>
        </xdr:cNvPr>
        <xdr:cNvSpPr/>
      </xdr:nvSpPr>
      <xdr:spPr>
        <a:xfrm>
          <a:off x="657585" y="597789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145</xdr:row>
      <xdr:rowOff>0</xdr:rowOff>
    </xdr:from>
    <xdr:ext cx="181080" cy="261000"/>
    <xdr:sp macro="" textlink="">
      <xdr:nvSpPr>
        <xdr:cNvPr id="145" name="CustomShape 1">
          <a:extLst>
            <a:ext uri="{FF2B5EF4-FFF2-40B4-BE49-F238E27FC236}">
              <a16:creationId xmlns:a16="http://schemas.microsoft.com/office/drawing/2014/main" id="{00000000-0008-0000-0900-000091000000}"/>
            </a:ext>
          </a:extLst>
        </xdr:cNvPr>
        <xdr:cNvSpPr/>
      </xdr:nvSpPr>
      <xdr:spPr>
        <a:xfrm>
          <a:off x="657585" y="597789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146</xdr:row>
      <xdr:rowOff>0</xdr:rowOff>
    </xdr:from>
    <xdr:ext cx="181080" cy="261000"/>
    <xdr:sp macro="" textlink="">
      <xdr:nvSpPr>
        <xdr:cNvPr id="146" name="CustomShape 1">
          <a:extLst>
            <a:ext uri="{FF2B5EF4-FFF2-40B4-BE49-F238E27FC236}">
              <a16:creationId xmlns:a16="http://schemas.microsoft.com/office/drawing/2014/main" id="{00000000-0008-0000-0900-000092000000}"/>
            </a:ext>
          </a:extLst>
        </xdr:cNvPr>
        <xdr:cNvSpPr/>
      </xdr:nvSpPr>
      <xdr:spPr>
        <a:xfrm>
          <a:off x="657585" y="600837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146</xdr:row>
      <xdr:rowOff>0</xdr:rowOff>
    </xdr:from>
    <xdr:ext cx="181080" cy="261000"/>
    <xdr:sp macro="" textlink="">
      <xdr:nvSpPr>
        <xdr:cNvPr id="147" name="CustomShape 1">
          <a:extLst>
            <a:ext uri="{FF2B5EF4-FFF2-40B4-BE49-F238E27FC236}">
              <a16:creationId xmlns:a16="http://schemas.microsoft.com/office/drawing/2014/main" id="{00000000-0008-0000-0900-000093000000}"/>
            </a:ext>
          </a:extLst>
        </xdr:cNvPr>
        <xdr:cNvSpPr/>
      </xdr:nvSpPr>
      <xdr:spPr>
        <a:xfrm>
          <a:off x="657585" y="600837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147</xdr:row>
      <xdr:rowOff>0</xdr:rowOff>
    </xdr:from>
    <xdr:ext cx="181080" cy="261000"/>
    <xdr:sp macro="" textlink="">
      <xdr:nvSpPr>
        <xdr:cNvPr id="148" name="CustomShape 1">
          <a:extLst>
            <a:ext uri="{FF2B5EF4-FFF2-40B4-BE49-F238E27FC236}">
              <a16:creationId xmlns:a16="http://schemas.microsoft.com/office/drawing/2014/main" id="{00000000-0008-0000-0900-000094000000}"/>
            </a:ext>
          </a:extLst>
        </xdr:cNvPr>
        <xdr:cNvSpPr/>
      </xdr:nvSpPr>
      <xdr:spPr>
        <a:xfrm>
          <a:off x="657585" y="60388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147</xdr:row>
      <xdr:rowOff>0</xdr:rowOff>
    </xdr:from>
    <xdr:ext cx="181080" cy="261000"/>
    <xdr:sp macro="" textlink="">
      <xdr:nvSpPr>
        <xdr:cNvPr id="149" name="CustomShape 1">
          <a:extLst>
            <a:ext uri="{FF2B5EF4-FFF2-40B4-BE49-F238E27FC236}">
              <a16:creationId xmlns:a16="http://schemas.microsoft.com/office/drawing/2014/main" id="{00000000-0008-0000-0900-000095000000}"/>
            </a:ext>
          </a:extLst>
        </xdr:cNvPr>
        <xdr:cNvSpPr/>
      </xdr:nvSpPr>
      <xdr:spPr>
        <a:xfrm>
          <a:off x="657585" y="603885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148</xdr:row>
      <xdr:rowOff>0</xdr:rowOff>
    </xdr:from>
    <xdr:ext cx="181080" cy="261000"/>
    <xdr:sp macro="" textlink="">
      <xdr:nvSpPr>
        <xdr:cNvPr id="150" name="CustomShape 1">
          <a:extLst>
            <a:ext uri="{FF2B5EF4-FFF2-40B4-BE49-F238E27FC236}">
              <a16:creationId xmlns:a16="http://schemas.microsoft.com/office/drawing/2014/main" id="{00000000-0008-0000-0900-000096000000}"/>
            </a:ext>
          </a:extLst>
        </xdr:cNvPr>
        <xdr:cNvSpPr/>
      </xdr:nvSpPr>
      <xdr:spPr>
        <a:xfrm>
          <a:off x="657585" y="606933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148</xdr:row>
      <xdr:rowOff>0</xdr:rowOff>
    </xdr:from>
    <xdr:ext cx="181080" cy="261000"/>
    <xdr:sp macro="" textlink="">
      <xdr:nvSpPr>
        <xdr:cNvPr id="151" name="CustomShape 1">
          <a:extLst>
            <a:ext uri="{FF2B5EF4-FFF2-40B4-BE49-F238E27FC236}">
              <a16:creationId xmlns:a16="http://schemas.microsoft.com/office/drawing/2014/main" id="{00000000-0008-0000-0900-000097000000}"/>
            </a:ext>
          </a:extLst>
        </xdr:cNvPr>
        <xdr:cNvSpPr/>
      </xdr:nvSpPr>
      <xdr:spPr>
        <a:xfrm>
          <a:off x="657585" y="606933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149</xdr:row>
      <xdr:rowOff>0</xdr:rowOff>
    </xdr:from>
    <xdr:ext cx="181080" cy="261000"/>
    <xdr:sp macro="" textlink="">
      <xdr:nvSpPr>
        <xdr:cNvPr id="152" name="CustomShape 1">
          <a:extLst>
            <a:ext uri="{FF2B5EF4-FFF2-40B4-BE49-F238E27FC236}">
              <a16:creationId xmlns:a16="http://schemas.microsoft.com/office/drawing/2014/main" id="{00000000-0008-0000-0900-000098000000}"/>
            </a:ext>
          </a:extLst>
        </xdr:cNvPr>
        <xdr:cNvSpPr/>
      </xdr:nvSpPr>
      <xdr:spPr>
        <a:xfrm>
          <a:off x="657585" y="609981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149</xdr:row>
      <xdr:rowOff>0</xdr:rowOff>
    </xdr:from>
    <xdr:ext cx="181080" cy="261000"/>
    <xdr:sp macro="" textlink="">
      <xdr:nvSpPr>
        <xdr:cNvPr id="153" name="CustomShape 1">
          <a:extLst>
            <a:ext uri="{FF2B5EF4-FFF2-40B4-BE49-F238E27FC236}">
              <a16:creationId xmlns:a16="http://schemas.microsoft.com/office/drawing/2014/main" id="{00000000-0008-0000-0900-000099000000}"/>
            </a:ext>
          </a:extLst>
        </xdr:cNvPr>
        <xdr:cNvSpPr/>
      </xdr:nvSpPr>
      <xdr:spPr>
        <a:xfrm>
          <a:off x="657585" y="609981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150</xdr:row>
      <xdr:rowOff>0</xdr:rowOff>
    </xdr:from>
    <xdr:ext cx="181080" cy="261000"/>
    <xdr:sp macro="" textlink="">
      <xdr:nvSpPr>
        <xdr:cNvPr id="154" name="CustomShape 1">
          <a:extLst>
            <a:ext uri="{FF2B5EF4-FFF2-40B4-BE49-F238E27FC236}">
              <a16:creationId xmlns:a16="http://schemas.microsoft.com/office/drawing/2014/main" id="{00000000-0008-0000-0900-00009A000000}"/>
            </a:ext>
          </a:extLst>
        </xdr:cNvPr>
        <xdr:cNvSpPr/>
      </xdr:nvSpPr>
      <xdr:spPr>
        <a:xfrm>
          <a:off x="657585" y="613029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150</xdr:row>
      <xdr:rowOff>0</xdr:rowOff>
    </xdr:from>
    <xdr:ext cx="181080" cy="261000"/>
    <xdr:sp macro="" textlink="">
      <xdr:nvSpPr>
        <xdr:cNvPr id="155" name="CustomShape 1">
          <a:extLst>
            <a:ext uri="{FF2B5EF4-FFF2-40B4-BE49-F238E27FC236}">
              <a16:creationId xmlns:a16="http://schemas.microsoft.com/office/drawing/2014/main" id="{00000000-0008-0000-0900-00009B000000}"/>
            </a:ext>
          </a:extLst>
        </xdr:cNvPr>
        <xdr:cNvSpPr/>
      </xdr:nvSpPr>
      <xdr:spPr>
        <a:xfrm>
          <a:off x="657585" y="6130290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110</xdr:row>
      <xdr:rowOff>0</xdr:rowOff>
    </xdr:from>
    <xdr:ext cx="181080" cy="261000"/>
    <xdr:sp macro="" textlink="">
      <xdr:nvSpPr>
        <xdr:cNvPr id="156" name="CustomShape 1">
          <a:extLst>
            <a:ext uri="{FF2B5EF4-FFF2-40B4-BE49-F238E27FC236}">
              <a16:creationId xmlns:a16="http://schemas.microsoft.com/office/drawing/2014/main" id="{00000000-0008-0000-0900-00009C000000}"/>
            </a:ext>
          </a:extLst>
        </xdr:cNvPr>
        <xdr:cNvSpPr/>
      </xdr:nvSpPr>
      <xdr:spPr>
        <a:xfrm>
          <a:off x="657585" y="42700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109</xdr:row>
      <xdr:rowOff>0</xdr:rowOff>
    </xdr:from>
    <xdr:ext cx="181080" cy="261000"/>
    <xdr:sp macro="" textlink="">
      <xdr:nvSpPr>
        <xdr:cNvPr id="157" name="CustomShape 1">
          <a:extLst>
            <a:ext uri="{FF2B5EF4-FFF2-40B4-BE49-F238E27FC236}">
              <a16:creationId xmlns:a16="http://schemas.microsoft.com/office/drawing/2014/main" id="{00000000-0008-0000-0900-00009D000000}"/>
            </a:ext>
          </a:extLst>
        </xdr:cNvPr>
        <xdr:cNvSpPr/>
      </xdr:nvSpPr>
      <xdr:spPr>
        <a:xfrm>
          <a:off x="657585" y="420338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158" name="CustomShape 1">
          <a:extLst>
            <a:ext uri="{FF2B5EF4-FFF2-40B4-BE49-F238E27FC236}">
              <a16:creationId xmlns:a16="http://schemas.microsoft.com/office/drawing/2014/main" id="{00000000-0008-0000-0900-00009E000000}"/>
            </a:ext>
          </a:extLst>
        </xdr:cNvPr>
        <xdr:cNvSpPr/>
      </xdr:nvSpPr>
      <xdr:spPr>
        <a:xfrm>
          <a:off x="657585" y="495490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159" name="CustomShape 1">
          <a:extLst>
            <a:ext uri="{FF2B5EF4-FFF2-40B4-BE49-F238E27FC236}">
              <a16:creationId xmlns:a16="http://schemas.microsoft.com/office/drawing/2014/main" id="{00000000-0008-0000-0900-00009F000000}"/>
            </a:ext>
          </a:extLst>
        </xdr:cNvPr>
        <xdr:cNvSpPr/>
      </xdr:nvSpPr>
      <xdr:spPr>
        <a:xfrm>
          <a:off x="657585" y="495490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160" name="CustomShape 1">
          <a:extLst>
            <a:ext uri="{FF2B5EF4-FFF2-40B4-BE49-F238E27FC236}">
              <a16:creationId xmlns:a16="http://schemas.microsoft.com/office/drawing/2014/main" id="{00000000-0008-0000-0900-0000A0000000}"/>
            </a:ext>
          </a:extLst>
        </xdr:cNvPr>
        <xdr:cNvSpPr/>
      </xdr:nvSpPr>
      <xdr:spPr>
        <a:xfrm>
          <a:off x="657585" y="495490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161" name="CustomShape 1">
          <a:extLst>
            <a:ext uri="{FF2B5EF4-FFF2-40B4-BE49-F238E27FC236}">
              <a16:creationId xmlns:a16="http://schemas.microsoft.com/office/drawing/2014/main" id="{00000000-0008-0000-0900-0000A1000000}"/>
            </a:ext>
          </a:extLst>
        </xdr:cNvPr>
        <xdr:cNvSpPr/>
      </xdr:nvSpPr>
      <xdr:spPr>
        <a:xfrm>
          <a:off x="657585" y="495490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162" name="CustomShape 1">
          <a:extLst>
            <a:ext uri="{FF2B5EF4-FFF2-40B4-BE49-F238E27FC236}">
              <a16:creationId xmlns:a16="http://schemas.microsoft.com/office/drawing/2014/main" id="{00000000-0008-0000-0900-0000A2000000}"/>
            </a:ext>
          </a:extLst>
        </xdr:cNvPr>
        <xdr:cNvSpPr/>
      </xdr:nvSpPr>
      <xdr:spPr>
        <a:xfrm>
          <a:off x="657585" y="47863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163" name="CustomShape 1">
          <a:extLst>
            <a:ext uri="{FF2B5EF4-FFF2-40B4-BE49-F238E27FC236}">
              <a16:creationId xmlns:a16="http://schemas.microsoft.com/office/drawing/2014/main" id="{00000000-0008-0000-0900-0000A3000000}"/>
            </a:ext>
          </a:extLst>
        </xdr:cNvPr>
        <xdr:cNvSpPr/>
      </xdr:nvSpPr>
      <xdr:spPr>
        <a:xfrm>
          <a:off x="657585" y="47863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164" name="CustomShape 1">
          <a:extLst>
            <a:ext uri="{FF2B5EF4-FFF2-40B4-BE49-F238E27FC236}">
              <a16:creationId xmlns:a16="http://schemas.microsoft.com/office/drawing/2014/main" id="{00000000-0008-0000-0900-0000A4000000}"/>
            </a:ext>
          </a:extLst>
        </xdr:cNvPr>
        <xdr:cNvSpPr/>
      </xdr:nvSpPr>
      <xdr:spPr>
        <a:xfrm>
          <a:off x="657585" y="47558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165" name="CustomShape 1">
          <a:extLst>
            <a:ext uri="{FF2B5EF4-FFF2-40B4-BE49-F238E27FC236}">
              <a16:creationId xmlns:a16="http://schemas.microsoft.com/office/drawing/2014/main" id="{00000000-0008-0000-0900-0000A5000000}"/>
            </a:ext>
          </a:extLst>
        </xdr:cNvPr>
        <xdr:cNvSpPr/>
      </xdr:nvSpPr>
      <xdr:spPr>
        <a:xfrm>
          <a:off x="657585" y="47558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166" name="CustomShape 1">
          <a:extLst>
            <a:ext uri="{FF2B5EF4-FFF2-40B4-BE49-F238E27FC236}">
              <a16:creationId xmlns:a16="http://schemas.microsoft.com/office/drawing/2014/main" id="{00000000-0008-0000-0900-0000A6000000}"/>
            </a:ext>
          </a:extLst>
        </xdr:cNvPr>
        <xdr:cNvSpPr/>
      </xdr:nvSpPr>
      <xdr:spPr>
        <a:xfrm>
          <a:off x="657585" y="46339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167" name="CustomShape 1">
          <a:extLst>
            <a:ext uri="{FF2B5EF4-FFF2-40B4-BE49-F238E27FC236}">
              <a16:creationId xmlns:a16="http://schemas.microsoft.com/office/drawing/2014/main" id="{00000000-0008-0000-0900-0000A7000000}"/>
            </a:ext>
          </a:extLst>
        </xdr:cNvPr>
        <xdr:cNvSpPr/>
      </xdr:nvSpPr>
      <xdr:spPr>
        <a:xfrm>
          <a:off x="657585" y="46339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168" name="CustomShape 1">
          <a:extLst>
            <a:ext uri="{FF2B5EF4-FFF2-40B4-BE49-F238E27FC236}">
              <a16:creationId xmlns:a16="http://schemas.microsoft.com/office/drawing/2014/main" id="{00000000-0008-0000-0900-0000A8000000}"/>
            </a:ext>
          </a:extLst>
        </xdr:cNvPr>
        <xdr:cNvSpPr/>
      </xdr:nvSpPr>
      <xdr:spPr>
        <a:xfrm>
          <a:off x="657585" y="45424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169" name="CustomShape 1">
          <a:extLst>
            <a:ext uri="{FF2B5EF4-FFF2-40B4-BE49-F238E27FC236}">
              <a16:creationId xmlns:a16="http://schemas.microsoft.com/office/drawing/2014/main" id="{00000000-0008-0000-0900-0000A9000000}"/>
            </a:ext>
          </a:extLst>
        </xdr:cNvPr>
        <xdr:cNvSpPr/>
      </xdr:nvSpPr>
      <xdr:spPr>
        <a:xfrm>
          <a:off x="657585" y="45424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170" name="CustomShape 1">
          <a:extLst>
            <a:ext uri="{FF2B5EF4-FFF2-40B4-BE49-F238E27FC236}">
              <a16:creationId xmlns:a16="http://schemas.microsoft.com/office/drawing/2014/main" id="{00000000-0008-0000-0900-0000AA00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171" name="CustomShape 1">
          <a:extLst>
            <a:ext uri="{FF2B5EF4-FFF2-40B4-BE49-F238E27FC236}">
              <a16:creationId xmlns:a16="http://schemas.microsoft.com/office/drawing/2014/main" id="{00000000-0008-0000-0900-0000AB00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113</xdr:row>
      <xdr:rowOff>0</xdr:rowOff>
    </xdr:from>
    <xdr:ext cx="181080" cy="261000"/>
    <xdr:sp macro="" textlink="">
      <xdr:nvSpPr>
        <xdr:cNvPr id="172" name="CustomShape 1">
          <a:extLst>
            <a:ext uri="{FF2B5EF4-FFF2-40B4-BE49-F238E27FC236}">
              <a16:creationId xmlns:a16="http://schemas.microsoft.com/office/drawing/2014/main" id="{00000000-0008-0000-0900-0000AC000000}"/>
            </a:ext>
          </a:extLst>
        </xdr:cNvPr>
        <xdr:cNvSpPr/>
      </xdr:nvSpPr>
      <xdr:spPr>
        <a:xfrm>
          <a:off x="657585" y="44510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113</xdr:row>
      <xdr:rowOff>0</xdr:rowOff>
    </xdr:from>
    <xdr:ext cx="181080" cy="261000"/>
    <xdr:sp macro="" textlink="">
      <xdr:nvSpPr>
        <xdr:cNvPr id="173" name="CustomShape 1">
          <a:extLst>
            <a:ext uri="{FF2B5EF4-FFF2-40B4-BE49-F238E27FC236}">
              <a16:creationId xmlns:a16="http://schemas.microsoft.com/office/drawing/2014/main" id="{00000000-0008-0000-0900-0000AD000000}"/>
            </a:ext>
          </a:extLst>
        </xdr:cNvPr>
        <xdr:cNvSpPr/>
      </xdr:nvSpPr>
      <xdr:spPr>
        <a:xfrm>
          <a:off x="657585" y="44510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112</xdr:row>
      <xdr:rowOff>0</xdr:rowOff>
    </xdr:from>
    <xdr:ext cx="181080" cy="261000"/>
    <xdr:sp macro="" textlink="">
      <xdr:nvSpPr>
        <xdr:cNvPr id="174" name="CustomShape 1">
          <a:extLst>
            <a:ext uri="{FF2B5EF4-FFF2-40B4-BE49-F238E27FC236}">
              <a16:creationId xmlns:a16="http://schemas.microsoft.com/office/drawing/2014/main" id="{00000000-0008-0000-0900-0000AE000000}"/>
            </a:ext>
          </a:extLst>
        </xdr:cNvPr>
        <xdr:cNvSpPr/>
      </xdr:nvSpPr>
      <xdr:spPr>
        <a:xfrm>
          <a:off x="657585" y="44205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112</xdr:row>
      <xdr:rowOff>0</xdr:rowOff>
    </xdr:from>
    <xdr:ext cx="181080" cy="261000"/>
    <xdr:sp macro="" textlink="">
      <xdr:nvSpPr>
        <xdr:cNvPr id="175" name="CustomShape 1">
          <a:extLst>
            <a:ext uri="{FF2B5EF4-FFF2-40B4-BE49-F238E27FC236}">
              <a16:creationId xmlns:a16="http://schemas.microsoft.com/office/drawing/2014/main" id="{00000000-0008-0000-0900-0000AF000000}"/>
            </a:ext>
          </a:extLst>
        </xdr:cNvPr>
        <xdr:cNvSpPr/>
      </xdr:nvSpPr>
      <xdr:spPr>
        <a:xfrm>
          <a:off x="657585" y="44205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176" name="CustomShape 1">
          <a:extLst>
            <a:ext uri="{FF2B5EF4-FFF2-40B4-BE49-F238E27FC236}">
              <a16:creationId xmlns:a16="http://schemas.microsoft.com/office/drawing/2014/main" id="{00000000-0008-0000-0900-0000B0000000}"/>
            </a:ext>
          </a:extLst>
        </xdr:cNvPr>
        <xdr:cNvSpPr/>
      </xdr:nvSpPr>
      <xdr:spPr>
        <a:xfrm>
          <a:off x="657585" y="495490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177" name="CustomShape 1">
          <a:extLst>
            <a:ext uri="{FF2B5EF4-FFF2-40B4-BE49-F238E27FC236}">
              <a16:creationId xmlns:a16="http://schemas.microsoft.com/office/drawing/2014/main" id="{00000000-0008-0000-0900-0000B1000000}"/>
            </a:ext>
          </a:extLst>
        </xdr:cNvPr>
        <xdr:cNvSpPr/>
      </xdr:nvSpPr>
      <xdr:spPr>
        <a:xfrm>
          <a:off x="657585" y="495490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111</xdr:row>
      <xdr:rowOff>0</xdr:rowOff>
    </xdr:from>
    <xdr:ext cx="181080" cy="261000"/>
    <xdr:sp macro="" textlink="">
      <xdr:nvSpPr>
        <xdr:cNvPr id="178" name="CustomShape 1">
          <a:extLst>
            <a:ext uri="{FF2B5EF4-FFF2-40B4-BE49-F238E27FC236}">
              <a16:creationId xmlns:a16="http://schemas.microsoft.com/office/drawing/2014/main" id="{00000000-0008-0000-0900-0000B2000000}"/>
            </a:ext>
          </a:extLst>
        </xdr:cNvPr>
        <xdr:cNvSpPr/>
      </xdr:nvSpPr>
      <xdr:spPr>
        <a:xfrm>
          <a:off x="657585" y="43900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111</xdr:row>
      <xdr:rowOff>0</xdr:rowOff>
    </xdr:from>
    <xdr:ext cx="181080" cy="261000"/>
    <xdr:sp macro="" textlink="">
      <xdr:nvSpPr>
        <xdr:cNvPr id="179" name="CustomShape 1">
          <a:extLst>
            <a:ext uri="{FF2B5EF4-FFF2-40B4-BE49-F238E27FC236}">
              <a16:creationId xmlns:a16="http://schemas.microsoft.com/office/drawing/2014/main" id="{00000000-0008-0000-0900-0000B3000000}"/>
            </a:ext>
          </a:extLst>
        </xdr:cNvPr>
        <xdr:cNvSpPr/>
      </xdr:nvSpPr>
      <xdr:spPr>
        <a:xfrm>
          <a:off x="657585" y="43900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111</xdr:row>
      <xdr:rowOff>0</xdr:rowOff>
    </xdr:from>
    <xdr:ext cx="181080" cy="261000"/>
    <xdr:sp macro="" textlink="">
      <xdr:nvSpPr>
        <xdr:cNvPr id="180" name="CustomShape 1">
          <a:extLst>
            <a:ext uri="{FF2B5EF4-FFF2-40B4-BE49-F238E27FC236}">
              <a16:creationId xmlns:a16="http://schemas.microsoft.com/office/drawing/2014/main" id="{00000000-0008-0000-0900-0000B4000000}"/>
            </a:ext>
          </a:extLst>
        </xdr:cNvPr>
        <xdr:cNvSpPr/>
      </xdr:nvSpPr>
      <xdr:spPr>
        <a:xfrm>
          <a:off x="657585" y="43900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111</xdr:row>
      <xdr:rowOff>0</xdr:rowOff>
    </xdr:from>
    <xdr:ext cx="181080" cy="261000"/>
    <xdr:sp macro="" textlink="">
      <xdr:nvSpPr>
        <xdr:cNvPr id="181" name="CustomShape 1">
          <a:extLst>
            <a:ext uri="{FF2B5EF4-FFF2-40B4-BE49-F238E27FC236}">
              <a16:creationId xmlns:a16="http://schemas.microsoft.com/office/drawing/2014/main" id="{00000000-0008-0000-0900-0000B5000000}"/>
            </a:ext>
          </a:extLst>
        </xdr:cNvPr>
        <xdr:cNvSpPr/>
      </xdr:nvSpPr>
      <xdr:spPr>
        <a:xfrm>
          <a:off x="657585" y="43900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182" name="CustomShape 1">
          <a:extLst>
            <a:ext uri="{FF2B5EF4-FFF2-40B4-BE49-F238E27FC236}">
              <a16:creationId xmlns:a16="http://schemas.microsoft.com/office/drawing/2014/main" id="{00000000-0008-0000-0900-0000B6000000}"/>
            </a:ext>
          </a:extLst>
        </xdr:cNvPr>
        <xdr:cNvSpPr/>
      </xdr:nvSpPr>
      <xdr:spPr>
        <a:xfrm>
          <a:off x="657585" y="495490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183" name="CustomShape 1">
          <a:extLst>
            <a:ext uri="{FF2B5EF4-FFF2-40B4-BE49-F238E27FC236}">
              <a16:creationId xmlns:a16="http://schemas.microsoft.com/office/drawing/2014/main" id="{00000000-0008-0000-0900-0000B7000000}"/>
            </a:ext>
          </a:extLst>
        </xdr:cNvPr>
        <xdr:cNvSpPr/>
      </xdr:nvSpPr>
      <xdr:spPr>
        <a:xfrm>
          <a:off x="657585" y="495490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184" name="CustomShape 1">
          <a:extLst>
            <a:ext uri="{FF2B5EF4-FFF2-40B4-BE49-F238E27FC236}">
              <a16:creationId xmlns:a16="http://schemas.microsoft.com/office/drawing/2014/main" id="{00000000-0008-0000-0900-0000B8000000}"/>
            </a:ext>
          </a:extLst>
        </xdr:cNvPr>
        <xdr:cNvSpPr/>
      </xdr:nvSpPr>
      <xdr:spPr>
        <a:xfrm>
          <a:off x="657585" y="495490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185" name="CustomShape 1">
          <a:extLst>
            <a:ext uri="{FF2B5EF4-FFF2-40B4-BE49-F238E27FC236}">
              <a16:creationId xmlns:a16="http://schemas.microsoft.com/office/drawing/2014/main" id="{00000000-0008-0000-0900-0000B9000000}"/>
            </a:ext>
          </a:extLst>
        </xdr:cNvPr>
        <xdr:cNvSpPr/>
      </xdr:nvSpPr>
      <xdr:spPr>
        <a:xfrm>
          <a:off x="657585" y="495490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112</xdr:row>
      <xdr:rowOff>0</xdr:rowOff>
    </xdr:from>
    <xdr:ext cx="181080" cy="261000"/>
    <xdr:sp macro="" textlink="">
      <xdr:nvSpPr>
        <xdr:cNvPr id="186" name="CustomShape 1">
          <a:extLst>
            <a:ext uri="{FF2B5EF4-FFF2-40B4-BE49-F238E27FC236}">
              <a16:creationId xmlns:a16="http://schemas.microsoft.com/office/drawing/2014/main" id="{00000000-0008-0000-0900-0000BA000000}"/>
            </a:ext>
          </a:extLst>
        </xdr:cNvPr>
        <xdr:cNvSpPr/>
      </xdr:nvSpPr>
      <xdr:spPr>
        <a:xfrm>
          <a:off x="657585" y="44205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112</xdr:row>
      <xdr:rowOff>0</xdr:rowOff>
    </xdr:from>
    <xdr:ext cx="181080" cy="261000"/>
    <xdr:sp macro="" textlink="">
      <xdr:nvSpPr>
        <xdr:cNvPr id="187" name="CustomShape 1">
          <a:extLst>
            <a:ext uri="{FF2B5EF4-FFF2-40B4-BE49-F238E27FC236}">
              <a16:creationId xmlns:a16="http://schemas.microsoft.com/office/drawing/2014/main" id="{00000000-0008-0000-0900-0000BB000000}"/>
            </a:ext>
          </a:extLst>
        </xdr:cNvPr>
        <xdr:cNvSpPr/>
      </xdr:nvSpPr>
      <xdr:spPr>
        <a:xfrm>
          <a:off x="657585" y="44205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112</xdr:row>
      <xdr:rowOff>0</xdr:rowOff>
    </xdr:from>
    <xdr:ext cx="181080" cy="261000"/>
    <xdr:sp macro="" textlink="">
      <xdr:nvSpPr>
        <xdr:cNvPr id="188" name="CustomShape 1">
          <a:extLst>
            <a:ext uri="{FF2B5EF4-FFF2-40B4-BE49-F238E27FC236}">
              <a16:creationId xmlns:a16="http://schemas.microsoft.com/office/drawing/2014/main" id="{00000000-0008-0000-0900-0000BC000000}"/>
            </a:ext>
          </a:extLst>
        </xdr:cNvPr>
        <xdr:cNvSpPr/>
      </xdr:nvSpPr>
      <xdr:spPr>
        <a:xfrm>
          <a:off x="657585" y="44205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112</xdr:row>
      <xdr:rowOff>0</xdr:rowOff>
    </xdr:from>
    <xdr:ext cx="181080" cy="261000"/>
    <xdr:sp macro="" textlink="">
      <xdr:nvSpPr>
        <xdr:cNvPr id="189" name="CustomShape 1">
          <a:extLst>
            <a:ext uri="{FF2B5EF4-FFF2-40B4-BE49-F238E27FC236}">
              <a16:creationId xmlns:a16="http://schemas.microsoft.com/office/drawing/2014/main" id="{00000000-0008-0000-0900-0000BD000000}"/>
            </a:ext>
          </a:extLst>
        </xdr:cNvPr>
        <xdr:cNvSpPr/>
      </xdr:nvSpPr>
      <xdr:spPr>
        <a:xfrm>
          <a:off x="657585" y="44205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113</xdr:row>
      <xdr:rowOff>0</xdr:rowOff>
    </xdr:from>
    <xdr:ext cx="181080" cy="261000"/>
    <xdr:sp macro="" textlink="">
      <xdr:nvSpPr>
        <xdr:cNvPr id="190" name="CustomShape 1">
          <a:extLst>
            <a:ext uri="{FF2B5EF4-FFF2-40B4-BE49-F238E27FC236}">
              <a16:creationId xmlns:a16="http://schemas.microsoft.com/office/drawing/2014/main" id="{00000000-0008-0000-0900-0000BE000000}"/>
            </a:ext>
          </a:extLst>
        </xdr:cNvPr>
        <xdr:cNvSpPr/>
      </xdr:nvSpPr>
      <xdr:spPr>
        <a:xfrm>
          <a:off x="657585" y="44510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113</xdr:row>
      <xdr:rowOff>0</xdr:rowOff>
    </xdr:from>
    <xdr:ext cx="181080" cy="261000"/>
    <xdr:sp macro="" textlink="">
      <xdr:nvSpPr>
        <xdr:cNvPr id="191" name="CustomShape 1">
          <a:extLst>
            <a:ext uri="{FF2B5EF4-FFF2-40B4-BE49-F238E27FC236}">
              <a16:creationId xmlns:a16="http://schemas.microsoft.com/office/drawing/2014/main" id="{00000000-0008-0000-0900-0000BF000000}"/>
            </a:ext>
          </a:extLst>
        </xdr:cNvPr>
        <xdr:cNvSpPr/>
      </xdr:nvSpPr>
      <xdr:spPr>
        <a:xfrm>
          <a:off x="657585" y="44510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113</xdr:row>
      <xdr:rowOff>0</xdr:rowOff>
    </xdr:from>
    <xdr:ext cx="181080" cy="261000"/>
    <xdr:sp macro="" textlink="">
      <xdr:nvSpPr>
        <xdr:cNvPr id="192" name="CustomShape 1">
          <a:extLst>
            <a:ext uri="{FF2B5EF4-FFF2-40B4-BE49-F238E27FC236}">
              <a16:creationId xmlns:a16="http://schemas.microsoft.com/office/drawing/2014/main" id="{00000000-0008-0000-0900-0000C0000000}"/>
            </a:ext>
          </a:extLst>
        </xdr:cNvPr>
        <xdr:cNvSpPr/>
      </xdr:nvSpPr>
      <xdr:spPr>
        <a:xfrm>
          <a:off x="657585" y="44510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113</xdr:row>
      <xdr:rowOff>0</xdr:rowOff>
    </xdr:from>
    <xdr:ext cx="181080" cy="261000"/>
    <xdr:sp macro="" textlink="">
      <xdr:nvSpPr>
        <xdr:cNvPr id="193" name="CustomShape 1">
          <a:extLst>
            <a:ext uri="{FF2B5EF4-FFF2-40B4-BE49-F238E27FC236}">
              <a16:creationId xmlns:a16="http://schemas.microsoft.com/office/drawing/2014/main" id="{00000000-0008-0000-0900-0000C1000000}"/>
            </a:ext>
          </a:extLst>
        </xdr:cNvPr>
        <xdr:cNvSpPr/>
      </xdr:nvSpPr>
      <xdr:spPr>
        <a:xfrm>
          <a:off x="657585" y="44510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194" name="CustomShape 1">
          <a:extLst>
            <a:ext uri="{FF2B5EF4-FFF2-40B4-BE49-F238E27FC236}">
              <a16:creationId xmlns:a16="http://schemas.microsoft.com/office/drawing/2014/main" id="{00000000-0008-0000-0900-0000C200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195" name="CustomShape 1">
          <a:extLst>
            <a:ext uri="{FF2B5EF4-FFF2-40B4-BE49-F238E27FC236}">
              <a16:creationId xmlns:a16="http://schemas.microsoft.com/office/drawing/2014/main" id="{00000000-0008-0000-0900-0000C300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196" name="CustomShape 1">
          <a:extLst>
            <a:ext uri="{FF2B5EF4-FFF2-40B4-BE49-F238E27FC236}">
              <a16:creationId xmlns:a16="http://schemas.microsoft.com/office/drawing/2014/main" id="{00000000-0008-0000-0900-0000C400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197" name="CustomShape 1">
          <a:extLst>
            <a:ext uri="{FF2B5EF4-FFF2-40B4-BE49-F238E27FC236}">
              <a16:creationId xmlns:a16="http://schemas.microsoft.com/office/drawing/2014/main" id="{00000000-0008-0000-0900-0000C500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198" name="CustomShape 1">
          <a:extLst>
            <a:ext uri="{FF2B5EF4-FFF2-40B4-BE49-F238E27FC236}">
              <a16:creationId xmlns:a16="http://schemas.microsoft.com/office/drawing/2014/main" id="{00000000-0008-0000-0900-0000C6000000}"/>
            </a:ext>
          </a:extLst>
        </xdr:cNvPr>
        <xdr:cNvSpPr/>
      </xdr:nvSpPr>
      <xdr:spPr>
        <a:xfrm>
          <a:off x="657585" y="45424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199" name="CustomShape 1">
          <a:extLst>
            <a:ext uri="{FF2B5EF4-FFF2-40B4-BE49-F238E27FC236}">
              <a16:creationId xmlns:a16="http://schemas.microsoft.com/office/drawing/2014/main" id="{00000000-0008-0000-0900-0000C7000000}"/>
            </a:ext>
          </a:extLst>
        </xdr:cNvPr>
        <xdr:cNvSpPr/>
      </xdr:nvSpPr>
      <xdr:spPr>
        <a:xfrm>
          <a:off x="657585" y="45424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200" name="CustomShape 1">
          <a:extLst>
            <a:ext uri="{FF2B5EF4-FFF2-40B4-BE49-F238E27FC236}">
              <a16:creationId xmlns:a16="http://schemas.microsoft.com/office/drawing/2014/main" id="{00000000-0008-0000-0900-0000C8000000}"/>
            </a:ext>
          </a:extLst>
        </xdr:cNvPr>
        <xdr:cNvSpPr/>
      </xdr:nvSpPr>
      <xdr:spPr>
        <a:xfrm>
          <a:off x="657585" y="45424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201" name="CustomShape 1">
          <a:extLst>
            <a:ext uri="{FF2B5EF4-FFF2-40B4-BE49-F238E27FC236}">
              <a16:creationId xmlns:a16="http://schemas.microsoft.com/office/drawing/2014/main" id="{00000000-0008-0000-0900-0000C9000000}"/>
            </a:ext>
          </a:extLst>
        </xdr:cNvPr>
        <xdr:cNvSpPr/>
      </xdr:nvSpPr>
      <xdr:spPr>
        <a:xfrm>
          <a:off x="657585" y="45424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202" name="CustomShape 1">
          <a:extLst>
            <a:ext uri="{FF2B5EF4-FFF2-40B4-BE49-F238E27FC236}">
              <a16:creationId xmlns:a16="http://schemas.microsoft.com/office/drawing/2014/main" id="{00000000-0008-0000-0900-0000CA000000}"/>
            </a:ext>
          </a:extLst>
        </xdr:cNvPr>
        <xdr:cNvSpPr/>
      </xdr:nvSpPr>
      <xdr:spPr>
        <a:xfrm>
          <a:off x="657585" y="46339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203" name="CustomShape 1">
          <a:extLst>
            <a:ext uri="{FF2B5EF4-FFF2-40B4-BE49-F238E27FC236}">
              <a16:creationId xmlns:a16="http://schemas.microsoft.com/office/drawing/2014/main" id="{00000000-0008-0000-0900-0000CB000000}"/>
            </a:ext>
          </a:extLst>
        </xdr:cNvPr>
        <xdr:cNvSpPr/>
      </xdr:nvSpPr>
      <xdr:spPr>
        <a:xfrm>
          <a:off x="657585" y="46339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204" name="CustomShape 1">
          <a:extLst>
            <a:ext uri="{FF2B5EF4-FFF2-40B4-BE49-F238E27FC236}">
              <a16:creationId xmlns:a16="http://schemas.microsoft.com/office/drawing/2014/main" id="{00000000-0008-0000-0900-0000CC000000}"/>
            </a:ext>
          </a:extLst>
        </xdr:cNvPr>
        <xdr:cNvSpPr/>
      </xdr:nvSpPr>
      <xdr:spPr>
        <a:xfrm>
          <a:off x="657585" y="46339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205" name="CustomShape 1">
          <a:extLst>
            <a:ext uri="{FF2B5EF4-FFF2-40B4-BE49-F238E27FC236}">
              <a16:creationId xmlns:a16="http://schemas.microsoft.com/office/drawing/2014/main" id="{00000000-0008-0000-0900-0000CD000000}"/>
            </a:ext>
          </a:extLst>
        </xdr:cNvPr>
        <xdr:cNvSpPr/>
      </xdr:nvSpPr>
      <xdr:spPr>
        <a:xfrm>
          <a:off x="657585" y="46339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206" name="CustomShape 1">
          <a:extLst>
            <a:ext uri="{FF2B5EF4-FFF2-40B4-BE49-F238E27FC236}">
              <a16:creationId xmlns:a16="http://schemas.microsoft.com/office/drawing/2014/main" id="{00000000-0008-0000-0900-0000CE000000}"/>
            </a:ext>
          </a:extLst>
        </xdr:cNvPr>
        <xdr:cNvSpPr/>
      </xdr:nvSpPr>
      <xdr:spPr>
        <a:xfrm>
          <a:off x="657585" y="47558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207" name="CustomShape 1">
          <a:extLst>
            <a:ext uri="{FF2B5EF4-FFF2-40B4-BE49-F238E27FC236}">
              <a16:creationId xmlns:a16="http://schemas.microsoft.com/office/drawing/2014/main" id="{00000000-0008-0000-0900-0000CF000000}"/>
            </a:ext>
          </a:extLst>
        </xdr:cNvPr>
        <xdr:cNvSpPr/>
      </xdr:nvSpPr>
      <xdr:spPr>
        <a:xfrm>
          <a:off x="657585" y="47558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208" name="CustomShape 1">
          <a:extLst>
            <a:ext uri="{FF2B5EF4-FFF2-40B4-BE49-F238E27FC236}">
              <a16:creationId xmlns:a16="http://schemas.microsoft.com/office/drawing/2014/main" id="{00000000-0008-0000-0900-0000D0000000}"/>
            </a:ext>
          </a:extLst>
        </xdr:cNvPr>
        <xdr:cNvSpPr/>
      </xdr:nvSpPr>
      <xdr:spPr>
        <a:xfrm>
          <a:off x="657585" y="47558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209" name="CustomShape 1">
          <a:extLst>
            <a:ext uri="{FF2B5EF4-FFF2-40B4-BE49-F238E27FC236}">
              <a16:creationId xmlns:a16="http://schemas.microsoft.com/office/drawing/2014/main" id="{00000000-0008-0000-0900-0000D1000000}"/>
            </a:ext>
          </a:extLst>
        </xdr:cNvPr>
        <xdr:cNvSpPr/>
      </xdr:nvSpPr>
      <xdr:spPr>
        <a:xfrm>
          <a:off x="657585" y="47558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210" name="CustomShape 1">
          <a:extLst>
            <a:ext uri="{FF2B5EF4-FFF2-40B4-BE49-F238E27FC236}">
              <a16:creationId xmlns:a16="http://schemas.microsoft.com/office/drawing/2014/main" id="{00000000-0008-0000-0900-0000D2000000}"/>
            </a:ext>
          </a:extLst>
        </xdr:cNvPr>
        <xdr:cNvSpPr/>
      </xdr:nvSpPr>
      <xdr:spPr>
        <a:xfrm>
          <a:off x="657585" y="47863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211" name="CustomShape 1">
          <a:extLst>
            <a:ext uri="{FF2B5EF4-FFF2-40B4-BE49-F238E27FC236}">
              <a16:creationId xmlns:a16="http://schemas.microsoft.com/office/drawing/2014/main" id="{00000000-0008-0000-0900-0000D3000000}"/>
            </a:ext>
          </a:extLst>
        </xdr:cNvPr>
        <xdr:cNvSpPr/>
      </xdr:nvSpPr>
      <xdr:spPr>
        <a:xfrm>
          <a:off x="657585" y="47863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212" name="CustomShape 1">
          <a:extLst>
            <a:ext uri="{FF2B5EF4-FFF2-40B4-BE49-F238E27FC236}">
              <a16:creationId xmlns:a16="http://schemas.microsoft.com/office/drawing/2014/main" id="{00000000-0008-0000-0900-0000D4000000}"/>
            </a:ext>
          </a:extLst>
        </xdr:cNvPr>
        <xdr:cNvSpPr/>
      </xdr:nvSpPr>
      <xdr:spPr>
        <a:xfrm>
          <a:off x="657585" y="47863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213" name="CustomShape 1">
          <a:extLst>
            <a:ext uri="{FF2B5EF4-FFF2-40B4-BE49-F238E27FC236}">
              <a16:creationId xmlns:a16="http://schemas.microsoft.com/office/drawing/2014/main" id="{00000000-0008-0000-0900-0000D5000000}"/>
            </a:ext>
          </a:extLst>
        </xdr:cNvPr>
        <xdr:cNvSpPr/>
      </xdr:nvSpPr>
      <xdr:spPr>
        <a:xfrm>
          <a:off x="657585" y="47863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214" name="CustomShape 1">
          <a:extLst>
            <a:ext uri="{FF2B5EF4-FFF2-40B4-BE49-F238E27FC236}">
              <a16:creationId xmlns:a16="http://schemas.microsoft.com/office/drawing/2014/main" id="{00000000-0008-0000-0900-0000D6000000}"/>
            </a:ext>
          </a:extLst>
        </xdr:cNvPr>
        <xdr:cNvSpPr/>
      </xdr:nvSpPr>
      <xdr:spPr>
        <a:xfrm>
          <a:off x="657585" y="495490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215" name="CustomShape 1">
          <a:extLst>
            <a:ext uri="{FF2B5EF4-FFF2-40B4-BE49-F238E27FC236}">
              <a16:creationId xmlns:a16="http://schemas.microsoft.com/office/drawing/2014/main" id="{00000000-0008-0000-0900-0000D7000000}"/>
            </a:ext>
          </a:extLst>
        </xdr:cNvPr>
        <xdr:cNvSpPr/>
      </xdr:nvSpPr>
      <xdr:spPr>
        <a:xfrm>
          <a:off x="657585" y="495490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216" name="CustomShape 1">
          <a:extLst>
            <a:ext uri="{FF2B5EF4-FFF2-40B4-BE49-F238E27FC236}">
              <a16:creationId xmlns:a16="http://schemas.microsoft.com/office/drawing/2014/main" id="{00000000-0008-0000-0900-0000D8000000}"/>
            </a:ext>
          </a:extLst>
        </xdr:cNvPr>
        <xdr:cNvSpPr/>
      </xdr:nvSpPr>
      <xdr:spPr>
        <a:xfrm>
          <a:off x="657585" y="495490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126</xdr:row>
      <xdr:rowOff>0</xdr:rowOff>
    </xdr:from>
    <xdr:ext cx="181080" cy="261000"/>
    <xdr:sp macro="" textlink="">
      <xdr:nvSpPr>
        <xdr:cNvPr id="217" name="CustomShape 1">
          <a:extLst>
            <a:ext uri="{FF2B5EF4-FFF2-40B4-BE49-F238E27FC236}">
              <a16:creationId xmlns:a16="http://schemas.microsoft.com/office/drawing/2014/main" id="{00000000-0008-0000-0900-0000D9000000}"/>
            </a:ext>
          </a:extLst>
        </xdr:cNvPr>
        <xdr:cNvSpPr/>
      </xdr:nvSpPr>
      <xdr:spPr>
        <a:xfrm>
          <a:off x="657585" y="495490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218" name="CustomShape 1">
          <a:extLst>
            <a:ext uri="{FF2B5EF4-FFF2-40B4-BE49-F238E27FC236}">
              <a16:creationId xmlns:a16="http://schemas.microsoft.com/office/drawing/2014/main" id="{00000000-0008-0000-0900-0000DA000000}"/>
            </a:ext>
          </a:extLst>
        </xdr:cNvPr>
        <xdr:cNvSpPr/>
      </xdr:nvSpPr>
      <xdr:spPr>
        <a:xfrm>
          <a:off x="657585" y="46643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219" name="CustomShape 1">
          <a:extLst>
            <a:ext uri="{FF2B5EF4-FFF2-40B4-BE49-F238E27FC236}">
              <a16:creationId xmlns:a16="http://schemas.microsoft.com/office/drawing/2014/main" id="{00000000-0008-0000-0900-0000DB000000}"/>
            </a:ext>
          </a:extLst>
        </xdr:cNvPr>
        <xdr:cNvSpPr/>
      </xdr:nvSpPr>
      <xdr:spPr>
        <a:xfrm>
          <a:off x="657585" y="46643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220" name="CustomShape 1">
          <a:extLst>
            <a:ext uri="{FF2B5EF4-FFF2-40B4-BE49-F238E27FC236}">
              <a16:creationId xmlns:a16="http://schemas.microsoft.com/office/drawing/2014/main" id="{00000000-0008-0000-0900-0000DC000000}"/>
            </a:ext>
          </a:extLst>
        </xdr:cNvPr>
        <xdr:cNvSpPr/>
      </xdr:nvSpPr>
      <xdr:spPr>
        <a:xfrm>
          <a:off x="657585" y="46643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221" name="CustomShape 1">
          <a:extLst>
            <a:ext uri="{FF2B5EF4-FFF2-40B4-BE49-F238E27FC236}">
              <a16:creationId xmlns:a16="http://schemas.microsoft.com/office/drawing/2014/main" id="{00000000-0008-0000-0900-0000DD000000}"/>
            </a:ext>
          </a:extLst>
        </xdr:cNvPr>
        <xdr:cNvSpPr/>
      </xdr:nvSpPr>
      <xdr:spPr>
        <a:xfrm>
          <a:off x="657585" y="46643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222" name="CustomShape 1">
          <a:extLst>
            <a:ext uri="{FF2B5EF4-FFF2-40B4-BE49-F238E27FC236}">
              <a16:creationId xmlns:a16="http://schemas.microsoft.com/office/drawing/2014/main" id="{00000000-0008-0000-0900-0000DE000000}"/>
            </a:ext>
          </a:extLst>
        </xdr:cNvPr>
        <xdr:cNvSpPr/>
      </xdr:nvSpPr>
      <xdr:spPr>
        <a:xfrm>
          <a:off x="657585" y="46643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223" name="CustomShape 1">
          <a:extLst>
            <a:ext uri="{FF2B5EF4-FFF2-40B4-BE49-F238E27FC236}">
              <a16:creationId xmlns:a16="http://schemas.microsoft.com/office/drawing/2014/main" id="{00000000-0008-0000-0900-0000DF000000}"/>
            </a:ext>
          </a:extLst>
        </xdr:cNvPr>
        <xdr:cNvSpPr/>
      </xdr:nvSpPr>
      <xdr:spPr>
        <a:xfrm>
          <a:off x="657585" y="46643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125</xdr:row>
      <xdr:rowOff>0</xdr:rowOff>
    </xdr:from>
    <xdr:ext cx="181080" cy="261000"/>
    <xdr:sp macro="" textlink="">
      <xdr:nvSpPr>
        <xdr:cNvPr id="224" name="CustomShape 1">
          <a:extLst>
            <a:ext uri="{FF2B5EF4-FFF2-40B4-BE49-F238E27FC236}">
              <a16:creationId xmlns:a16="http://schemas.microsoft.com/office/drawing/2014/main" id="{00000000-0008-0000-0900-0000E0000000}"/>
            </a:ext>
          </a:extLst>
        </xdr:cNvPr>
        <xdr:cNvSpPr/>
      </xdr:nvSpPr>
      <xdr:spPr>
        <a:xfrm>
          <a:off x="657585" y="48167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128</xdr:row>
      <xdr:rowOff>0</xdr:rowOff>
    </xdr:from>
    <xdr:ext cx="181080" cy="261000"/>
    <xdr:sp macro="" textlink="">
      <xdr:nvSpPr>
        <xdr:cNvPr id="225" name="CustomShape 1">
          <a:extLst>
            <a:ext uri="{FF2B5EF4-FFF2-40B4-BE49-F238E27FC236}">
              <a16:creationId xmlns:a16="http://schemas.microsoft.com/office/drawing/2014/main" id="{00000000-0008-0000-0900-0000E1000000}"/>
            </a:ext>
          </a:extLst>
        </xdr:cNvPr>
        <xdr:cNvSpPr/>
      </xdr:nvSpPr>
      <xdr:spPr>
        <a:xfrm>
          <a:off x="657585" y="514826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127</xdr:row>
      <xdr:rowOff>0</xdr:rowOff>
    </xdr:from>
    <xdr:ext cx="181080" cy="261000"/>
    <xdr:sp macro="" textlink="">
      <xdr:nvSpPr>
        <xdr:cNvPr id="226" name="CustomShape 1">
          <a:extLst>
            <a:ext uri="{FF2B5EF4-FFF2-40B4-BE49-F238E27FC236}">
              <a16:creationId xmlns:a16="http://schemas.microsoft.com/office/drawing/2014/main" id="{00000000-0008-0000-0900-0000E2000000}"/>
            </a:ext>
          </a:extLst>
        </xdr:cNvPr>
        <xdr:cNvSpPr/>
      </xdr:nvSpPr>
      <xdr:spPr>
        <a:xfrm>
          <a:off x="657585" y="49853850"/>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138</xdr:row>
      <xdr:rowOff>0</xdr:rowOff>
    </xdr:from>
    <xdr:ext cx="181080" cy="261000"/>
    <xdr:sp macro="" textlink="">
      <xdr:nvSpPr>
        <xdr:cNvPr id="227" name="CustomShape 1">
          <a:extLst>
            <a:ext uri="{FF2B5EF4-FFF2-40B4-BE49-F238E27FC236}">
              <a16:creationId xmlns:a16="http://schemas.microsoft.com/office/drawing/2014/main" id="{00000000-0008-0000-0900-0000E3000000}"/>
            </a:ext>
          </a:extLst>
        </xdr:cNvPr>
        <xdr:cNvSpPr/>
      </xdr:nvSpPr>
      <xdr:spPr>
        <a:xfrm>
          <a:off x="657585" y="554259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138</xdr:row>
      <xdr:rowOff>0</xdr:rowOff>
    </xdr:from>
    <xdr:ext cx="181080" cy="261000"/>
    <xdr:sp macro="" textlink="">
      <xdr:nvSpPr>
        <xdr:cNvPr id="228" name="CustomShape 1">
          <a:extLst>
            <a:ext uri="{FF2B5EF4-FFF2-40B4-BE49-F238E27FC236}">
              <a16:creationId xmlns:a16="http://schemas.microsoft.com/office/drawing/2014/main" id="{00000000-0008-0000-0900-0000E4000000}"/>
            </a:ext>
          </a:extLst>
        </xdr:cNvPr>
        <xdr:cNvSpPr/>
      </xdr:nvSpPr>
      <xdr:spPr>
        <a:xfrm>
          <a:off x="657585" y="554259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129</xdr:row>
      <xdr:rowOff>0</xdr:rowOff>
    </xdr:from>
    <xdr:ext cx="181080" cy="261000"/>
    <xdr:sp macro="" textlink="">
      <xdr:nvSpPr>
        <xdr:cNvPr id="229" name="CustomShape 1">
          <a:extLst>
            <a:ext uri="{FF2B5EF4-FFF2-40B4-BE49-F238E27FC236}">
              <a16:creationId xmlns:a16="http://schemas.microsoft.com/office/drawing/2014/main" id="{00000000-0008-0000-0900-0000E5000000}"/>
            </a:ext>
          </a:extLst>
        </xdr:cNvPr>
        <xdr:cNvSpPr/>
      </xdr:nvSpPr>
      <xdr:spPr>
        <a:xfrm>
          <a:off x="657585" y="526827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129</xdr:row>
      <xdr:rowOff>0</xdr:rowOff>
    </xdr:from>
    <xdr:ext cx="181080" cy="261000"/>
    <xdr:sp macro="" textlink="">
      <xdr:nvSpPr>
        <xdr:cNvPr id="230" name="CustomShape 1">
          <a:extLst>
            <a:ext uri="{FF2B5EF4-FFF2-40B4-BE49-F238E27FC236}">
              <a16:creationId xmlns:a16="http://schemas.microsoft.com/office/drawing/2014/main" id="{00000000-0008-0000-0900-0000E6000000}"/>
            </a:ext>
          </a:extLst>
        </xdr:cNvPr>
        <xdr:cNvSpPr/>
      </xdr:nvSpPr>
      <xdr:spPr>
        <a:xfrm>
          <a:off x="657585" y="526827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137</xdr:row>
      <xdr:rowOff>0</xdr:rowOff>
    </xdr:from>
    <xdr:ext cx="181080" cy="261000"/>
    <xdr:sp macro="" textlink="">
      <xdr:nvSpPr>
        <xdr:cNvPr id="231" name="CustomShape 1">
          <a:extLst>
            <a:ext uri="{FF2B5EF4-FFF2-40B4-BE49-F238E27FC236}">
              <a16:creationId xmlns:a16="http://schemas.microsoft.com/office/drawing/2014/main" id="{00000000-0008-0000-0900-0000E7000000}"/>
            </a:ext>
          </a:extLst>
        </xdr:cNvPr>
        <xdr:cNvSpPr/>
      </xdr:nvSpPr>
      <xdr:spPr>
        <a:xfrm>
          <a:off x="657585" y="551211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137</xdr:row>
      <xdr:rowOff>0</xdr:rowOff>
    </xdr:from>
    <xdr:ext cx="181080" cy="261000"/>
    <xdr:sp macro="" textlink="">
      <xdr:nvSpPr>
        <xdr:cNvPr id="232" name="CustomShape 1">
          <a:extLst>
            <a:ext uri="{FF2B5EF4-FFF2-40B4-BE49-F238E27FC236}">
              <a16:creationId xmlns:a16="http://schemas.microsoft.com/office/drawing/2014/main" id="{00000000-0008-0000-0900-0000E8000000}"/>
            </a:ext>
          </a:extLst>
        </xdr:cNvPr>
        <xdr:cNvSpPr/>
      </xdr:nvSpPr>
      <xdr:spPr>
        <a:xfrm>
          <a:off x="657585" y="551211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135</xdr:row>
      <xdr:rowOff>0</xdr:rowOff>
    </xdr:from>
    <xdr:ext cx="181080" cy="261000"/>
    <xdr:sp macro="" textlink="">
      <xdr:nvSpPr>
        <xdr:cNvPr id="233" name="CustomShape 1">
          <a:extLst>
            <a:ext uri="{FF2B5EF4-FFF2-40B4-BE49-F238E27FC236}">
              <a16:creationId xmlns:a16="http://schemas.microsoft.com/office/drawing/2014/main" id="{00000000-0008-0000-0900-0000E9000000}"/>
            </a:ext>
          </a:extLst>
        </xdr:cNvPr>
        <xdr:cNvSpPr/>
      </xdr:nvSpPr>
      <xdr:spPr>
        <a:xfrm>
          <a:off x="657585" y="54511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135</xdr:row>
      <xdr:rowOff>0</xdr:rowOff>
    </xdr:from>
    <xdr:ext cx="181080" cy="261000"/>
    <xdr:sp macro="" textlink="">
      <xdr:nvSpPr>
        <xdr:cNvPr id="234" name="CustomShape 1">
          <a:extLst>
            <a:ext uri="{FF2B5EF4-FFF2-40B4-BE49-F238E27FC236}">
              <a16:creationId xmlns:a16="http://schemas.microsoft.com/office/drawing/2014/main" id="{00000000-0008-0000-0900-0000EA000000}"/>
            </a:ext>
          </a:extLst>
        </xdr:cNvPr>
        <xdr:cNvSpPr/>
      </xdr:nvSpPr>
      <xdr:spPr>
        <a:xfrm>
          <a:off x="657585" y="54511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134</xdr:row>
      <xdr:rowOff>0</xdr:rowOff>
    </xdr:from>
    <xdr:ext cx="181080" cy="261000"/>
    <xdr:sp macro="" textlink="">
      <xdr:nvSpPr>
        <xdr:cNvPr id="235" name="CustomShape 1">
          <a:extLst>
            <a:ext uri="{FF2B5EF4-FFF2-40B4-BE49-F238E27FC236}">
              <a16:creationId xmlns:a16="http://schemas.microsoft.com/office/drawing/2014/main" id="{00000000-0008-0000-0900-0000EB000000}"/>
            </a:ext>
          </a:extLst>
        </xdr:cNvPr>
        <xdr:cNvSpPr/>
      </xdr:nvSpPr>
      <xdr:spPr>
        <a:xfrm>
          <a:off x="657585" y="542067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134</xdr:row>
      <xdr:rowOff>0</xdr:rowOff>
    </xdr:from>
    <xdr:ext cx="181080" cy="261000"/>
    <xdr:sp macro="" textlink="">
      <xdr:nvSpPr>
        <xdr:cNvPr id="236" name="CustomShape 1">
          <a:extLst>
            <a:ext uri="{FF2B5EF4-FFF2-40B4-BE49-F238E27FC236}">
              <a16:creationId xmlns:a16="http://schemas.microsoft.com/office/drawing/2014/main" id="{00000000-0008-0000-0900-0000EC000000}"/>
            </a:ext>
          </a:extLst>
        </xdr:cNvPr>
        <xdr:cNvSpPr/>
      </xdr:nvSpPr>
      <xdr:spPr>
        <a:xfrm>
          <a:off x="657585" y="542067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133</xdr:row>
      <xdr:rowOff>0</xdr:rowOff>
    </xdr:from>
    <xdr:ext cx="181080" cy="261000"/>
    <xdr:sp macro="" textlink="">
      <xdr:nvSpPr>
        <xdr:cNvPr id="237" name="CustomShape 1">
          <a:extLst>
            <a:ext uri="{FF2B5EF4-FFF2-40B4-BE49-F238E27FC236}">
              <a16:creationId xmlns:a16="http://schemas.microsoft.com/office/drawing/2014/main" id="{00000000-0008-0000-0900-0000ED000000}"/>
            </a:ext>
          </a:extLst>
        </xdr:cNvPr>
        <xdr:cNvSpPr/>
      </xdr:nvSpPr>
      <xdr:spPr>
        <a:xfrm>
          <a:off x="657585" y="539019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133</xdr:row>
      <xdr:rowOff>0</xdr:rowOff>
    </xdr:from>
    <xdr:ext cx="181080" cy="261000"/>
    <xdr:sp macro="" textlink="">
      <xdr:nvSpPr>
        <xdr:cNvPr id="238" name="CustomShape 1">
          <a:extLst>
            <a:ext uri="{FF2B5EF4-FFF2-40B4-BE49-F238E27FC236}">
              <a16:creationId xmlns:a16="http://schemas.microsoft.com/office/drawing/2014/main" id="{00000000-0008-0000-0900-0000EE000000}"/>
            </a:ext>
          </a:extLst>
        </xdr:cNvPr>
        <xdr:cNvSpPr/>
      </xdr:nvSpPr>
      <xdr:spPr>
        <a:xfrm>
          <a:off x="657585" y="539019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132</xdr:row>
      <xdr:rowOff>0</xdr:rowOff>
    </xdr:from>
    <xdr:ext cx="181080" cy="261000"/>
    <xdr:sp macro="" textlink="">
      <xdr:nvSpPr>
        <xdr:cNvPr id="239" name="CustomShape 1">
          <a:extLst>
            <a:ext uri="{FF2B5EF4-FFF2-40B4-BE49-F238E27FC236}">
              <a16:creationId xmlns:a16="http://schemas.microsoft.com/office/drawing/2014/main" id="{00000000-0008-0000-0900-0000EF000000}"/>
            </a:ext>
          </a:extLst>
        </xdr:cNvPr>
        <xdr:cNvSpPr/>
      </xdr:nvSpPr>
      <xdr:spPr>
        <a:xfrm>
          <a:off x="657585" y="535971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132</xdr:row>
      <xdr:rowOff>0</xdr:rowOff>
    </xdr:from>
    <xdr:ext cx="181080" cy="261000"/>
    <xdr:sp macro="" textlink="">
      <xdr:nvSpPr>
        <xdr:cNvPr id="240" name="CustomShape 1">
          <a:extLst>
            <a:ext uri="{FF2B5EF4-FFF2-40B4-BE49-F238E27FC236}">
              <a16:creationId xmlns:a16="http://schemas.microsoft.com/office/drawing/2014/main" id="{00000000-0008-0000-0900-0000F0000000}"/>
            </a:ext>
          </a:extLst>
        </xdr:cNvPr>
        <xdr:cNvSpPr/>
      </xdr:nvSpPr>
      <xdr:spPr>
        <a:xfrm>
          <a:off x="657585" y="535971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131</xdr:row>
      <xdr:rowOff>0</xdr:rowOff>
    </xdr:from>
    <xdr:ext cx="181080" cy="261000"/>
    <xdr:sp macro="" textlink="">
      <xdr:nvSpPr>
        <xdr:cNvPr id="241" name="CustomShape 1">
          <a:extLst>
            <a:ext uri="{FF2B5EF4-FFF2-40B4-BE49-F238E27FC236}">
              <a16:creationId xmlns:a16="http://schemas.microsoft.com/office/drawing/2014/main" id="{00000000-0008-0000-0900-0000F1000000}"/>
            </a:ext>
          </a:extLst>
        </xdr:cNvPr>
        <xdr:cNvSpPr/>
      </xdr:nvSpPr>
      <xdr:spPr>
        <a:xfrm>
          <a:off x="657585" y="532923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131</xdr:row>
      <xdr:rowOff>0</xdr:rowOff>
    </xdr:from>
    <xdr:ext cx="181080" cy="261000"/>
    <xdr:sp macro="" textlink="">
      <xdr:nvSpPr>
        <xdr:cNvPr id="242" name="CustomShape 1">
          <a:extLst>
            <a:ext uri="{FF2B5EF4-FFF2-40B4-BE49-F238E27FC236}">
              <a16:creationId xmlns:a16="http://schemas.microsoft.com/office/drawing/2014/main" id="{00000000-0008-0000-0900-0000F2000000}"/>
            </a:ext>
          </a:extLst>
        </xdr:cNvPr>
        <xdr:cNvSpPr/>
      </xdr:nvSpPr>
      <xdr:spPr>
        <a:xfrm>
          <a:off x="657585" y="532923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130</xdr:row>
      <xdr:rowOff>0</xdr:rowOff>
    </xdr:from>
    <xdr:ext cx="181080" cy="261000"/>
    <xdr:sp macro="" textlink="">
      <xdr:nvSpPr>
        <xdr:cNvPr id="243" name="CustomShape 1">
          <a:extLst>
            <a:ext uri="{FF2B5EF4-FFF2-40B4-BE49-F238E27FC236}">
              <a16:creationId xmlns:a16="http://schemas.microsoft.com/office/drawing/2014/main" id="{00000000-0008-0000-0900-0000F3000000}"/>
            </a:ext>
          </a:extLst>
        </xdr:cNvPr>
        <xdr:cNvSpPr/>
      </xdr:nvSpPr>
      <xdr:spPr>
        <a:xfrm>
          <a:off x="657585" y="52987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130</xdr:row>
      <xdr:rowOff>0</xdr:rowOff>
    </xdr:from>
    <xdr:ext cx="181080" cy="261000"/>
    <xdr:sp macro="" textlink="">
      <xdr:nvSpPr>
        <xdr:cNvPr id="244" name="CustomShape 1">
          <a:extLst>
            <a:ext uri="{FF2B5EF4-FFF2-40B4-BE49-F238E27FC236}">
              <a16:creationId xmlns:a16="http://schemas.microsoft.com/office/drawing/2014/main" id="{00000000-0008-0000-0900-0000F4000000}"/>
            </a:ext>
          </a:extLst>
        </xdr:cNvPr>
        <xdr:cNvSpPr/>
      </xdr:nvSpPr>
      <xdr:spPr>
        <a:xfrm>
          <a:off x="657585" y="52987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136</xdr:row>
      <xdr:rowOff>0</xdr:rowOff>
    </xdr:from>
    <xdr:ext cx="181080" cy="261000"/>
    <xdr:sp macro="" textlink="">
      <xdr:nvSpPr>
        <xdr:cNvPr id="245" name="CustomShape 1">
          <a:extLst>
            <a:ext uri="{FF2B5EF4-FFF2-40B4-BE49-F238E27FC236}">
              <a16:creationId xmlns:a16="http://schemas.microsoft.com/office/drawing/2014/main" id="{00000000-0008-0000-0900-0000F5000000}"/>
            </a:ext>
          </a:extLst>
        </xdr:cNvPr>
        <xdr:cNvSpPr/>
      </xdr:nvSpPr>
      <xdr:spPr>
        <a:xfrm>
          <a:off x="657585" y="548163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136</xdr:row>
      <xdr:rowOff>0</xdr:rowOff>
    </xdr:from>
    <xdr:ext cx="181080" cy="261000"/>
    <xdr:sp macro="" textlink="">
      <xdr:nvSpPr>
        <xdr:cNvPr id="246" name="CustomShape 1">
          <a:extLst>
            <a:ext uri="{FF2B5EF4-FFF2-40B4-BE49-F238E27FC236}">
              <a16:creationId xmlns:a16="http://schemas.microsoft.com/office/drawing/2014/main" id="{00000000-0008-0000-0900-0000F6000000}"/>
            </a:ext>
          </a:extLst>
        </xdr:cNvPr>
        <xdr:cNvSpPr/>
      </xdr:nvSpPr>
      <xdr:spPr>
        <a:xfrm>
          <a:off x="657585" y="548163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129</xdr:row>
      <xdr:rowOff>0</xdr:rowOff>
    </xdr:from>
    <xdr:ext cx="181080" cy="261000"/>
    <xdr:sp macro="" textlink="">
      <xdr:nvSpPr>
        <xdr:cNvPr id="247" name="CustomShape 1">
          <a:extLst>
            <a:ext uri="{FF2B5EF4-FFF2-40B4-BE49-F238E27FC236}">
              <a16:creationId xmlns:a16="http://schemas.microsoft.com/office/drawing/2014/main" id="{00000000-0008-0000-0900-0000F7000000}"/>
            </a:ext>
          </a:extLst>
        </xdr:cNvPr>
        <xdr:cNvSpPr/>
      </xdr:nvSpPr>
      <xdr:spPr>
        <a:xfrm>
          <a:off x="657585" y="526827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129</xdr:row>
      <xdr:rowOff>0</xdr:rowOff>
    </xdr:from>
    <xdr:ext cx="181080" cy="261000"/>
    <xdr:sp macro="" textlink="">
      <xdr:nvSpPr>
        <xdr:cNvPr id="248" name="CustomShape 1">
          <a:extLst>
            <a:ext uri="{FF2B5EF4-FFF2-40B4-BE49-F238E27FC236}">
              <a16:creationId xmlns:a16="http://schemas.microsoft.com/office/drawing/2014/main" id="{00000000-0008-0000-0900-0000F8000000}"/>
            </a:ext>
          </a:extLst>
        </xdr:cNvPr>
        <xdr:cNvSpPr/>
      </xdr:nvSpPr>
      <xdr:spPr>
        <a:xfrm>
          <a:off x="657585" y="526827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129</xdr:row>
      <xdr:rowOff>0</xdr:rowOff>
    </xdr:from>
    <xdr:ext cx="181080" cy="261000"/>
    <xdr:sp macro="" textlink="">
      <xdr:nvSpPr>
        <xdr:cNvPr id="249" name="CustomShape 1">
          <a:extLst>
            <a:ext uri="{FF2B5EF4-FFF2-40B4-BE49-F238E27FC236}">
              <a16:creationId xmlns:a16="http://schemas.microsoft.com/office/drawing/2014/main" id="{00000000-0008-0000-0900-0000F9000000}"/>
            </a:ext>
          </a:extLst>
        </xdr:cNvPr>
        <xdr:cNvSpPr/>
      </xdr:nvSpPr>
      <xdr:spPr>
        <a:xfrm>
          <a:off x="657585" y="526827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129</xdr:row>
      <xdr:rowOff>0</xdr:rowOff>
    </xdr:from>
    <xdr:ext cx="181080" cy="261000"/>
    <xdr:sp macro="" textlink="">
      <xdr:nvSpPr>
        <xdr:cNvPr id="250" name="CustomShape 1">
          <a:extLst>
            <a:ext uri="{FF2B5EF4-FFF2-40B4-BE49-F238E27FC236}">
              <a16:creationId xmlns:a16="http://schemas.microsoft.com/office/drawing/2014/main" id="{00000000-0008-0000-0900-0000FA000000}"/>
            </a:ext>
          </a:extLst>
        </xdr:cNvPr>
        <xdr:cNvSpPr/>
      </xdr:nvSpPr>
      <xdr:spPr>
        <a:xfrm>
          <a:off x="657585" y="526827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130</xdr:row>
      <xdr:rowOff>0</xdr:rowOff>
    </xdr:from>
    <xdr:ext cx="181080" cy="261000"/>
    <xdr:sp macro="" textlink="">
      <xdr:nvSpPr>
        <xdr:cNvPr id="251" name="CustomShape 1">
          <a:extLst>
            <a:ext uri="{FF2B5EF4-FFF2-40B4-BE49-F238E27FC236}">
              <a16:creationId xmlns:a16="http://schemas.microsoft.com/office/drawing/2014/main" id="{00000000-0008-0000-0900-0000FB000000}"/>
            </a:ext>
          </a:extLst>
        </xdr:cNvPr>
        <xdr:cNvSpPr/>
      </xdr:nvSpPr>
      <xdr:spPr>
        <a:xfrm>
          <a:off x="657585" y="52987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130</xdr:row>
      <xdr:rowOff>0</xdr:rowOff>
    </xdr:from>
    <xdr:ext cx="181080" cy="261000"/>
    <xdr:sp macro="" textlink="">
      <xdr:nvSpPr>
        <xdr:cNvPr id="252" name="CustomShape 1">
          <a:extLst>
            <a:ext uri="{FF2B5EF4-FFF2-40B4-BE49-F238E27FC236}">
              <a16:creationId xmlns:a16="http://schemas.microsoft.com/office/drawing/2014/main" id="{00000000-0008-0000-0900-0000FC000000}"/>
            </a:ext>
          </a:extLst>
        </xdr:cNvPr>
        <xdr:cNvSpPr/>
      </xdr:nvSpPr>
      <xdr:spPr>
        <a:xfrm>
          <a:off x="657585" y="52987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130</xdr:row>
      <xdr:rowOff>0</xdr:rowOff>
    </xdr:from>
    <xdr:ext cx="181080" cy="261000"/>
    <xdr:sp macro="" textlink="">
      <xdr:nvSpPr>
        <xdr:cNvPr id="253" name="CustomShape 1">
          <a:extLst>
            <a:ext uri="{FF2B5EF4-FFF2-40B4-BE49-F238E27FC236}">
              <a16:creationId xmlns:a16="http://schemas.microsoft.com/office/drawing/2014/main" id="{00000000-0008-0000-0900-0000FD000000}"/>
            </a:ext>
          </a:extLst>
        </xdr:cNvPr>
        <xdr:cNvSpPr/>
      </xdr:nvSpPr>
      <xdr:spPr>
        <a:xfrm>
          <a:off x="657585" y="52987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130</xdr:row>
      <xdr:rowOff>0</xdr:rowOff>
    </xdr:from>
    <xdr:ext cx="181080" cy="261000"/>
    <xdr:sp macro="" textlink="">
      <xdr:nvSpPr>
        <xdr:cNvPr id="254" name="CustomShape 1">
          <a:extLst>
            <a:ext uri="{FF2B5EF4-FFF2-40B4-BE49-F238E27FC236}">
              <a16:creationId xmlns:a16="http://schemas.microsoft.com/office/drawing/2014/main" id="{00000000-0008-0000-0900-0000FE000000}"/>
            </a:ext>
          </a:extLst>
        </xdr:cNvPr>
        <xdr:cNvSpPr/>
      </xdr:nvSpPr>
      <xdr:spPr>
        <a:xfrm>
          <a:off x="657585" y="52987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131</xdr:row>
      <xdr:rowOff>0</xdr:rowOff>
    </xdr:from>
    <xdr:ext cx="181080" cy="261000"/>
    <xdr:sp macro="" textlink="">
      <xdr:nvSpPr>
        <xdr:cNvPr id="255" name="CustomShape 1">
          <a:extLst>
            <a:ext uri="{FF2B5EF4-FFF2-40B4-BE49-F238E27FC236}">
              <a16:creationId xmlns:a16="http://schemas.microsoft.com/office/drawing/2014/main" id="{00000000-0008-0000-0900-0000FF000000}"/>
            </a:ext>
          </a:extLst>
        </xdr:cNvPr>
        <xdr:cNvSpPr/>
      </xdr:nvSpPr>
      <xdr:spPr>
        <a:xfrm>
          <a:off x="657585" y="532923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131</xdr:row>
      <xdr:rowOff>0</xdr:rowOff>
    </xdr:from>
    <xdr:ext cx="181080" cy="261000"/>
    <xdr:sp macro="" textlink="">
      <xdr:nvSpPr>
        <xdr:cNvPr id="256" name="CustomShape 1">
          <a:extLst>
            <a:ext uri="{FF2B5EF4-FFF2-40B4-BE49-F238E27FC236}">
              <a16:creationId xmlns:a16="http://schemas.microsoft.com/office/drawing/2014/main" id="{00000000-0008-0000-0900-000000010000}"/>
            </a:ext>
          </a:extLst>
        </xdr:cNvPr>
        <xdr:cNvSpPr/>
      </xdr:nvSpPr>
      <xdr:spPr>
        <a:xfrm>
          <a:off x="657585" y="532923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131</xdr:row>
      <xdr:rowOff>0</xdr:rowOff>
    </xdr:from>
    <xdr:ext cx="181080" cy="261000"/>
    <xdr:sp macro="" textlink="">
      <xdr:nvSpPr>
        <xdr:cNvPr id="257" name="CustomShape 1">
          <a:extLst>
            <a:ext uri="{FF2B5EF4-FFF2-40B4-BE49-F238E27FC236}">
              <a16:creationId xmlns:a16="http://schemas.microsoft.com/office/drawing/2014/main" id="{00000000-0008-0000-0900-000001010000}"/>
            </a:ext>
          </a:extLst>
        </xdr:cNvPr>
        <xdr:cNvSpPr/>
      </xdr:nvSpPr>
      <xdr:spPr>
        <a:xfrm>
          <a:off x="657585" y="532923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131</xdr:row>
      <xdr:rowOff>0</xdr:rowOff>
    </xdr:from>
    <xdr:ext cx="181080" cy="261000"/>
    <xdr:sp macro="" textlink="">
      <xdr:nvSpPr>
        <xdr:cNvPr id="258" name="CustomShape 1">
          <a:extLst>
            <a:ext uri="{FF2B5EF4-FFF2-40B4-BE49-F238E27FC236}">
              <a16:creationId xmlns:a16="http://schemas.microsoft.com/office/drawing/2014/main" id="{00000000-0008-0000-0900-000002010000}"/>
            </a:ext>
          </a:extLst>
        </xdr:cNvPr>
        <xdr:cNvSpPr/>
      </xdr:nvSpPr>
      <xdr:spPr>
        <a:xfrm>
          <a:off x="657585" y="532923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132</xdr:row>
      <xdr:rowOff>0</xdr:rowOff>
    </xdr:from>
    <xdr:ext cx="181080" cy="261000"/>
    <xdr:sp macro="" textlink="">
      <xdr:nvSpPr>
        <xdr:cNvPr id="259" name="CustomShape 1">
          <a:extLst>
            <a:ext uri="{FF2B5EF4-FFF2-40B4-BE49-F238E27FC236}">
              <a16:creationId xmlns:a16="http://schemas.microsoft.com/office/drawing/2014/main" id="{00000000-0008-0000-0900-000003010000}"/>
            </a:ext>
          </a:extLst>
        </xdr:cNvPr>
        <xdr:cNvSpPr/>
      </xdr:nvSpPr>
      <xdr:spPr>
        <a:xfrm>
          <a:off x="657585" y="535971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132</xdr:row>
      <xdr:rowOff>0</xdr:rowOff>
    </xdr:from>
    <xdr:ext cx="181080" cy="261000"/>
    <xdr:sp macro="" textlink="">
      <xdr:nvSpPr>
        <xdr:cNvPr id="260" name="CustomShape 1">
          <a:extLst>
            <a:ext uri="{FF2B5EF4-FFF2-40B4-BE49-F238E27FC236}">
              <a16:creationId xmlns:a16="http://schemas.microsoft.com/office/drawing/2014/main" id="{00000000-0008-0000-0900-000004010000}"/>
            </a:ext>
          </a:extLst>
        </xdr:cNvPr>
        <xdr:cNvSpPr/>
      </xdr:nvSpPr>
      <xdr:spPr>
        <a:xfrm>
          <a:off x="657585" y="535971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132</xdr:row>
      <xdr:rowOff>0</xdr:rowOff>
    </xdr:from>
    <xdr:ext cx="181080" cy="261000"/>
    <xdr:sp macro="" textlink="">
      <xdr:nvSpPr>
        <xdr:cNvPr id="261" name="CustomShape 1">
          <a:extLst>
            <a:ext uri="{FF2B5EF4-FFF2-40B4-BE49-F238E27FC236}">
              <a16:creationId xmlns:a16="http://schemas.microsoft.com/office/drawing/2014/main" id="{00000000-0008-0000-0900-000005010000}"/>
            </a:ext>
          </a:extLst>
        </xdr:cNvPr>
        <xdr:cNvSpPr/>
      </xdr:nvSpPr>
      <xdr:spPr>
        <a:xfrm>
          <a:off x="657585" y="535971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132</xdr:row>
      <xdr:rowOff>0</xdr:rowOff>
    </xdr:from>
    <xdr:ext cx="181080" cy="261000"/>
    <xdr:sp macro="" textlink="">
      <xdr:nvSpPr>
        <xdr:cNvPr id="262" name="CustomShape 1">
          <a:extLst>
            <a:ext uri="{FF2B5EF4-FFF2-40B4-BE49-F238E27FC236}">
              <a16:creationId xmlns:a16="http://schemas.microsoft.com/office/drawing/2014/main" id="{00000000-0008-0000-0900-000006010000}"/>
            </a:ext>
          </a:extLst>
        </xdr:cNvPr>
        <xdr:cNvSpPr/>
      </xdr:nvSpPr>
      <xdr:spPr>
        <a:xfrm>
          <a:off x="657585" y="535971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133</xdr:row>
      <xdr:rowOff>0</xdr:rowOff>
    </xdr:from>
    <xdr:ext cx="181080" cy="261000"/>
    <xdr:sp macro="" textlink="">
      <xdr:nvSpPr>
        <xdr:cNvPr id="263" name="CustomShape 1">
          <a:extLst>
            <a:ext uri="{FF2B5EF4-FFF2-40B4-BE49-F238E27FC236}">
              <a16:creationId xmlns:a16="http://schemas.microsoft.com/office/drawing/2014/main" id="{00000000-0008-0000-0900-000007010000}"/>
            </a:ext>
          </a:extLst>
        </xdr:cNvPr>
        <xdr:cNvSpPr/>
      </xdr:nvSpPr>
      <xdr:spPr>
        <a:xfrm>
          <a:off x="657585" y="539019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133</xdr:row>
      <xdr:rowOff>0</xdr:rowOff>
    </xdr:from>
    <xdr:ext cx="181080" cy="261000"/>
    <xdr:sp macro="" textlink="">
      <xdr:nvSpPr>
        <xdr:cNvPr id="264" name="CustomShape 1">
          <a:extLst>
            <a:ext uri="{FF2B5EF4-FFF2-40B4-BE49-F238E27FC236}">
              <a16:creationId xmlns:a16="http://schemas.microsoft.com/office/drawing/2014/main" id="{00000000-0008-0000-0900-000008010000}"/>
            </a:ext>
          </a:extLst>
        </xdr:cNvPr>
        <xdr:cNvSpPr/>
      </xdr:nvSpPr>
      <xdr:spPr>
        <a:xfrm>
          <a:off x="657585" y="539019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133</xdr:row>
      <xdr:rowOff>0</xdr:rowOff>
    </xdr:from>
    <xdr:ext cx="181080" cy="261000"/>
    <xdr:sp macro="" textlink="">
      <xdr:nvSpPr>
        <xdr:cNvPr id="265" name="CustomShape 1">
          <a:extLst>
            <a:ext uri="{FF2B5EF4-FFF2-40B4-BE49-F238E27FC236}">
              <a16:creationId xmlns:a16="http://schemas.microsoft.com/office/drawing/2014/main" id="{00000000-0008-0000-0900-000009010000}"/>
            </a:ext>
          </a:extLst>
        </xdr:cNvPr>
        <xdr:cNvSpPr/>
      </xdr:nvSpPr>
      <xdr:spPr>
        <a:xfrm>
          <a:off x="657585" y="539019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133</xdr:row>
      <xdr:rowOff>0</xdr:rowOff>
    </xdr:from>
    <xdr:ext cx="181080" cy="261000"/>
    <xdr:sp macro="" textlink="">
      <xdr:nvSpPr>
        <xdr:cNvPr id="266" name="CustomShape 1">
          <a:extLst>
            <a:ext uri="{FF2B5EF4-FFF2-40B4-BE49-F238E27FC236}">
              <a16:creationId xmlns:a16="http://schemas.microsoft.com/office/drawing/2014/main" id="{00000000-0008-0000-0900-00000A010000}"/>
            </a:ext>
          </a:extLst>
        </xdr:cNvPr>
        <xdr:cNvSpPr/>
      </xdr:nvSpPr>
      <xdr:spPr>
        <a:xfrm>
          <a:off x="657585" y="539019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134</xdr:row>
      <xdr:rowOff>0</xdr:rowOff>
    </xdr:from>
    <xdr:ext cx="181080" cy="261000"/>
    <xdr:sp macro="" textlink="">
      <xdr:nvSpPr>
        <xdr:cNvPr id="267" name="CustomShape 1">
          <a:extLst>
            <a:ext uri="{FF2B5EF4-FFF2-40B4-BE49-F238E27FC236}">
              <a16:creationId xmlns:a16="http://schemas.microsoft.com/office/drawing/2014/main" id="{00000000-0008-0000-0900-00000B010000}"/>
            </a:ext>
          </a:extLst>
        </xdr:cNvPr>
        <xdr:cNvSpPr/>
      </xdr:nvSpPr>
      <xdr:spPr>
        <a:xfrm>
          <a:off x="657585" y="542067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134</xdr:row>
      <xdr:rowOff>0</xdr:rowOff>
    </xdr:from>
    <xdr:ext cx="181080" cy="261000"/>
    <xdr:sp macro="" textlink="">
      <xdr:nvSpPr>
        <xdr:cNvPr id="268" name="CustomShape 1">
          <a:extLst>
            <a:ext uri="{FF2B5EF4-FFF2-40B4-BE49-F238E27FC236}">
              <a16:creationId xmlns:a16="http://schemas.microsoft.com/office/drawing/2014/main" id="{00000000-0008-0000-0900-00000C010000}"/>
            </a:ext>
          </a:extLst>
        </xdr:cNvPr>
        <xdr:cNvSpPr/>
      </xdr:nvSpPr>
      <xdr:spPr>
        <a:xfrm>
          <a:off x="657585" y="542067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134</xdr:row>
      <xdr:rowOff>0</xdr:rowOff>
    </xdr:from>
    <xdr:ext cx="181080" cy="261000"/>
    <xdr:sp macro="" textlink="">
      <xdr:nvSpPr>
        <xdr:cNvPr id="269" name="CustomShape 1">
          <a:extLst>
            <a:ext uri="{FF2B5EF4-FFF2-40B4-BE49-F238E27FC236}">
              <a16:creationId xmlns:a16="http://schemas.microsoft.com/office/drawing/2014/main" id="{00000000-0008-0000-0900-00000D010000}"/>
            </a:ext>
          </a:extLst>
        </xdr:cNvPr>
        <xdr:cNvSpPr/>
      </xdr:nvSpPr>
      <xdr:spPr>
        <a:xfrm>
          <a:off x="657585" y="542067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134</xdr:row>
      <xdr:rowOff>0</xdr:rowOff>
    </xdr:from>
    <xdr:ext cx="181080" cy="261000"/>
    <xdr:sp macro="" textlink="">
      <xdr:nvSpPr>
        <xdr:cNvPr id="270" name="CustomShape 1">
          <a:extLst>
            <a:ext uri="{FF2B5EF4-FFF2-40B4-BE49-F238E27FC236}">
              <a16:creationId xmlns:a16="http://schemas.microsoft.com/office/drawing/2014/main" id="{00000000-0008-0000-0900-00000E010000}"/>
            </a:ext>
          </a:extLst>
        </xdr:cNvPr>
        <xdr:cNvSpPr/>
      </xdr:nvSpPr>
      <xdr:spPr>
        <a:xfrm>
          <a:off x="657585" y="542067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135</xdr:row>
      <xdr:rowOff>0</xdr:rowOff>
    </xdr:from>
    <xdr:ext cx="181080" cy="261000"/>
    <xdr:sp macro="" textlink="">
      <xdr:nvSpPr>
        <xdr:cNvPr id="271" name="CustomShape 1">
          <a:extLst>
            <a:ext uri="{FF2B5EF4-FFF2-40B4-BE49-F238E27FC236}">
              <a16:creationId xmlns:a16="http://schemas.microsoft.com/office/drawing/2014/main" id="{00000000-0008-0000-0900-00000F010000}"/>
            </a:ext>
          </a:extLst>
        </xdr:cNvPr>
        <xdr:cNvSpPr/>
      </xdr:nvSpPr>
      <xdr:spPr>
        <a:xfrm>
          <a:off x="657585" y="54511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135</xdr:row>
      <xdr:rowOff>0</xdr:rowOff>
    </xdr:from>
    <xdr:ext cx="181080" cy="261000"/>
    <xdr:sp macro="" textlink="">
      <xdr:nvSpPr>
        <xdr:cNvPr id="272" name="CustomShape 1">
          <a:extLst>
            <a:ext uri="{FF2B5EF4-FFF2-40B4-BE49-F238E27FC236}">
              <a16:creationId xmlns:a16="http://schemas.microsoft.com/office/drawing/2014/main" id="{00000000-0008-0000-0900-000010010000}"/>
            </a:ext>
          </a:extLst>
        </xdr:cNvPr>
        <xdr:cNvSpPr/>
      </xdr:nvSpPr>
      <xdr:spPr>
        <a:xfrm>
          <a:off x="657585" y="54511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135</xdr:row>
      <xdr:rowOff>0</xdr:rowOff>
    </xdr:from>
    <xdr:ext cx="181080" cy="261000"/>
    <xdr:sp macro="" textlink="">
      <xdr:nvSpPr>
        <xdr:cNvPr id="273" name="CustomShape 1">
          <a:extLst>
            <a:ext uri="{FF2B5EF4-FFF2-40B4-BE49-F238E27FC236}">
              <a16:creationId xmlns:a16="http://schemas.microsoft.com/office/drawing/2014/main" id="{00000000-0008-0000-0900-000011010000}"/>
            </a:ext>
          </a:extLst>
        </xdr:cNvPr>
        <xdr:cNvSpPr/>
      </xdr:nvSpPr>
      <xdr:spPr>
        <a:xfrm>
          <a:off x="657585" y="54511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135</xdr:row>
      <xdr:rowOff>0</xdr:rowOff>
    </xdr:from>
    <xdr:ext cx="181080" cy="261000"/>
    <xdr:sp macro="" textlink="">
      <xdr:nvSpPr>
        <xdr:cNvPr id="274" name="CustomShape 1">
          <a:extLst>
            <a:ext uri="{FF2B5EF4-FFF2-40B4-BE49-F238E27FC236}">
              <a16:creationId xmlns:a16="http://schemas.microsoft.com/office/drawing/2014/main" id="{00000000-0008-0000-0900-000012010000}"/>
            </a:ext>
          </a:extLst>
        </xdr:cNvPr>
        <xdr:cNvSpPr/>
      </xdr:nvSpPr>
      <xdr:spPr>
        <a:xfrm>
          <a:off x="657585" y="545115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136</xdr:row>
      <xdr:rowOff>0</xdr:rowOff>
    </xdr:from>
    <xdr:ext cx="181080" cy="261000"/>
    <xdr:sp macro="" textlink="">
      <xdr:nvSpPr>
        <xdr:cNvPr id="275" name="CustomShape 1">
          <a:extLst>
            <a:ext uri="{FF2B5EF4-FFF2-40B4-BE49-F238E27FC236}">
              <a16:creationId xmlns:a16="http://schemas.microsoft.com/office/drawing/2014/main" id="{00000000-0008-0000-0900-000013010000}"/>
            </a:ext>
          </a:extLst>
        </xdr:cNvPr>
        <xdr:cNvSpPr/>
      </xdr:nvSpPr>
      <xdr:spPr>
        <a:xfrm>
          <a:off x="657585" y="548163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136</xdr:row>
      <xdr:rowOff>0</xdr:rowOff>
    </xdr:from>
    <xdr:ext cx="181080" cy="261000"/>
    <xdr:sp macro="" textlink="">
      <xdr:nvSpPr>
        <xdr:cNvPr id="276" name="CustomShape 1">
          <a:extLst>
            <a:ext uri="{FF2B5EF4-FFF2-40B4-BE49-F238E27FC236}">
              <a16:creationId xmlns:a16="http://schemas.microsoft.com/office/drawing/2014/main" id="{00000000-0008-0000-0900-000014010000}"/>
            </a:ext>
          </a:extLst>
        </xdr:cNvPr>
        <xdr:cNvSpPr/>
      </xdr:nvSpPr>
      <xdr:spPr>
        <a:xfrm>
          <a:off x="657585" y="548163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136</xdr:row>
      <xdr:rowOff>0</xdr:rowOff>
    </xdr:from>
    <xdr:ext cx="181080" cy="261000"/>
    <xdr:sp macro="" textlink="">
      <xdr:nvSpPr>
        <xdr:cNvPr id="277" name="CustomShape 1">
          <a:extLst>
            <a:ext uri="{FF2B5EF4-FFF2-40B4-BE49-F238E27FC236}">
              <a16:creationId xmlns:a16="http://schemas.microsoft.com/office/drawing/2014/main" id="{00000000-0008-0000-0900-000015010000}"/>
            </a:ext>
          </a:extLst>
        </xdr:cNvPr>
        <xdr:cNvSpPr/>
      </xdr:nvSpPr>
      <xdr:spPr>
        <a:xfrm>
          <a:off x="657585" y="548163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136</xdr:row>
      <xdr:rowOff>0</xdr:rowOff>
    </xdr:from>
    <xdr:ext cx="181080" cy="261000"/>
    <xdr:sp macro="" textlink="">
      <xdr:nvSpPr>
        <xdr:cNvPr id="278" name="CustomShape 1">
          <a:extLst>
            <a:ext uri="{FF2B5EF4-FFF2-40B4-BE49-F238E27FC236}">
              <a16:creationId xmlns:a16="http://schemas.microsoft.com/office/drawing/2014/main" id="{00000000-0008-0000-0900-000016010000}"/>
            </a:ext>
          </a:extLst>
        </xdr:cNvPr>
        <xdr:cNvSpPr/>
      </xdr:nvSpPr>
      <xdr:spPr>
        <a:xfrm>
          <a:off x="657585" y="548163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137</xdr:row>
      <xdr:rowOff>0</xdr:rowOff>
    </xdr:from>
    <xdr:ext cx="181080" cy="261000"/>
    <xdr:sp macro="" textlink="">
      <xdr:nvSpPr>
        <xdr:cNvPr id="279" name="CustomShape 1">
          <a:extLst>
            <a:ext uri="{FF2B5EF4-FFF2-40B4-BE49-F238E27FC236}">
              <a16:creationId xmlns:a16="http://schemas.microsoft.com/office/drawing/2014/main" id="{00000000-0008-0000-0900-000017010000}"/>
            </a:ext>
          </a:extLst>
        </xdr:cNvPr>
        <xdr:cNvSpPr/>
      </xdr:nvSpPr>
      <xdr:spPr>
        <a:xfrm>
          <a:off x="657585" y="551211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137</xdr:row>
      <xdr:rowOff>0</xdr:rowOff>
    </xdr:from>
    <xdr:ext cx="181080" cy="261000"/>
    <xdr:sp macro="" textlink="">
      <xdr:nvSpPr>
        <xdr:cNvPr id="280" name="CustomShape 1">
          <a:extLst>
            <a:ext uri="{FF2B5EF4-FFF2-40B4-BE49-F238E27FC236}">
              <a16:creationId xmlns:a16="http://schemas.microsoft.com/office/drawing/2014/main" id="{00000000-0008-0000-0900-000018010000}"/>
            </a:ext>
          </a:extLst>
        </xdr:cNvPr>
        <xdr:cNvSpPr/>
      </xdr:nvSpPr>
      <xdr:spPr>
        <a:xfrm>
          <a:off x="657585" y="551211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137</xdr:row>
      <xdr:rowOff>0</xdr:rowOff>
    </xdr:from>
    <xdr:ext cx="181080" cy="261000"/>
    <xdr:sp macro="" textlink="">
      <xdr:nvSpPr>
        <xdr:cNvPr id="281" name="CustomShape 1">
          <a:extLst>
            <a:ext uri="{FF2B5EF4-FFF2-40B4-BE49-F238E27FC236}">
              <a16:creationId xmlns:a16="http://schemas.microsoft.com/office/drawing/2014/main" id="{00000000-0008-0000-0900-000019010000}"/>
            </a:ext>
          </a:extLst>
        </xdr:cNvPr>
        <xdr:cNvSpPr/>
      </xdr:nvSpPr>
      <xdr:spPr>
        <a:xfrm>
          <a:off x="657585" y="551211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137</xdr:row>
      <xdr:rowOff>0</xdr:rowOff>
    </xdr:from>
    <xdr:ext cx="181080" cy="261000"/>
    <xdr:sp macro="" textlink="">
      <xdr:nvSpPr>
        <xdr:cNvPr id="282" name="CustomShape 1">
          <a:extLst>
            <a:ext uri="{FF2B5EF4-FFF2-40B4-BE49-F238E27FC236}">
              <a16:creationId xmlns:a16="http://schemas.microsoft.com/office/drawing/2014/main" id="{00000000-0008-0000-0900-00001A010000}"/>
            </a:ext>
          </a:extLst>
        </xdr:cNvPr>
        <xdr:cNvSpPr/>
      </xdr:nvSpPr>
      <xdr:spPr>
        <a:xfrm>
          <a:off x="657585" y="551211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138</xdr:row>
      <xdr:rowOff>0</xdr:rowOff>
    </xdr:from>
    <xdr:ext cx="181080" cy="261000"/>
    <xdr:sp macro="" textlink="">
      <xdr:nvSpPr>
        <xdr:cNvPr id="283" name="CustomShape 1">
          <a:extLst>
            <a:ext uri="{FF2B5EF4-FFF2-40B4-BE49-F238E27FC236}">
              <a16:creationId xmlns:a16="http://schemas.microsoft.com/office/drawing/2014/main" id="{00000000-0008-0000-0900-00001B010000}"/>
            </a:ext>
          </a:extLst>
        </xdr:cNvPr>
        <xdr:cNvSpPr/>
      </xdr:nvSpPr>
      <xdr:spPr>
        <a:xfrm>
          <a:off x="657585" y="554259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138</xdr:row>
      <xdr:rowOff>0</xdr:rowOff>
    </xdr:from>
    <xdr:ext cx="181080" cy="261000"/>
    <xdr:sp macro="" textlink="">
      <xdr:nvSpPr>
        <xdr:cNvPr id="284" name="CustomShape 1">
          <a:extLst>
            <a:ext uri="{FF2B5EF4-FFF2-40B4-BE49-F238E27FC236}">
              <a16:creationId xmlns:a16="http://schemas.microsoft.com/office/drawing/2014/main" id="{00000000-0008-0000-0900-00001C010000}"/>
            </a:ext>
          </a:extLst>
        </xdr:cNvPr>
        <xdr:cNvSpPr/>
      </xdr:nvSpPr>
      <xdr:spPr>
        <a:xfrm>
          <a:off x="657585" y="554259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138</xdr:row>
      <xdr:rowOff>0</xdr:rowOff>
    </xdr:from>
    <xdr:ext cx="181080" cy="261000"/>
    <xdr:sp macro="" textlink="">
      <xdr:nvSpPr>
        <xdr:cNvPr id="285" name="CustomShape 1">
          <a:extLst>
            <a:ext uri="{FF2B5EF4-FFF2-40B4-BE49-F238E27FC236}">
              <a16:creationId xmlns:a16="http://schemas.microsoft.com/office/drawing/2014/main" id="{00000000-0008-0000-0900-00001D010000}"/>
            </a:ext>
          </a:extLst>
        </xdr:cNvPr>
        <xdr:cNvSpPr/>
      </xdr:nvSpPr>
      <xdr:spPr>
        <a:xfrm>
          <a:off x="657585" y="554259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138</xdr:row>
      <xdr:rowOff>0</xdr:rowOff>
    </xdr:from>
    <xdr:ext cx="181080" cy="261000"/>
    <xdr:sp macro="" textlink="">
      <xdr:nvSpPr>
        <xdr:cNvPr id="286" name="CustomShape 1">
          <a:extLst>
            <a:ext uri="{FF2B5EF4-FFF2-40B4-BE49-F238E27FC236}">
              <a16:creationId xmlns:a16="http://schemas.microsoft.com/office/drawing/2014/main" id="{00000000-0008-0000-0900-00001E010000}"/>
            </a:ext>
          </a:extLst>
        </xdr:cNvPr>
        <xdr:cNvSpPr/>
      </xdr:nvSpPr>
      <xdr:spPr>
        <a:xfrm>
          <a:off x="657585" y="5542597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112</xdr:row>
      <xdr:rowOff>0</xdr:rowOff>
    </xdr:from>
    <xdr:ext cx="181080" cy="261000"/>
    <xdr:sp macro="" textlink="">
      <xdr:nvSpPr>
        <xdr:cNvPr id="287" name="CustomShape 1">
          <a:extLst>
            <a:ext uri="{FF2B5EF4-FFF2-40B4-BE49-F238E27FC236}">
              <a16:creationId xmlns:a16="http://schemas.microsoft.com/office/drawing/2014/main" id="{00000000-0008-0000-0900-00001F010000}"/>
            </a:ext>
          </a:extLst>
        </xdr:cNvPr>
        <xdr:cNvSpPr/>
      </xdr:nvSpPr>
      <xdr:spPr>
        <a:xfrm>
          <a:off x="657585" y="44205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112</xdr:row>
      <xdr:rowOff>0</xdr:rowOff>
    </xdr:from>
    <xdr:ext cx="181080" cy="261000"/>
    <xdr:sp macro="" textlink="">
      <xdr:nvSpPr>
        <xdr:cNvPr id="288" name="CustomShape 1">
          <a:extLst>
            <a:ext uri="{FF2B5EF4-FFF2-40B4-BE49-F238E27FC236}">
              <a16:creationId xmlns:a16="http://schemas.microsoft.com/office/drawing/2014/main" id="{00000000-0008-0000-0900-000020010000}"/>
            </a:ext>
          </a:extLst>
        </xdr:cNvPr>
        <xdr:cNvSpPr/>
      </xdr:nvSpPr>
      <xdr:spPr>
        <a:xfrm>
          <a:off x="657585" y="44205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112</xdr:row>
      <xdr:rowOff>0</xdr:rowOff>
    </xdr:from>
    <xdr:ext cx="181080" cy="261000"/>
    <xdr:sp macro="" textlink="">
      <xdr:nvSpPr>
        <xdr:cNvPr id="289" name="CustomShape 1">
          <a:extLst>
            <a:ext uri="{FF2B5EF4-FFF2-40B4-BE49-F238E27FC236}">
              <a16:creationId xmlns:a16="http://schemas.microsoft.com/office/drawing/2014/main" id="{00000000-0008-0000-0900-000021010000}"/>
            </a:ext>
          </a:extLst>
        </xdr:cNvPr>
        <xdr:cNvSpPr/>
      </xdr:nvSpPr>
      <xdr:spPr>
        <a:xfrm>
          <a:off x="657585" y="44205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112</xdr:row>
      <xdr:rowOff>0</xdr:rowOff>
    </xdr:from>
    <xdr:ext cx="181080" cy="261000"/>
    <xdr:sp macro="" textlink="">
      <xdr:nvSpPr>
        <xdr:cNvPr id="290" name="CustomShape 1">
          <a:extLst>
            <a:ext uri="{FF2B5EF4-FFF2-40B4-BE49-F238E27FC236}">
              <a16:creationId xmlns:a16="http://schemas.microsoft.com/office/drawing/2014/main" id="{00000000-0008-0000-0900-000022010000}"/>
            </a:ext>
          </a:extLst>
        </xdr:cNvPr>
        <xdr:cNvSpPr/>
      </xdr:nvSpPr>
      <xdr:spPr>
        <a:xfrm>
          <a:off x="657585" y="44205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113</xdr:row>
      <xdr:rowOff>0</xdr:rowOff>
    </xdr:from>
    <xdr:ext cx="181080" cy="261000"/>
    <xdr:sp macro="" textlink="">
      <xdr:nvSpPr>
        <xdr:cNvPr id="291" name="CustomShape 1">
          <a:extLst>
            <a:ext uri="{FF2B5EF4-FFF2-40B4-BE49-F238E27FC236}">
              <a16:creationId xmlns:a16="http://schemas.microsoft.com/office/drawing/2014/main" id="{00000000-0008-0000-0900-000023010000}"/>
            </a:ext>
          </a:extLst>
        </xdr:cNvPr>
        <xdr:cNvSpPr/>
      </xdr:nvSpPr>
      <xdr:spPr>
        <a:xfrm>
          <a:off x="657585" y="44510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113</xdr:row>
      <xdr:rowOff>0</xdr:rowOff>
    </xdr:from>
    <xdr:ext cx="181080" cy="261000"/>
    <xdr:sp macro="" textlink="">
      <xdr:nvSpPr>
        <xdr:cNvPr id="292" name="CustomShape 1">
          <a:extLst>
            <a:ext uri="{FF2B5EF4-FFF2-40B4-BE49-F238E27FC236}">
              <a16:creationId xmlns:a16="http://schemas.microsoft.com/office/drawing/2014/main" id="{00000000-0008-0000-0900-000024010000}"/>
            </a:ext>
          </a:extLst>
        </xdr:cNvPr>
        <xdr:cNvSpPr/>
      </xdr:nvSpPr>
      <xdr:spPr>
        <a:xfrm>
          <a:off x="657585" y="44510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113</xdr:row>
      <xdr:rowOff>0</xdr:rowOff>
    </xdr:from>
    <xdr:ext cx="181080" cy="261000"/>
    <xdr:sp macro="" textlink="">
      <xdr:nvSpPr>
        <xdr:cNvPr id="293" name="CustomShape 1">
          <a:extLst>
            <a:ext uri="{FF2B5EF4-FFF2-40B4-BE49-F238E27FC236}">
              <a16:creationId xmlns:a16="http://schemas.microsoft.com/office/drawing/2014/main" id="{00000000-0008-0000-0900-000025010000}"/>
            </a:ext>
          </a:extLst>
        </xdr:cNvPr>
        <xdr:cNvSpPr/>
      </xdr:nvSpPr>
      <xdr:spPr>
        <a:xfrm>
          <a:off x="657585" y="44510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113</xdr:row>
      <xdr:rowOff>0</xdr:rowOff>
    </xdr:from>
    <xdr:ext cx="181080" cy="261000"/>
    <xdr:sp macro="" textlink="">
      <xdr:nvSpPr>
        <xdr:cNvPr id="294" name="CustomShape 1">
          <a:extLst>
            <a:ext uri="{FF2B5EF4-FFF2-40B4-BE49-F238E27FC236}">
              <a16:creationId xmlns:a16="http://schemas.microsoft.com/office/drawing/2014/main" id="{00000000-0008-0000-0900-000026010000}"/>
            </a:ext>
          </a:extLst>
        </xdr:cNvPr>
        <xdr:cNvSpPr/>
      </xdr:nvSpPr>
      <xdr:spPr>
        <a:xfrm>
          <a:off x="657585" y="44510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295" name="CustomShape 1">
          <a:extLst>
            <a:ext uri="{FF2B5EF4-FFF2-40B4-BE49-F238E27FC236}">
              <a16:creationId xmlns:a16="http://schemas.microsoft.com/office/drawing/2014/main" id="{00000000-0008-0000-0900-000027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296" name="CustomShape 1">
          <a:extLst>
            <a:ext uri="{FF2B5EF4-FFF2-40B4-BE49-F238E27FC236}">
              <a16:creationId xmlns:a16="http://schemas.microsoft.com/office/drawing/2014/main" id="{00000000-0008-0000-0900-000028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297" name="CustomShape 1">
          <a:extLst>
            <a:ext uri="{FF2B5EF4-FFF2-40B4-BE49-F238E27FC236}">
              <a16:creationId xmlns:a16="http://schemas.microsoft.com/office/drawing/2014/main" id="{00000000-0008-0000-0900-000029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298" name="CustomShape 1">
          <a:extLst>
            <a:ext uri="{FF2B5EF4-FFF2-40B4-BE49-F238E27FC236}">
              <a16:creationId xmlns:a16="http://schemas.microsoft.com/office/drawing/2014/main" id="{00000000-0008-0000-0900-00002A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299" name="CustomShape 1">
          <a:extLst>
            <a:ext uri="{FF2B5EF4-FFF2-40B4-BE49-F238E27FC236}">
              <a16:creationId xmlns:a16="http://schemas.microsoft.com/office/drawing/2014/main" id="{00000000-0008-0000-0900-00002B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00" name="CustomShape 1">
          <a:extLst>
            <a:ext uri="{FF2B5EF4-FFF2-40B4-BE49-F238E27FC236}">
              <a16:creationId xmlns:a16="http://schemas.microsoft.com/office/drawing/2014/main" id="{00000000-0008-0000-0900-00002C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01" name="CustomShape 1">
          <a:extLst>
            <a:ext uri="{FF2B5EF4-FFF2-40B4-BE49-F238E27FC236}">
              <a16:creationId xmlns:a16="http://schemas.microsoft.com/office/drawing/2014/main" id="{00000000-0008-0000-0900-00002D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02" name="CustomShape 1">
          <a:extLst>
            <a:ext uri="{FF2B5EF4-FFF2-40B4-BE49-F238E27FC236}">
              <a16:creationId xmlns:a16="http://schemas.microsoft.com/office/drawing/2014/main" id="{00000000-0008-0000-0900-00002E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03" name="CustomShape 1">
          <a:extLst>
            <a:ext uri="{FF2B5EF4-FFF2-40B4-BE49-F238E27FC236}">
              <a16:creationId xmlns:a16="http://schemas.microsoft.com/office/drawing/2014/main" id="{00000000-0008-0000-0900-00002F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04" name="CustomShape 1">
          <a:extLst>
            <a:ext uri="{FF2B5EF4-FFF2-40B4-BE49-F238E27FC236}">
              <a16:creationId xmlns:a16="http://schemas.microsoft.com/office/drawing/2014/main" id="{00000000-0008-0000-0900-000030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05" name="CustomShape 1">
          <a:extLst>
            <a:ext uri="{FF2B5EF4-FFF2-40B4-BE49-F238E27FC236}">
              <a16:creationId xmlns:a16="http://schemas.microsoft.com/office/drawing/2014/main" id="{00000000-0008-0000-0900-000031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06" name="CustomShape 1">
          <a:extLst>
            <a:ext uri="{FF2B5EF4-FFF2-40B4-BE49-F238E27FC236}">
              <a16:creationId xmlns:a16="http://schemas.microsoft.com/office/drawing/2014/main" id="{00000000-0008-0000-0900-000032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07" name="CustomShape 1">
          <a:extLst>
            <a:ext uri="{FF2B5EF4-FFF2-40B4-BE49-F238E27FC236}">
              <a16:creationId xmlns:a16="http://schemas.microsoft.com/office/drawing/2014/main" id="{00000000-0008-0000-0900-000033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08" name="CustomShape 1">
          <a:extLst>
            <a:ext uri="{FF2B5EF4-FFF2-40B4-BE49-F238E27FC236}">
              <a16:creationId xmlns:a16="http://schemas.microsoft.com/office/drawing/2014/main" id="{00000000-0008-0000-0900-000034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09" name="CustomShape 1">
          <a:extLst>
            <a:ext uri="{FF2B5EF4-FFF2-40B4-BE49-F238E27FC236}">
              <a16:creationId xmlns:a16="http://schemas.microsoft.com/office/drawing/2014/main" id="{00000000-0008-0000-0900-000035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10" name="CustomShape 1">
          <a:extLst>
            <a:ext uri="{FF2B5EF4-FFF2-40B4-BE49-F238E27FC236}">
              <a16:creationId xmlns:a16="http://schemas.microsoft.com/office/drawing/2014/main" id="{00000000-0008-0000-0900-000036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11" name="CustomShape 1">
          <a:extLst>
            <a:ext uri="{FF2B5EF4-FFF2-40B4-BE49-F238E27FC236}">
              <a16:creationId xmlns:a16="http://schemas.microsoft.com/office/drawing/2014/main" id="{00000000-0008-0000-0900-000037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12" name="CustomShape 1">
          <a:extLst>
            <a:ext uri="{FF2B5EF4-FFF2-40B4-BE49-F238E27FC236}">
              <a16:creationId xmlns:a16="http://schemas.microsoft.com/office/drawing/2014/main" id="{00000000-0008-0000-0900-000038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13" name="CustomShape 1">
          <a:extLst>
            <a:ext uri="{FF2B5EF4-FFF2-40B4-BE49-F238E27FC236}">
              <a16:creationId xmlns:a16="http://schemas.microsoft.com/office/drawing/2014/main" id="{00000000-0008-0000-0900-000039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14" name="CustomShape 1">
          <a:extLst>
            <a:ext uri="{FF2B5EF4-FFF2-40B4-BE49-F238E27FC236}">
              <a16:creationId xmlns:a16="http://schemas.microsoft.com/office/drawing/2014/main" id="{00000000-0008-0000-0900-00003A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15" name="CustomShape 1">
          <a:extLst>
            <a:ext uri="{FF2B5EF4-FFF2-40B4-BE49-F238E27FC236}">
              <a16:creationId xmlns:a16="http://schemas.microsoft.com/office/drawing/2014/main" id="{00000000-0008-0000-0900-00003B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16" name="CustomShape 1">
          <a:extLst>
            <a:ext uri="{FF2B5EF4-FFF2-40B4-BE49-F238E27FC236}">
              <a16:creationId xmlns:a16="http://schemas.microsoft.com/office/drawing/2014/main" id="{00000000-0008-0000-0900-00003C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17" name="CustomShape 1">
          <a:extLst>
            <a:ext uri="{FF2B5EF4-FFF2-40B4-BE49-F238E27FC236}">
              <a16:creationId xmlns:a16="http://schemas.microsoft.com/office/drawing/2014/main" id="{00000000-0008-0000-0900-00003D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18" name="CustomShape 1">
          <a:extLst>
            <a:ext uri="{FF2B5EF4-FFF2-40B4-BE49-F238E27FC236}">
              <a16:creationId xmlns:a16="http://schemas.microsoft.com/office/drawing/2014/main" id="{00000000-0008-0000-0900-00003E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319" name="CustomShape 1">
          <a:extLst>
            <a:ext uri="{FF2B5EF4-FFF2-40B4-BE49-F238E27FC236}">
              <a16:creationId xmlns:a16="http://schemas.microsoft.com/office/drawing/2014/main" id="{00000000-0008-0000-0900-00003F010000}"/>
            </a:ext>
          </a:extLst>
        </xdr:cNvPr>
        <xdr:cNvSpPr/>
      </xdr:nvSpPr>
      <xdr:spPr>
        <a:xfrm>
          <a:off x="657585" y="45119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320" name="CustomShape 1">
          <a:extLst>
            <a:ext uri="{FF2B5EF4-FFF2-40B4-BE49-F238E27FC236}">
              <a16:creationId xmlns:a16="http://schemas.microsoft.com/office/drawing/2014/main" id="{00000000-0008-0000-0900-000040010000}"/>
            </a:ext>
          </a:extLst>
        </xdr:cNvPr>
        <xdr:cNvSpPr/>
      </xdr:nvSpPr>
      <xdr:spPr>
        <a:xfrm>
          <a:off x="657585" y="45119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321" name="CustomShape 1">
          <a:extLst>
            <a:ext uri="{FF2B5EF4-FFF2-40B4-BE49-F238E27FC236}">
              <a16:creationId xmlns:a16="http://schemas.microsoft.com/office/drawing/2014/main" id="{00000000-0008-0000-0900-000041010000}"/>
            </a:ext>
          </a:extLst>
        </xdr:cNvPr>
        <xdr:cNvSpPr/>
      </xdr:nvSpPr>
      <xdr:spPr>
        <a:xfrm>
          <a:off x="657585" y="45119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322" name="CustomShape 1">
          <a:extLst>
            <a:ext uri="{FF2B5EF4-FFF2-40B4-BE49-F238E27FC236}">
              <a16:creationId xmlns:a16="http://schemas.microsoft.com/office/drawing/2014/main" id="{00000000-0008-0000-0900-000042010000}"/>
            </a:ext>
          </a:extLst>
        </xdr:cNvPr>
        <xdr:cNvSpPr/>
      </xdr:nvSpPr>
      <xdr:spPr>
        <a:xfrm>
          <a:off x="657585" y="45119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323" name="CustomShape 1">
          <a:extLst>
            <a:ext uri="{FF2B5EF4-FFF2-40B4-BE49-F238E27FC236}">
              <a16:creationId xmlns:a16="http://schemas.microsoft.com/office/drawing/2014/main" id="{00000000-0008-0000-0900-000043010000}"/>
            </a:ext>
          </a:extLst>
        </xdr:cNvPr>
        <xdr:cNvSpPr/>
      </xdr:nvSpPr>
      <xdr:spPr>
        <a:xfrm>
          <a:off x="657585" y="45119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324" name="CustomShape 1">
          <a:extLst>
            <a:ext uri="{FF2B5EF4-FFF2-40B4-BE49-F238E27FC236}">
              <a16:creationId xmlns:a16="http://schemas.microsoft.com/office/drawing/2014/main" id="{00000000-0008-0000-0900-000044010000}"/>
            </a:ext>
          </a:extLst>
        </xdr:cNvPr>
        <xdr:cNvSpPr/>
      </xdr:nvSpPr>
      <xdr:spPr>
        <a:xfrm>
          <a:off x="657585" y="45119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25" name="CustomShape 1">
          <a:extLst>
            <a:ext uri="{FF2B5EF4-FFF2-40B4-BE49-F238E27FC236}">
              <a16:creationId xmlns:a16="http://schemas.microsoft.com/office/drawing/2014/main" id="{00000000-0008-0000-0900-000045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26" name="CustomShape 1">
          <a:extLst>
            <a:ext uri="{FF2B5EF4-FFF2-40B4-BE49-F238E27FC236}">
              <a16:creationId xmlns:a16="http://schemas.microsoft.com/office/drawing/2014/main" id="{00000000-0008-0000-0900-000046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27" name="CustomShape 1">
          <a:extLst>
            <a:ext uri="{FF2B5EF4-FFF2-40B4-BE49-F238E27FC236}">
              <a16:creationId xmlns:a16="http://schemas.microsoft.com/office/drawing/2014/main" id="{00000000-0008-0000-0900-000047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28" name="CustomShape 1">
          <a:extLst>
            <a:ext uri="{FF2B5EF4-FFF2-40B4-BE49-F238E27FC236}">
              <a16:creationId xmlns:a16="http://schemas.microsoft.com/office/drawing/2014/main" id="{00000000-0008-0000-0900-000048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29" name="CustomShape 1">
          <a:extLst>
            <a:ext uri="{FF2B5EF4-FFF2-40B4-BE49-F238E27FC236}">
              <a16:creationId xmlns:a16="http://schemas.microsoft.com/office/drawing/2014/main" id="{00000000-0008-0000-0900-000049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30" name="CustomShape 1">
          <a:extLst>
            <a:ext uri="{FF2B5EF4-FFF2-40B4-BE49-F238E27FC236}">
              <a16:creationId xmlns:a16="http://schemas.microsoft.com/office/drawing/2014/main" id="{00000000-0008-0000-0900-00004A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331" name="CustomShape 1">
          <a:extLst>
            <a:ext uri="{FF2B5EF4-FFF2-40B4-BE49-F238E27FC236}">
              <a16:creationId xmlns:a16="http://schemas.microsoft.com/office/drawing/2014/main" id="{00000000-0008-0000-0900-00004B010000}"/>
            </a:ext>
          </a:extLst>
        </xdr:cNvPr>
        <xdr:cNvSpPr/>
      </xdr:nvSpPr>
      <xdr:spPr>
        <a:xfrm>
          <a:off x="657585" y="46034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332" name="CustomShape 1">
          <a:extLst>
            <a:ext uri="{FF2B5EF4-FFF2-40B4-BE49-F238E27FC236}">
              <a16:creationId xmlns:a16="http://schemas.microsoft.com/office/drawing/2014/main" id="{00000000-0008-0000-0900-00004C010000}"/>
            </a:ext>
          </a:extLst>
        </xdr:cNvPr>
        <xdr:cNvSpPr/>
      </xdr:nvSpPr>
      <xdr:spPr>
        <a:xfrm>
          <a:off x="657585" y="46034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333" name="CustomShape 1">
          <a:extLst>
            <a:ext uri="{FF2B5EF4-FFF2-40B4-BE49-F238E27FC236}">
              <a16:creationId xmlns:a16="http://schemas.microsoft.com/office/drawing/2014/main" id="{00000000-0008-0000-0900-00004D010000}"/>
            </a:ext>
          </a:extLst>
        </xdr:cNvPr>
        <xdr:cNvSpPr/>
      </xdr:nvSpPr>
      <xdr:spPr>
        <a:xfrm>
          <a:off x="657585" y="46034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334" name="CustomShape 1">
          <a:extLst>
            <a:ext uri="{FF2B5EF4-FFF2-40B4-BE49-F238E27FC236}">
              <a16:creationId xmlns:a16="http://schemas.microsoft.com/office/drawing/2014/main" id="{00000000-0008-0000-0900-00004E010000}"/>
            </a:ext>
          </a:extLst>
        </xdr:cNvPr>
        <xdr:cNvSpPr/>
      </xdr:nvSpPr>
      <xdr:spPr>
        <a:xfrm>
          <a:off x="657585" y="46034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335" name="CustomShape 1">
          <a:extLst>
            <a:ext uri="{FF2B5EF4-FFF2-40B4-BE49-F238E27FC236}">
              <a16:creationId xmlns:a16="http://schemas.microsoft.com/office/drawing/2014/main" id="{00000000-0008-0000-0900-00004F010000}"/>
            </a:ext>
          </a:extLst>
        </xdr:cNvPr>
        <xdr:cNvSpPr/>
      </xdr:nvSpPr>
      <xdr:spPr>
        <a:xfrm>
          <a:off x="657585" y="46034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336" name="CustomShape 1">
          <a:extLst>
            <a:ext uri="{FF2B5EF4-FFF2-40B4-BE49-F238E27FC236}">
              <a16:creationId xmlns:a16="http://schemas.microsoft.com/office/drawing/2014/main" id="{00000000-0008-0000-0900-000050010000}"/>
            </a:ext>
          </a:extLst>
        </xdr:cNvPr>
        <xdr:cNvSpPr/>
      </xdr:nvSpPr>
      <xdr:spPr>
        <a:xfrm>
          <a:off x="657585" y="46034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337" name="CustomShape 1">
          <a:extLst>
            <a:ext uri="{FF2B5EF4-FFF2-40B4-BE49-F238E27FC236}">
              <a16:creationId xmlns:a16="http://schemas.microsoft.com/office/drawing/2014/main" id="{00000000-0008-0000-0900-000051010000}"/>
            </a:ext>
          </a:extLst>
        </xdr:cNvPr>
        <xdr:cNvSpPr/>
      </xdr:nvSpPr>
      <xdr:spPr>
        <a:xfrm>
          <a:off x="657585" y="45729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338" name="CustomShape 1">
          <a:extLst>
            <a:ext uri="{FF2B5EF4-FFF2-40B4-BE49-F238E27FC236}">
              <a16:creationId xmlns:a16="http://schemas.microsoft.com/office/drawing/2014/main" id="{00000000-0008-0000-0900-000052010000}"/>
            </a:ext>
          </a:extLst>
        </xdr:cNvPr>
        <xdr:cNvSpPr/>
      </xdr:nvSpPr>
      <xdr:spPr>
        <a:xfrm>
          <a:off x="657585" y="45729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339" name="CustomShape 1">
          <a:extLst>
            <a:ext uri="{FF2B5EF4-FFF2-40B4-BE49-F238E27FC236}">
              <a16:creationId xmlns:a16="http://schemas.microsoft.com/office/drawing/2014/main" id="{00000000-0008-0000-0900-000053010000}"/>
            </a:ext>
          </a:extLst>
        </xdr:cNvPr>
        <xdr:cNvSpPr/>
      </xdr:nvSpPr>
      <xdr:spPr>
        <a:xfrm>
          <a:off x="657585" y="45729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340" name="CustomShape 1">
          <a:extLst>
            <a:ext uri="{FF2B5EF4-FFF2-40B4-BE49-F238E27FC236}">
              <a16:creationId xmlns:a16="http://schemas.microsoft.com/office/drawing/2014/main" id="{00000000-0008-0000-0900-000054010000}"/>
            </a:ext>
          </a:extLst>
        </xdr:cNvPr>
        <xdr:cNvSpPr/>
      </xdr:nvSpPr>
      <xdr:spPr>
        <a:xfrm>
          <a:off x="657585" y="45729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341" name="CustomShape 1">
          <a:extLst>
            <a:ext uri="{FF2B5EF4-FFF2-40B4-BE49-F238E27FC236}">
              <a16:creationId xmlns:a16="http://schemas.microsoft.com/office/drawing/2014/main" id="{00000000-0008-0000-0900-000055010000}"/>
            </a:ext>
          </a:extLst>
        </xdr:cNvPr>
        <xdr:cNvSpPr/>
      </xdr:nvSpPr>
      <xdr:spPr>
        <a:xfrm>
          <a:off x="657585" y="45729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342" name="CustomShape 1">
          <a:extLst>
            <a:ext uri="{FF2B5EF4-FFF2-40B4-BE49-F238E27FC236}">
              <a16:creationId xmlns:a16="http://schemas.microsoft.com/office/drawing/2014/main" id="{00000000-0008-0000-0900-000056010000}"/>
            </a:ext>
          </a:extLst>
        </xdr:cNvPr>
        <xdr:cNvSpPr/>
      </xdr:nvSpPr>
      <xdr:spPr>
        <a:xfrm>
          <a:off x="657585" y="45729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343" name="CustomShape 1">
          <a:extLst>
            <a:ext uri="{FF2B5EF4-FFF2-40B4-BE49-F238E27FC236}">
              <a16:creationId xmlns:a16="http://schemas.microsoft.com/office/drawing/2014/main" id="{00000000-0008-0000-0900-000057010000}"/>
            </a:ext>
          </a:extLst>
        </xdr:cNvPr>
        <xdr:cNvSpPr/>
      </xdr:nvSpPr>
      <xdr:spPr>
        <a:xfrm>
          <a:off x="657585" y="47253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344" name="CustomShape 1">
          <a:extLst>
            <a:ext uri="{FF2B5EF4-FFF2-40B4-BE49-F238E27FC236}">
              <a16:creationId xmlns:a16="http://schemas.microsoft.com/office/drawing/2014/main" id="{00000000-0008-0000-0900-000058010000}"/>
            </a:ext>
          </a:extLst>
        </xdr:cNvPr>
        <xdr:cNvSpPr/>
      </xdr:nvSpPr>
      <xdr:spPr>
        <a:xfrm>
          <a:off x="657585" y="47253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345" name="CustomShape 1">
          <a:extLst>
            <a:ext uri="{FF2B5EF4-FFF2-40B4-BE49-F238E27FC236}">
              <a16:creationId xmlns:a16="http://schemas.microsoft.com/office/drawing/2014/main" id="{00000000-0008-0000-0900-000059010000}"/>
            </a:ext>
          </a:extLst>
        </xdr:cNvPr>
        <xdr:cNvSpPr/>
      </xdr:nvSpPr>
      <xdr:spPr>
        <a:xfrm>
          <a:off x="657585" y="47253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346" name="CustomShape 1">
          <a:extLst>
            <a:ext uri="{FF2B5EF4-FFF2-40B4-BE49-F238E27FC236}">
              <a16:creationId xmlns:a16="http://schemas.microsoft.com/office/drawing/2014/main" id="{00000000-0008-0000-0900-00005A010000}"/>
            </a:ext>
          </a:extLst>
        </xdr:cNvPr>
        <xdr:cNvSpPr/>
      </xdr:nvSpPr>
      <xdr:spPr>
        <a:xfrm>
          <a:off x="657585" y="47253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347" name="CustomShape 1">
          <a:extLst>
            <a:ext uri="{FF2B5EF4-FFF2-40B4-BE49-F238E27FC236}">
              <a16:creationId xmlns:a16="http://schemas.microsoft.com/office/drawing/2014/main" id="{00000000-0008-0000-0900-00005B010000}"/>
            </a:ext>
          </a:extLst>
        </xdr:cNvPr>
        <xdr:cNvSpPr/>
      </xdr:nvSpPr>
      <xdr:spPr>
        <a:xfrm>
          <a:off x="657585" y="47253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348" name="CustomShape 1">
          <a:extLst>
            <a:ext uri="{FF2B5EF4-FFF2-40B4-BE49-F238E27FC236}">
              <a16:creationId xmlns:a16="http://schemas.microsoft.com/office/drawing/2014/main" id="{00000000-0008-0000-0900-00005C010000}"/>
            </a:ext>
          </a:extLst>
        </xdr:cNvPr>
        <xdr:cNvSpPr/>
      </xdr:nvSpPr>
      <xdr:spPr>
        <a:xfrm>
          <a:off x="657585" y="47253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49" name="CustomShape 1">
          <a:extLst>
            <a:ext uri="{FF2B5EF4-FFF2-40B4-BE49-F238E27FC236}">
              <a16:creationId xmlns:a16="http://schemas.microsoft.com/office/drawing/2014/main" id="{00000000-0008-0000-0900-00005D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50" name="CustomShape 1">
          <a:extLst>
            <a:ext uri="{FF2B5EF4-FFF2-40B4-BE49-F238E27FC236}">
              <a16:creationId xmlns:a16="http://schemas.microsoft.com/office/drawing/2014/main" id="{00000000-0008-0000-0900-00005E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51" name="CustomShape 1">
          <a:extLst>
            <a:ext uri="{FF2B5EF4-FFF2-40B4-BE49-F238E27FC236}">
              <a16:creationId xmlns:a16="http://schemas.microsoft.com/office/drawing/2014/main" id="{00000000-0008-0000-0900-00005F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52" name="CustomShape 1">
          <a:extLst>
            <a:ext uri="{FF2B5EF4-FFF2-40B4-BE49-F238E27FC236}">
              <a16:creationId xmlns:a16="http://schemas.microsoft.com/office/drawing/2014/main" id="{00000000-0008-0000-0900-000060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53" name="CustomShape 1">
          <a:extLst>
            <a:ext uri="{FF2B5EF4-FFF2-40B4-BE49-F238E27FC236}">
              <a16:creationId xmlns:a16="http://schemas.microsoft.com/office/drawing/2014/main" id="{00000000-0008-0000-0900-000061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54" name="CustomShape 1">
          <a:extLst>
            <a:ext uri="{FF2B5EF4-FFF2-40B4-BE49-F238E27FC236}">
              <a16:creationId xmlns:a16="http://schemas.microsoft.com/office/drawing/2014/main" id="{00000000-0008-0000-0900-000062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55" name="CustomShape 1">
          <a:extLst>
            <a:ext uri="{FF2B5EF4-FFF2-40B4-BE49-F238E27FC236}">
              <a16:creationId xmlns:a16="http://schemas.microsoft.com/office/drawing/2014/main" id="{00000000-0008-0000-0900-000063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56" name="CustomShape 1">
          <a:extLst>
            <a:ext uri="{FF2B5EF4-FFF2-40B4-BE49-F238E27FC236}">
              <a16:creationId xmlns:a16="http://schemas.microsoft.com/office/drawing/2014/main" id="{00000000-0008-0000-0900-000064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57" name="CustomShape 1">
          <a:extLst>
            <a:ext uri="{FF2B5EF4-FFF2-40B4-BE49-F238E27FC236}">
              <a16:creationId xmlns:a16="http://schemas.microsoft.com/office/drawing/2014/main" id="{00000000-0008-0000-0900-000065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114</xdr:row>
      <xdr:rowOff>0</xdr:rowOff>
    </xdr:from>
    <xdr:ext cx="181080" cy="261000"/>
    <xdr:sp macro="" textlink="">
      <xdr:nvSpPr>
        <xdr:cNvPr id="358" name="CustomShape 1">
          <a:extLst>
            <a:ext uri="{FF2B5EF4-FFF2-40B4-BE49-F238E27FC236}">
              <a16:creationId xmlns:a16="http://schemas.microsoft.com/office/drawing/2014/main" id="{00000000-0008-0000-0900-000066010000}"/>
            </a:ext>
          </a:extLst>
        </xdr:cNvPr>
        <xdr:cNvSpPr/>
      </xdr:nvSpPr>
      <xdr:spPr>
        <a:xfrm>
          <a:off x="657585" y="44815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359" name="CustomShape 1">
          <a:extLst>
            <a:ext uri="{FF2B5EF4-FFF2-40B4-BE49-F238E27FC236}">
              <a16:creationId xmlns:a16="http://schemas.microsoft.com/office/drawing/2014/main" id="{00000000-0008-0000-0900-000067010000}"/>
            </a:ext>
          </a:extLst>
        </xdr:cNvPr>
        <xdr:cNvSpPr/>
      </xdr:nvSpPr>
      <xdr:spPr>
        <a:xfrm>
          <a:off x="657585" y="45119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360" name="CustomShape 1">
          <a:extLst>
            <a:ext uri="{FF2B5EF4-FFF2-40B4-BE49-F238E27FC236}">
              <a16:creationId xmlns:a16="http://schemas.microsoft.com/office/drawing/2014/main" id="{00000000-0008-0000-0900-000068010000}"/>
            </a:ext>
          </a:extLst>
        </xdr:cNvPr>
        <xdr:cNvSpPr/>
      </xdr:nvSpPr>
      <xdr:spPr>
        <a:xfrm>
          <a:off x="657585" y="45119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361" name="CustomShape 1">
          <a:extLst>
            <a:ext uri="{FF2B5EF4-FFF2-40B4-BE49-F238E27FC236}">
              <a16:creationId xmlns:a16="http://schemas.microsoft.com/office/drawing/2014/main" id="{00000000-0008-0000-0900-000069010000}"/>
            </a:ext>
          </a:extLst>
        </xdr:cNvPr>
        <xdr:cNvSpPr/>
      </xdr:nvSpPr>
      <xdr:spPr>
        <a:xfrm>
          <a:off x="657585" y="45119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362" name="CustomShape 1">
          <a:extLst>
            <a:ext uri="{FF2B5EF4-FFF2-40B4-BE49-F238E27FC236}">
              <a16:creationId xmlns:a16="http://schemas.microsoft.com/office/drawing/2014/main" id="{00000000-0008-0000-0900-00006A010000}"/>
            </a:ext>
          </a:extLst>
        </xdr:cNvPr>
        <xdr:cNvSpPr/>
      </xdr:nvSpPr>
      <xdr:spPr>
        <a:xfrm>
          <a:off x="657585" y="45119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363" name="CustomShape 1">
          <a:extLst>
            <a:ext uri="{FF2B5EF4-FFF2-40B4-BE49-F238E27FC236}">
              <a16:creationId xmlns:a16="http://schemas.microsoft.com/office/drawing/2014/main" id="{00000000-0008-0000-0900-00006B010000}"/>
            </a:ext>
          </a:extLst>
        </xdr:cNvPr>
        <xdr:cNvSpPr/>
      </xdr:nvSpPr>
      <xdr:spPr>
        <a:xfrm>
          <a:off x="657585" y="45119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364" name="CustomShape 1">
          <a:extLst>
            <a:ext uri="{FF2B5EF4-FFF2-40B4-BE49-F238E27FC236}">
              <a16:creationId xmlns:a16="http://schemas.microsoft.com/office/drawing/2014/main" id="{00000000-0008-0000-0900-00006C010000}"/>
            </a:ext>
          </a:extLst>
        </xdr:cNvPr>
        <xdr:cNvSpPr/>
      </xdr:nvSpPr>
      <xdr:spPr>
        <a:xfrm>
          <a:off x="657585" y="45119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365" name="CustomShape 1">
          <a:extLst>
            <a:ext uri="{FF2B5EF4-FFF2-40B4-BE49-F238E27FC236}">
              <a16:creationId xmlns:a16="http://schemas.microsoft.com/office/drawing/2014/main" id="{00000000-0008-0000-0900-00006D010000}"/>
            </a:ext>
          </a:extLst>
        </xdr:cNvPr>
        <xdr:cNvSpPr/>
      </xdr:nvSpPr>
      <xdr:spPr>
        <a:xfrm>
          <a:off x="657585" y="45119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366" name="CustomShape 1">
          <a:extLst>
            <a:ext uri="{FF2B5EF4-FFF2-40B4-BE49-F238E27FC236}">
              <a16:creationId xmlns:a16="http://schemas.microsoft.com/office/drawing/2014/main" id="{00000000-0008-0000-0900-00006E010000}"/>
            </a:ext>
          </a:extLst>
        </xdr:cNvPr>
        <xdr:cNvSpPr/>
      </xdr:nvSpPr>
      <xdr:spPr>
        <a:xfrm>
          <a:off x="657585" y="45119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367" name="CustomShape 1">
          <a:extLst>
            <a:ext uri="{FF2B5EF4-FFF2-40B4-BE49-F238E27FC236}">
              <a16:creationId xmlns:a16="http://schemas.microsoft.com/office/drawing/2014/main" id="{00000000-0008-0000-0900-00006F010000}"/>
            </a:ext>
          </a:extLst>
        </xdr:cNvPr>
        <xdr:cNvSpPr/>
      </xdr:nvSpPr>
      <xdr:spPr>
        <a:xfrm>
          <a:off x="657585" y="45119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115</xdr:row>
      <xdr:rowOff>0</xdr:rowOff>
    </xdr:from>
    <xdr:ext cx="181080" cy="261000"/>
    <xdr:sp macro="" textlink="">
      <xdr:nvSpPr>
        <xdr:cNvPr id="368" name="CustomShape 1">
          <a:extLst>
            <a:ext uri="{FF2B5EF4-FFF2-40B4-BE49-F238E27FC236}">
              <a16:creationId xmlns:a16="http://schemas.microsoft.com/office/drawing/2014/main" id="{00000000-0008-0000-0900-000070010000}"/>
            </a:ext>
          </a:extLst>
        </xdr:cNvPr>
        <xdr:cNvSpPr/>
      </xdr:nvSpPr>
      <xdr:spPr>
        <a:xfrm>
          <a:off x="657585" y="45119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369" name="CustomShape 1">
          <a:extLst>
            <a:ext uri="{FF2B5EF4-FFF2-40B4-BE49-F238E27FC236}">
              <a16:creationId xmlns:a16="http://schemas.microsoft.com/office/drawing/2014/main" id="{00000000-0008-0000-0900-000071010000}"/>
            </a:ext>
          </a:extLst>
        </xdr:cNvPr>
        <xdr:cNvSpPr/>
      </xdr:nvSpPr>
      <xdr:spPr>
        <a:xfrm>
          <a:off x="657585" y="45424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370" name="CustomShape 1">
          <a:extLst>
            <a:ext uri="{FF2B5EF4-FFF2-40B4-BE49-F238E27FC236}">
              <a16:creationId xmlns:a16="http://schemas.microsoft.com/office/drawing/2014/main" id="{00000000-0008-0000-0900-000072010000}"/>
            </a:ext>
          </a:extLst>
        </xdr:cNvPr>
        <xdr:cNvSpPr/>
      </xdr:nvSpPr>
      <xdr:spPr>
        <a:xfrm>
          <a:off x="657585" y="45424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371" name="CustomShape 1">
          <a:extLst>
            <a:ext uri="{FF2B5EF4-FFF2-40B4-BE49-F238E27FC236}">
              <a16:creationId xmlns:a16="http://schemas.microsoft.com/office/drawing/2014/main" id="{00000000-0008-0000-0900-000073010000}"/>
            </a:ext>
          </a:extLst>
        </xdr:cNvPr>
        <xdr:cNvSpPr/>
      </xdr:nvSpPr>
      <xdr:spPr>
        <a:xfrm>
          <a:off x="657585" y="45424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372" name="CustomShape 1">
          <a:extLst>
            <a:ext uri="{FF2B5EF4-FFF2-40B4-BE49-F238E27FC236}">
              <a16:creationId xmlns:a16="http://schemas.microsoft.com/office/drawing/2014/main" id="{00000000-0008-0000-0900-000074010000}"/>
            </a:ext>
          </a:extLst>
        </xdr:cNvPr>
        <xdr:cNvSpPr/>
      </xdr:nvSpPr>
      <xdr:spPr>
        <a:xfrm>
          <a:off x="657585" y="45424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373" name="CustomShape 1">
          <a:extLst>
            <a:ext uri="{FF2B5EF4-FFF2-40B4-BE49-F238E27FC236}">
              <a16:creationId xmlns:a16="http://schemas.microsoft.com/office/drawing/2014/main" id="{00000000-0008-0000-0900-000075010000}"/>
            </a:ext>
          </a:extLst>
        </xdr:cNvPr>
        <xdr:cNvSpPr/>
      </xdr:nvSpPr>
      <xdr:spPr>
        <a:xfrm>
          <a:off x="657585" y="45424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374" name="CustomShape 1">
          <a:extLst>
            <a:ext uri="{FF2B5EF4-FFF2-40B4-BE49-F238E27FC236}">
              <a16:creationId xmlns:a16="http://schemas.microsoft.com/office/drawing/2014/main" id="{00000000-0008-0000-0900-000076010000}"/>
            </a:ext>
          </a:extLst>
        </xdr:cNvPr>
        <xdr:cNvSpPr/>
      </xdr:nvSpPr>
      <xdr:spPr>
        <a:xfrm>
          <a:off x="657585" y="45424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375" name="CustomShape 1">
          <a:extLst>
            <a:ext uri="{FF2B5EF4-FFF2-40B4-BE49-F238E27FC236}">
              <a16:creationId xmlns:a16="http://schemas.microsoft.com/office/drawing/2014/main" id="{00000000-0008-0000-0900-000077010000}"/>
            </a:ext>
          </a:extLst>
        </xdr:cNvPr>
        <xdr:cNvSpPr/>
      </xdr:nvSpPr>
      <xdr:spPr>
        <a:xfrm>
          <a:off x="657585" y="45424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376" name="CustomShape 1">
          <a:extLst>
            <a:ext uri="{FF2B5EF4-FFF2-40B4-BE49-F238E27FC236}">
              <a16:creationId xmlns:a16="http://schemas.microsoft.com/office/drawing/2014/main" id="{00000000-0008-0000-0900-000078010000}"/>
            </a:ext>
          </a:extLst>
        </xdr:cNvPr>
        <xdr:cNvSpPr/>
      </xdr:nvSpPr>
      <xdr:spPr>
        <a:xfrm>
          <a:off x="657585" y="45424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377" name="CustomShape 1">
          <a:extLst>
            <a:ext uri="{FF2B5EF4-FFF2-40B4-BE49-F238E27FC236}">
              <a16:creationId xmlns:a16="http://schemas.microsoft.com/office/drawing/2014/main" id="{00000000-0008-0000-0900-000079010000}"/>
            </a:ext>
          </a:extLst>
        </xdr:cNvPr>
        <xdr:cNvSpPr/>
      </xdr:nvSpPr>
      <xdr:spPr>
        <a:xfrm>
          <a:off x="657585" y="45424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116</xdr:row>
      <xdr:rowOff>0</xdr:rowOff>
    </xdr:from>
    <xdr:ext cx="181080" cy="261000"/>
    <xdr:sp macro="" textlink="">
      <xdr:nvSpPr>
        <xdr:cNvPr id="378" name="CustomShape 1">
          <a:extLst>
            <a:ext uri="{FF2B5EF4-FFF2-40B4-BE49-F238E27FC236}">
              <a16:creationId xmlns:a16="http://schemas.microsoft.com/office/drawing/2014/main" id="{00000000-0008-0000-0900-00007A010000}"/>
            </a:ext>
          </a:extLst>
        </xdr:cNvPr>
        <xdr:cNvSpPr/>
      </xdr:nvSpPr>
      <xdr:spPr>
        <a:xfrm>
          <a:off x="657585" y="45424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379" name="CustomShape 1">
          <a:extLst>
            <a:ext uri="{FF2B5EF4-FFF2-40B4-BE49-F238E27FC236}">
              <a16:creationId xmlns:a16="http://schemas.microsoft.com/office/drawing/2014/main" id="{00000000-0008-0000-0900-00007B010000}"/>
            </a:ext>
          </a:extLst>
        </xdr:cNvPr>
        <xdr:cNvSpPr/>
      </xdr:nvSpPr>
      <xdr:spPr>
        <a:xfrm>
          <a:off x="657585" y="45729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380" name="CustomShape 1">
          <a:extLst>
            <a:ext uri="{FF2B5EF4-FFF2-40B4-BE49-F238E27FC236}">
              <a16:creationId xmlns:a16="http://schemas.microsoft.com/office/drawing/2014/main" id="{00000000-0008-0000-0900-00007C010000}"/>
            </a:ext>
          </a:extLst>
        </xdr:cNvPr>
        <xdr:cNvSpPr/>
      </xdr:nvSpPr>
      <xdr:spPr>
        <a:xfrm>
          <a:off x="657585" y="45729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381" name="CustomShape 1">
          <a:extLst>
            <a:ext uri="{FF2B5EF4-FFF2-40B4-BE49-F238E27FC236}">
              <a16:creationId xmlns:a16="http://schemas.microsoft.com/office/drawing/2014/main" id="{00000000-0008-0000-0900-00007D010000}"/>
            </a:ext>
          </a:extLst>
        </xdr:cNvPr>
        <xdr:cNvSpPr/>
      </xdr:nvSpPr>
      <xdr:spPr>
        <a:xfrm>
          <a:off x="657585" y="45729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382" name="CustomShape 1">
          <a:extLst>
            <a:ext uri="{FF2B5EF4-FFF2-40B4-BE49-F238E27FC236}">
              <a16:creationId xmlns:a16="http://schemas.microsoft.com/office/drawing/2014/main" id="{00000000-0008-0000-0900-00007E010000}"/>
            </a:ext>
          </a:extLst>
        </xdr:cNvPr>
        <xdr:cNvSpPr/>
      </xdr:nvSpPr>
      <xdr:spPr>
        <a:xfrm>
          <a:off x="657585" y="45729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383" name="CustomShape 1">
          <a:extLst>
            <a:ext uri="{FF2B5EF4-FFF2-40B4-BE49-F238E27FC236}">
              <a16:creationId xmlns:a16="http://schemas.microsoft.com/office/drawing/2014/main" id="{00000000-0008-0000-0900-00007F010000}"/>
            </a:ext>
          </a:extLst>
        </xdr:cNvPr>
        <xdr:cNvSpPr/>
      </xdr:nvSpPr>
      <xdr:spPr>
        <a:xfrm>
          <a:off x="657585" y="45729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384" name="CustomShape 1">
          <a:extLst>
            <a:ext uri="{FF2B5EF4-FFF2-40B4-BE49-F238E27FC236}">
              <a16:creationId xmlns:a16="http://schemas.microsoft.com/office/drawing/2014/main" id="{00000000-0008-0000-0900-000080010000}"/>
            </a:ext>
          </a:extLst>
        </xdr:cNvPr>
        <xdr:cNvSpPr/>
      </xdr:nvSpPr>
      <xdr:spPr>
        <a:xfrm>
          <a:off x="657585" y="45729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385" name="CustomShape 1">
          <a:extLst>
            <a:ext uri="{FF2B5EF4-FFF2-40B4-BE49-F238E27FC236}">
              <a16:creationId xmlns:a16="http://schemas.microsoft.com/office/drawing/2014/main" id="{00000000-0008-0000-0900-000081010000}"/>
            </a:ext>
          </a:extLst>
        </xdr:cNvPr>
        <xdr:cNvSpPr/>
      </xdr:nvSpPr>
      <xdr:spPr>
        <a:xfrm>
          <a:off x="657585" y="45729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386" name="CustomShape 1">
          <a:extLst>
            <a:ext uri="{FF2B5EF4-FFF2-40B4-BE49-F238E27FC236}">
              <a16:creationId xmlns:a16="http://schemas.microsoft.com/office/drawing/2014/main" id="{00000000-0008-0000-0900-000082010000}"/>
            </a:ext>
          </a:extLst>
        </xdr:cNvPr>
        <xdr:cNvSpPr/>
      </xdr:nvSpPr>
      <xdr:spPr>
        <a:xfrm>
          <a:off x="657585" y="45729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387" name="CustomShape 1">
          <a:extLst>
            <a:ext uri="{FF2B5EF4-FFF2-40B4-BE49-F238E27FC236}">
              <a16:creationId xmlns:a16="http://schemas.microsoft.com/office/drawing/2014/main" id="{00000000-0008-0000-0900-000083010000}"/>
            </a:ext>
          </a:extLst>
        </xdr:cNvPr>
        <xdr:cNvSpPr/>
      </xdr:nvSpPr>
      <xdr:spPr>
        <a:xfrm>
          <a:off x="657585" y="45729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117</xdr:row>
      <xdr:rowOff>0</xdr:rowOff>
    </xdr:from>
    <xdr:ext cx="181080" cy="261000"/>
    <xdr:sp macro="" textlink="">
      <xdr:nvSpPr>
        <xdr:cNvPr id="388" name="CustomShape 1">
          <a:extLst>
            <a:ext uri="{FF2B5EF4-FFF2-40B4-BE49-F238E27FC236}">
              <a16:creationId xmlns:a16="http://schemas.microsoft.com/office/drawing/2014/main" id="{00000000-0008-0000-0900-000084010000}"/>
            </a:ext>
          </a:extLst>
        </xdr:cNvPr>
        <xdr:cNvSpPr/>
      </xdr:nvSpPr>
      <xdr:spPr>
        <a:xfrm>
          <a:off x="657585" y="45729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389" name="CustomShape 1">
          <a:extLst>
            <a:ext uri="{FF2B5EF4-FFF2-40B4-BE49-F238E27FC236}">
              <a16:creationId xmlns:a16="http://schemas.microsoft.com/office/drawing/2014/main" id="{00000000-0008-0000-0900-000085010000}"/>
            </a:ext>
          </a:extLst>
        </xdr:cNvPr>
        <xdr:cNvSpPr/>
      </xdr:nvSpPr>
      <xdr:spPr>
        <a:xfrm>
          <a:off x="657585" y="46034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390" name="CustomShape 1">
          <a:extLst>
            <a:ext uri="{FF2B5EF4-FFF2-40B4-BE49-F238E27FC236}">
              <a16:creationId xmlns:a16="http://schemas.microsoft.com/office/drawing/2014/main" id="{00000000-0008-0000-0900-000086010000}"/>
            </a:ext>
          </a:extLst>
        </xdr:cNvPr>
        <xdr:cNvSpPr/>
      </xdr:nvSpPr>
      <xdr:spPr>
        <a:xfrm>
          <a:off x="657585" y="46034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391" name="CustomShape 1">
          <a:extLst>
            <a:ext uri="{FF2B5EF4-FFF2-40B4-BE49-F238E27FC236}">
              <a16:creationId xmlns:a16="http://schemas.microsoft.com/office/drawing/2014/main" id="{00000000-0008-0000-0900-000087010000}"/>
            </a:ext>
          </a:extLst>
        </xdr:cNvPr>
        <xdr:cNvSpPr/>
      </xdr:nvSpPr>
      <xdr:spPr>
        <a:xfrm>
          <a:off x="657585" y="46034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392" name="CustomShape 1">
          <a:extLst>
            <a:ext uri="{FF2B5EF4-FFF2-40B4-BE49-F238E27FC236}">
              <a16:creationId xmlns:a16="http://schemas.microsoft.com/office/drawing/2014/main" id="{00000000-0008-0000-0900-000088010000}"/>
            </a:ext>
          </a:extLst>
        </xdr:cNvPr>
        <xdr:cNvSpPr/>
      </xdr:nvSpPr>
      <xdr:spPr>
        <a:xfrm>
          <a:off x="657585" y="46034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393" name="CustomShape 1">
          <a:extLst>
            <a:ext uri="{FF2B5EF4-FFF2-40B4-BE49-F238E27FC236}">
              <a16:creationId xmlns:a16="http://schemas.microsoft.com/office/drawing/2014/main" id="{00000000-0008-0000-0900-000089010000}"/>
            </a:ext>
          </a:extLst>
        </xdr:cNvPr>
        <xdr:cNvSpPr/>
      </xdr:nvSpPr>
      <xdr:spPr>
        <a:xfrm>
          <a:off x="657585" y="46034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394" name="CustomShape 1">
          <a:extLst>
            <a:ext uri="{FF2B5EF4-FFF2-40B4-BE49-F238E27FC236}">
              <a16:creationId xmlns:a16="http://schemas.microsoft.com/office/drawing/2014/main" id="{00000000-0008-0000-0900-00008A010000}"/>
            </a:ext>
          </a:extLst>
        </xdr:cNvPr>
        <xdr:cNvSpPr/>
      </xdr:nvSpPr>
      <xdr:spPr>
        <a:xfrm>
          <a:off x="657585" y="46034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395" name="CustomShape 1">
          <a:extLst>
            <a:ext uri="{FF2B5EF4-FFF2-40B4-BE49-F238E27FC236}">
              <a16:creationId xmlns:a16="http://schemas.microsoft.com/office/drawing/2014/main" id="{00000000-0008-0000-0900-00008B010000}"/>
            </a:ext>
          </a:extLst>
        </xdr:cNvPr>
        <xdr:cNvSpPr/>
      </xdr:nvSpPr>
      <xdr:spPr>
        <a:xfrm>
          <a:off x="657585" y="46034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396" name="CustomShape 1">
          <a:extLst>
            <a:ext uri="{FF2B5EF4-FFF2-40B4-BE49-F238E27FC236}">
              <a16:creationId xmlns:a16="http://schemas.microsoft.com/office/drawing/2014/main" id="{00000000-0008-0000-0900-00008C010000}"/>
            </a:ext>
          </a:extLst>
        </xdr:cNvPr>
        <xdr:cNvSpPr/>
      </xdr:nvSpPr>
      <xdr:spPr>
        <a:xfrm>
          <a:off x="657585" y="46034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397" name="CustomShape 1">
          <a:extLst>
            <a:ext uri="{FF2B5EF4-FFF2-40B4-BE49-F238E27FC236}">
              <a16:creationId xmlns:a16="http://schemas.microsoft.com/office/drawing/2014/main" id="{00000000-0008-0000-0900-00008D010000}"/>
            </a:ext>
          </a:extLst>
        </xdr:cNvPr>
        <xdr:cNvSpPr/>
      </xdr:nvSpPr>
      <xdr:spPr>
        <a:xfrm>
          <a:off x="657585" y="46034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118</xdr:row>
      <xdr:rowOff>0</xdr:rowOff>
    </xdr:from>
    <xdr:ext cx="181080" cy="261000"/>
    <xdr:sp macro="" textlink="">
      <xdr:nvSpPr>
        <xdr:cNvPr id="398" name="CustomShape 1">
          <a:extLst>
            <a:ext uri="{FF2B5EF4-FFF2-40B4-BE49-F238E27FC236}">
              <a16:creationId xmlns:a16="http://schemas.microsoft.com/office/drawing/2014/main" id="{00000000-0008-0000-0900-00008E010000}"/>
            </a:ext>
          </a:extLst>
        </xdr:cNvPr>
        <xdr:cNvSpPr/>
      </xdr:nvSpPr>
      <xdr:spPr>
        <a:xfrm>
          <a:off x="657585" y="46034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399" name="CustomShape 1">
          <a:extLst>
            <a:ext uri="{FF2B5EF4-FFF2-40B4-BE49-F238E27FC236}">
              <a16:creationId xmlns:a16="http://schemas.microsoft.com/office/drawing/2014/main" id="{00000000-0008-0000-0900-00008F010000}"/>
            </a:ext>
          </a:extLst>
        </xdr:cNvPr>
        <xdr:cNvSpPr/>
      </xdr:nvSpPr>
      <xdr:spPr>
        <a:xfrm>
          <a:off x="657585" y="46339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400" name="CustomShape 1">
          <a:extLst>
            <a:ext uri="{FF2B5EF4-FFF2-40B4-BE49-F238E27FC236}">
              <a16:creationId xmlns:a16="http://schemas.microsoft.com/office/drawing/2014/main" id="{00000000-0008-0000-0900-000090010000}"/>
            </a:ext>
          </a:extLst>
        </xdr:cNvPr>
        <xdr:cNvSpPr/>
      </xdr:nvSpPr>
      <xdr:spPr>
        <a:xfrm>
          <a:off x="657585" y="46339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401" name="CustomShape 1">
          <a:extLst>
            <a:ext uri="{FF2B5EF4-FFF2-40B4-BE49-F238E27FC236}">
              <a16:creationId xmlns:a16="http://schemas.microsoft.com/office/drawing/2014/main" id="{00000000-0008-0000-0900-000091010000}"/>
            </a:ext>
          </a:extLst>
        </xdr:cNvPr>
        <xdr:cNvSpPr/>
      </xdr:nvSpPr>
      <xdr:spPr>
        <a:xfrm>
          <a:off x="657585" y="46339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402" name="CustomShape 1">
          <a:extLst>
            <a:ext uri="{FF2B5EF4-FFF2-40B4-BE49-F238E27FC236}">
              <a16:creationId xmlns:a16="http://schemas.microsoft.com/office/drawing/2014/main" id="{00000000-0008-0000-0900-000092010000}"/>
            </a:ext>
          </a:extLst>
        </xdr:cNvPr>
        <xdr:cNvSpPr/>
      </xdr:nvSpPr>
      <xdr:spPr>
        <a:xfrm>
          <a:off x="657585" y="46339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403" name="CustomShape 1">
          <a:extLst>
            <a:ext uri="{FF2B5EF4-FFF2-40B4-BE49-F238E27FC236}">
              <a16:creationId xmlns:a16="http://schemas.microsoft.com/office/drawing/2014/main" id="{00000000-0008-0000-0900-000093010000}"/>
            </a:ext>
          </a:extLst>
        </xdr:cNvPr>
        <xdr:cNvSpPr/>
      </xdr:nvSpPr>
      <xdr:spPr>
        <a:xfrm>
          <a:off x="657585" y="46339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404" name="CustomShape 1">
          <a:extLst>
            <a:ext uri="{FF2B5EF4-FFF2-40B4-BE49-F238E27FC236}">
              <a16:creationId xmlns:a16="http://schemas.microsoft.com/office/drawing/2014/main" id="{00000000-0008-0000-0900-000094010000}"/>
            </a:ext>
          </a:extLst>
        </xdr:cNvPr>
        <xdr:cNvSpPr/>
      </xdr:nvSpPr>
      <xdr:spPr>
        <a:xfrm>
          <a:off x="657585" y="46339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405" name="CustomShape 1">
          <a:extLst>
            <a:ext uri="{FF2B5EF4-FFF2-40B4-BE49-F238E27FC236}">
              <a16:creationId xmlns:a16="http://schemas.microsoft.com/office/drawing/2014/main" id="{00000000-0008-0000-0900-000095010000}"/>
            </a:ext>
          </a:extLst>
        </xdr:cNvPr>
        <xdr:cNvSpPr/>
      </xdr:nvSpPr>
      <xdr:spPr>
        <a:xfrm>
          <a:off x="657585" y="46339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406" name="CustomShape 1">
          <a:extLst>
            <a:ext uri="{FF2B5EF4-FFF2-40B4-BE49-F238E27FC236}">
              <a16:creationId xmlns:a16="http://schemas.microsoft.com/office/drawing/2014/main" id="{00000000-0008-0000-0900-000096010000}"/>
            </a:ext>
          </a:extLst>
        </xdr:cNvPr>
        <xdr:cNvSpPr/>
      </xdr:nvSpPr>
      <xdr:spPr>
        <a:xfrm>
          <a:off x="657585" y="46339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407" name="CustomShape 1">
          <a:extLst>
            <a:ext uri="{FF2B5EF4-FFF2-40B4-BE49-F238E27FC236}">
              <a16:creationId xmlns:a16="http://schemas.microsoft.com/office/drawing/2014/main" id="{00000000-0008-0000-0900-000097010000}"/>
            </a:ext>
          </a:extLst>
        </xdr:cNvPr>
        <xdr:cNvSpPr/>
      </xdr:nvSpPr>
      <xdr:spPr>
        <a:xfrm>
          <a:off x="657585" y="46339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119</xdr:row>
      <xdr:rowOff>0</xdr:rowOff>
    </xdr:from>
    <xdr:ext cx="181080" cy="261000"/>
    <xdr:sp macro="" textlink="">
      <xdr:nvSpPr>
        <xdr:cNvPr id="408" name="CustomShape 1">
          <a:extLst>
            <a:ext uri="{FF2B5EF4-FFF2-40B4-BE49-F238E27FC236}">
              <a16:creationId xmlns:a16="http://schemas.microsoft.com/office/drawing/2014/main" id="{00000000-0008-0000-0900-000098010000}"/>
            </a:ext>
          </a:extLst>
        </xdr:cNvPr>
        <xdr:cNvSpPr/>
      </xdr:nvSpPr>
      <xdr:spPr>
        <a:xfrm>
          <a:off x="657585" y="46339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409" name="CustomShape 1">
          <a:extLst>
            <a:ext uri="{FF2B5EF4-FFF2-40B4-BE49-F238E27FC236}">
              <a16:creationId xmlns:a16="http://schemas.microsoft.com/office/drawing/2014/main" id="{00000000-0008-0000-0900-000099010000}"/>
            </a:ext>
          </a:extLst>
        </xdr:cNvPr>
        <xdr:cNvSpPr/>
      </xdr:nvSpPr>
      <xdr:spPr>
        <a:xfrm>
          <a:off x="657585" y="46643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410" name="CustomShape 1">
          <a:extLst>
            <a:ext uri="{FF2B5EF4-FFF2-40B4-BE49-F238E27FC236}">
              <a16:creationId xmlns:a16="http://schemas.microsoft.com/office/drawing/2014/main" id="{00000000-0008-0000-0900-00009A010000}"/>
            </a:ext>
          </a:extLst>
        </xdr:cNvPr>
        <xdr:cNvSpPr/>
      </xdr:nvSpPr>
      <xdr:spPr>
        <a:xfrm>
          <a:off x="657585" y="46643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411" name="CustomShape 1">
          <a:extLst>
            <a:ext uri="{FF2B5EF4-FFF2-40B4-BE49-F238E27FC236}">
              <a16:creationId xmlns:a16="http://schemas.microsoft.com/office/drawing/2014/main" id="{00000000-0008-0000-0900-00009B010000}"/>
            </a:ext>
          </a:extLst>
        </xdr:cNvPr>
        <xdr:cNvSpPr/>
      </xdr:nvSpPr>
      <xdr:spPr>
        <a:xfrm>
          <a:off x="657585" y="46643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412" name="CustomShape 1">
          <a:extLst>
            <a:ext uri="{FF2B5EF4-FFF2-40B4-BE49-F238E27FC236}">
              <a16:creationId xmlns:a16="http://schemas.microsoft.com/office/drawing/2014/main" id="{00000000-0008-0000-0900-00009C010000}"/>
            </a:ext>
          </a:extLst>
        </xdr:cNvPr>
        <xdr:cNvSpPr/>
      </xdr:nvSpPr>
      <xdr:spPr>
        <a:xfrm>
          <a:off x="657585" y="46643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413" name="CustomShape 1">
          <a:extLst>
            <a:ext uri="{FF2B5EF4-FFF2-40B4-BE49-F238E27FC236}">
              <a16:creationId xmlns:a16="http://schemas.microsoft.com/office/drawing/2014/main" id="{00000000-0008-0000-0900-00009D010000}"/>
            </a:ext>
          </a:extLst>
        </xdr:cNvPr>
        <xdr:cNvSpPr/>
      </xdr:nvSpPr>
      <xdr:spPr>
        <a:xfrm>
          <a:off x="657585" y="46643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414" name="CustomShape 1">
          <a:extLst>
            <a:ext uri="{FF2B5EF4-FFF2-40B4-BE49-F238E27FC236}">
              <a16:creationId xmlns:a16="http://schemas.microsoft.com/office/drawing/2014/main" id="{00000000-0008-0000-0900-00009E010000}"/>
            </a:ext>
          </a:extLst>
        </xdr:cNvPr>
        <xdr:cNvSpPr/>
      </xdr:nvSpPr>
      <xdr:spPr>
        <a:xfrm>
          <a:off x="657585" y="46643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415" name="CustomShape 1">
          <a:extLst>
            <a:ext uri="{FF2B5EF4-FFF2-40B4-BE49-F238E27FC236}">
              <a16:creationId xmlns:a16="http://schemas.microsoft.com/office/drawing/2014/main" id="{00000000-0008-0000-0900-00009F010000}"/>
            </a:ext>
          </a:extLst>
        </xdr:cNvPr>
        <xdr:cNvSpPr/>
      </xdr:nvSpPr>
      <xdr:spPr>
        <a:xfrm>
          <a:off x="657585" y="46643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416" name="CustomShape 1">
          <a:extLst>
            <a:ext uri="{FF2B5EF4-FFF2-40B4-BE49-F238E27FC236}">
              <a16:creationId xmlns:a16="http://schemas.microsoft.com/office/drawing/2014/main" id="{00000000-0008-0000-0900-0000A0010000}"/>
            </a:ext>
          </a:extLst>
        </xdr:cNvPr>
        <xdr:cNvSpPr/>
      </xdr:nvSpPr>
      <xdr:spPr>
        <a:xfrm>
          <a:off x="657585" y="46643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417" name="CustomShape 1">
          <a:extLst>
            <a:ext uri="{FF2B5EF4-FFF2-40B4-BE49-F238E27FC236}">
              <a16:creationId xmlns:a16="http://schemas.microsoft.com/office/drawing/2014/main" id="{00000000-0008-0000-0900-0000A1010000}"/>
            </a:ext>
          </a:extLst>
        </xdr:cNvPr>
        <xdr:cNvSpPr/>
      </xdr:nvSpPr>
      <xdr:spPr>
        <a:xfrm>
          <a:off x="657585" y="46643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120</xdr:row>
      <xdr:rowOff>0</xdr:rowOff>
    </xdr:from>
    <xdr:ext cx="181080" cy="261000"/>
    <xdr:sp macro="" textlink="">
      <xdr:nvSpPr>
        <xdr:cNvPr id="418" name="CustomShape 1">
          <a:extLst>
            <a:ext uri="{FF2B5EF4-FFF2-40B4-BE49-F238E27FC236}">
              <a16:creationId xmlns:a16="http://schemas.microsoft.com/office/drawing/2014/main" id="{00000000-0008-0000-0900-0000A2010000}"/>
            </a:ext>
          </a:extLst>
        </xdr:cNvPr>
        <xdr:cNvSpPr/>
      </xdr:nvSpPr>
      <xdr:spPr>
        <a:xfrm>
          <a:off x="657585" y="466439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121</xdr:row>
      <xdr:rowOff>0</xdr:rowOff>
    </xdr:from>
    <xdr:ext cx="181080" cy="261000"/>
    <xdr:sp macro="" textlink="">
      <xdr:nvSpPr>
        <xdr:cNvPr id="419" name="CustomShape 1">
          <a:extLst>
            <a:ext uri="{FF2B5EF4-FFF2-40B4-BE49-F238E27FC236}">
              <a16:creationId xmlns:a16="http://schemas.microsoft.com/office/drawing/2014/main" id="{00000000-0008-0000-0900-0000A3010000}"/>
            </a:ext>
          </a:extLst>
        </xdr:cNvPr>
        <xdr:cNvSpPr/>
      </xdr:nvSpPr>
      <xdr:spPr>
        <a:xfrm>
          <a:off x="657585" y="46948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121</xdr:row>
      <xdr:rowOff>0</xdr:rowOff>
    </xdr:from>
    <xdr:ext cx="181080" cy="261000"/>
    <xdr:sp macro="" textlink="">
      <xdr:nvSpPr>
        <xdr:cNvPr id="420" name="CustomShape 1">
          <a:extLst>
            <a:ext uri="{FF2B5EF4-FFF2-40B4-BE49-F238E27FC236}">
              <a16:creationId xmlns:a16="http://schemas.microsoft.com/office/drawing/2014/main" id="{00000000-0008-0000-0900-0000A4010000}"/>
            </a:ext>
          </a:extLst>
        </xdr:cNvPr>
        <xdr:cNvSpPr/>
      </xdr:nvSpPr>
      <xdr:spPr>
        <a:xfrm>
          <a:off x="657585" y="46948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121</xdr:row>
      <xdr:rowOff>0</xdr:rowOff>
    </xdr:from>
    <xdr:ext cx="181080" cy="261000"/>
    <xdr:sp macro="" textlink="">
      <xdr:nvSpPr>
        <xdr:cNvPr id="421" name="CustomShape 1">
          <a:extLst>
            <a:ext uri="{FF2B5EF4-FFF2-40B4-BE49-F238E27FC236}">
              <a16:creationId xmlns:a16="http://schemas.microsoft.com/office/drawing/2014/main" id="{00000000-0008-0000-0900-0000A5010000}"/>
            </a:ext>
          </a:extLst>
        </xdr:cNvPr>
        <xdr:cNvSpPr/>
      </xdr:nvSpPr>
      <xdr:spPr>
        <a:xfrm>
          <a:off x="657585" y="46948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121</xdr:row>
      <xdr:rowOff>0</xdr:rowOff>
    </xdr:from>
    <xdr:ext cx="181080" cy="261000"/>
    <xdr:sp macro="" textlink="">
      <xdr:nvSpPr>
        <xdr:cNvPr id="422" name="CustomShape 1">
          <a:extLst>
            <a:ext uri="{FF2B5EF4-FFF2-40B4-BE49-F238E27FC236}">
              <a16:creationId xmlns:a16="http://schemas.microsoft.com/office/drawing/2014/main" id="{00000000-0008-0000-0900-0000A6010000}"/>
            </a:ext>
          </a:extLst>
        </xdr:cNvPr>
        <xdr:cNvSpPr/>
      </xdr:nvSpPr>
      <xdr:spPr>
        <a:xfrm>
          <a:off x="657585" y="46948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121</xdr:row>
      <xdr:rowOff>0</xdr:rowOff>
    </xdr:from>
    <xdr:ext cx="181080" cy="261000"/>
    <xdr:sp macro="" textlink="">
      <xdr:nvSpPr>
        <xdr:cNvPr id="423" name="CustomShape 1">
          <a:extLst>
            <a:ext uri="{FF2B5EF4-FFF2-40B4-BE49-F238E27FC236}">
              <a16:creationId xmlns:a16="http://schemas.microsoft.com/office/drawing/2014/main" id="{00000000-0008-0000-0900-0000A7010000}"/>
            </a:ext>
          </a:extLst>
        </xdr:cNvPr>
        <xdr:cNvSpPr/>
      </xdr:nvSpPr>
      <xdr:spPr>
        <a:xfrm>
          <a:off x="657585" y="46948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121</xdr:row>
      <xdr:rowOff>0</xdr:rowOff>
    </xdr:from>
    <xdr:ext cx="181080" cy="261000"/>
    <xdr:sp macro="" textlink="">
      <xdr:nvSpPr>
        <xdr:cNvPr id="424" name="CustomShape 1">
          <a:extLst>
            <a:ext uri="{FF2B5EF4-FFF2-40B4-BE49-F238E27FC236}">
              <a16:creationId xmlns:a16="http://schemas.microsoft.com/office/drawing/2014/main" id="{00000000-0008-0000-0900-0000A8010000}"/>
            </a:ext>
          </a:extLst>
        </xdr:cNvPr>
        <xdr:cNvSpPr/>
      </xdr:nvSpPr>
      <xdr:spPr>
        <a:xfrm>
          <a:off x="657585" y="46948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121</xdr:row>
      <xdr:rowOff>0</xdr:rowOff>
    </xdr:from>
    <xdr:ext cx="181080" cy="261000"/>
    <xdr:sp macro="" textlink="">
      <xdr:nvSpPr>
        <xdr:cNvPr id="425" name="CustomShape 1">
          <a:extLst>
            <a:ext uri="{FF2B5EF4-FFF2-40B4-BE49-F238E27FC236}">
              <a16:creationId xmlns:a16="http://schemas.microsoft.com/office/drawing/2014/main" id="{00000000-0008-0000-0900-0000A9010000}"/>
            </a:ext>
          </a:extLst>
        </xdr:cNvPr>
        <xdr:cNvSpPr/>
      </xdr:nvSpPr>
      <xdr:spPr>
        <a:xfrm>
          <a:off x="657585" y="46948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121</xdr:row>
      <xdr:rowOff>0</xdr:rowOff>
    </xdr:from>
    <xdr:ext cx="181080" cy="261000"/>
    <xdr:sp macro="" textlink="">
      <xdr:nvSpPr>
        <xdr:cNvPr id="426" name="CustomShape 1">
          <a:extLst>
            <a:ext uri="{FF2B5EF4-FFF2-40B4-BE49-F238E27FC236}">
              <a16:creationId xmlns:a16="http://schemas.microsoft.com/office/drawing/2014/main" id="{00000000-0008-0000-0900-0000AA010000}"/>
            </a:ext>
          </a:extLst>
        </xdr:cNvPr>
        <xdr:cNvSpPr/>
      </xdr:nvSpPr>
      <xdr:spPr>
        <a:xfrm>
          <a:off x="657585" y="46948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121</xdr:row>
      <xdr:rowOff>0</xdr:rowOff>
    </xdr:from>
    <xdr:ext cx="181080" cy="261000"/>
    <xdr:sp macro="" textlink="">
      <xdr:nvSpPr>
        <xdr:cNvPr id="427" name="CustomShape 1">
          <a:extLst>
            <a:ext uri="{FF2B5EF4-FFF2-40B4-BE49-F238E27FC236}">
              <a16:creationId xmlns:a16="http://schemas.microsoft.com/office/drawing/2014/main" id="{00000000-0008-0000-0900-0000AB010000}"/>
            </a:ext>
          </a:extLst>
        </xdr:cNvPr>
        <xdr:cNvSpPr/>
      </xdr:nvSpPr>
      <xdr:spPr>
        <a:xfrm>
          <a:off x="657585" y="46948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121</xdr:row>
      <xdr:rowOff>0</xdr:rowOff>
    </xdr:from>
    <xdr:ext cx="181080" cy="261000"/>
    <xdr:sp macro="" textlink="">
      <xdr:nvSpPr>
        <xdr:cNvPr id="428" name="CustomShape 1">
          <a:extLst>
            <a:ext uri="{FF2B5EF4-FFF2-40B4-BE49-F238E27FC236}">
              <a16:creationId xmlns:a16="http://schemas.microsoft.com/office/drawing/2014/main" id="{00000000-0008-0000-0900-0000AC010000}"/>
            </a:ext>
          </a:extLst>
        </xdr:cNvPr>
        <xdr:cNvSpPr/>
      </xdr:nvSpPr>
      <xdr:spPr>
        <a:xfrm>
          <a:off x="657585" y="469487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429" name="CustomShape 1">
          <a:extLst>
            <a:ext uri="{FF2B5EF4-FFF2-40B4-BE49-F238E27FC236}">
              <a16:creationId xmlns:a16="http://schemas.microsoft.com/office/drawing/2014/main" id="{00000000-0008-0000-0900-0000AD010000}"/>
            </a:ext>
          </a:extLst>
        </xdr:cNvPr>
        <xdr:cNvSpPr/>
      </xdr:nvSpPr>
      <xdr:spPr>
        <a:xfrm>
          <a:off x="657585" y="47253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430" name="CustomShape 1">
          <a:extLst>
            <a:ext uri="{FF2B5EF4-FFF2-40B4-BE49-F238E27FC236}">
              <a16:creationId xmlns:a16="http://schemas.microsoft.com/office/drawing/2014/main" id="{00000000-0008-0000-0900-0000AE010000}"/>
            </a:ext>
          </a:extLst>
        </xdr:cNvPr>
        <xdr:cNvSpPr/>
      </xdr:nvSpPr>
      <xdr:spPr>
        <a:xfrm>
          <a:off x="657585" y="47253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431" name="CustomShape 1">
          <a:extLst>
            <a:ext uri="{FF2B5EF4-FFF2-40B4-BE49-F238E27FC236}">
              <a16:creationId xmlns:a16="http://schemas.microsoft.com/office/drawing/2014/main" id="{00000000-0008-0000-0900-0000AF010000}"/>
            </a:ext>
          </a:extLst>
        </xdr:cNvPr>
        <xdr:cNvSpPr/>
      </xdr:nvSpPr>
      <xdr:spPr>
        <a:xfrm>
          <a:off x="657585" y="47253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432" name="CustomShape 1">
          <a:extLst>
            <a:ext uri="{FF2B5EF4-FFF2-40B4-BE49-F238E27FC236}">
              <a16:creationId xmlns:a16="http://schemas.microsoft.com/office/drawing/2014/main" id="{00000000-0008-0000-0900-0000B0010000}"/>
            </a:ext>
          </a:extLst>
        </xdr:cNvPr>
        <xdr:cNvSpPr/>
      </xdr:nvSpPr>
      <xdr:spPr>
        <a:xfrm>
          <a:off x="657585" y="47253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433" name="CustomShape 1">
          <a:extLst>
            <a:ext uri="{FF2B5EF4-FFF2-40B4-BE49-F238E27FC236}">
              <a16:creationId xmlns:a16="http://schemas.microsoft.com/office/drawing/2014/main" id="{00000000-0008-0000-0900-0000B1010000}"/>
            </a:ext>
          </a:extLst>
        </xdr:cNvPr>
        <xdr:cNvSpPr/>
      </xdr:nvSpPr>
      <xdr:spPr>
        <a:xfrm>
          <a:off x="657585" y="47253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434" name="CustomShape 1">
          <a:extLst>
            <a:ext uri="{FF2B5EF4-FFF2-40B4-BE49-F238E27FC236}">
              <a16:creationId xmlns:a16="http://schemas.microsoft.com/office/drawing/2014/main" id="{00000000-0008-0000-0900-0000B2010000}"/>
            </a:ext>
          </a:extLst>
        </xdr:cNvPr>
        <xdr:cNvSpPr/>
      </xdr:nvSpPr>
      <xdr:spPr>
        <a:xfrm>
          <a:off x="657585" y="47253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435" name="CustomShape 1">
          <a:extLst>
            <a:ext uri="{FF2B5EF4-FFF2-40B4-BE49-F238E27FC236}">
              <a16:creationId xmlns:a16="http://schemas.microsoft.com/office/drawing/2014/main" id="{00000000-0008-0000-0900-0000B3010000}"/>
            </a:ext>
          </a:extLst>
        </xdr:cNvPr>
        <xdr:cNvSpPr/>
      </xdr:nvSpPr>
      <xdr:spPr>
        <a:xfrm>
          <a:off x="657585" y="47253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436" name="CustomShape 1">
          <a:extLst>
            <a:ext uri="{FF2B5EF4-FFF2-40B4-BE49-F238E27FC236}">
              <a16:creationId xmlns:a16="http://schemas.microsoft.com/office/drawing/2014/main" id="{00000000-0008-0000-0900-0000B4010000}"/>
            </a:ext>
          </a:extLst>
        </xdr:cNvPr>
        <xdr:cNvSpPr/>
      </xdr:nvSpPr>
      <xdr:spPr>
        <a:xfrm>
          <a:off x="657585" y="47253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437" name="CustomShape 1">
          <a:extLst>
            <a:ext uri="{FF2B5EF4-FFF2-40B4-BE49-F238E27FC236}">
              <a16:creationId xmlns:a16="http://schemas.microsoft.com/office/drawing/2014/main" id="{00000000-0008-0000-0900-0000B5010000}"/>
            </a:ext>
          </a:extLst>
        </xdr:cNvPr>
        <xdr:cNvSpPr/>
      </xdr:nvSpPr>
      <xdr:spPr>
        <a:xfrm>
          <a:off x="657585" y="47253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122</xdr:row>
      <xdr:rowOff>0</xdr:rowOff>
    </xdr:from>
    <xdr:ext cx="181080" cy="261000"/>
    <xdr:sp macro="" textlink="">
      <xdr:nvSpPr>
        <xdr:cNvPr id="438" name="CustomShape 1">
          <a:extLst>
            <a:ext uri="{FF2B5EF4-FFF2-40B4-BE49-F238E27FC236}">
              <a16:creationId xmlns:a16="http://schemas.microsoft.com/office/drawing/2014/main" id="{00000000-0008-0000-0900-0000B6010000}"/>
            </a:ext>
          </a:extLst>
        </xdr:cNvPr>
        <xdr:cNvSpPr/>
      </xdr:nvSpPr>
      <xdr:spPr>
        <a:xfrm>
          <a:off x="657585" y="472535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439" name="CustomShape 1">
          <a:extLst>
            <a:ext uri="{FF2B5EF4-FFF2-40B4-BE49-F238E27FC236}">
              <a16:creationId xmlns:a16="http://schemas.microsoft.com/office/drawing/2014/main" id="{00000000-0008-0000-0900-0000B7010000}"/>
            </a:ext>
          </a:extLst>
        </xdr:cNvPr>
        <xdr:cNvSpPr/>
      </xdr:nvSpPr>
      <xdr:spPr>
        <a:xfrm>
          <a:off x="657585" y="47558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440" name="CustomShape 1">
          <a:extLst>
            <a:ext uri="{FF2B5EF4-FFF2-40B4-BE49-F238E27FC236}">
              <a16:creationId xmlns:a16="http://schemas.microsoft.com/office/drawing/2014/main" id="{00000000-0008-0000-0900-0000B8010000}"/>
            </a:ext>
          </a:extLst>
        </xdr:cNvPr>
        <xdr:cNvSpPr/>
      </xdr:nvSpPr>
      <xdr:spPr>
        <a:xfrm>
          <a:off x="657585" y="47558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441" name="CustomShape 1">
          <a:extLst>
            <a:ext uri="{FF2B5EF4-FFF2-40B4-BE49-F238E27FC236}">
              <a16:creationId xmlns:a16="http://schemas.microsoft.com/office/drawing/2014/main" id="{00000000-0008-0000-0900-0000B9010000}"/>
            </a:ext>
          </a:extLst>
        </xdr:cNvPr>
        <xdr:cNvSpPr/>
      </xdr:nvSpPr>
      <xdr:spPr>
        <a:xfrm>
          <a:off x="657585" y="47558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442" name="CustomShape 1">
          <a:extLst>
            <a:ext uri="{FF2B5EF4-FFF2-40B4-BE49-F238E27FC236}">
              <a16:creationId xmlns:a16="http://schemas.microsoft.com/office/drawing/2014/main" id="{00000000-0008-0000-0900-0000BA010000}"/>
            </a:ext>
          </a:extLst>
        </xdr:cNvPr>
        <xdr:cNvSpPr/>
      </xdr:nvSpPr>
      <xdr:spPr>
        <a:xfrm>
          <a:off x="657585" y="47558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443" name="CustomShape 1">
          <a:extLst>
            <a:ext uri="{FF2B5EF4-FFF2-40B4-BE49-F238E27FC236}">
              <a16:creationId xmlns:a16="http://schemas.microsoft.com/office/drawing/2014/main" id="{00000000-0008-0000-0900-0000BB010000}"/>
            </a:ext>
          </a:extLst>
        </xdr:cNvPr>
        <xdr:cNvSpPr/>
      </xdr:nvSpPr>
      <xdr:spPr>
        <a:xfrm>
          <a:off x="657585" y="47558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444" name="CustomShape 1">
          <a:extLst>
            <a:ext uri="{FF2B5EF4-FFF2-40B4-BE49-F238E27FC236}">
              <a16:creationId xmlns:a16="http://schemas.microsoft.com/office/drawing/2014/main" id="{00000000-0008-0000-0900-0000BC010000}"/>
            </a:ext>
          </a:extLst>
        </xdr:cNvPr>
        <xdr:cNvSpPr/>
      </xdr:nvSpPr>
      <xdr:spPr>
        <a:xfrm>
          <a:off x="657585" y="47558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445" name="CustomShape 1">
          <a:extLst>
            <a:ext uri="{FF2B5EF4-FFF2-40B4-BE49-F238E27FC236}">
              <a16:creationId xmlns:a16="http://schemas.microsoft.com/office/drawing/2014/main" id="{00000000-0008-0000-0900-0000BD010000}"/>
            </a:ext>
          </a:extLst>
        </xdr:cNvPr>
        <xdr:cNvSpPr/>
      </xdr:nvSpPr>
      <xdr:spPr>
        <a:xfrm>
          <a:off x="657585" y="47558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446" name="CustomShape 1">
          <a:extLst>
            <a:ext uri="{FF2B5EF4-FFF2-40B4-BE49-F238E27FC236}">
              <a16:creationId xmlns:a16="http://schemas.microsoft.com/office/drawing/2014/main" id="{00000000-0008-0000-0900-0000BE010000}"/>
            </a:ext>
          </a:extLst>
        </xdr:cNvPr>
        <xdr:cNvSpPr/>
      </xdr:nvSpPr>
      <xdr:spPr>
        <a:xfrm>
          <a:off x="657585" y="47558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447" name="CustomShape 1">
          <a:extLst>
            <a:ext uri="{FF2B5EF4-FFF2-40B4-BE49-F238E27FC236}">
              <a16:creationId xmlns:a16="http://schemas.microsoft.com/office/drawing/2014/main" id="{00000000-0008-0000-0900-0000BF010000}"/>
            </a:ext>
          </a:extLst>
        </xdr:cNvPr>
        <xdr:cNvSpPr/>
      </xdr:nvSpPr>
      <xdr:spPr>
        <a:xfrm>
          <a:off x="657585" y="47558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123</xdr:row>
      <xdr:rowOff>0</xdr:rowOff>
    </xdr:from>
    <xdr:ext cx="181080" cy="261000"/>
    <xdr:sp macro="" textlink="">
      <xdr:nvSpPr>
        <xdr:cNvPr id="448" name="CustomShape 1">
          <a:extLst>
            <a:ext uri="{FF2B5EF4-FFF2-40B4-BE49-F238E27FC236}">
              <a16:creationId xmlns:a16="http://schemas.microsoft.com/office/drawing/2014/main" id="{00000000-0008-0000-0900-0000C0010000}"/>
            </a:ext>
          </a:extLst>
        </xdr:cNvPr>
        <xdr:cNvSpPr/>
      </xdr:nvSpPr>
      <xdr:spPr>
        <a:xfrm>
          <a:off x="657585" y="475583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449" name="CustomShape 1">
          <a:extLst>
            <a:ext uri="{FF2B5EF4-FFF2-40B4-BE49-F238E27FC236}">
              <a16:creationId xmlns:a16="http://schemas.microsoft.com/office/drawing/2014/main" id="{00000000-0008-0000-0900-0000C1010000}"/>
            </a:ext>
          </a:extLst>
        </xdr:cNvPr>
        <xdr:cNvSpPr/>
      </xdr:nvSpPr>
      <xdr:spPr>
        <a:xfrm>
          <a:off x="657585" y="47863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450" name="CustomShape 1">
          <a:extLst>
            <a:ext uri="{FF2B5EF4-FFF2-40B4-BE49-F238E27FC236}">
              <a16:creationId xmlns:a16="http://schemas.microsoft.com/office/drawing/2014/main" id="{00000000-0008-0000-0900-0000C2010000}"/>
            </a:ext>
          </a:extLst>
        </xdr:cNvPr>
        <xdr:cNvSpPr/>
      </xdr:nvSpPr>
      <xdr:spPr>
        <a:xfrm>
          <a:off x="657585" y="47863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451" name="CustomShape 1">
          <a:extLst>
            <a:ext uri="{FF2B5EF4-FFF2-40B4-BE49-F238E27FC236}">
              <a16:creationId xmlns:a16="http://schemas.microsoft.com/office/drawing/2014/main" id="{00000000-0008-0000-0900-0000C3010000}"/>
            </a:ext>
          </a:extLst>
        </xdr:cNvPr>
        <xdr:cNvSpPr/>
      </xdr:nvSpPr>
      <xdr:spPr>
        <a:xfrm>
          <a:off x="657585" y="47863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452" name="CustomShape 1">
          <a:extLst>
            <a:ext uri="{FF2B5EF4-FFF2-40B4-BE49-F238E27FC236}">
              <a16:creationId xmlns:a16="http://schemas.microsoft.com/office/drawing/2014/main" id="{00000000-0008-0000-0900-0000C4010000}"/>
            </a:ext>
          </a:extLst>
        </xdr:cNvPr>
        <xdr:cNvSpPr/>
      </xdr:nvSpPr>
      <xdr:spPr>
        <a:xfrm>
          <a:off x="657585" y="47863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453" name="CustomShape 1">
          <a:extLst>
            <a:ext uri="{FF2B5EF4-FFF2-40B4-BE49-F238E27FC236}">
              <a16:creationId xmlns:a16="http://schemas.microsoft.com/office/drawing/2014/main" id="{00000000-0008-0000-0900-0000C5010000}"/>
            </a:ext>
          </a:extLst>
        </xdr:cNvPr>
        <xdr:cNvSpPr/>
      </xdr:nvSpPr>
      <xdr:spPr>
        <a:xfrm>
          <a:off x="657585" y="47863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454" name="CustomShape 1">
          <a:extLst>
            <a:ext uri="{FF2B5EF4-FFF2-40B4-BE49-F238E27FC236}">
              <a16:creationId xmlns:a16="http://schemas.microsoft.com/office/drawing/2014/main" id="{00000000-0008-0000-0900-0000C6010000}"/>
            </a:ext>
          </a:extLst>
        </xdr:cNvPr>
        <xdr:cNvSpPr/>
      </xdr:nvSpPr>
      <xdr:spPr>
        <a:xfrm>
          <a:off x="657585" y="47863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455" name="CustomShape 1">
          <a:extLst>
            <a:ext uri="{FF2B5EF4-FFF2-40B4-BE49-F238E27FC236}">
              <a16:creationId xmlns:a16="http://schemas.microsoft.com/office/drawing/2014/main" id="{00000000-0008-0000-0900-0000C7010000}"/>
            </a:ext>
          </a:extLst>
        </xdr:cNvPr>
        <xdr:cNvSpPr/>
      </xdr:nvSpPr>
      <xdr:spPr>
        <a:xfrm>
          <a:off x="657585" y="47863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456" name="CustomShape 1">
          <a:extLst>
            <a:ext uri="{FF2B5EF4-FFF2-40B4-BE49-F238E27FC236}">
              <a16:creationId xmlns:a16="http://schemas.microsoft.com/office/drawing/2014/main" id="{00000000-0008-0000-0900-0000C8010000}"/>
            </a:ext>
          </a:extLst>
        </xdr:cNvPr>
        <xdr:cNvSpPr/>
      </xdr:nvSpPr>
      <xdr:spPr>
        <a:xfrm>
          <a:off x="657585" y="47863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457" name="CustomShape 1">
          <a:extLst>
            <a:ext uri="{FF2B5EF4-FFF2-40B4-BE49-F238E27FC236}">
              <a16:creationId xmlns:a16="http://schemas.microsoft.com/office/drawing/2014/main" id="{00000000-0008-0000-0900-0000C9010000}"/>
            </a:ext>
          </a:extLst>
        </xdr:cNvPr>
        <xdr:cNvSpPr/>
      </xdr:nvSpPr>
      <xdr:spPr>
        <a:xfrm>
          <a:off x="657585" y="47863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1</xdr:col>
      <xdr:colOff>360</xdr:colOff>
      <xdr:row>124</xdr:row>
      <xdr:rowOff>0</xdr:rowOff>
    </xdr:from>
    <xdr:ext cx="181080" cy="261000"/>
    <xdr:sp macro="" textlink="">
      <xdr:nvSpPr>
        <xdr:cNvPr id="458" name="CustomShape 1">
          <a:extLst>
            <a:ext uri="{FF2B5EF4-FFF2-40B4-BE49-F238E27FC236}">
              <a16:creationId xmlns:a16="http://schemas.microsoft.com/office/drawing/2014/main" id="{00000000-0008-0000-0900-0000CA010000}"/>
            </a:ext>
          </a:extLst>
        </xdr:cNvPr>
        <xdr:cNvSpPr/>
      </xdr:nvSpPr>
      <xdr:spPr>
        <a:xfrm>
          <a:off x="657585" y="47863125"/>
          <a:ext cx="181080" cy="261000"/>
        </a:xfrm>
        <a:prstGeom prst="rect">
          <a:avLst/>
        </a:prstGeom>
        <a:noFill/>
        <a:ln>
          <a:noFill/>
        </a:ln>
      </xdr:spPr>
      <xdr:style>
        <a:lnRef idx="0">
          <a:scrgbClr r="0" g="0" b="0"/>
        </a:lnRef>
        <a:fillRef idx="0">
          <a:scrgbClr r="0" g="0" b="0"/>
        </a:fillRef>
        <a:effectRef idx="0">
          <a:scrgbClr r="0" g="0" b="0"/>
        </a:effectRef>
        <a:fontRef idx="minor"/>
      </xdr:style>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file%20per%20verifica%20indicator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 LAVORO"/>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ategoria_Cespite" displayName="Categoria_Cespite" ref="AA9:AF17" totalsRowShown="0" headerRowDxfId="9" dataDxfId="7" headerRowBorderDxfId="8" tableBorderDxfId="6">
  <autoFilter ref="AA9:AF17" xr:uid="{00000000-0009-0000-0100-000001000000}"/>
  <tableColumns count="6">
    <tableColumn id="1" xr3:uid="{00000000-0010-0000-0000-000001000000}" name="Raccolta e trasporto, Spazzamento e lavaggio" dataDxfId="5"/>
    <tableColumn id="2" xr3:uid="{00000000-0010-0000-0000-000002000000}" name="Trattamento Meccanico Biologico" dataDxfId="4"/>
    <tableColumn id="3" xr3:uid="{00000000-0010-0000-0000-000003000000}" name="Discariche" dataDxfId="3"/>
    <tableColumn id="4" xr3:uid="{00000000-0010-0000-0000-000004000000}" name="Inceneritori" dataDxfId="2"/>
    <tableColumn id="5" xr3:uid="{00000000-0010-0000-0000-000005000000}" name="Compostaggio, Digestione Anaerobica e Misti" dataDxfId="1"/>
    <tableColumn id="6" xr3:uid="{00000000-0010-0000-0000-000006000000}" name="Cespiti Comuni"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sheetPr>
  <dimension ref="A1:H37"/>
  <sheetViews>
    <sheetView zoomScale="91" zoomScaleNormal="91" workbookViewId="0">
      <selection activeCell="B20" sqref="B20"/>
    </sheetView>
  </sheetViews>
  <sheetFormatPr defaultColWidth="9.140625" defaultRowHeight="16.5" x14ac:dyDescent="0.3"/>
  <cols>
    <col min="1" max="1" width="5.85546875" style="5" customWidth="1"/>
    <col min="2" max="2" width="27.28515625" style="5" customWidth="1"/>
    <col min="3" max="3" width="25.5703125" style="5" customWidth="1"/>
    <col min="4" max="4" width="65.7109375" style="5" customWidth="1"/>
    <col min="5" max="5" width="5" style="5" customWidth="1"/>
    <col min="6" max="6" width="22.85546875" style="5" bestFit="1" customWidth="1"/>
    <col min="7" max="7" width="23.85546875" style="5" customWidth="1"/>
    <col min="8" max="8" width="65.7109375" style="5" customWidth="1"/>
    <col min="9" max="16384" width="9.140625" style="5"/>
  </cols>
  <sheetData>
    <row r="1" spans="1:8" s="4" customFormat="1" ht="33" customHeight="1" thickBot="1" x14ac:dyDescent="0.3">
      <c r="A1" s="2"/>
      <c r="B1" s="3" t="s">
        <v>0</v>
      </c>
      <c r="D1" s="3"/>
    </row>
    <row r="2" spans="1:8" ht="17.25" thickTop="1" x14ac:dyDescent="0.3"/>
    <row r="3" spans="1:8" x14ac:dyDescent="0.3">
      <c r="B3" s="138" t="s">
        <v>1</v>
      </c>
      <c r="C3" s="138" t="s">
        <v>2</v>
      </c>
      <c r="D3" s="138" t="s">
        <v>3</v>
      </c>
      <c r="F3" s="138" t="s">
        <v>4</v>
      </c>
      <c r="G3" s="138" t="s">
        <v>2</v>
      </c>
      <c r="H3" s="138" t="s">
        <v>3</v>
      </c>
    </row>
    <row r="4" spans="1:8" s="10" customFormat="1" ht="50.1" customHeight="1" x14ac:dyDescent="0.25">
      <c r="B4" s="944" t="s">
        <v>5</v>
      </c>
      <c r="C4" s="22" t="s">
        <v>6</v>
      </c>
      <c r="D4" s="23" t="s">
        <v>7</v>
      </c>
      <c r="F4" s="947" t="s">
        <v>8</v>
      </c>
      <c r="G4" s="132" t="s">
        <v>9</v>
      </c>
      <c r="H4" s="24" t="s">
        <v>10</v>
      </c>
    </row>
    <row r="5" spans="1:8" s="10" customFormat="1" ht="50.1" customHeight="1" x14ac:dyDescent="0.25">
      <c r="B5" s="945"/>
      <c r="C5" s="22" t="s">
        <v>11</v>
      </c>
      <c r="D5" s="23" t="s">
        <v>12</v>
      </c>
      <c r="F5" s="947"/>
      <c r="G5" s="132" t="s">
        <v>13</v>
      </c>
      <c r="H5" s="24" t="s">
        <v>14</v>
      </c>
    </row>
    <row r="6" spans="1:8" s="10" customFormat="1" ht="50.1" customHeight="1" x14ac:dyDescent="0.25">
      <c r="B6" s="945"/>
      <c r="C6" s="22" t="s">
        <v>15</v>
      </c>
      <c r="D6" s="23" t="s">
        <v>16</v>
      </c>
      <c r="F6" s="947"/>
      <c r="G6" s="132" t="s">
        <v>17</v>
      </c>
      <c r="H6" s="23" t="s">
        <v>18</v>
      </c>
    </row>
    <row r="7" spans="1:8" s="10" customFormat="1" ht="50.1" customHeight="1" x14ac:dyDescent="0.25">
      <c r="B7" s="945"/>
      <c r="C7" s="22" t="s">
        <v>19</v>
      </c>
      <c r="D7" s="23" t="s">
        <v>20</v>
      </c>
      <c r="F7" s="948"/>
      <c r="G7" s="132" t="s">
        <v>21</v>
      </c>
      <c r="H7" s="23" t="s">
        <v>22</v>
      </c>
    </row>
    <row r="8" spans="1:8" s="10" customFormat="1" ht="50.1" customHeight="1" x14ac:dyDescent="0.25">
      <c r="B8" s="945"/>
      <c r="C8" s="22" t="s">
        <v>23</v>
      </c>
      <c r="D8" s="23" t="s">
        <v>24</v>
      </c>
      <c r="F8" s="133" t="s">
        <v>25</v>
      </c>
      <c r="G8" s="25" t="s">
        <v>26</v>
      </c>
      <c r="H8" s="24" t="s">
        <v>27</v>
      </c>
    </row>
    <row r="9" spans="1:8" s="10" customFormat="1" ht="50.1" customHeight="1" x14ac:dyDescent="0.25">
      <c r="B9" s="945"/>
      <c r="C9" s="22" t="s">
        <v>28</v>
      </c>
      <c r="D9" s="23" t="s">
        <v>29</v>
      </c>
      <c r="F9" s="24" t="s">
        <v>30</v>
      </c>
      <c r="G9" s="26" t="s">
        <v>31</v>
      </c>
      <c r="H9" s="23" t="s">
        <v>32</v>
      </c>
    </row>
    <row r="10" spans="1:8" s="10" customFormat="1" ht="50.1" customHeight="1" x14ac:dyDescent="0.25">
      <c r="B10" s="945"/>
      <c r="C10" s="22" t="s">
        <v>33</v>
      </c>
      <c r="D10" s="23" t="s">
        <v>34</v>
      </c>
    </row>
    <row r="11" spans="1:8" s="10" customFormat="1" ht="50.1" customHeight="1" x14ac:dyDescent="0.25">
      <c r="B11" s="945"/>
      <c r="C11" s="22" t="s">
        <v>35</v>
      </c>
      <c r="D11" s="23" t="s">
        <v>36</v>
      </c>
    </row>
    <row r="12" spans="1:8" s="10" customFormat="1" ht="50.1" customHeight="1" x14ac:dyDescent="0.25">
      <c r="B12" s="945"/>
      <c r="C12" s="22" t="s">
        <v>37</v>
      </c>
      <c r="D12" s="23" t="s">
        <v>38</v>
      </c>
    </row>
    <row r="13" spans="1:8" s="10" customFormat="1" ht="50.1" customHeight="1" x14ac:dyDescent="0.25">
      <c r="B13" s="945"/>
      <c r="C13" s="22" t="s">
        <v>39</v>
      </c>
      <c r="D13" s="23" t="s">
        <v>40</v>
      </c>
    </row>
    <row r="14" spans="1:8" s="10" customFormat="1" ht="50.1" customHeight="1" x14ac:dyDescent="0.25">
      <c r="B14" s="945"/>
      <c r="C14" s="22" t="s">
        <v>41</v>
      </c>
      <c r="D14" s="23" t="s">
        <v>42</v>
      </c>
    </row>
    <row r="15" spans="1:8" s="10" customFormat="1" ht="50.1" customHeight="1" x14ac:dyDescent="0.25">
      <c r="B15" s="945"/>
      <c r="C15" s="387" t="s">
        <v>43</v>
      </c>
      <c r="D15" s="23" t="s">
        <v>44</v>
      </c>
    </row>
    <row r="16" spans="1:8" s="10" customFormat="1" ht="50.1" customHeight="1" x14ac:dyDescent="0.25">
      <c r="B16" s="946"/>
      <c r="C16" s="387" t="s">
        <v>45</v>
      </c>
      <c r="D16" s="23" t="s">
        <v>46</v>
      </c>
    </row>
    <row r="17" spans="2:8" s="10" customFormat="1" ht="50.1" customHeight="1" x14ac:dyDescent="0.25">
      <c r="B17" s="130"/>
      <c r="C17" s="131"/>
      <c r="D17" s="131"/>
    </row>
    <row r="18" spans="2:8" s="10" customFormat="1" ht="20.25" customHeight="1" x14ac:dyDescent="0.25"/>
    <row r="19" spans="2:8" s="10" customFormat="1" x14ac:dyDescent="0.3">
      <c r="B19" s="13" t="s">
        <v>47</v>
      </c>
      <c r="C19" s="5"/>
    </row>
    <row r="20" spans="2:8" s="10" customFormat="1" x14ac:dyDescent="0.3">
      <c r="B20" s="19"/>
      <c r="C20" s="5" t="s">
        <v>48</v>
      </c>
      <c r="F20" s="5"/>
      <c r="G20" s="5"/>
      <c r="H20" s="5"/>
    </row>
    <row r="21" spans="2:8" s="10" customFormat="1" x14ac:dyDescent="0.3">
      <c r="B21" s="20"/>
      <c r="C21" s="5" t="s">
        <v>49</v>
      </c>
      <c r="F21" s="5"/>
      <c r="G21" s="5"/>
      <c r="H21" s="5"/>
    </row>
    <row r="22" spans="2:8" x14ac:dyDescent="0.3">
      <c r="B22" s="21"/>
      <c r="C22" s="5" t="s">
        <v>50</v>
      </c>
    </row>
    <row r="30" spans="2:8" x14ac:dyDescent="0.3">
      <c r="B30" s="5" t="s">
        <v>51</v>
      </c>
    </row>
    <row r="37" spans="1:2" x14ac:dyDescent="0.3">
      <c r="A37" s="10"/>
      <c r="B37" s="10"/>
    </row>
  </sheetData>
  <mergeCells count="2">
    <mergeCell ref="B4:B16"/>
    <mergeCell ref="F4:F7"/>
  </mergeCells>
  <phoneticPr fontId="46" type="noConversion"/>
  <hyperlinks>
    <hyperlink ref="C4" location="'Input_Dati Conto Economico'!A1" display="Input_Dati Conto Economico" xr:uid="{00000000-0004-0000-0000-000000000000}"/>
    <hyperlink ref="C5" location="'Input_Dati Conto Economico'!A1" display="Input_Dati Conto Economico" xr:uid="{00000000-0004-0000-0000-00000100000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sheetPr>
  <dimension ref="B1:ER57"/>
  <sheetViews>
    <sheetView zoomScale="80" zoomScaleNormal="80" workbookViewId="0">
      <selection activeCell="E29" sqref="E29"/>
    </sheetView>
  </sheetViews>
  <sheetFormatPr defaultColWidth="9.140625" defaultRowHeight="16.5" outlineLevelCol="1" x14ac:dyDescent="0.3"/>
  <cols>
    <col min="1" max="1" width="5.28515625" style="5" customWidth="1"/>
    <col min="2" max="2" width="21.28515625" style="5" customWidth="1"/>
    <col min="3" max="3" width="40.5703125" style="5" customWidth="1"/>
    <col min="4" max="4" width="19" style="261" customWidth="1"/>
    <col min="5" max="5" width="50.85546875" style="5" bestFit="1" customWidth="1"/>
    <col min="6" max="6" width="19.7109375" style="5" customWidth="1"/>
    <col min="7" max="7" width="93.140625" style="5" customWidth="1"/>
    <col min="8" max="8" width="13.7109375" style="5" customWidth="1"/>
    <col min="9" max="12" width="24.42578125" style="656" customWidth="1"/>
    <col min="13" max="13" width="13.7109375" style="656" customWidth="1"/>
    <col min="14" max="14" width="4.7109375" style="5" customWidth="1"/>
    <col min="15" max="15" width="20.28515625" style="5" customWidth="1"/>
    <col min="16" max="16" width="4.7109375" style="5" customWidth="1"/>
    <col min="17" max="17" width="19.28515625" style="5" customWidth="1"/>
    <col min="18" max="18" width="47" style="5" bestFit="1" customWidth="1"/>
    <col min="19" max="19" width="22.28515625" style="5" customWidth="1"/>
    <col min="20" max="20" width="20.28515625" style="5" customWidth="1"/>
    <col min="21" max="21" width="6.140625" style="5" customWidth="1"/>
    <col min="22" max="22" width="13.7109375" style="261" hidden="1" customWidth="1"/>
    <col min="23" max="23" width="12.5703125" style="5" hidden="1" customWidth="1"/>
    <col min="24" max="26" width="11" style="5" hidden="1" customWidth="1"/>
    <col min="27" max="27" width="13.7109375" style="5" hidden="1" customWidth="1"/>
    <col min="28" max="29" width="11" style="5" hidden="1" customWidth="1"/>
    <col min="30" max="30" width="12.85546875" style="5" hidden="1" customWidth="1"/>
    <col min="31" max="31" width="7.7109375" style="5" hidden="1" customWidth="1"/>
    <col min="32" max="32" width="12.85546875" style="261" hidden="1" customWidth="1"/>
    <col min="33" max="33" width="12.140625" style="5" hidden="1" customWidth="1"/>
    <col min="34" max="39" width="10.85546875" style="5" hidden="1" customWidth="1"/>
    <col min="40" max="40" width="12.140625" style="5" hidden="1" customWidth="1"/>
    <col min="41" max="41" width="3.5703125" style="5" hidden="1" customWidth="1"/>
    <col min="42" max="42" width="16.28515625" style="5" hidden="1" customWidth="1"/>
    <col min="43" max="43" width="11.5703125" style="5" hidden="1" customWidth="1"/>
    <col min="44" max="44" width="9.85546875" style="5" hidden="1" customWidth="1"/>
    <col min="45" max="47" width="9.140625" style="5" hidden="1" customWidth="1"/>
    <col min="48" max="48" width="10.7109375" style="5" hidden="1" customWidth="1"/>
    <col min="49" max="49" width="9.140625" style="5" hidden="1" customWidth="1"/>
    <col min="50" max="50" width="11.5703125" style="5" hidden="1" customWidth="1"/>
    <col min="51" max="51" width="4" style="5" hidden="1" customWidth="1"/>
    <col min="52" max="52" width="10" style="5" hidden="1" customWidth="1"/>
    <col min="53" max="53" width="11.5703125" style="5" hidden="1" customWidth="1"/>
    <col min="54" max="54" width="9.85546875" style="5" hidden="1" customWidth="1"/>
    <col min="55" max="55" width="8.7109375" style="5" hidden="1" customWidth="1"/>
    <col min="56" max="56" width="7.5703125" style="5" hidden="1" customWidth="1"/>
    <col min="57" max="57" width="10.28515625" style="5" hidden="1" customWidth="1"/>
    <col min="58" max="58" width="7.85546875" style="5" hidden="1" customWidth="1"/>
    <col min="59" max="59" width="11.28515625" style="5" hidden="1" customWidth="1"/>
    <col min="60" max="60" width="11.5703125" style="5" hidden="1" customWidth="1"/>
    <col min="61" max="61" width="4.140625" style="5" hidden="1" customWidth="1"/>
    <col min="62" max="62" width="17.42578125" style="5" hidden="1" customWidth="1"/>
    <col min="63" max="70" width="12" style="5" hidden="1" customWidth="1"/>
    <col min="71" max="71" width="9.140625" style="5"/>
    <col min="72" max="72" width="17.42578125" style="5" customWidth="1" outlineLevel="1"/>
    <col min="73" max="78" width="19.42578125" style="5" customWidth="1" outlineLevel="1"/>
    <col min="79" max="79" width="9.140625" style="5" customWidth="1" outlineLevel="1"/>
    <col min="80" max="80" width="17.42578125" style="5" customWidth="1" outlineLevel="1"/>
    <col min="81" max="88" width="19.42578125" style="5" customWidth="1" outlineLevel="1"/>
    <col min="89" max="89" width="9.140625" style="5" customWidth="1" outlineLevel="1"/>
    <col min="90" max="90" width="17.42578125" style="5" customWidth="1" outlineLevel="1"/>
    <col min="91" max="98" width="19.42578125" style="5" customWidth="1" outlineLevel="1"/>
    <col min="99" max="99" width="9.140625" style="5" outlineLevel="1"/>
    <col min="100" max="100" width="17.42578125" style="5" customWidth="1" outlineLevel="1"/>
    <col min="101" max="108" width="19.42578125" style="5" customWidth="1" outlineLevel="1"/>
    <col min="109" max="109" width="9.140625" style="5" outlineLevel="1"/>
    <col min="110" max="110" width="17.42578125" style="5" customWidth="1" outlineLevel="1"/>
    <col min="111" max="118" width="19.42578125" style="5" customWidth="1" outlineLevel="1"/>
    <col min="119" max="119" width="9.140625" style="5" outlineLevel="1"/>
    <col min="120" max="120" width="17.42578125" style="5" customWidth="1" outlineLevel="1"/>
    <col min="121" max="128" width="19.42578125" style="5" customWidth="1" outlineLevel="1"/>
    <col min="129" max="129" width="9.140625" style="5" outlineLevel="1"/>
    <col min="130" max="130" width="17.42578125" style="5" customWidth="1" outlineLevel="1"/>
    <col min="131" max="138" width="19.42578125" style="5" customWidth="1" outlineLevel="1"/>
    <col min="139" max="139" width="9.140625" style="5" outlineLevel="1"/>
    <col min="140" max="140" width="17.42578125" style="5" customWidth="1" outlineLevel="1"/>
    <col min="141" max="148" width="19.42578125" style="5" customWidth="1" outlineLevel="1"/>
    <col min="149" max="16384" width="9.140625" style="5"/>
  </cols>
  <sheetData>
    <row r="1" spans="2:148" s="4" customFormat="1" ht="33" customHeight="1" thickBot="1" x14ac:dyDescent="0.3">
      <c r="B1" s="3" t="s">
        <v>1107</v>
      </c>
      <c r="V1" s="260"/>
      <c r="AF1" s="260"/>
    </row>
    <row r="2" spans="2:148" s="1" customFormat="1" ht="20.45" customHeight="1" thickTop="1" x14ac:dyDescent="0.3">
      <c r="E2" s="5"/>
      <c r="F2" s="5"/>
      <c r="H2" s="5"/>
      <c r="I2" s="5"/>
      <c r="J2" s="5"/>
      <c r="K2" s="5"/>
      <c r="L2" s="5"/>
      <c r="M2" s="5"/>
      <c r="N2" s="5"/>
      <c r="O2" s="5"/>
      <c r="P2" s="5"/>
      <c r="Q2" s="5"/>
      <c r="R2" s="5"/>
      <c r="S2" s="5"/>
      <c r="T2" s="5"/>
      <c r="U2" s="5"/>
      <c r="V2" s="261"/>
      <c r="AF2" s="262"/>
      <c r="AQ2" s="252"/>
      <c r="AR2" s="252"/>
      <c r="AS2" s="252"/>
      <c r="AT2" s="252"/>
    </row>
    <row r="3" spans="2:148" x14ac:dyDescent="0.3">
      <c r="B3" s="263"/>
      <c r="C3" s="263"/>
      <c r="D3" s="263"/>
      <c r="E3" s="263"/>
      <c r="F3" s="264"/>
      <c r="G3" s="265"/>
      <c r="H3" s="266" t="s">
        <v>220</v>
      </c>
      <c r="I3" s="267">
        <f>+SUM(I8:I1048576)</f>
        <v>0</v>
      </c>
      <c r="J3" s="267">
        <f>+SUM(J8:J1048576)</f>
        <v>0</v>
      </c>
      <c r="K3" s="267">
        <f>+SUM(K8:K1048576)</f>
        <v>0</v>
      </c>
      <c r="L3" s="267">
        <f>+SUM(L8:L1048576)</f>
        <v>0</v>
      </c>
      <c r="M3" s="268"/>
      <c r="V3" s="269" t="s">
        <v>220</v>
      </c>
      <c r="W3" s="270">
        <f t="shared" ref="W3:AD3" si="0">+SUM(W8:W1048576)</f>
        <v>0</v>
      </c>
      <c r="X3" s="270" t="e">
        <f t="shared" si="0"/>
        <v>#REF!</v>
      </c>
      <c r="Y3" s="270">
        <f t="shared" si="0"/>
        <v>0</v>
      </c>
      <c r="Z3" s="270" t="e">
        <f t="shared" si="0"/>
        <v>#REF!</v>
      </c>
      <c r="AA3" s="270">
        <f t="shared" si="0"/>
        <v>0</v>
      </c>
      <c r="AB3" s="270">
        <f t="shared" si="0"/>
        <v>0</v>
      </c>
      <c r="AC3" s="270">
        <f t="shared" si="0"/>
        <v>0</v>
      </c>
      <c r="AD3" s="270">
        <f t="shared" si="0"/>
        <v>0</v>
      </c>
      <c r="AE3" s="9"/>
      <c r="AF3" s="269" t="s">
        <v>220</v>
      </c>
      <c r="AG3" s="270">
        <f t="shared" ref="AG3:AN3" si="1">+SUM(AG8:AG1048576)</f>
        <v>0</v>
      </c>
      <c r="AH3" s="270" t="e">
        <f t="shared" si="1"/>
        <v>#REF!</v>
      </c>
      <c r="AI3" s="270">
        <f t="shared" si="1"/>
        <v>0</v>
      </c>
      <c r="AJ3" s="270" t="e">
        <f t="shared" si="1"/>
        <v>#REF!</v>
      </c>
      <c r="AK3" s="270">
        <f t="shared" si="1"/>
        <v>0</v>
      </c>
      <c r="AL3" s="270">
        <f t="shared" si="1"/>
        <v>0</v>
      </c>
      <c r="AM3" s="270">
        <f t="shared" si="1"/>
        <v>0</v>
      </c>
      <c r="AN3" s="270">
        <f t="shared" si="1"/>
        <v>0</v>
      </c>
      <c r="AP3" s="269" t="s">
        <v>220</v>
      </c>
      <c r="AQ3" s="270">
        <f t="shared" ref="AQ3:AX3" si="2">+SUM(AQ8:AQ1048576)</f>
        <v>0</v>
      </c>
      <c r="AR3" s="270" t="e">
        <f t="shared" si="2"/>
        <v>#REF!</v>
      </c>
      <c r="AS3" s="270">
        <f t="shared" si="2"/>
        <v>0</v>
      </c>
      <c r="AT3" s="270" t="e">
        <f t="shared" si="2"/>
        <v>#REF!</v>
      </c>
      <c r="AU3" s="270">
        <f t="shared" si="2"/>
        <v>0</v>
      </c>
      <c r="AV3" s="270">
        <f t="shared" si="2"/>
        <v>0</v>
      </c>
      <c r="AW3" s="270">
        <f t="shared" si="2"/>
        <v>0</v>
      </c>
      <c r="AX3" s="270">
        <f t="shared" si="2"/>
        <v>0</v>
      </c>
      <c r="AZ3" s="269" t="s">
        <v>220</v>
      </c>
      <c r="BA3" s="270">
        <f t="shared" ref="BA3:BH3" si="3">+SUM(BA8:BA1048576)</f>
        <v>0</v>
      </c>
      <c r="BB3" s="270" t="e">
        <f t="shared" si="3"/>
        <v>#REF!</v>
      </c>
      <c r="BC3" s="270">
        <f t="shared" si="3"/>
        <v>0</v>
      </c>
      <c r="BD3" s="270" t="e">
        <f t="shared" si="3"/>
        <v>#REF!</v>
      </c>
      <c r="BE3" s="270">
        <f t="shared" si="3"/>
        <v>0</v>
      </c>
      <c r="BF3" s="270">
        <f t="shared" si="3"/>
        <v>0</v>
      </c>
      <c r="BG3" s="270">
        <f t="shared" si="3"/>
        <v>0</v>
      </c>
      <c r="BH3" s="270">
        <f t="shared" si="3"/>
        <v>0</v>
      </c>
      <c r="BJ3" s="269" t="s">
        <v>220</v>
      </c>
      <c r="BK3" s="270">
        <f t="shared" ref="BK3:BR3" si="4">+SUM(BK8:BK1048576)</f>
        <v>0</v>
      </c>
      <c r="BL3" s="270" t="e">
        <f t="shared" si="4"/>
        <v>#REF!</v>
      </c>
      <c r="BM3" s="270">
        <f t="shared" si="4"/>
        <v>0</v>
      </c>
      <c r="BN3" s="270" t="e">
        <f t="shared" si="4"/>
        <v>#REF!</v>
      </c>
      <c r="BO3" s="270">
        <f t="shared" si="4"/>
        <v>0</v>
      </c>
      <c r="BP3" s="270">
        <f t="shared" si="4"/>
        <v>0</v>
      </c>
      <c r="BQ3" s="270">
        <f t="shared" si="4"/>
        <v>0</v>
      </c>
      <c r="BR3" s="270">
        <f t="shared" si="4"/>
        <v>0</v>
      </c>
      <c r="BT3" s="269" t="s">
        <v>220</v>
      </c>
      <c r="BU3" s="270">
        <f t="shared" ref="BU3:BZ3" si="5">+SUM(BU8:BU1048576)</f>
        <v>0</v>
      </c>
      <c r="BV3" s="270">
        <f t="shared" si="5"/>
        <v>0</v>
      </c>
      <c r="BW3" s="270">
        <f t="shared" si="5"/>
        <v>0</v>
      </c>
      <c r="BX3" s="270">
        <f t="shared" si="5"/>
        <v>0</v>
      </c>
      <c r="BY3" s="270">
        <f t="shared" si="5"/>
        <v>0</v>
      </c>
      <c r="BZ3" s="270">
        <f t="shared" si="5"/>
        <v>0</v>
      </c>
      <c r="CB3" s="269" t="s">
        <v>220</v>
      </c>
      <c r="CC3" s="270">
        <f t="shared" ref="CC3:CJ3" si="6">+SUM(CC8:CC1048576)</f>
        <v>0</v>
      </c>
      <c r="CD3" s="270">
        <f t="shared" si="6"/>
        <v>0</v>
      </c>
      <c r="CE3" s="270">
        <f t="shared" si="6"/>
        <v>0</v>
      </c>
      <c r="CF3" s="270">
        <f t="shared" si="6"/>
        <v>0</v>
      </c>
      <c r="CG3" s="270">
        <f t="shared" si="6"/>
        <v>0</v>
      </c>
      <c r="CH3" s="270">
        <f t="shared" si="6"/>
        <v>0</v>
      </c>
      <c r="CI3" s="270">
        <f t="shared" si="6"/>
        <v>0</v>
      </c>
      <c r="CJ3" s="270">
        <f t="shared" si="6"/>
        <v>0</v>
      </c>
      <c r="CL3" s="269" t="s">
        <v>220</v>
      </c>
      <c r="CM3" s="270">
        <f t="shared" ref="CM3:CT3" si="7">+SUM(CM8:CM1048576)</f>
        <v>0</v>
      </c>
      <c r="CN3" s="270">
        <f t="shared" si="7"/>
        <v>0</v>
      </c>
      <c r="CO3" s="270">
        <f t="shared" si="7"/>
        <v>0</v>
      </c>
      <c r="CP3" s="270">
        <f t="shared" si="7"/>
        <v>0</v>
      </c>
      <c r="CQ3" s="270">
        <f t="shared" si="7"/>
        <v>0</v>
      </c>
      <c r="CR3" s="270">
        <f t="shared" si="7"/>
        <v>0</v>
      </c>
      <c r="CS3" s="270">
        <f t="shared" si="7"/>
        <v>0</v>
      </c>
      <c r="CT3" s="270">
        <f t="shared" si="7"/>
        <v>0</v>
      </c>
      <c r="CV3" s="269" t="s">
        <v>220</v>
      </c>
      <c r="CW3" s="270">
        <f t="shared" ref="CW3:DD3" si="8">+SUM(CW8:CW1048576)</f>
        <v>0</v>
      </c>
      <c r="CX3" s="270">
        <f t="shared" si="8"/>
        <v>0</v>
      </c>
      <c r="CY3" s="270">
        <f t="shared" si="8"/>
        <v>0</v>
      </c>
      <c r="CZ3" s="270">
        <f t="shared" si="8"/>
        <v>0</v>
      </c>
      <c r="DA3" s="270">
        <f t="shared" si="8"/>
        <v>0</v>
      </c>
      <c r="DB3" s="270">
        <f t="shared" si="8"/>
        <v>0</v>
      </c>
      <c r="DC3" s="270">
        <f t="shared" si="8"/>
        <v>0</v>
      </c>
      <c r="DD3" s="270">
        <f t="shared" si="8"/>
        <v>0</v>
      </c>
      <c r="DF3" s="269" t="s">
        <v>220</v>
      </c>
      <c r="DG3" s="270">
        <f t="shared" ref="DG3:DN3" si="9">+SUM(DG8:DG1048576)</f>
        <v>0</v>
      </c>
      <c r="DH3" s="270">
        <f t="shared" si="9"/>
        <v>0</v>
      </c>
      <c r="DI3" s="270">
        <f t="shared" si="9"/>
        <v>0</v>
      </c>
      <c r="DJ3" s="270">
        <f t="shared" si="9"/>
        <v>0</v>
      </c>
      <c r="DK3" s="270">
        <f t="shared" si="9"/>
        <v>0</v>
      </c>
      <c r="DL3" s="270">
        <f t="shared" si="9"/>
        <v>0</v>
      </c>
      <c r="DM3" s="270">
        <f t="shared" si="9"/>
        <v>0</v>
      </c>
      <c r="DN3" s="270">
        <f t="shared" si="9"/>
        <v>0</v>
      </c>
      <c r="DP3" s="269" t="s">
        <v>220</v>
      </c>
      <c r="DQ3" s="270">
        <f t="shared" ref="DQ3:DX3" si="10">+SUM(DQ8:DQ1048576)</f>
        <v>0</v>
      </c>
      <c r="DR3" s="270">
        <f t="shared" si="10"/>
        <v>0</v>
      </c>
      <c r="DS3" s="270">
        <f t="shared" si="10"/>
        <v>0</v>
      </c>
      <c r="DT3" s="270">
        <f t="shared" si="10"/>
        <v>0</v>
      </c>
      <c r="DU3" s="270">
        <f t="shared" si="10"/>
        <v>0</v>
      </c>
      <c r="DV3" s="270">
        <f t="shared" si="10"/>
        <v>0</v>
      </c>
      <c r="DW3" s="270">
        <f t="shared" si="10"/>
        <v>0</v>
      </c>
      <c r="DX3" s="270">
        <f t="shared" si="10"/>
        <v>0</v>
      </c>
      <c r="DZ3" s="269" t="s">
        <v>220</v>
      </c>
      <c r="EA3" s="270">
        <f t="shared" ref="EA3:EH3" si="11">+SUM(EA8:EA1048576)</f>
        <v>0</v>
      </c>
      <c r="EB3" s="270">
        <f t="shared" si="11"/>
        <v>0</v>
      </c>
      <c r="EC3" s="270">
        <f t="shared" si="11"/>
        <v>0</v>
      </c>
      <c r="ED3" s="270">
        <f t="shared" si="11"/>
        <v>0</v>
      </c>
      <c r="EE3" s="270">
        <f t="shared" si="11"/>
        <v>0</v>
      </c>
      <c r="EF3" s="270">
        <f t="shared" si="11"/>
        <v>0</v>
      </c>
      <c r="EG3" s="270">
        <f t="shared" si="11"/>
        <v>0</v>
      </c>
      <c r="EH3" s="270">
        <f t="shared" si="11"/>
        <v>0</v>
      </c>
      <c r="EJ3" s="269" t="s">
        <v>220</v>
      </c>
      <c r="EK3" s="270">
        <f t="shared" ref="EK3:ER3" si="12">+SUM(EK8:EK1048576)</f>
        <v>0</v>
      </c>
      <c r="EL3" s="270">
        <f t="shared" si="12"/>
        <v>0</v>
      </c>
      <c r="EM3" s="270">
        <f t="shared" si="12"/>
        <v>0</v>
      </c>
      <c r="EN3" s="270">
        <f t="shared" si="12"/>
        <v>0</v>
      </c>
      <c r="EO3" s="270">
        <f t="shared" si="12"/>
        <v>0</v>
      </c>
      <c r="EP3" s="270">
        <f t="shared" si="12"/>
        <v>0</v>
      </c>
      <c r="EQ3" s="270">
        <f t="shared" si="12"/>
        <v>0</v>
      </c>
      <c r="ER3" s="270">
        <f t="shared" si="12"/>
        <v>0</v>
      </c>
    </row>
    <row r="4" spans="2:148" x14ac:dyDescent="0.3">
      <c r="B4" s="263"/>
      <c r="C4" s="263"/>
      <c r="D4" s="263"/>
      <c r="E4" s="263"/>
      <c r="F4" s="264"/>
      <c r="G4" s="9"/>
      <c r="H4" s="271" t="s">
        <v>221</v>
      </c>
      <c r="I4" s="267">
        <f>+SUBTOTAL(9,I8:I1048576)</f>
        <v>0</v>
      </c>
      <c r="J4" s="267">
        <f>+SUBTOTAL(9,J8:J1048576)</f>
        <v>0</v>
      </c>
      <c r="K4" s="267">
        <f>+SUBTOTAL(9,K8:K1048576)</f>
        <v>0</v>
      </c>
      <c r="L4" s="267">
        <f>+SUBTOTAL(9,L8:L1048576)</f>
        <v>0</v>
      </c>
      <c r="M4" s="268"/>
      <c r="O4" s="8"/>
      <c r="V4" s="272" t="s">
        <v>221</v>
      </c>
      <c r="W4" s="267">
        <f t="shared" ref="W4:AD4" si="13">+SUBTOTAL(9,W8:W1048576)</f>
        <v>0</v>
      </c>
      <c r="X4" s="267" t="e">
        <f t="shared" si="13"/>
        <v>#REF!</v>
      </c>
      <c r="Y4" s="267">
        <f t="shared" si="13"/>
        <v>0</v>
      </c>
      <c r="Z4" s="267" t="e">
        <f t="shared" si="13"/>
        <v>#REF!</v>
      </c>
      <c r="AA4" s="267">
        <f t="shared" si="13"/>
        <v>0</v>
      </c>
      <c r="AB4" s="267">
        <f t="shared" si="13"/>
        <v>0</v>
      </c>
      <c r="AC4" s="267">
        <f t="shared" si="13"/>
        <v>0</v>
      </c>
      <c r="AD4" s="267">
        <f t="shared" si="13"/>
        <v>0</v>
      </c>
      <c r="AE4" s="9"/>
      <c r="AF4" s="272" t="s">
        <v>221</v>
      </c>
      <c r="AG4" s="267">
        <f t="shared" ref="AG4:AN4" si="14">+SUBTOTAL(9,AG8:AG1048576)</f>
        <v>0</v>
      </c>
      <c r="AH4" s="267" t="e">
        <f t="shared" si="14"/>
        <v>#REF!</v>
      </c>
      <c r="AI4" s="267">
        <f t="shared" si="14"/>
        <v>0</v>
      </c>
      <c r="AJ4" s="267" t="e">
        <f t="shared" si="14"/>
        <v>#REF!</v>
      </c>
      <c r="AK4" s="267">
        <f t="shared" si="14"/>
        <v>0</v>
      </c>
      <c r="AL4" s="267">
        <f t="shared" si="14"/>
        <v>0</v>
      </c>
      <c r="AM4" s="267">
        <f t="shared" si="14"/>
        <v>0</v>
      </c>
      <c r="AN4" s="267">
        <f t="shared" si="14"/>
        <v>0</v>
      </c>
      <c r="AP4" s="272" t="s">
        <v>221</v>
      </c>
      <c r="AQ4" s="267">
        <f t="shared" ref="AQ4:AX4" si="15">+SUBTOTAL(9,AQ8:AQ1048576)</f>
        <v>0</v>
      </c>
      <c r="AR4" s="267" t="e">
        <f t="shared" si="15"/>
        <v>#REF!</v>
      </c>
      <c r="AS4" s="267">
        <f t="shared" si="15"/>
        <v>0</v>
      </c>
      <c r="AT4" s="267" t="e">
        <f t="shared" si="15"/>
        <v>#REF!</v>
      </c>
      <c r="AU4" s="267">
        <f t="shared" si="15"/>
        <v>0</v>
      </c>
      <c r="AV4" s="267">
        <f t="shared" si="15"/>
        <v>0</v>
      </c>
      <c r="AW4" s="267">
        <f t="shared" si="15"/>
        <v>0</v>
      </c>
      <c r="AX4" s="267">
        <f t="shared" si="15"/>
        <v>0</v>
      </c>
      <c r="AZ4" s="272" t="s">
        <v>221</v>
      </c>
      <c r="BA4" s="267">
        <f t="shared" ref="BA4:BH4" si="16">+SUBTOTAL(9,BA8:BA1048576)</f>
        <v>0</v>
      </c>
      <c r="BB4" s="267" t="e">
        <f t="shared" si="16"/>
        <v>#REF!</v>
      </c>
      <c r="BC4" s="267">
        <f t="shared" si="16"/>
        <v>0</v>
      </c>
      <c r="BD4" s="267" t="e">
        <f t="shared" si="16"/>
        <v>#REF!</v>
      </c>
      <c r="BE4" s="267">
        <f t="shared" si="16"/>
        <v>0</v>
      </c>
      <c r="BF4" s="267">
        <f t="shared" si="16"/>
        <v>0</v>
      </c>
      <c r="BG4" s="267">
        <f t="shared" si="16"/>
        <v>0</v>
      </c>
      <c r="BH4" s="267">
        <f t="shared" si="16"/>
        <v>0</v>
      </c>
      <c r="BJ4" s="272" t="s">
        <v>221</v>
      </c>
      <c r="BK4" s="267">
        <f t="shared" ref="BK4:BR4" si="17">+SUBTOTAL(9,BK8:BK1048576)</f>
        <v>0</v>
      </c>
      <c r="BL4" s="267" t="e">
        <f t="shared" si="17"/>
        <v>#REF!</v>
      </c>
      <c r="BM4" s="267">
        <f t="shared" si="17"/>
        <v>0</v>
      </c>
      <c r="BN4" s="267" t="e">
        <f t="shared" si="17"/>
        <v>#REF!</v>
      </c>
      <c r="BO4" s="267">
        <f t="shared" si="17"/>
        <v>0</v>
      </c>
      <c r="BP4" s="267">
        <f t="shared" si="17"/>
        <v>0</v>
      </c>
      <c r="BQ4" s="267">
        <f t="shared" si="17"/>
        <v>0</v>
      </c>
      <c r="BR4" s="267">
        <f t="shared" si="17"/>
        <v>0</v>
      </c>
      <c r="BT4" s="272" t="s">
        <v>221</v>
      </c>
      <c r="BU4" s="267">
        <f t="shared" ref="BU4:BZ4" si="18">+SUBTOTAL(9,BU8:BU1048576)</f>
        <v>0</v>
      </c>
      <c r="BV4" s="267">
        <f t="shared" si="18"/>
        <v>0</v>
      </c>
      <c r="BW4" s="267">
        <f t="shared" si="18"/>
        <v>0</v>
      </c>
      <c r="BX4" s="267">
        <f t="shared" si="18"/>
        <v>0</v>
      </c>
      <c r="BY4" s="267">
        <f t="shared" si="18"/>
        <v>0</v>
      </c>
      <c r="BZ4" s="267">
        <f t="shared" si="18"/>
        <v>0</v>
      </c>
      <c r="CB4" s="272" t="s">
        <v>221</v>
      </c>
      <c r="CC4" s="267">
        <f t="shared" ref="CC4:CJ4" si="19">+SUBTOTAL(9,CC8:CC1048576)</f>
        <v>0</v>
      </c>
      <c r="CD4" s="267">
        <f t="shared" si="19"/>
        <v>0</v>
      </c>
      <c r="CE4" s="267">
        <f t="shared" si="19"/>
        <v>0</v>
      </c>
      <c r="CF4" s="267">
        <f t="shared" si="19"/>
        <v>0</v>
      </c>
      <c r="CG4" s="267">
        <f t="shared" si="19"/>
        <v>0</v>
      </c>
      <c r="CH4" s="267">
        <f t="shared" si="19"/>
        <v>0</v>
      </c>
      <c r="CI4" s="267">
        <f t="shared" si="19"/>
        <v>0</v>
      </c>
      <c r="CJ4" s="267">
        <f t="shared" si="19"/>
        <v>0</v>
      </c>
      <c r="CL4" s="272" t="s">
        <v>221</v>
      </c>
      <c r="CM4" s="267">
        <f t="shared" ref="CM4:CT4" si="20">+SUBTOTAL(9,CM8:CM1048576)</f>
        <v>0</v>
      </c>
      <c r="CN4" s="267">
        <f t="shared" si="20"/>
        <v>0</v>
      </c>
      <c r="CO4" s="267">
        <f t="shared" si="20"/>
        <v>0</v>
      </c>
      <c r="CP4" s="267">
        <f t="shared" si="20"/>
        <v>0</v>
      </c>
      <c r="CQ4" s="267">
        <f t="shared" si="20"/>
        <v>0</v>
      </c>
      <c r="CR4" s="267">
        <f t="shared" si="20"/>
        <v>0</v>
      </c>
      <c r="CS4" s="267">
        <f t="shared" si="20"/>
        <v>0</v>
      </c>
      <c r="CT4" s="267">
        <f t="shared" si="20"/>
        <v>0</v>
      </c>
      <c r="CV4" s="272" t="s">
        <v>221</v>
      </c>
      <c r="CW4" s="267">
        <f t="shared" ref="CW4:DD4" si="21">+SUBTOTAL(9,CW8:CW1048576)</f>
        <v>0</v>
      </c>
      <c r="CX4" s="267">
        <f t="shared" si="21"/>
        <v>0</v>
      </c>
      <c r="CY4" s="267">
        <f t="shared" si="21"/>
        <v>0</v>
      </c>
      <c r="CZ4" s="267">
        <f t="shared" si="21"/>
        <v>0</v>
      </c>
      <c r="DA4" s="267">
        <f t="shared" si="21"/>
        <v>0</v>
      </c>
      <c r="DB4" s="267">
        <f t="shared" si="21"/>
        <v>0</v>
      </c>
      <c r="DC4" s="267">
        <f t="shared" si="21"/>
        <v>0</v>
      </c>
      <c r="DD4" s="267">
        <f t="shared" si="21"/>
        <v>0</v>
      </c>
      <c r="DF4" s="272" t="s">
        <v>221</v>
      </c>
      <c r="DG4" s="267">
        <f t="shared" ref="DG4:DN4" si="22">+SUBTOTAL(9,DG8:DG1048576)</f>
        <v>0</v>
      </c>
      <c r="DH4" s="267">
        <f t="shared" si="22"/>
        <v>0</v>
      </c>
      <c r="DI4" s="267">
        <f t="shared" si="22"/>
        <v>0</v>
      </c>
      <c r="DJ4" s="267">
        <f t="shared" si="22"/>
        <v>0</v>
      </c>
      <c r="DK4" s="267">
        <f t="shared" si="22"/>
        <v>0</v>
      </c>
      <c r="DL4" s="267">
        <f t="shared" si="22"/>
        <v>0</v>
      </c>
      <c r="DM4" s="267">
        <f t="shared" si="22"/>
        <v>0</v>
      </c>
      <c r="DN4" s="267">
        <f t="shared" si="22"/>
        <v>0</v>
      </c>
      <c r="DP4" s="272" t="s">
        <v>221</v>
      </c>
      <c r="DQ4" s="267">
        <f t="shared" ref="DQ4:DX4" si="23">+SUBTOTAL(9,DQ8:DQ1048576)</f>
        <v>0</v>
      </c>
      <c r="DR4" s="267">
        <f t="shared" si="23"/>
        <v>0</v>
      </c>
      <c r="DS4" s="267">
        <f t="shared" si="23"/>
        <v>0</v>
      </c>
      <c r="DT4" s="267">
        <f t="shared" si="23"/>
        <v>0</v>
      </c>
      <c r="DU4" s="267">
        <f t="shared" si="23"/>
        <v>0</v>
      </c>
      <c r="DV4" s="267">
        <f t="shared" si="23"/>
        <v>0</v>
      </c>
      <c r="DW4" s="267">
        <f t="shared" si="23"/>
        <v>0</v>
      </c>
      <c r="DX4" s="267">
        <f t="shared" si="23"/>
        <v>0</v>
      </c>
      <c r="DZ4" s="272" t="s">
        <v>221</v>
      </c>
      <c r="EA4" s="267">
        <f t="shared" ref="EA4:EH4" si="24">+SUBTOTAL(9,EA8:EA1048576)</f>
        <v>0</v>
      </c>
      <c r="EB4" s="267">
        <f t="shared" si="24"/>
        <v>0</v>
      </c>
      <c r="EC4" s="267">
        <f t="shared" si="24"/>
        <v>0</v>
      </c>
      <c r="ED4" s="267">
        <f t="shared" si="24"/>
        <v>0</v>
      </c>
      <c r="EE4" s="267">
        <f t="shared" si="24"/>
        <v>0</v>
      </c>
      <c r="EF4" s="267">
        <f t="shared" si="24"/>
        <v>0</v>
      </c>
      <c r="EG4" s="267">
        <f t="shared" si="24"/>
        <v>0</v>
      </c>
      <c r="EH4" s="267">
        <f t="shared" si="24"/>
        <v>0</v>
      </c>
      <c r="EJ4" s="272" t="s">
        <v>221</v>
      </c>
      <c r="EK4" s="267">
        <f t="shared" ref="EK4:ER4" si="25">+SUBTOTAL(9,EK8:EK1048576)</f>
        <v>0</v>
      </c>
      <c r="EL4" s="267">
        <f t="shared" si="25"/>
        <v>0</v>
      </c>
      <c r="EM4" s="267">
        <f t="shared" si="25"/>
        <v>0</v>
      </c>
      <c r="EN4" s="267">
        <f t="shared" si="25"/>
        <v>0</v>
      </c>
      <c r="EO4" s="267">
        <f t="shared" si="25"/>
        <v>0</v>
      </c>
      <c r="EP4" s="267">
        <f t="shared" si="25"/>
        <v>0</v>
      </c>
      <c r="EQ4" s="267">
        <f t="shared" si="25"/>
        <v>0</v>
      </c>
      <c r="ER4" s="267">
        <f t="shared" si="25"/>
        <v>0</v>
      </c>
    </row>
    <row r="5" spans="2:148" ht="15.6" customHeight="1" x14ac:dyDescent="0.3">
      <c r="B5" s="9"/>
      <c r="C5" s="263"/>
      <c r="I5" s="5"/>
      <c r="J5" s="5"/>
      <c r="K5" s="5"/>
      <c r="L5" s="5"/>
      <c r="M5" s="268"/>
      <c r="W5" s="273">
        <v>2018</v>
      </c>
      <c r="AG5" s="273">
        <v>2019</v>
      </c>
      <c r="AQ5" s="273">
        <v>2020</v>
      </c>
      <c r="BA5" s="5">
        <v>2021</v>
      </c>
      <c r="BJ5" s="274"/>
      <c r="BK5" s="5">
        <v>2022</v>
      </c>
      <c r="BL5" s="274"/>
      <c r="BT5" s="274"/>
      <c r="BU5" s="5">
        <v>2016</v>
      </c>
      <c r="CB5" s="274"/>
      <c r="CC5" s="5">
        <v>2017</v>
      </c>
      <c r="CD5" s="274"/>
      <c r="CL5" s="274"/>
      <c r="CM5" s="5">
        <v>2018</v>
      </c>
      <c r="CN5" s="274"/>
      <c r="CV5" s="274"/>
      <c r="CW5" s="5">
        <v>2019</v>
      </c>
      <c r="CX5" s="274"/>
      <c r="DF5" s="274"/>
      <c r="DG5" s="5">
        <v>2020</v>
      </c>
      <c r="DH5" s="274"/>
      <c r="DP5" s="274"/>
      <c r="DQ5" s="5">
        <v>2021</v>
      </c>
      <c r="DR5" s="274"/>
      <c r="DZ5" s="274"/>
      <c r="EA5" s="5">
        <v>2022</v>
      </c>
      <c r="EB5" s="274"/>
      <c r="EJ5" s="274"/>
      <c r="EK5" s="5">
        <v>2023</v>
      </c>
      <c r="EL5" s="274"/>
    </row>
    <row r="6" spans="2:148" ht="20.25" customHeight="1" x14ac:dyDescent="0.3">
      <c r="B6" s="268"/>
      <c r="C6" s="268"/>
      <c r="D6" s="268"/>
      <c r="E6" s="268"/>
      <c r="F6" s="268"/>
      <c r="G6" s="268"/>
      <c r="H6" s="268"/>
      <c r="I6" s="268"/>
      <c r="J6" s="268"/>
      <c r="K6" s="268"/>
      <c r="L6" s="268"/>
      <c r="M6" s="5"/>
      <c r="Q6" s="275"/>
      <c r="R6" s="275"/>
      <c r="V6" s="276"/>
      <c r="W6" s="1014">
        <v>2018</v>
      </c>
      <c r="X6" s="1014"/>
      <c r="Y6" s="1014"/>
      <c r="Z6" s="1014"/>
      <c r="AA6" s="1014"/>
      <c r="AB6" s="1014"/>
      <c r="AC6" s="1014"/>
      <c r="AD6" s="1014"/>
      <c r="AE6" s="9"/>
      <c r="AF6" s="276"/>
      <c r="AG6" s="1015" t="s">
        <v>222</v>
      </c>
      <c r="AH6" s="1016"/>
      <c r="AI6" s="1016"/>
      <c r="AJ6" s="1016"/>
      <c r="AK6" s="1016"/>
      <c r="AL6" s="1016"/>
      <c r="AM6" s="1016"/>
      <c r="AN6" s="1017"/>
      <c r="AP6" s="277"/>
      <c r="AQ6" s="1014" t="s">
        <v>223</v>
      </c>
      <c r="AR6" s="1014"/>
      <c r="AS6" s="1014"/>
      <c r="AT6" s="1014"/>
      <c r="AU6" s="1014"/>
      <c r="AV6" s="1014"/>
      <c r="AW6" s="1014"/>
      <c r="AX6" s="1014"/>
      <c r="AZ6" s="277"/>
      <c r="BA6" s="1014" t="s">
        <v>224</v>
      </c>
      <c r="BB6" s="1014"/>
      <c r="BC6" s="1014"/>
      <c r="BD6" s="1014"/>
      <c r="BE6" s="1014"/>
      <c r="BF6" s="1014"/>
      <c r="BG6" s="1014"/>
      <c r="BH6" s="1014"/>
      <c r="BJ6" s="278"/>
      <c r="BK6" s="1014" t="s">
        <v>225</v>
      </c>
      <c r="BL6" s="1014"/>
      <c r="BM6" s="1014"/>
      <c r="BN6" s="1014"/>
      <c r="BO6" s="1014"/>
      <c r="BP6" s="1014"/>
      <c r="BQ6" s="1014"/>
      <c r="BR6" s="1014"/>
      <c r="BT6" s="278"/>
      <c r="BU6" s="1014" t="s">
        <v>1110</v>
      </c>
      <c r="BV6" s="1014"/>
      <c r="BW6" s="1014"/>
      <c r="BX6" s="1014"/>
      <c r="BY6" s="1014"/>
      <c r="BZ6" s="1014"/>
      <c r="CB6" s="278"/>
      <c r="CC6" s="1014" t="s">
        <v>222</v>
      </c>
      <c r="CD6" s="1014"/>
      <c r="CE6" s="1014"/>
      <c r="CF6" s="1014"/>
      <c r="CG6" s="1014"/>
      <c r="CH6" s="1014"/>
      <c r="CI6" s="1014"/>
      <c r="CJ6" s="1014"/>
      <c r="CL6" s="278"/>
      <c r="CM6" s="1014" t="s">
        <v>223</v>
      </c>
      <c r="CN6" s="1014"/>
      <c r="CO6" s="1014"/>
      <c r="CP6" s="1014"/>
      <c r="CQ6" s="1014"/>
      <c r="CR6" s="1014"/>
      <c r="CS6" s="1014"/>
      <c r="CT6" s="1014"/>
      <c r="CV6" s="278"/>
      <c r="CW6" s="1014" t="s">
        <v>224</v>
      </c>
      <c r="CX6" s="1014"/>
      <c r="CY6" s="1014"/>
      <c r="CZ6" s="1014"/>
      <c r="DA6" s="1014"/>
      <c r="DB6" s="1014"/>
      <c r="DC6" s="1014"/>
      <c r="DD6" s="1014"/>
      <c r="DF6" s="278"/>
      <c r="DG6" s="1014" t="s">
        <v>225</v>
      </c>
      <c r="DH6" s="1014"/>
      <c r="DI6" s="1014"/>
      <c r="DJ6" s="1014"/>
      <c r="DK6" s="1014"/>
      <c r="DL6" s="1014"/>
      <c r="DM6" s="1014"/>
      <c r="DN6" s="1014"/>
      <c r="DP6" s="278"/>
      <c r="DQ6" s="1014" t="s">
        <v>226</v>
      </c>
      <c r="DR6" s="1014"/>
      <c r="DS6" s="1014"/>
      <c r="DT6" s="1014"/>
      <c r="DU6" s="1014"/>
      <c r="DV6" s="1014"/>
      <c r="DW6" s="1014"/>
      <c r="DX6" s="1014"/>
      <c r="DZ6" s="278"/>
      <c r="EA6" s="1014" t="s">
        <v>227</v>
      </c>
      <c r="EB6" s="1014"/>
      <c r="EC6" s="1014"/>
      <c r="ED6" s="1014"/>
      <c r="EE6" s="1014"/>
      <c r="EF6" s="1014"/>
      <c r="EG6" s="1014"/>
      <c r="EH6" s="1014"/>
      <c r="EJ6" s="278"/>
      <c r="EK6" s="1014" t="s">
        <v>228</v>
      </c>
      <c r="EL6" s="1014"/>
      <c r="EM6" s="1014"/>
      <c r="EN6" s="1014"/>
      <c r="EO6" s="1014"/>
      <c r="EP6" s="1014"/>
      <c r="EQ6" s="1014"/>
      <c r="ER6" s="1014"/>
    </row>
    <row r="7" spans="2:148" ht="53.45" customHeight="1" x14ac:dyDescent="0.3">
      <c r="B7" s="279" t="s">
        <v>229</v>
      </c>
      <c r="C7" s="279" t="s">
        <v>230</v>
      </c>
      <c r="D7" s="279" t="s">
        <v>231</v>
      </c>
      <c r="E7" s="279" t="s">
        <v>232</v>
      </c>
      <c r="F7" s="279" t="s">
        <v>233</v>
      </c>
      <c r="G7" s="279" t="s">
        <v>234</v>
      </c>
      <c r="H7" s="279" t="s">
        <v>235</v>
      </c>
      <c r="I7" s="280" t="s">
        <v>250</v>
      </c>
      <c r="J7" s="293" t="s">
        <v>1108</v>
      </c>
      <c r="K7" s="293" t="s">
        <v>236</v>
      </c>
      <c r="L7" s="293" t="s">
        <v>1109</v>
      </c>
      <c r="M7" s="281" t="s">
        <v>251</v>
      </c>
      <c r="O7" s="282" t="s">
        <v>237</v>
      </c>
      <c r="P7" s="283"/>
      <c r="Q7" s="284" t="s">
        <v>238</v>
      </c>
      <c r="R7" s="284" t="s">
        <v>252</v>
      </c>
      <c r="S7" s="284" t="s">
        <v>239</v>
      </c>
      <c r="T7" s="284" t="s">
        <v>240</v>
      </c>
      <c r="V7" s="285" t="s">
        <v>241</v>
      </c>
      <c r="W7" s="285" t="s">
        <v>242</v>
      </c>
      <c r="X7" s="285" t="s">
        <v>243</v>
      </c>
      <c r="Y7" s="286" t="s">
        <v>244</v>
      </c>
      <c r="Z7" s="286" t="s">
        <v>245</v>
      </c>
      <c r="AA7" s="285" t="s">
        <v>246</v>
      </c>
      <c r="AB7" s="285" t="s">
        <v>247</v>
      </c>
      <c r="AC7" s="285" t="s">
        <v>248</v>
      </c>
      <c r="AD7" s="285" t="s">
        <v>249</v>
      </c>
      <c r="AE7" s="9"/>
      <c r="AF7" s="285" t="s">
        <v>241</v>
      </c>
      <c r="AG7" s="285" t="s">
        <v>242</v>
      </c>
      <c r="AH7" s="285" t="s">
        <v>243</v>
      </c>
      <c r="AI7" s="286" t="s">
        <v>244</v>
      </c>
      <c r="AJ7" s="286" t="s">
        <v>245</v>
      </c>
      <c r="AK7" s="285" t="s">
        <v>246</v>
      </c>
      <c r="AL7" s="285" t="s">
        <v>247</v>
      </c>
      <c r="AM7" s="285" t="s">
        <v>248</v>
      </c>
      <c r="AN7" s="285" t="s">
        <v>249</v>
      </c>
      <c r="AP7" s="285" t="s">
        <v>241</v>
      </c>
      <c r="AQ7" s="285" t="s">
        <v>242</v>
      </c>
      <c r="AR7" s="285" t="s">
        <v>243</v>
      </c>
      <c r="AS7" s="286" t="s">
        <v>244</v>
      </c>
      <c r="AT7" s="286" t="s">
        <v>245</v>
      </c>
      <c r="AU7" s="285" t="s">
        <v>246</v>
      </c>
      <c r="AV7" s="285" t="s">
        <v>247</v>
      </c>
      <c r="AW7" s="285" t="s">
        <v>248</v>
      </c>
      <c r="AX7" s="285" t="s">
        <v>249</v>
      </c>
      <c r="AZ7" s="285" t="s">
        <v>241</v>
      </c>
      <c r="BA7" s="285" t="s">
        <v>242</v>
      </c>
      <c r="BB7" s="285" t="s">
        <v>243</v>
      </c>
      <c r="BC7" s="286" t="s">
        <v>244</v>
      </c>
      <c r="BD7" s="286" t="s">
        <v>245</v>
      </c>
      <c r="BE7" s="285" t="s">
        <v>246</v>
      </c>
      <c r="BF7" s="285" t="s">
        <v>247</v>
      </c>
      <c r="BG7" s="285" t="s">
        <v>248</v>
      </c>
      <c r="BH7" s="285" t="s">
        <v>249</v>
      </c>
      <c r="BJ7" s="285" t="s">
        <v>241</v>
      </c>
      <c r="BK7" s="285" t="s">
        <v>242</v>
      </c>
      <c r="BL7" s="285" t="s">
        <v>243</v>
      </c>
      <c r="BM7" s="286" t="s">
        <v>244</v>
      </c>
      <c r="BN7" s="286" t="s">
        <v>245</v>
      </c>
      <c r="BO7" s="285" t="s">
        <v>246</v>
      </c>
      <c r="BP7" s="285" t="s">
        <v>247</v>
      </c>
      <c r="BQ7" s="285" t="s">
        <v>248</v>
      </c>
      <c r="BR7" s="285" t="s">
        <v>249</v>
      </c>
      <c r="BT7" s="285" t="s">
        <v>241</v>
      </c>
      <c r="BU7" s="285" t="s">
        <v>242</v>
      </c>
      <c r="BV7" s="286" t="s">
        <v>244</v>
      </c>
      <c r="BW7" s="285" t="s">
        <v>246</v>
      </c>
      <c r="BX7" s="285" t="s">
        <v>247</v>
      </c>
      <c r="BY7" s="285" t="s">
        <v>248</v>
      </c>
      <c r="BZ7" s="285" t="s">
        <v>249</v>
      </c>
      <c r="CB7" s="285" t="s">
        <v>241</v>
      </c>
      <c r="CC7" s="285" t="s">
        <v>242</v>
      </c>
      <c r="CD7" s="285" t="s">
        <v>243</v>
      </c>
      <c r="CE7" s="286" t="s">
        <v>244</v>
      </c>
      <c r="CF7" s="286" t="s">
        <v>245</v>
      </c>
      <c r="CG7" s="285" t="s">
        <v>246</v>
      </c>
      <c r="CH7" s="285" t="s">
        <v>247</v>
      </c>
      <c r="CI7" s="285" t="s">
        <v>248</v>
      </c>
      <c r="CJ7" s="285" t="s">
        <v>249</v>
      </c>
      <c r="CL7" s="285" t="s">
        <v>241</v>
      </c>
      <c r="CM7" s="285" t="s">
        <v>242</v>
      </c>
      <c r="CN7" s="285" t="s">
        <v>243</v>
      </c>
      <c r="CO7" s="286" t="s">
        <v>244</v>
      </c>
      <c r="CP7" s="286" t="s">
        <v>245</v>
      </c>
      <c r="CQ7" s="285" t="s">
        <v>246</v>
      </c>
      <c r="CR7" s="285" t="s">
        <v>247</v>
      </c>
      <c r="CS7" s="285" t="s">
        <v>248</v>
      </c>
      <c r="CT7" s="285" t="s">
        <v>249</v>
      </c>
      <c r="CV7" s="285" t="s">
        <v>241</v>
      </c>
      <c r="CW7" s="285" t="s">
        <v>242</v>
      </c>
      <c r="CX7" s="285" t="s">
        <v>243</v>
      </c>
      <c r="CY7" s="286" t="s">
        <v>244</v>
      </c>
      <c r="CZ7" s="286" t="s">
        <v>245</v>
      </c>
      <c r="DA7" s="285" t="s">
        <v>246</v>
      </c>
      <c r="DB7" s="285" t="s">
        <v>247</v>
      </c>
      <c r="DC7" s="285" t="s">
        <v>248</v>
      </c>
      <c r="DD7" s="285" t="s">
        <v>249</v>
      </c>
      <c r="DF7" s="285" t="s">
        <v>241</v>
      </c>
      <c r="DG7" s="285" t="s">
        <v>242</v>
      </c>
      <c r="DH7" s="285" t="s">
        <v>243</v>
      </c>
      <c r="DI7" s="286" t="s">
        <v>244</v>
      </c>
      <c r="DJ7" s="286" t="s">
        <v>245</v>
      </c>
      <c r="DK7" s="285" t="s">
        <v>246</v>
      </c>
      <c r="DL7" s="285" t="s">
        <v>247</v>
      </c>
      <c r="DM7" s="285" t="s">
        <v>248</v>
      </c>
      <c r="DN7" s="285" t="s">
        <v>249</v>
      </c>
      <c r="DP7" s="285" t="s">
        <v>241</v>
      </c>
      <c r="DQ7" s="285" t="s">
        <v>242</v>
      </c>
      <c r="DR7" s="285" t="s">
        <v>243</v>
      </c>
      <c r="DS7" s="286" t="s">
        <v>244</v>
      </c>
      <c r="DT7" s="286" t="s">
        <v>245</v>
      </c>
      <c r="DU7" s="285" t="s">
        <v>246</v>
      </c>
      <c r="DV7" s="285" t="s">
        <v>247</v>
      </c>
      <c r="DW7" s="285" t="s">
        <v>248</v>
      </c>
      <c r="DX7" s="285" t="s">
        <v>249</v>
      </c>
      <c r="DZ7" s="285" t="s">
        <v>241</v>
      </c>
      <c r="EA7" s="285" t="s">
        <v>242</v>
      </c>
      <c r="EB7" s="285" t="s">
        <v>243</v>
      </c>
      <c r="EC7" s="286" t="s">
        <v>244</v>
      </c>
      <c r="ED7" s="286" t="s">
        <v>245</v>
      </c>
      <c r="EE7" s="285" t="s">
        <v>246</v>
      </c>
      <c r="EF7" s="285" t="s">
        <v>247</v>
      </c>
      <c r="EG7" s="285" t="s">
        <v>248</v>
      </c>
      <c r="EH7" s="285" t="s">
        <v>249</v>
      </c>
      <c r="EJ7" s="285" t="s">
        <v>241</v>
      </c>
      <c r="EK7" s="285" t="s">
        <v>242</v>
      </c>
      <c r="EL7" s="285" t="s">
        <v>243</v>
      </c>
      <c r="EM7" s="286" t="s">
        <v>244</v>
      </c>
      <c r="EN7" s="286" t="s">
        <v>245</v>
      </c>
      <c r="EO7" s="285" t="s">
        <v>246</v>
      </c>
      <c r="EP7" s="285" t="s">
        <v>247</v>
      </c>
      <c r="EQ7" s="285" t="s">
        <v>248</v>
      </c>
      <c r="ER7" s="285" t="s">
        <v>249</v>
      </c>
    </row>
    <row r="8" spans="2:148" x14ac:dyDescent="0.3">
      <c r="B8" s="889"/>
      <c r="C8" s="889"/>
      <c r="D8" s="287" t="str">
        <f>++IFERROR(INDEX(Tabelle!$H$11:$H$16,MATCH(IN_Cespiti_20!E8,Tabelle!$I$11:$I$16,0)),"")</f>
        <v/>
      </c>
      <c r="E8" s="889"/>
      <c r="F8" s="287" t="str">
        <f>++IFERROR(INDEX(Tabelle!$C$10:$C$44,MATCH(IN_Cespiti_20!G8,Tabelle!$E$10:$E$44,0)),"")</f>
        <v/>
      </c>
      <c r="G8" s="889"/>
      <c r="H8" s="889"/>
      <c r="I8" s="890"/>
      <c r="J8" s="890"/>
      <c r="K8" s="890"/>
      <c r="L8" s="890"/>
      <c r="M8" s="292"/>
      <c r="O8" s="889"/>
      <c r="Q8" s="288" t="str">
        <f>IF($D8=3,$M8,+IFERROR(VLOOKUP(CONCATENATE(D8,".",F8),Tabelle!$D$10:$F$44,3,),""))</f>
        <v/>
      </c>
      <c r="R8" s="891"/>
      <c r="S8" s="291"/>
      <c r="T8" s="288" t="str">
        <f>+IF(R8="",Q8,+IF(R8=Tabelle!$B$83,IN_Cespiti_20!Q8,IF(OR(R8=Tabelle!$B$81,R8=Tabelle!$B$82),IN_Cespiti_20!S8,0)))</f>
        <v/>
      </c>
      <c r="V8" s="289">
        <f>+IFERROR(VLOOKUP($H8,Tabelle!$N$10:$O$58,2,FALSE),0)</f>
        <v>0</v>
      </c>
      <c r="W8" s="290">
        <f t="shared" ref="W8:W57" si="26">IF(OR($O8&gt;$W$5,$O8=""),$I8*$V8,0)</f>
        <v>0</v>
      </c>
      <c r="X8" s="290" t="e">
        <f>IF(OR($O8&gt;$W$5,$O8=""),#REF!*$V8,0)</f>
        <v>#REF!</v>
      </c>
      <c r="Y8" s="290">
        <f t="shared" ref="Y8:Y57" si="27">IF(OR($O8&gt;$W$5,$O8=""),$K8*$V8,0)</f>
        <v>0</v>
      </c>
      <c r="Z8" s="290" t="e">
        <f>IF(OR($O8&gt;$W$5,$O8=""),#REF!*$V8,0)</f>
        <v>#REF!</v>
      </c>
      <c r="AA8" s="290">
        <f>+IFERROR(IF((W8-X8)&gt;0,MIN(W8/$Q8,W8-X8),0),0)</f>
        <v>0</v>
      </c>
      <c r="AB8" s="290">
        <f t="shared" ref="AB8:AB57" si="28">+IFERROR(IF((Y8-Z8)&gt;0,MIN(Y8/$Q8,Y8-Z8),0),0)</f>
        <v>0</v>
      </c>
      <c r="AC8" s="290">
        <f t="shared" ref="AC8:AC57" si="29">IFERROR(MIN((W8-Y8)/$Q8,(W8-Y8-(X8-Z8))),0)</f>
        <v>0</v>
      </c>
      <c r="AD8" s="290">
        <f t="shared" ref="AD8:AD57" si="30">IFERROR(W8-Y8-(X8-Z8),0)</f>
        <v>0</v>
      </c>
      <c r="AE8" s="9"/>
      <c r="AF8" s="289">
        <f>+IFERROR(VLOOKUP($H8,Tabelle!$N$10:$P$58,3,FALSE),0)</f>
        <v>0</v>
      </c>
      <c r="AG8" s="290">
        <f t="shared" ref="AG8:AG57" si="31">IF(OR($O8&gt;$AG$5,$O8=""),$I8*$AF8,0)</f>
        <v>0</v>
      </c>
      <c r="AH8" s="290" t="e">
        <f>IF(OR($O8&gt;$AG$5,$O8=""),(X8+AA8)*Tabelle!$P$51,0)</f>
        <v>#REF!</v>
      </c>
      <c r="AI8" s="290">
        <f t="shared" ref="AI8:AI57" si="32">IF(OR($O8&gt;$AG$5,$O8=""),$K8*$AF8,0)</f>
        <v>0</v>
      </c>
      <c r="AJ8" s="290" t="e">
        <f>IF(OR($O8&gt;$AG$5,$O8=""),(Z8+AB8)*Tabelle!$P$51,0)</f>
        <v>#REF!</v>
      </c>
      <c r="AK8" s="290">
        <f>+IFERROR(IF((AG8-AH8)&gt;0,MIN(AG8/$Q8,AG8-AH8),0),0)</f>
        <v>0</v>
      </c>
      <c r="AL8" s="290">
        <f>+IFERROR(IF((AI8-AJ8)&gt;0,MIN(AI8/$Q8,AI8-AJ8),0),0)</f>
        <v>0</v>
      </c>
      <c r="AM8" s="290">
        <f t="shared" ref="AM8:AM57" si="33">IFERROR(MIN((AG8-AI8)/$Q8,(AG8-AI8-(AH8-AJ8))),0)</f>
        <v>0</v>
      </c>
      <c r="AN8" s="290">
        <f t="shared" ref="AN8:AN57" si="34">IFERROR(AG8-AI8-(AH8-AJ8),0)</f>
        <v>0</v>
      </c>
      <c r="AP8" s="289">
        <f>+IFERROR(VLOOKUP($H8,Tabelle!$N$10:$Q$58,4,FALSE),0)</f>
        <v>0</v>
      </c>
      <c r="AQ8" s="290">
        <f t="shared" ref="AQ8:AQ57" si="35">IF(OR($O8&gt;$AQ$5,$O8=""),I8*$AP8,0)</f>
        <v>0</v>
      </c>
      <c r="AR8" s="290" t="e">
        <f>IF(OR($O8&gt;$AQ$5,$O8=""),(AH8+AK8)*Tabelle!$Q$52,0)</f>
        <v>#REF!</v>
      </c>
      <c r="AS8" s="290">
        <f t="shared" ref="AS8:AS57" si="36">IF(OR($O8&gt;$AQ$5,$O8=""),K8*$AP8,0)</f>
        <v>0</v>
      </c>
      <c r="AT8" s="290" t="e">
        <f>IF(OR($O8&gt;$AQ$5,$O8=""),(AJ8+AL8)*Tabelle!$Q$52,0)</f>
        <v>#REF!</v>
      </c>
      <c r="AU8" s="290">
        <f t="shared" ref="AU8:AU57" si="37">+IFERROR(IF((AQ8-AR8)&gt;0,MIN(AQ8/$Q8,AQ8-AR8),0),0)</f>
        <v>0</v>
      </c>
      <c r="AV8" s="290">
        <f>+IFERROR(IF((AS8-AT8)&gt;0,MIN(AS8/$Q8,AS8-AT8),0),0)</f>
        <v>0</v>
      </c>
      <c r="AW8" s="290">
        <f>IFERROR(MIN((AQ8-AS8)/$Q8,(AQ8-AS8-(AR8-AT8))),0)</f>
        <v>0</v>
      </c>
      <c r="AX8" s="290">
        <f t="shared" ref="AX8:AX57" si="38">IFERROR(AQ8-AS8-(AR8-AT8),0)</f>
        <v>0</v>
      </c>
      <c r="AZ8" s="289">
        <f>+IFERROR(VLOOKUP($H8,Tabelle!$N$10:$R$58,5,FALSE),0)</f>
        <v>0</v>
      </c>
      <c r="BA8" s="290">
        <f t="shared" ref="BA8:BA57" si="39">IF(OR($O8&gt;$BA$5,$O8=""),I8*$AZ8,0)</f>
        <v>0</v>
      </c>
      <c r="BB8" s="290" t="e">
        <f>IF(OR($O8&gt;$BA$5,$O8=""),(AR8+AU8)*Tabelle!$R$53,0)</f>
        <v>#REF!</v>
      </c>
      <c r="BC8" s="290">
        <f t="shared" ref="BC8:BC57" si="40">IF(OR($O8&gt;$BA$5,$O8=""),K8*$AZ8,0)</f>
        <v>0</v>
      </c>
      <c r="BD8" s="290" t="e">
        <f>IF(OR($O8&gt;$BA$5,$O8=""),(AT8+AV8)*Tabelle!$R$53,0)</f>
        <v>#REF!</v>
      </c>
      <c r="BE8" s="290">
        <f>+IFERROR(IF((BA8-BB8)&gt;0,MIN(BA8/$Q8,BA8-BB8),0),0)</f>
        <v>0</v>
      </c>
      <c r="BF8" s="290">
        <f t="shared" ref="BF8:BF57" si="41">+IFERROR(IF((BC8-BD8)&gt;0,MIN(BC8/$Q8,BC8-BD8),0),0)</f>
        <v>0</v>
      </c>
      <c r="BG8" s="290">
        <f>IFERROR(MIN((BA8-BC8)/$Q8,(BA8-BC8-(BB8-BD8))),0)</f>
        <v>0</v>
      </c>
      <c r="BH8" s="290">
        <f t="shared" ref="BH8:BH57" si="42">IFERROR(BA8-BC8-(BB8-BD8),0)</f>
        <v>0</v>
      </c>
      <c r="BJ8" s="289">
        <f>+IFERROR(VLOOKUP($H8,Tabelle!$N$10:$S$58,6,FALSE),0)</f>
        <v>0</v>
      </c>
      <c r="BK8" s="290">
        <f t="shared" ref="BK8:BK57" si="43">IF(OR($O8&gt;$BK$5,$O8=""),I8*$BJ8,0)</f>
        <v>0</v>
      </c>
      <c r="BL8" s="290" t="e">
        <f>IF(OR($O8&gt;$BK$5,$O8=""),(BB8+BE8)*Tabelle!$S$54,0)</f>
        <v>#REF!</v>
      </c>
      <c r="BM8" s="290">
        <f t="shared" ref="BM8:BM57" si="44">IF(OR($O8&gt;$BK$5,$O8=""),K8*$BJ8,0)</f>
        <v>0</v>
      </c>
      <c r="BN8" s="290" t="e">
        <f>IF(OR($O8&gt;$BK$5,$O8=""),(BD8+BF8)*Tabelle!$S$54,0)</f>
        <v>#REF!</v>
      </c>
      <c r="BO8" s="290">
        <f t="shared" ref="BO8:BO57" si="45">+IFERROR(IF((BK8-BL8)&gt;0,MIN(BK8/$Q8,BK8-BL8),0),0)</f>
        <v>0</v>
      </c>
      <c r="BP8" s="290">
        <f t="shared" ref="BP8:BP57" si="46">+IFERROR(IF((BM8-BN8)&gt;0,MIN(BM8/$Q8,BM8-BN8),0),0)</f>
        <v>0</v>
      </c>
      <c r="BQ8" s="290">
        <f t="shared" ref="BQ8:BQ57" si="47">IFERROR(MIN((BK8-BM8)/$Q8,(BK8-BM8-(BL8-BN8))),0)</f>
        <v>0</v>
      </c>
      <c r="BR8" s="290">
        <f t="shared" ref="BR8:BR57" si="48">IFERROR(BK8-BM8-(BL8-BN8),0)</f>
        <v>0</v>
      </c>
      <c r="BT8" s="289">
        <f>+IFERROR(IF(H8=2021,VLOOKUP($H8,Tabelle!$N$10:$T$58,7,FALSE),0),0)</f>
        <v>0</v>
      </c>
      <c r="BU8" s="290">
        <f t="shared" ref="BU8:BU57" si="49">IF(OR($O8&gt;$BU$5,$O8=""),I8*$BT8,0)</f>
        <v>0</v>
      </c>
      <c r="BV8" s="290">
        <f t="shared" ref="BV8:BV57" si="50">IF(OR($O8&gt;$BU$5,$O8=""),+K8*$BT8,0)</f>
        <v>0</v>
      </c>
      <c r="BW8" s="290">
        <f>+IFERROR(MIN(BU8/$T8,BU8),0)</f>
        <v>0</v>
      </c>
      <c r="BX8" s="290">
        <f>+IFERROR(MIN(BV8/$T8,BV8),0)</f>
        <v>0</v>
      </c>
      <c r="BY8" s="290">
        <f>BW8-BX8</f>
        <v>0</v>
      </c>
      <c r="BZ8" s="290">
        <f>IFERROR(BU8-BV8,0)</f>
        <v>0</v>
      </c>
      <c r="CB8" s="289">
        <f>+IFERROR(IF(AND(H8&lt;=2022,H8&gt;=2021),VLOOKUP($H8,Tabelle!$N$10:$U$58,8,FALSE),0),0)</f>
        <v>0</v>
      </c>
      <c r="CC8" s="290">
        <f>IF(OR($O8&gt;$CC$5,$O8=""),I8*$CB8,0)</f>
        <v>0</v>
      </c>
      <c r="CD8" s="290">
        <f>IF(OR($O8&gt;$CC$5,$O8=""),+BW8*Tabelle!$U$56,0)</f>
        <v>0</v>
      </c>
      <c r="CE8" s="290">
        <f t="shared" ref="CE8:CE57" si="51">IF(OR($O8&gt;$CC$5,$O8=""),+K8*$CB8,0)</f>
        <v>0</v>
      </c>
      <c r="CF8" s="290">
        <f>IF(OR($O8&gt;$CC$5,$O8=""),+BX8*Tabelle!$U$56,0)</f>
        <v>0</v>
      </c>
      <c r="CG8" s="290">
        <f>+IFERROR(IF((CC8-CD8)&gt;0,MIN(CC8/$T8,CC8-CD8),0),0)</f>
        <v>0</v>
      </c>
      <c r="CH8" s="290">
        <f>+IFERROR(IF((CE8-CF8)&gt;0,MIN(CE8/$T8,CE8-CF8),0),0)</f>
        <v>0</v>
      </c>
      <c r="CI8" s="290">
        <f>CG8-CH8</f>
        <v>0</v>
      </c>
      <c r="CJ8" s="290">
        <f>IFERROR(CC8-CE8-(CD8-CF8),0)</f>
        <v>0</v>
      </c>
      <c r="CL8" s="289">
        <f>+IFERROR(IF(AND(H8&lt;=2023,H8&gt;=2021),VLOOKUP($H8,Tabelle!$N$10:$V$58,9,FALSE),0),0)</f>
        <v>0</v>
      </c>
      <c r="CM8" s="290">
        <f t="shared" ref="CM8:CM57" si="52">IF(OR($O8&gt;$CM$5,$O8=""),I8*$CL8,0)</f>
        <v>0</v>
      </c>
      <c r="CN8" s="290">
        <f>IF(OR($O8&gt;$CM$5,$O8=""),+(CD8+CG8)*Tabelle!$V$57,0)</f>
        <v>0</v>
      </c>
      <c r="CO8" s="290">
        <f t="shared" ref="CO8:CO57" si="53">IF(OR($O8&gt;$CM$5,$O8=""),+K8*$CL8,0)</f>
        <v>0</v>
      </c>
      <c r="CP8" s="290">
        <f>IF(OR($O8&gt;$CM$5,$O8=""),+(CF8+CH8)*Tabelle!$V$57,0)</f>
        <v>0</v>
      </c>
      <c r="CQ8" s="290">
        <f>+IFERROR(IF((CM8-CN8)&gt;0,MIN(CM8/$T8,CM8-CN8),0),0)</f>
        <v>0</v>
      </c>
      <c r="CR8" s="290">
        <f>+IFERROR(IF((CO8-CP8)&gt;0,MIN(CO8/$T8,CO8-CP8),0),0)</f>
        <v>0</v>
      </c>
      <c r="CS8" s="290">
        <f>CQ8-CR8</f>
        <v>0</v>
      </c>
      <c r="CT8" s="290">
        <f>IFERROR(CM8-CO8-(CN8-CP8),0)</f>
        <v>0</v>
      </c>
      <c r="CV8" s="289">
        <f>+IFERROR(IF(AND(R8&lt;=2023,R8&gt;=2021),VLOOKUP($H8,Tabelle!$N$10:$V$58,9,FALSE),0),0)</f>
        <v>0</v>
      </c>
      <c r="CW8" s="290">
        <f t="shared" ref="CW8:CW57" si="54">IF(OR($O8&gt;$CM$5,$O8=""),S8*$CL8,0)</f>
        <v>0</v>
      </c>
      <c r="CX8" s="290">
        <f>IF(OR($O8&gt;$CM$5,$O8=""),+(CN8+CQ8)*Tabelle!$V$57,0)</f>
        <v>0</v>
      </c>
      <c r="CY8" s="290">
        <f t="shared" ref="CY8:CY57" si="55">IF(OR($O8&gt;$CM$5,$O8=""),+U8*$CL8,0)</f>
        <v>0</v>
      </c>
      <c r="CZ8" s="290">
        <f>IF(OR($O8&gt;$CM$5,$O8=""),+(CP8+CR8)*Tabelle!$V$57,0)</f>
        <v>0</v>
      </c>
      <c r="DA8" s="290">
        <f>+IFERROR(IF((CW8-CX8)&gt;0,MIN(CW8/$T8,CW8-CX8),0),0)</f>
        <v>0</v>
      </c>
      <c r="DB8" s="290">
        <f>+IFERROR(IF((CY8-CZ8)&gt;0,MIN(CY8/$T8,CY8-CZ8),0),0)</f>
        <v>0</v>
      </c>
      <c r="DC8" s="290">
        <f>DA8-DB8</f>
        <v>0</v>
      </c>
      <c r="DD8" s="290">
        <f>IFERROR(CW8-CY8-(CX8-CZ8),0)</f>
        <v>0</v>
      </c>
      <c r="DF8" s="289">
        <f>+IFERROR(IF(AND(AB8&lt;=2023,AB8&gt;=2021),VLOOKUP($H8,Tabelle!$N$10:$V$58,9,FALSE),0),0)</f>
        <v>0</v>
      </c>
      <c r="DG8" s="290">
        <f t="shared" ref="DG8:DG57" si="56">IF(OR($O8&gt;$CM$5,$O8=""),AC8*$CL8,0)</f>
        <v>0</v>
      </c>
      <c r="DH8" s="290">
        <f>IF(OR($O8&gt;$CM$5,$O8=""),+(CX8+DA8)*Tabelle!$V$57,0)</f>
        <v>0</v>
      </c>
      <c r="DI8" s="290">
        <f t="shared" ref="DI8:DI57" si="57">IF(OR($O8&gt;$CM$5,$O8=""),+AE8*$CL8,0)</f>
        <v>0</v>
      </c>
      <c r="DJ8" s="290">
        <f>IF(OR($O8&gt;$CM$5,$O8=""),+(CZ8+DB8)*Tabelle!$V$57,0)</f>
        <v>0</v>
      </c>
      <c r="DK8" s="290">
        <f>+IFERROR(IF((DG8-DH8)&gt;0,MIN(DG8/$T8,DG8-DH8),0),0)</f>
        <v>0</v>
      </c>
      <c r="DL8" s="290">
        <f>+IFERROR(IF((DI8-DJ8)&gt;0,MIN(DI8/$T8,DI8-DJ8),0),0)</f>
        <v>0</v>
      </c>
      <c r="DM8" s="290">
        <f>DK8-DL8</f>
        <v>0</v>
      </c>
      <c r="DN8" s="290">
        <f>IFERROR(DG8-DI8-(DH8-DJ8),0)</f>
        <v>0</v>
      </c>
      <c r="DP8" s="289">
        <f>+IFERROR(IF(AND(AL8&lt;=2023,AL8&gt;=2021),VLOOKUP($H8,Tabelle!$N$10:$V$58,9,FALSE),0),0)</f>
        <v>0</v>
      </c>
      <c r="DQ8" s="290">
        <f t="shared" ref="DQ8:DQ57" si="58">IF(OR($O8&gt;$CM$5,$O8=""),AM8*$CL8,0)</f>
        <v>0</v>
      </c>
      <c r="DR8" s="290">
        <f>IF(OR($O8&gt;$CM$5,$O8=""),+(DH8+DK8)*Tabelle!$V$57,0)</f>
        <v>0</v>
      </c>
      <c r="DS8" s="290">
        <f t="shared" ref="DS8:DS57" si="59">IF(OR($O8&gt;$CM$5,$O8=""),+AO8*$CL8,0)</f>
        <v>0</v>
      </c>
      <c r="DT8" s="290">
        <f>IF(OR($O8&gt;$CM$5,$O8=""),+(DJ8+DL8)*Tabelle!$V$57,0)</f>
        <v>0</v>
      </c>
      <c r="DU8" s="290">
        <f>+IFERROR(IF((DQ8-DR8)&gt;0,MIN(DQ8/$T8,DQ8-DR8),0),0)</f>
        <v>0</v>
      </c>
      <c r="DV8" s="290">
        <f>+IFERROR(IF((DS8-DT8)&gt;0,MIN(DS8/$T8,DS8-DT8),0),0)</f>
        <v>0</v>
      </c>
      <c r="DW8" s="290">
        <f>DU8-DV8</f>
        <v>0</v>
      </c>
      <c r="DX8" s="290">
        <f>IFERROR(DQ8-DS8-(DR8-DT8),0)</f>
        <v>0</v>
      </c>
      <c r="DZ8" s="289">
        <f>+IFERROR(IF(AND(AV8&lt;=2023,AV8&gt;=2021),VLOOKUP($H8,Tabelle!$N$10:$V$58,9,FALSE),0),0)</f>
        <v>0</v>
      </c>
      <c r="EA8" s="290">
        <f t="shared" ref="EA8:EA57" si="60">IF(OR($O8&gt;$CM$5,$O8=""),AW8*$CL8,0)</f>
        <v>0</v>
      </c>
      <c r="EB8" s="290">
        <f>IF(OR($O8&gt;$CM$5,$O8=""),+(DR8+DU8)*Tabelle!$V$57,0)</f>
        <v>0</v>
      </c>
      <c r="EC8" s="290">
        <f t="shared" ref="EC8:EC57" si="61">IF(OR($O8&gt;$CM$5,$O8=""),+AY8*$CL8,0)</f>
        <v>0</v>
      </c>
      <c r="ED8" s="290">
        <f>IF(OR($O8&gt;$CM$5,$O8=""),+(DT8+DV8)*Tabelle!$V$57,0)</f>
        <v>0</v>
      </c>
      <c r="EE8" s="290">
        <f>+IFERROR(IF((EA8-EB8)&gt;0,MIN(EA8/$T8,EA8-EB8),0),0)</f>
        <v>0</v>
      </c>
      <c r="EF8" s="290">
        <f>+IFERROR(IF((EC8-ED8)&gt;0,MIN(EC8/$T8,EC8-ED8),0),0)</f>
        <v>0</v>
      </c>
      <c r="EG8" s="290">
        <f>EE8-EF8</f>
        <v>0</v>
      </c>
      <c r="EH8" s="290">
        <f>IFERROR(EA8-EC8-(EB8-ED8),0)</f>
        <v>0</v>
      </c>
      <c r="EJ8" s="289">
        <f>+IFERROR(IF(AND(BF8&lt;=2023,BF8&gt;=2021),VLOOKUP($H8,Tabelle!$N$10:$V$58,9,FALSE),0),0)</f>
        <v>0</v>
      </c>
      <c r="EK8" s="290">
        <f t="shared" ref="EK8:EK57" si="62">IF(OR($O8&gt;$CM$5,$O8=""),BG8*$CL8,0)</f>
        <v>0</v>
      </c>
      <c r="EL8" s="290">
        <f>IF(OR($O8&gt;$CM$5,$O8=""),+(EB8+EE8)*Tabelle!$V$57,0)</f>
        <v>0</v>
      </c>
      <c r="EM8" s="290">
        <f t="shared" ref="EM8:EM57" si="63">IF(OR($O8&gt;$CM$5,$O8=""),+BI8*$CL8,0)</f>
        <v>0</v>
      </c>
      <c r="EN8" s="290">
        <f>IF(OR($O8&gt;$CM$5,$O8=""),+(ED8+EF8)*Tabelle!$V$57,0)</f>
        <v>0</v>
      </c>
      <c r="EO8" s="290">
        <f>+IFERROR(IF((EK8-EL8)&gt;0,MIN(EK8/$T8,EK8-EL8),0),0)</f>
        <v>0</v>
      </c>
      <c r="EP8" s="290">
        <f>+IFERROR(IF((EM8-EN8)&gt;0,MIN(EM8/$T8,EM8-EN8),0),0)</f>
        <v>0</v>
      </c>
      <c r="EQ8" s="290">
        <f>EO8-EP8</f>
        <v>0</v>
      </c>
      <c r="ER8" s="290">
        <f>IFERROR(EK8-EM8-(EL8-EN8),0)</f>
        <v>0</v>
      </c>
    </row>
    <row r="9" spans="2:148" x14ac:dyDescent="0.3">
      <c r="B9" s="889"/>
      <c r="C9" s="889"/>
      <c r="D9" s="287" t="str">
        <f>++IFERROR(INDEX(Tabelle!$H$11:$H$16,MATCH(IN_Cespiti_20!E9,Tabelle!$I$11:$I$16,0)),"")</f>
        <v/>
      </c>
      <c r="E9" s="889"/>
      <c r="F9" s="287" t="str">
        <f>++IFERROR(INDEX(Tabelle!$C$10:$C$44,MATCH(IN_Cespiti_20!G9,Tabelle!$E$10:$E$44,0)),"")</f>
        <v/>
      </c>
      <c r="G9" s="889"/>
      <c r="H9" s="889"/>
      <c r="I9" s="890"/>
      <c r="J9" s="890"/>
      <c r="K9" s="890"/>
      <c r="L9" s="890"/>
      <c r="M9" s="292"/>
      <c r="O9" s="889"/>
      <c r="Q9" s="288" t="str">
        <f>IF($D9=3,$M9,+IFERROR(VLOOKUP(CONCATENATE(D9,".",F9),Tabelle!$D$10:$F$44,3,),""))</f>
        <v/>
      </c>
      <c r="R9" s="891"/>
      <c r="S9" s="291"/>
      <c r="T9" s="288" t="str">
        <f>+IF(R9="",Q9,+IF(R9=Tabelle!$B$83,IN_Cespiti_20!Q9,IF(OR(R9=Tabelle!$B$81,R9=Tabelle!$B$82),IN_Cespiti_20!S9,0)))</f>
        <v/>
      </c>
      <c r="V9" s="289">
        <f>+IFERROR(VLOOKUP($H9,Tabelle!$N$10:$O$58,2,FALSE),0)</f>
        <v>0</v>
      </c>
      <c r="W9" s="290">
        <f t="shared" si="26"/>
        <v>0</v>
      </c>
      <c r="X9" s="290" t="e">
        <f>IF(OR($O9&gt;$W$5,$O9=""),#REF!*$V9,0)</f>
        <v>#REF!</v>
      </c>
      <c r="Y9" s="290">
        <f t="shared" si="27"/>
        <v>0</v>
      </c>
      <c r="Z9" s="290" t="e">
        <f>IF(OR($O9&gt;$W$5,$O9=""),#REF!*$V9,0)</f>
        <v>#REF!</v>
      </c>
      <c r="AA9" s="290">
        <f t="shared" ref="AA9:AA57" si="64">+IFERROR(IF((W9-X9)&gt;0,MIN(W9/$Q9,W9-X9),0),0)</f>
        <v>0</v>
      </c>
      <c r="AB9" s="290">
        <f t="shared" si="28"/>
        <v>0</v>
      </c>
      <c r="AC9" s="290">
        <f t="shared" si="29"/>
        <v>0</v>
      </c>
      <c r="AD9" s="290">
        <f t="shared" si="30"/>
        <v>0</v>
      </c>
      <c r="AE9" s="9"/>
      <c r="AF9" s="289">
        <f>+IFERROR(VLOOKUP($H9,Tabelle!$N$10:$P$58,3,FALSE),0)</f>
        <v>0</v>
      </c>
      <c r="AG9" s="290">
        <f t="shared" si="31"/>
        <v>0</v>
      </c>
      <c r="AH9" s="290" t="e">
        <f>IF(OR($O9&gt;$AG$5,$O9=""),(X9+AA9)*Tabelle!$P$51,0)</f>
        <v>#REF!</v>
      </c>
      <c r="AI9" s="290">
        <f t="shared" si="32"/>
        <v>0</v>
      </c>
      <c r="AJ9" s="290" t="e">
        <f>IF(OR($O9&gt;$AG$5,$O9=""),(Z9+AB9)*Tabelle!$P$51,0)</f>
        <v>#REF!</v>
      </c>
      <c r="AK9" s="290">
        <f t="shared" ref="AK9:AK57" si="65">+IFERROR(IF((AG9-AH9)&gt;0,MIN(AG9/$Q9,AG9-AH9),0),0)</f>
        <v>0</v>
      </c>
      <c r="AL9" s="290">
        <f t="shared" ref="AL9:AL57" si="66">+IFERROR(IF((AI9-AJ9)&gt;0,MIN(AI9/$Q9,AI9-AJ9),0),0)</f>
        <v>0</v>
      </c>
      <c r="AM9" s="290">
        <f t="shared" si="33"/>
        <v>0</v>
      </c>
      <c r="AN9" s="290">
        <f t="shared" si="34"/>
        <v>0</v>
      </c>
      <c r="AP9" s="289">
        <f>+IFERROR(VLOOKUP($H9,Tabelle!$N$10:$Q$58,4,FALSE),0)</f>
        <v>0</v>
      </c>
      <c r="AQ9" s="290">
        <f t="shared" si="35"/>
        <v>0</v>
      </c>
      <c r="AR9" s="290" t="e">
        <f>IF(OR($O9&gt;$AQ$5,$O9=""),(AH9+AK9)*Tabelle!$Q$52,0)</f>
        <v>#REF!</v>
      </c>
      <c r="AS9" s="290">
        <f t="shared" si="36"/>
        <v>0</v>
      </c>
      <c r="AT9" s="290" t="e">
        <f>IF(OR($O9&gt;$AQ$5,$O9=""),(AJ9+AL9)*Tabelle!$Q$52,0)</f>
        <v>#REF!</v>
      </c>
      <c r="AU9" s="290">
        <f t="shared" si="37"/>
        <v>0</v>
      </c>
      <c r="AV9" s="290">
        <f t="shared" ref="AV9:AV57" si="67">+IFERROR(IF((AS9-AT9)&gt;0,MIN(AS9/$Q9,AS9-AT9),0),0)</f>
        <v>0</v>
      </c>
      <c r="AW9" s="290">
        <f t="shared" ref="AW9:AW57" si="68">IFERROR(MIN((AQ9-AS9)/$Q9,(AQ9-AS9-(AR9-AT9))),0)</f>
        <v>0</v>
      </c>
      <c r="AX9" s="290">
        <f t="shared" si="38"/>
        <v>0</v>
      </c>
      <c r="AZ9" s="289">
        <f>+IFERROR(VLOOKUP($H9,Tabelle!$N$10:$R$58,5,FALSE),0)</f>
        <v>0</v>
      </c>
      <c r="BA9" s="290">
        <f t="shared" si="39"/>
        <v>0</v>
      </c>
      <c r="BB9" s="290" t="e">
        <f>IF(OR($O9&gt;$BA$5,$O9=""),(AR9+AU9)*Tabelle!$R$53,0)</f>
        <v>#REF!</v>
      </c>
      <c r="BC9" s="290">
        <f t="shared" si="40"/>
        <v>0</v>
      </c>
      <c r="BD9" s="290" t="e">
        <f>IF(OR($O9&gt;$BA$5,$O9=""),(AT9+AV9)*Tabelle!$R$53,0)</f>
        <v>#REF!</v>
      </c>
      <c r="BE9" s="290">
        <f t="shared" ref="BE9:BE57" si="69">+IFERROR(IF((BA9-BB9)&gt;0,MIN(BA9/$Q9,BA9-BB9),0),0)</f>
        <v>0</v>
      </c>
      <c r="BF9" s="290">
        <f t="shared" si="41"/>
        <v>0</v>
      </c>
      <c r="BG9" s="290">
        <f t="shared" ref="BG9:BG57" si="70">IFERROR(MIN((BA9-BC9)/$Q9,(BA9-BC9-(BB9-BD9))),0)</f>
        <v>0</v>
      </c>
      <c r="BH9" s="290">
        <f t="shared" si="42"/>
        <v>0</v>
      </c>
      <c r="BJ9" s="289">
        <f>+IFERROR(VLOOKUP($H9,Tabelle!$N$10:$S$58,6,FALSE),0)</f>
        <v>0</v>
      </c>
      <c r="BK9" s="290">
        <f t="shared" si="43"/>
        <v>0</v>
      </c>
      <c r="BL9" s="290" t="e">
        <f>IF(OR($O9&gt;$BK$5,$O9=""),(BB9+BE9)*Tabelle!$S$54,0)</f>
        <v>#REF!</v>
      </c>
      <c r="BM9" s="290">
        <f t="shared" si="44"/>
        <v>0</v>
      </c>
      <c r="BN9" s="290" t="e">
        <f>IF(OR($O9&gt;$BK$5,$O9=""),(BD9+BF9)*Tabelle!$S$54,0)</f>
        <v>#REF!</v>
      </c>
      <c r="BO9" s="290">
        <f t="shared" si="45"/>
        <v>0</v>
      </c>
      <c r="BP9" s="290">
        <f t="shared" si="46"/>
        <v>0</v>
      </c>
      <c r="BQ9" s="290">
        <f t="shared" si="47"/>
        <v>0</v>
      </c>
      <c r="BR9" s="290">
        <f t="shared" si="48"/>
        <v>0</v>
      </c>
      <c r="BT9" s="289">
        <f>+IFERROR(IF(H9=2021,VLOOKUP($H9,Tabelle!$N$10:$T$58,7,FALSE),0),0)</f>
        <v>0</v>
      </c>
      <c r="BU9" s="290">
        <f t="shared" si="49"/>
        <v>0</v>
      </c>
      <c r="BV9" s="290">
        <f t="shared" si="50"/>
        <v>0</v>
      </c>
      <c r="BW9" s="290">
        <f t="shared" ref="BW9:BX57" si="71">+IFERROR(MIN(BU9/$T9,BU9),0)</f>
        <v>0</v>
      </c>
      <c r="BX9" s="290">
        <f t="shared" si="71"/>
        <v>0</v>
      </c>
      <c r="BY9" s="290">
        <f t="shared" ref="BY9:BY57" si="72">BW9-BX9</f>
        <v>0</v>
      </c>
      <c r="BZ9" s="290">
        <f t="shared" ref="BZ9:BZ57" si="73">IFERROR(BU9-BV9,0)</f>
        <v>0</v>
      </c>
      <c r="CB9" s="289">
        <f>+IFERROR(IF(AND(H9&lt;=2022,H9&gt;=2021),VLOOKUP($H9,Tabelle!$N$10:$U$58,8,FALSE),0),0)</f>
        <v>0</v>
      </c>
      <c r="CC9" s="290">
        <f t="shared" ref="CC9:CC57" si="74">IF(OR($O9&gt;$CC$5,$O9=""),I9*$CB9,0)</f>
        <v>0</v>
      </c>
      <c r="CD9" s="290">
        <f>IF(OR($O9&gt;$CC$5,$O9=""),+BW9*Tabelle!$U$56,0)</f>
        <v>0</v>
      </c>
      <c r="CE9" s="290">
        <f t="shared" si="51"/>
        <v>0</v>
      </c>
      <c r="CF9" s="290">
        <f>IF(OR($O9&gt;$CC$5,$O9=""),+BX9*Tabelle!$U$56,0)</f>
        <v>0</v>
      </c>
      <c r="CG9" s="290">
        <f t="shared" ref="CG9:CG57" si="75">+IFERROR(IF((CC9-CD9)&gt;0,MIN(CC9/$T9,CC9-CD9),0),0)</f>
        <v>0</v>
      </c>
      <c r="CH9" s="290">
        <f t="shared" ref="CH9:CH57" si="76">+IFERROR(IF((CE9-CF9)&gt;0,MIN(CE9/$T9,CE9-CF9),0),0)</f>
        <v>0</v>
      </c>
      <c r="CI9" s="290">
        <f t="shared" ref="CI9:CI57" si="77">CG9-CH9</f>
        <v>0</v>
      </c>
      <c r="CJ9" s="290">
        <f t="shared" ref="CJ9:CJ57" si="78">IFERROR(CC9-CE9-(CD9-CF9),0)</f>
        <v>0</v>
      </c>
      <c r="CL9" s="289">
        <f>+IFERROR(IF(AND(H9&lt;=2023,H9&gt;=2021),VLOOKUP($H9,Tabelle!$N$10:$V$58,9,FALSE),0),0)</f>
        <v>0</v>
      </c>
      <c r="CM9" s="290">
        <f t="shared" si="52"/>
        <v>0</v>
      </c>
      <c r="CN9" s="290">
        <f>IF(OR($O9&gt;$CM$5,$O9=""),+(CD9+CG9)*Tabelle!$V$57,0)</f>
        <v>0</v>
      </c>
      <c r="CO9" s="290">
        <f t="shared" si="53"/>
        <v>0</v>
      </c>
      <c r="CP9" s="290">
        <f>IF(OR($O9&gt;$CM$5,$O9=""),+(CF9+CH9)*Tabelle!$V$57,0)</f>
        <v>0</v>
      </c>
      <c r="CQ9" s="290">
        <f t="shared" ref="CQ9:CQ57" si="79">+IFERROR(IF((CM9-CN9)&gt;0,MIN(CM9/$T9,CM9-CN9),0),0)</f>
        <v>0</v>
      </c>
      <c r="CR9" s="290">
        <f t="shared" ref="CR9:CR57" si="80">+IFERROR(IF((CO9-CP9)&gt;0,MIN(CO9/$T9,CO9-CP9),0),0)</f>
        <v>0</v>
      </c>
      <c r="CS9" s="290">
        <f t="shared" ref="CS9:CS57" si="81">CQ9-CR9</f>
        <v>0</v>
      </c>
      <c r="CT9" s="290">
        <f t="shared" ref="CT9:CT57" si="82">IFERROR(CM9-CO9-(CN9-CP9),0)</f>
        <v>0</v>
      </c>
      <c r="CV9" s="289">
        <f>+IFERROR(IF(AND(R9&lt;=2023,R9&gt;=2021),VLOOKUP($H9,Tabelle!$N$10:$V$58,9,FALSE),0),0)</f>
        <v>0</v>
      </c>
      <c r="CW9" s="290">
        <f t="shared" si="54"/>
        <v>0</v>
      </c>
      <c r="CX9" s="290">
        <f>IF(OR($O9&gt;$CM$5,$O9=""),+(CN9+CQ9)*Tabelle!$V$57,0)</f>
        <v>0</v>
      </c>
      <c r="CY9" s="290">
        <f t="shared" si="55"/>
        <v>0</v>
      </c>
      <c r="CZ9" s="290">
        <f>IF(OR($O9&gt;$CM$5,$O9=""),+(CP9+CR9)*Tabelle!$V$57,0)</f>
        <v>0</v>
      </c>
      <c r="DA9" s="290">
        <f t="shared" ref="DA9:DA57" si="83">+IFERROR(IF((CW9-CX9)&gt;0,MIN(CW9/$T9,CW9-CX9),0),0)</f>
        <v>0</v>
      </c>
      <c r="DB9" s="290">
        <f t="shared" ref="DB9:DB57" si="84">+IFERROR(IF((CY9-CZ9)&gt;0,MIN(CY9/$T9,CY9-CZ9),0),0)</f>
        <v>0</v>
      </c>
      <c r="DC9" s="290">
        <f t="shared" ref="DC9:DC57" si="85">DA9-DB9</f>
        <v>0</v>
      </c>
      <c r="DD9" s="290">
        <f t="shared" ref="DD9:DD57" si="86">IFERROR(CW9-CY9-(CX9-CZ9),0)</f>
        <v>0</v>
      </c>
      <c r="DF9" s="289">
        <f>+IFERROR(IF(AND(AB9&lt;=2023,AB9&gt;=2021),VLOOKUP($H9,Tabelle!$N$10:$V$58,9,FALSE),0),0)</f>
        <v>0</v>
      </c>
      <c r="DG9" s="290">
        <f t="shared" si="56"/>
        <v>0</v>
      </c>
      <c r="DH9" s="290">
        <f>IF(OR($O9&gt;$CM$5,$O9=""),+(CX9+DA9)*Tabelle!$V$57,0)</f>
        <v>0</v>
      </c>
      <c r="DI9" s="290">
        <f t="shared" si="57"/>
        <v>0</v>
      </c>
      <c r="DJ9" s="290">
        <f>IF(OR($O9&gt;$CM$5,$O9=""),+(CZ9+DB9)*Tabelle!$V$57,0)</f>
        <v>0</v>
      </c>
      <c r="DK9" s="290">
        <f t="shared" ref="DK9:DK57" si="87">+IFERROR(IF((DG9-DH9)&gt;0,MIN(DG9/$T9,DG9-DH9),0),0)</f>
        <v>0</v>
      </c>
      <c r="DL9" s="290">
        <f t="shared" ref="DL9:DL57" si="88">+IFERROR(IF((DI9-DJ9)&gt;0,MIN(DI9/$T9,DI9-DJ9),0),0)</f>
        <v>0</v>
      </c>
      <c r="DM9" s="290">
        <f t="shared" ref="DM9:DM57" si="89">DK9-DL9</f>
        <v>0</v>
      </c>
      <c r="DN9" s="290">
        <f t="shared" ref="DN9:DN57" si="90">IFERROR(DG9-DI9-(DH9-DJ9),0)</f>
        <v>0</v>
      </c>
      <c r="DP9" s="289">
        <f>+IFERROR(IF(AND(AL9&lt;=2023,AL9&gt;=2021),VLOOKUP($H9,Tabelle!$N$10:$V$58,9,FALSE),0),0)</f>
        <v>0</v>
      </c>
      <c r="DQ9" s="290">
        <f t="shared" si="58"/>
        <v>0</v>
      </c>
      <c r="DR9" s="290">
        <f>IF(OR($O9&gt;$CM$5,$O9=""),+(DH9+DK9)*Tabelle!$V$57,0)</f>
        <v>0</v>
      </c>
      <c r="DS9" s="290">
        <f t="shared" si="59"/>
        <v>0</v>
      </c>
      <c r="DT9" s="290">
        <f>IF(OR($O9&gt;$CM$5,$O9=""),+(DJ9+DL9)*Tabelle!$V$57,0)</f>
        <v>0</v>
      </c>
      <c r="DU9" s="290">
        <f t="shared" ref="DU9:DU57" si="91">+IFERROR(IF((DQ9-DR9)&gt;0,MIN(DQ9/$T9,DQ9-DR9),0),0)</f>
        <v>0</v>
      </c>
      <c r="DV9" s="290">
        <f t="shared" ref="DV9:DV57" si="92">+IFERROR(IF((DS9-DT9)&gt;0,MIN(DS9/$T9,DS9-DT9),0),0)</f>
        <v>0</v>
      </c>
      <c r="DW9" s="290">
        <f t="shared" ref="DW9:DW57" si="93">DU9-DV9</f>
        <v>0</v>
      </c>
      <c r="DX9" s="290">
        <f t="shared" ref="DX9:DX57" si="94">IFERROR(DQ9-DS9-(DR9-DT9),0)</f>
        <v>0</v>
      </c>
      <c r="DZ9" s="289">
        <f>+IFERROR(IF(AND(AV9&lt;=2023,AV9&gt;=2021),VLOOKUP($H9,Tabelle!$N$10:$V$58,9,FALSE),0),0)</f>
        <v>0</v>
      </c>
      <c r="EA9" s="290">
        <f t="shared" si="60"/>
        <v>0</v>
      </c>
      <c r="EB9" s="290">
        <f>IF(OR($O9&gt;$CM$5,$O9=""),+(DR9+DU9)*Tabelle!$V$57,0)</f>
        <v>0</v>
      </c>
      <c r="EC9" s="290">
        <f t="shared" si="61"/>
        <v>0</v>
      </c>
      <c r="ED9" s="290">
        <f>IF(OR($O9&gt;$CM$5,$O9=""),+(DT9+DV9)*Tabelle!$V$57,0)</f>
        <v>0</v>
      </c>
      <c r="EE9" s="290">
        <f t="shared" ref="EE9:EE57" si="95">+IFERROR(IF((EA9-EB9)&gt;0,MIN(EA9/$T9,EA9-EB9),0),0)</f>
        <v>0</v>
      </c>
      <c r="EF9" s="290">
        <f t="shared" ref="EF9:EF57" si="96">+IFERROR(IF((EC9-ED9)&gt;0,MIN(EC9/$T9,EC9-ED9),0),0)</f>
        <v>0</v>
      </c>
      <c r="EG9" s="290">
        <f t="shared" ref="EG9:EG57" si="97">EE9-EF9</f>
        <v>0</v>
      </c>
      <c r="EH9" s="290">
        <f t="shared" ref="EH9:EH57" si="98">IFERROR(EA9-EC9-(EB9-ED9),0)</f>
        <v>0</v>
      </c>
      <c r="EJ9" s="289">
        <f>+IFERROR(IF(AND(BF9&lt;=2023,BF9&gt;=2021),VLOOKUP($H9,Tabelle!$N$10:$V$58,9,FALSE),0),0)</f>
        <v>0</v>
      </c>
      <c r="EK9" s="290">
        <f t="shared" si="62"/>
        <v>0</v>
      </c>
      <c r="EL9" s="290">
        <f>IF(OR($O9&gt;$CM$5,$O9=""),+(EB9+EE9)*Tabelle!$V$57,0)</f>
        <v>0</v>
      </c>
      <c r="EM9" s="290">
        <f t="shared" si="63"/>
        <v>0</v>
      </c>
      <c r="EN9" s="290">
        <f>IF(OR($O9&gt;$CM$5,$O9=""),+(ED9+EF9)*Tabelle!$V$57,0)</f>
        <v>0</v>
      </c>
      <c r="EO9" s="290">
        <f t="shared" ref="EO9:EO57" si="99">+IFERROR(IF((EK9-EL9)&gt;0,MIN(EK9/$T9,EK9-EL9),0),0)</f>
        <v>0</v>
      </c>
      <c r="EP9" s="290">
        <f t="shared" ref="EP9:EP57" si="100">+IFERROR(IF((EM9-EN9)&gt;0,MIN(EM9/$T9,EM9-EN9),0),0)</f>
        <v>0</v>
      </c>
      <c r="EQ9" s="290">
        <f t="shared" ref="EQ9:EQ57" si="101">EO9-EP9</f>
        <v>0</v>
      </c>
      <c r="ER9" s="290">
        <f t="shared" ref="ER9:ER57" si="102">IFERROR(EK9-EM9-(EL9-EN9),0)</f>
        <v>0</v>
      </c>
    </row>
    <row r="10" spans="2:148" x14ac:dyDescent="0.3">
      <c r="B10" s="889"/>
      <c r="C10" s="889"/>
      <c r="D10" s="287" t="str">
        <f>++IFERROR(INDEX(Tabelle!$H$11:$H$16,MATCH(IN_Cespiti_20!E10,Tabelle!$I$11:$I$16,0)),"")</f>
        <v/>
      </c>
      <c r="E10" s="889"/>
      <c r="F10" s="287" t="str">
        <f>++IFERROR(INDEX(Tabelle!$C$10:$C$44,MATCH(IN_Cespiti_20!G10,Tabelle!$E$10:$E$44,0)),"")</f>
        <v/>
      </c>
      <c r="G10" s="889"/>
      <c r="H10" s="889"/>
      <c r="I10" s="890"/>
      <c r="J10" s="890"/>
      <c r="K10" s="890"/>
      <c r="L10" s="890"/>
      <c r="M10" s="292"/>
      <c r="O10" s="889"/>
      <c r="Q10" s="288" t="str">
        <f>IF($D10=3,$M10,+IFERROR(VLOOKUP(CONCATENATE(D10,".",F10),Tabelle!$D$10:$F$44,3,),""))</f>
        <v/>
      </c>
      <c r="R10" s="891"/>
      <c r="S10" s="291"/>
      <c r="T10" s="288" t="str">
        <f>+IF(R10="",Q10,+IF(R10=Tabelle!$B$83,IN_Cespiti_20!Q10,IF(OR(R10=Tabelle!$B$81,R10=Tabelle!$B$82),IN_Cespiti_20!S10,0)))</f>
        <v/>
      </c>
      <c r="V10" s="289">
        <f>+IFERROR(VLOOKUP($H10,Tabelle!$N$10:$O$58,2,FALSE),0)</f>
        <v>0</v>
      </c>
      <c r="W10" s="290">
        <f t="shared" si="26"/>
        <v>0</v>
      </c>
      <c r="X10" s="290" t="e">
        <f>IF(OR($O10&gt;$W$5,$O10=""),#REF!*$V10,0)</f>
        <v>#REF!</v>
      </c>
      <c r="Y10" s="290">
        <f t="shared" si="27"/>
        <v>0</v>
      </c>
      <c r="Z10" s="290" t="e">
        <f>IF(OR($O10&gt;$W$5,$O10=""),#REF!*$V10,0)</f>
        <v>#REF!</v>
      </c>
      <c r="AA10" s="290">
        <f t="shared" si="64"/>
        <v>0</v>
      </c>
      <c r="AB10" s="290">
        <f t="shared" si="28"/>
        <v>0</v>
      </c>
      <c r="AC10" s="290">
        <f t="shared" si="29"/>
        <v>0</v>
      </c>
      <c r="AD10" s="290">
        <f t="shared" si="30"/>
        <v>0</v>
      </c>
      <c r="AE10" s="9"/>
      <c r="AF10" s="289">
        <f>+IFERROR(VLOOKUP($H10,Tabelle!$N$10:$P$58,3,FALSE),0)</f>
        <v>0</v>
      </c>
      <c r="AG10" s="290">
        <f t="shared" si="31"/>
        <v>0</v>
      </c>
      <c r="AH10" s="290" t="e">
        <f>IF(OR($O10&gt;$AG$5,$O10=""),(X10+AA10)*Tabelle!$P$51,0)</f>
        <v>#REF!</v>
      </c>
      <c r="AI10" s="290">
        <f t="shared" si="32"/>
        <v>0</v>
      </c>
      <c r="AJ10" s="290" t="e">
        <f>IF(OR($O10&gt;$AG$5,$O10=""),(Z10+AB10)*Tabelle!$P$51,0)</f>
        <v>#REF!</v>
      </c>
      <c r="AK10" s="290">
        <f t="shared" si="65"/>
        <v>0</v>
      </c>
      <c r="AL10" s="290">
        <f t="shared" si="66"/>
        <v>0</v>
      </c>
      <c r="AM10" s="290">
        <f t="shared" si="33"/>
        <v>0</v>
      </c>
      <c r="AN10" s="290">
        <f t="shared" si="34"/>
        <v>0</v>
      </c>
      <c r="AP10" s="289">
        <f>+IFERROR(VLOOKUP($H10,Tabelle!$N$10:$Q$58,4,FALSE),0)</f>
        <v>0</v>
      </c>
      <c r="AQ10" s="290">
        <f t="shared" si="35"/>
        <v>0</v>
      </c>
      <c r="AR10" s="290" t="e">
        <f>IF(OR($O10&gt;$AQ$5,$O10=""),(AH10+AK10)*Tabelle!$Q$52,0)</f>
        <v>#REF!</v>
      </c>
      <c r="AS10" s="290">
        <f t="shared" si="36"/>
        <v>0</v>
      </c>
      <c r="AT10" s="290" t="e">
        <f>IF(OR($O10&gt;$AQ$5,$O10=""),(AJ10+AL10)*Tabelle!$Q$52,0)</f>
        <v>#REF!</v>
      </c>
      <c r="AU10" s="290">
        <f t="shared" si="37"/>
        <v>0</v>
      </c>
      <c r="AV10" s="290">
        <f t="shared" si="67"/>
        <v>0</v>
      </c>
      <c r="AW10" s="290">
        <f t="shared" si="68"/>
        <v>0</v>
      </c>
      <c r="AX10" s="290">
        <f t="shared" si="38"/>
        <v>0</v>
      </c>
      <c r="AZ10" s="289">
        <f>+IFERROR(VLOOKUP($H10,Tabelle!$N$10:$R$58,5,FALSE),0)</f>
        <v>0</v>
      </c>
      <c r="BA10" s="290">
        <f t="shared" si="39"/>
        <v>0</v>
      </c>
      <c r="BB10" s="290" t="e">
        <f>IF(OR($O10&gt;$BA$5,$O10=""),(AR10+AU10)*Tabelle!$R$53,0)</f>
        <v>#REF!</v>
      </c>
      <c r="BC10" s="290">
        <f t="shared" si="40"/>
        <v>0</v>
      </c>
      <c r="BD10" s="290" t="e">
        <f>IF(OR($O10&gt;$BA$5,$O10=""),(AT10+AV10)*Tabelle!$R$53,0)</f>
        <v>#REF!</v>
      </c>
      <c r="BE10" s="290">
        <f t="shared" si="69"/>
        <v>0</v>
      </c>
      <c r="BF10" s="290">
        <f t="shared" si="41"/>
        <v>0</v>
      </c>
      <c r="BG10" s="290">
        <f t="shared" si="70"/>
        <v>0</v>
      </c>
      <c r="BH10" s="290">
        <f t="shared" si="42"/>
        <v>0</v>
      </c>
      <c r="BJ10" s="289">
        <f>+IFERROR(VLOOKUP($H10,Tabelle!$N$10:$S$58,6,FALSE),0)</f>
        <v>0</v>
      </c>
      <c r="BK10" s="290">
        <f t="shared" si="43"/>
        <v>0</v>
      </c>
      <c r="BL10" s="290" t="e">
        <f>IF(OR($O10&gt;$BK$5,$O10=""),(BB10+BE10)*Tabelle!$S$54,0)</f>
        <v>#REF!</v>
      </c>
      <c r="BM10" s="290">
        <f t="shared" si="44"/>
        <v>0</v>
      </c>
      <c r="BN10" s="290" t="e">
        <f>IF(OR($O10&gt;$BK$5,$O10=""),(BD10+BF10)*Tabelle!$S$54,0)</f>
        <v>#REF!</v>
      </c>
      <c r="BO10" s="290">
        <f t="shared" si="45"/>
        <v>0</v>
      </c>
      <c r="BP10" s="290">
        <f t="shared" si="46"/>
        <v>0</v>
      </c>
      <c r="BQ10" s="290">
        <f t="shared" si="47"/>
        <v>0</v>
      </c>
      <c r="BR10" s="290">
        <f t="shared" si="48"/>
        <v>0</v>
      </c>
      <c r="BT10" s="289">
        <f>+IFERROR(IF(H10=2021,VLOOKUP($H10,Tabelle!$N$10:$T$58,7,FALSE),0),0)</f>
        <v>0</v>
      </c>
      <c r="BU10" s="290">
        <f t="shared" si="49"/>
        <v>0</v>
      </c>
      <c r="BV10" s="290">
        <f t="shared" si="50"/>
        <v>0</v>
      </c>
      <c r="BW10" s="290">
        <f t="shared" si="71"/>
        <v>0</v>
      </c>
      <c r="BX10" s="290">
        <f t="shared" si="71"/>
        <v>0</v>
      </c>
      <c r="BY10" s="290">
        <f t="shared" si="72"/>
        <v>0</v>
      </c>
      <c r="BZ10" s="290">
        <f t="shared" si="73"/>
        <v>0</v>
      </c>
      <c r="CB10" s="289">
        <f>+IFERROR(IF(AND(H10&lt;=2022,H10&gt;=2021),VLOOKUP($H10,Tabelle!$N$10:$U$58,8,FALSE),0),0)</f>
        <v>0</v>
      </c>
      <c r="CC10" s="290">
        <f t="shared" si="74"/>
        <v>0</v>
      </c>
      <c r="CD10" s="290">
        <f>IF(OR($O10&gt;$CC$5,$O10=""),+BW10*Tabelle!$U$56,0)</f>
        <v>0</v>
      </c>
      <c r="CE10" s="290">
        <f t="shared" si="51"/>
        <v>0</v>
      </c>
      <c r="CF10" s="290">
        <f>IF(OR($O10&gt;$CC$5,$O10=""),+BX10*Tabelle!$U$56,0)</f>
        <v>0</v>
      </c>
      <c r="CG10" s="290">
        <f t="shared" si="75"/>
        <v>0</v>
      </c>
      <c r="CH10" s="290">
        <f t="shared" si="76"/>
        <v>0</v>
      </c>
      <c r="CI10" s="290">
        <f t="shared" si="77"/>
        <v>0</v>
      </c>
      <c r="CJ10" s="290">
        <f t="shared" si="78"/>
        <v>0</v>
      </c>
      <c r="CL10" s="289">
        <f>+IFERROR(IF(AND(H10&lt;=2023,H10&gt;=2021),VLOOKUP($H10,Tabelle!$N$10:$V$58,9,FALSE),0),0)</f>
        <v>0</v>
      </c>
      <c r="CM10" s="290">
        <f t="shared" si="52"/>
        <v>0</v>
      </c>
      <c r="CN10" s="290">
        <f>IF(OR($O10&gt;$CM$5,$O10=""),+(CD10+CG10)*Tabelle!$V$57,0)</f>
        <v>0</v>
      </c>
      <c r="CO10" s="290">
        <f t="shared" si="53"/>
        <v>0</v>
      </c>
      <c r="CP10" s="290">
        <f>IF(OR($O10&gt;$CM$5,$O10=""),+(CF10+CH10)*Tabelle!$V$57,0)</f>
        <v>0</v>
      </c>
      <c r="CQ10" s="290">
        <f t="shared" si="79"/>
        <v>0</v>
      </c>
      <c r="CR10" s="290">
        <f t="shared" si="80"/>
        <v>0</v>
      </c>
      <c r="CS10" s="290">
        <f t="shared" si="81"/>
        <v>0</v>
      </c>
      <c r="CT10" s="290">
        <f t="shared" si="82"/>
        <v>0</v>
      </c>
      <c r="CV10" s="289">
        <f>+IFERROR(IF(AND(R10&lt;=2023,R10&gt;=2021),VLOOKUP($H10,Tabelle!$N$10:$V$58,9,FALSE),0),0)</f>
        <v>0</v>
      </c>
      <c r="CW10" s="290">
        <f t="shared" si="54"/>
        <v>0</v>
      </c>
      <c r="CX10" s="290">
        <f>IF(OR($O10&gt;$CM$5,$O10=""),+(CN10+CQ10)*Tabelle!$V$57,0)</f>
        <v>0</v>
      </c>
      <c r="CY10" s="290">
        <f t="shared" si="55"/>
        <v>0</v>
      </c>
      <c r="CZ10" s="290">
        <f>IF(OR($O10&gt;$CM$5,$O10=""),+(CP10+CR10)*Tabelle!$V$57,0)</f>
        <v>0</v>
      </c>
      <c r="DA10" s="290">
        <f t="shared" si="83"/>
        <v>0</v>
      </c>
      <c r="DB10" s="290">
        <f t="shared" si="84"/>
        <v>0</v>
      </c>
      <c r="DC10" s="290">
        <f t="shared" si="85"/>
        <v>0</v>
      </c>
      <c r="DD10" s="290">
        <f t="shared" si="86"/>
        <v>0</v>
      </c>
      <c r="DF10" s="289">
        <f>+IFERROR(IF(AND(AB10&lt;=2023,AB10&gt;=2021),VLOOKUP($H10,Tabelle!$N$10:$V$58,9,FALSE),0),0)</f>
        <v>0</v>
      </c>
      <c r="DG10" s="290">
        <f t="shared" si="56"/>
        <v>0</v>
      </c>
      <c r="DH10" s="290">
        <f>IF(OR($O10&gt;$CM$5,$O10=""),+(CX10+DA10)*Tabelle!$V$57,0)</f>
        <v>0</v>
      </c>
      <c r="DI10" s="290">
        <f t="shared" si="57"/>
        <v>0</v>
      </c>
      <c r="DJ10" s="290">
        <f>IF(OR($O10&gt;$CM$5,$O10=""),+(CZ10+DB10)*Tabelle!$V$57,0)</f>
        <v>0</v>
      </c>
      <c r="DK10" s="290">
        <f t="shared" si="87"/>
        <v>0</v>
      </c>
      <c r="DL10" s="290">
        <f t="shared" si="88"/>
        <v>0</v>
      </c>
      <c r="DM10" s="290">
        <f t="shared" si="89"/>
        <v>0</v>
      </c>
      <c r="DN10" s="290">
        <f t="shared" si="90"/>
        <v>0</v>
      </c>
      <c r="DP10" s="289">
        <f>+IFERROR(IF(AND(AL10&lt;=2023,AL10&gt;=2021),VLOOKUP($H10,Tabelle!$N$10:$V$58,9,FALSE),0),0)</f>
        <v>0</v>
      </c>
      <c r="DQ10" s="290">
        <f t="shared" si="58"/>
        <v>0</v>
      </c>
      <c r="DR10" s="290">
        <f>IF(OR($O10&gt;$CM$5,$O10=""),+(DH10+DK10)*Tabelle!$V$57,0)</f>
        <v>0</v>
      </c>
      <c r="DS10" s="290">
        <f t="shared" si="59"/>
        <v>0</v>
      </c>
      <c r="DT10" s="290">
        <f>IF(OR($O10&gt;$CM$5,$O10=""),+(DJ10+DL10)*Tabelle!$V$57,0)</f>
        <v>0</v>
      </c>
      <c r="DU10" s="290">
        <f t="shared" si="91"/>
        <v>0</v>
      </c>
      <c r="DV10" s="290">
        <f t="shared" si="92"/>
        <v>0</v>
      </c>
      <c r="DW10" s="290">
        <f t="shared" si="93"/>
        <v>0</v>
      </c>
      <c r="DX10" s="290">
        <f t="shared" si="94"/>
        <v>0</v>
      </c>
      <c r="DZ10" s="289">
        <f>+IFERROR(IF(AND(AV10&lt;=2023,AV10&gt;=2021),VLOOKUP($H10,Tabelle!$N$10:$V$58,9,FALSE),0),0)</f>
        <v>0</v>
      </c>
      <c r="EA10" s="290">
        <f t="shared" si="60"/>
        <v>0</v>
      </c>
      <c r="EB10" s="290">
        <f>IF(OR($O10&gt;$CM$5,$O10=""),+(DR10+DU10)*Tabelle!$V$57,0)</f>
        <v>0</v>
      </c>
      <c r="EC10" s="290">
        <f t="shared" si="61"/>
        <v>0</v>
      </c>
      <c r="ED10" s="290">
        <f>IF(OR($O10&gt;$CM$5,$O10=""),+(DT10+DV10)*Tabelle!$V$57,0)</f>
        <v>0</v>
      </c>
      <c r="EE10" s="290">
        <f t="shared" si="95"/>
        <v>0</v>
      </c>
      <c r="EF10" s="290">
        <f t="shared" si="96"/>
        <v>0</v>
      </c>
      <c r="EG10" s="290">
        <f t="shared" si="97"/>
        <v>0</v>
      </c>
      <c r="EH10" s="290">
        <f t="shared" si="98"/>
        <v>0</v>
      </c>
      <c r="EJ10" s="289">
        <f>+IFERROR(IF(AND(BF10&lt;=2023,BF10&gt;=2021),VLOOKUP($H10,Tabelle!$N$10:$V$58,9,FALSE),0),0)</f>
        <v>0</v>
      </c>
      <c r="EK10" s="290">
        <f t="shared" si="62"/>
        <v>0</v>
      </c>
      <c r="EL10" s="290">
        <f>IF(OR($O10&gt;$CM$5,$O10=""),+(EB10+EE10)*Tabelle!$V$57,0)</f>
        <v>0</v>
      </c>
      <c r="EM10" s="290">
        <f t="shared" si="63"/>
        <v>0</v>
      </c>
      <c r="EN10" s="290">
        <f>IF(OR($O10&gt;$CM$5,$O10=""),+(ED10+EF10)*Tabelle!$V$57,0)</f>
        <v>0</v>
      </c>
      <c r="EO10" s="290">
        <f t="shared" si="99"/>
        <v>0</v>
      </c>
      <c r="EP10" s="290">
        <f t="shared" si="100"/>
        <v>0</v>
      </c>
      <c r="EQ10" s="290">
        <f t="shared" si="101"/>
        <v>0</v>
      </c>
      <c r="ER10" s="290">
        <f t="shared" si="102"/>
        <v>0</v>
      </c>
    </row>
    <row r="11" spans="2:148" x14ac:dyDescent="0.3">
      <c r="B11" s="889"/>
      <c r="C11" s="889"/>
      <c r="D11" s="287" t="str">
        <f>++IFERROR(INDEX(Tabelle!$H$11:$H$16,MATCH(IN_Cespiti_20!E11,Tabelle!$I$11:$I$16,0)),"")</f>
        <v/>
      </c>
      <c r="E11" s="889"/>
      <c r="F11" s="287" t="str">
        <f>++IFERROR(INDEX(Tabelle!$C$10:$C$44,MATCH(IN_Cespiti_20!G11,Tabelle!$E$10:$E$44,0)),"")</f>
        <v/>
      </c>
      <c r="G11" s="889"/>
      <c r="H11" s="889"/>
      <c r="I11" s="890"/>
      <c r="J11" s="890"/>
      <c r="K11" s="890"/>
      <c r="L11" s="890"/>
      <c r="M11" s="292"/>
      <c r="O11" s="889"/>
      <c r="Q11" s="288" t="str">
        <f>IF($D11=3,$M11,+IFERROR(VLOOKUP(CONCATENATE(D11,".",F11),Tabelle!$D$10:$F$44,3,),""))</f>
        <v/>
      </c>
      <c r="R11" s="891"/>
      <c r="S11" s="291"/>
      <c r="T11" s="288" t="str">
        <f>+IF(R11="",Q11,+IF(R11=Tabelle!$B$83,IN_Cespiti_20!Q11,IF(OR(R11=Tabelle!$B$81,R11=Tabelle!$B$82),IN_Cespiti_20!S11,0)))</f>
        <v/>
      </c>
      <c r="V11" s="289">
        <f>+IFERROR(VLOOKUP($H11,Tabelle!$N$10:$O$58,2,FALSE),0)</f>
        <v>0</v>
      </c>
      <c r="W11" s="290">
        <f t="shared" si="26"/>
        <v>0</v>
      </c>
      <c r="X11" s="290" t="e">
        <f>IF(OR($O11&gt;$W$5,$O11=""),#REF!*$V11,0)</f>
        <v>#REF!</v>
      </c>
      <c r="Y11" s="290">
        <f t="shared" si="27"/>
        <v>0</v>
      </c>
      <c r="Z11" s="290" t="e">
        <f>IF(OR($O11&gt;$W$5,$O11=""),#REF!*$V11,0)</f>
        <v>#REF!</v>
      </c>
      <c r="AA11" s="290">
        <f t="shared" si="64"/>
        <v>0</v>
      </c>
      <c r="AB11" s="290">
        <f t="shared" si="28"/>
        <v>0</v>
      </c>
      <c r="AC11" s="290">
        <f t="shared" si="29"/>
        <v>0</v>
      </c>
      <c r="AD11" s="290">
        <f t="shared" si="30"/>
        <v>0</v>
      </c>
      <c r="AE11" s="9"/>
      <c r="AF11" s="289">
        <f>+IFERROR(VLOOKUP($H11,Tabelle!$N$10:$P$58,3,FALSE),0)</f>
        <v>0</v>
      </c>
      <c r="AG11" s="290">
        <f t="shared" si="31"/>
        <v>0</v>
      </c>
      <c r="AH11" s="290" t="e">
        <f>IF(OR($O11&gt;$AG$5,$O11=""),(X11+AA11)*Tabelle!$P$51,0)</f>
        <v>#REF!</v>
      </c>
      <c r="AI11" s="290">
        <f t="shared" si="32"/>
        <v>0</v>
      </c>
      <c r="AJ11" s="290" t="e">
        <f>IF(OR($O11&gt;$AG$5,$O11=""),(Z11+AB11)*Tabelle!$P$51,0)</f>
        <v>#REF!</v>
      </c>
      <c r="AK11" s="290">
        <f t="shared" si="65"/>
        <v>0</v>
      </c>
      <c r="AL11" s="290">
        <f t="shared" si="66"/>
        <v>0</v>
      </c>
      <c r="AM11" s="290">
        <f t="shared" si="33"/>
        <v>0</v>
      </c>
      <c r="AN11" s="290">
        <f t="shared" si="34"/>
        <v>0</v>
      </c>
      <c r="AP11" s="289">
        <f>+IFERROR(VLOOKUP($H11,Tabelle!$N$10:$Q$58,4,FALSE),0)</f>
        <v>0</v>
      </c>
      <c r="AQ11" s="290">
        <f t="shared" si="35"/>
        <v>0</v>
      </c>
      <c r="AR11" s="290" t="e">
        <f>IF(OR($O11&gt;$AQ$5,$O11=""),(AH11+AK11)*Tabelle!$Q$52,0)</f>
        <v>#REF!</v>
      </c>
      <c r="AS11" s="290">
        <f t="shared" si="36"/>
        <v>0</v>
      </c>
      <c r="AT11" s="290" t="e">
        <f>IF(OR($O11&gt;$AQ$5,$O11=""),(AJ11+AL11)*Tabelle!$Q$52,0)</f>
        <v>#REF!</v>
      </c>
      <c r="AU11" s="290">
        <f t="shared" si="37"/>
        <v>0</v>
      </c>
      <c r="AV11" s="290">
        <f t="shared" si="67"/>
        <v>0</v>
      </c>
      <c r="AW11" s="290">
        <f t="shared" si="68"/>
        <v>0</v>
      </c>
      <c r="AX11" s="290">
        <f t="shared" si="38"/>
        <v>0</v>
      </c>
      <c r="AZ11" s="289">
        <f>+IFERROR(VLOOKUP($H11,Tabelle!$N$10:$R$58,5,FALSE),0)</f>
        <v>0</v>
      </c>
      <c r="BA11" s="290">
        <f t="shared" si="39"/>
        <v>0</v>
      </c>
      <c r="BB11" s="290" t="e">
        <f>IF(OR($O11&gt;$BA$5,$O11=""),(AR11+AU11)*Tabelle!$R$53,0)</f>
        <v>#REF!</v>
      </c>
      <c r="BC11" s="290">
        <f t="shared" si="40"/>
        <v>0</v>
      </c>
      <c r="BD11" s="290" t="e">
        <f>IF(OR($O11&gt;$BA$5,$O11=""),(AT11+AV11)*Tabelle!$R$53,0)</f>
        <v>#REF!</v>
      </c>
      <c r="BE11" s="290">
        <f t="shared" si="69"/>
        <v>0</v>
      </c>
      <c r="BF11" s="290">
        <f t="shared" si="41"/>
        <v>0</v>
      </c>
      <c r="BG11" s="290">
        <f t="shared" si="70"/>
        <v>0</v>
      </c>
      <c r="BH11" s="290">
        <f t="shared" si="42"/>
        <v>0</v>
      </c>
      <c r="BJ11" s="289">
        <f>+IFERROR(VLOOKUP($H11,Tabelle!$N$10:$S$58,6,FALSE),0)</f>
        <v>0</v>
      </c>
      <c r="BK11" s="290">
        <f t="shared" si="43"/>
        <v>0</v>
      </c>
      <c r="BL11" s="290" t="e">
        <f>IF(OR($O11&gt;$BK$5,$O11=""),(BB11+BE11)*Tabelle!$S$54,0)</f>
        <v>#REF!</v>
      </c>
      <c r="BM11" s="290">
        <f t="shared" si="44"/>
        <v>0</v>
      </c>
      <c r="BN11" s="290" t="e">
        <f>IF(OR($O11&gt;$BK$5,$O11=""),(BD11+BF11)*Tabelle!$S$54,0)</f>
        <v>#REF!</v>
      </c>
      <c r="BO11" s="290">
        <f t="shared" si="45"/>
        <v>0</v>
      </c>
      <c r="BP11" s="290">
        <f t="shared" si="46"/>
        <v>0</v>
      </c>
      <c r="BQ11" s="290">
        <f t="shared" si="47"/>
        <v>0</v>
      </c>
      <c r="BR11" s="290">
        <f t="shared" si="48"/>
        <v>0</v>
      </c>
      <c r="BT11" s="289">
        <f>+IFERROR(IF(H11=2021,VLOOKUP($H11,Tabelle!$N$10:$T$58,7,FALSE),0),0)</f>
        <v>0</v>
      </c>
      <c r="BU11" s="290">
        <f t="shared" si="49"/>
        <v>0</v>
      </c>
      <c r="BV11" s="290">
        <f t="shared" si="50"/>
        <v>0</v>
      </c>
      <c r="BW11" s="290">
        <f t="shared" si="71"/>
        <v>0</v>
      </c>
      <c r="BX11" s="290">
        <f t="shared" si="71"/>
        <v>0</v>
      </c>
      <c r="BY11" s="290">
        <f t="shared" si="72"/>
        <v>0</v>
      </c>
      <c r="BZ11" s="290">
        <f t="shared" si="73"/>
        <v>0</v>
      </c>
      <c r="CB11" s="289">
        <f>+IFERROR(IF(AND(H11&lt;=2022,H11&gt;=2021),VLOOKUP($H11,Tabelle!$N$10:$U$58,8,FALSE),0),0)</f>
        <v>0</v>
      </c>
      <c r="CC11" s="290">
        <f t="shared" si="74"/>
        <v>0</v>
      </c>
      <c r="CD11" s="290">
        <f>IF(OR($O11&gt;$CC$5,$O11=""),+BW11*Tabelle!$U$56,0)</f>
        <v>0</v>
      </c>
      <c r="CE11" s="290">
        <f t="shared" si="51"/>
        <v>0</v>
      </c>
      <c r="CF11" s="290">
        <f>IF(OR($O11&gt;$CC$5,$O11=""),+BX11*Tabelle!$U$56,0)</f>
        <v>0</v>
      </c>
      <c r="CG11" s="290">
        <f t="shared" si="75"/>
        <v>0</v>
      </c>
      <c r="CH11" s="290">
        <f t="shared" si="76"/>
        <v>0</v>
      </c>
      <c r="CI11" s="290">
        <f t="shared" si="77"/>
        <v>0</v>
      </c>
      <c r="CJ11" s="290">
        <f t="shared" si="78"/>
        <v>0</v>
      </c>
      <c r="CL11" s="289">
        <f>+IFERROR(IF(AND(H11&lt;=2023,H11&gt;=2021),VLOOKUP($H11,Tabelle!$N$10:$V$58,9,FALSE),0),0)</f>
        <v>0</v>
      </c>
      <c r="CM11" s="290">
        <f t="shared" si="52"/>
        <v>0</v>
      </c>
      <c r="CN11" s="290">
        <f>IF(OR($O11&gt;$CM$5,$O11=""),+(CD11+CG11)*Tabelle!$V$57,0)</f>
        <v>0</v>
      </c>
      <c r="CO11" s="290">
        <f t="shared" si="53"/>
        <v>0</v>
      </c>
      <c r="CP11" s="290">
        <f>IF(OR($O11&gt;$CM$5,$O11=""),+(CF11+CH11)*Tabelle!$V$57,0)</f>
        <v>0</v>
      </c>
      <c r="CQ11" s="290">
        <f t="shared" si="79"/>
        <v>0</v>
      </c>
      <c r="CR11" s="290">
        <f t="shared" si="80"/>
        <v>0</v>
      </c>
      <c r="CS11" s="290">
        <f t="shared" si="81"/>
        <v>0</v>
      </c>
      <c r="CT11" s="290">
        <f t="shared" si="82"/>
        <v>0</v>
      </c>
      <c r="CV11" s="289">
        <f>+IFERROR(IF(AND(R11&lt;=2023,R11&gt;=2021),VLOOKUP($H11,Tabelle!$N$10:$V$58,9,FALSE),0),0)</f>
        <v>0</v>
      </c>
      <c r="CW11" s="290">
        <f t="shared" si="54"/>
        <v>0</v>
      </c>
      <c r="CX11" s="290">
        <f>IF(OR($O11&gt;$CM$5,$O11=""),+(CN11+CQ11)*Tabelle!$V$57,0)</f>
        <v>0</v>
      </c>
      <c r="CY11" s="290">
        <f t="shared" si="55"/>
        <v>0</v>
      </c>
      <c r="CZ11" s="290">
        <f>IF(OR($O11&gt;$CM$5,$O11=""),+(CP11+CR11)*Tabelle!$V$57,0)</f>
        <v>0</v>
      </c>
      <c r="DA11" s="290">
        <f t="shared" si="83"/>
        <v>0</v>
      </c>
      <c r="DB11" s="290">
        <f t="shared" si="84"/>
        <v>0</v>
      </c>
      <c r="DC11" s="290">
        <f t="shared" si="85"/>
        <v>0</v>
      </c>
      <c r="DD11" s="290">
        <f t="shared" si="86"/>
        <v>0</v>
      </c>
      <c r="DF11" s="289">
        <f>+IFERROR(IF(AND(AB11&lt;=2023,AB11&gt;=2021),VLOOKUP($H11,Tabelle!$N$10:$V$58,9,FALSE),0),0)</f>
        <v>0</v>
      </c>
      <c r="DG11" s="290">
        <f t="shared" si="56"/>
        <v>0</v>
      </c>
      <c r="DH11" s="290">
        <f>IF(OR($O11&gt;$CM$5,$O11=""),+(CX11+DA11)*Tabelle!$V$57,0)</f>
        <v>0</v>
      </c>
      <c r="DI11" s="290">
        <f t="shared" si="57"/>
        <v>0</v>
      </c>
      <c r="DJ11" s="290">
        <f>IF(OR($O11&gt;$CM$5,$O11=""),+(CZ11+DB11)*Tabelle!$V$57,0)</f>
        <v>0</v>
      </c>
      <c r="DK11" s="290">
        <f t="shared" si="87"/>
        <v>0</v>
      </c>
      <c r="DL11" s="290">
        <f t="shared" si="88"/>
        <v>0</v>
      </c>
      <c r="DM11" s="290">
        <f t="shared" si="89"/>
        <v>0</v>
      </c>
      <c r="DN11" s="290">
        <f t="shared" si="90"/>
        <v>0</v>
      </c>
      <c r="DP11" s="289">
        <f>+IFERROR(IF(AND(AL11&lt;=2023,AL11&gt;=2021),VLOOKUP($H11,Tabelle!$N$10:$V$58,9,FALSE),0),0)</f>
        <v>0</v>
      </c>
      <c r="DQ11" s="290">
        <f t="shared" si="58"/>
        <v>0</v>
      </c>
      <c r="DR11" s="290">
        <f>IF(OR($O11&gt;$CM$5,$O11=""),+(DH11+DK11)*Tabelle!$V$57,0)</f>
        <v>0</v>
      </c>
      <c r="DS11" s="290">
        <f t="shared" si="59"/>
        <v>0</v>
      </c>
      <c r="DT11" s="290">
        <f>IF(OR($O11&gt;$CM$5,$O11=""),+(DJ11+DL11)*Tabelle!$V$57,0)</f>
        <v>0</v>
      </c>
      <c r="DU11" s="290">
        <f t="shared" si="91"/>
        <v>0</v>
      </c>
      <c r="DV11" s="290">
        <f t="shared" si="92"/>
        <v>0</v>
      </c>
      <c r="DW11" s="290">
        <f t="shared" si="93"/>
        <v>0</v>
      </c>
      <c r="DX11" s="290">
        <f t="shared" si="94"/>
        <v>0</v>
      </c>
      <c r="DZ11" s="289">
        <f>+IFERROR(IF(AND(AV11&lt;=2023,AV11&gt;=2021),VLOOKUP($H11,Tabelle!$N$10:$V$58,9,FALSE),0),0)</f>
        <v>0</v>
      </c>
      <c r="EA11" s="290">
        <f t="shared" si="60"/>
        <v>0</v>
      </c>
      <c r="EB11" s="290">
        <f>IF(OR($O11&gt;$CM$5,$O11=""),+(DR11+DU11)*Tabelle!$V$57,0)</f>
        <v>0</v>
      </c>
      <c r="EC11" s="290">
        <f t="shared" si="61"/>
        <v>0</v>
      </c>
      <c r="ED11" s="290">
        <f>IF(OR($O11&gt;$CM$5,$O11=""),+(DT11+DV11)*Tabelle!$V$57,0)</f>
        <v>0</v>
      </c>
      <c r="EE11" s="290">
        <f t="shared" si="95"/>
        <v>0</v>
      </c>
      <c r="EF11" s="290">
        <f t="shared" si="96"/>
        <v>0</v>
      </c>
      <c r="EG11" s="290">
        <f t="shared" si="97"/>
        <v>0</v>
      </c>
      <c r="EH11" s="290">
        <f t="shared" si="98"/>
        <v>0</v>
      </c>
      <c r="EJ11" s="289">
        <f>+IFERROR(IF(AND(BF11&lt;=2023,BF11&gt;=2021),VLOOKUP($H11,Tabelle!$N$10:$V$58,9,FALSE),0),0)</f>
        <v>0</v>
      </c>
      <c r="EK11" s="290">
        <f t="shared" si="62"/>
        <v>0</v>
      </c>
      <c r="EL11" s="290">
        <f>IF(OR($O11&gt;$CM$5,$O11=""),+(EB11+EE11)*Tabelle!$V$57,0)</f>
        <v>0</v>
      </c>
      <c r="EM11" s="290">
        <f t="shared" si="63"/>
        <v>0</v>
      </c>
      <c r="EN11" s="290">
        <f>IF(OR($O11&gt;$CM$5,$O11=""),+(ED11+EF11)*Tabelle!$V$57,0)</f>
        <v>0</v>
      </c>
      <c r="EO11" s="290">
        <f t="shared" si="99"/>
        <v>0</v>
      </c>
      <c r="EP11" s="290">
        <f t="shared" si="100"/>
        <v>0</v>
      </c>
      <c r="EQ11" s="290">
        <f t="shared" si="101"/>
        <v>0</v>
      </c>
      <c r="ER11" s="290">
        <f t="shared" si="102"/>
        <v>0</v>
      </c>
    </row>
    <row r="12" spans="2:148" x14ac:dyDescent="0.3">
      <c r="B12" s="889"/>
      <c r="C12" s="889"/>
      <c r="D12" s="287" t="str">
        <f>++IFERROR(INDEX(Tabelle!$H$11:$H$16,MATCH(IN_Cespiti_20!E12,Tabelle!$I$11:$I$16,0)),"")</f>
        <v/>
      </c>
      <c r="E12" s="889"/>
      <c r="F12" s="287" t="str">
        <f>++IFERROR(INDEX(Tabelle!$C$10:$C$44,MATCH(IN_Cespiti_20!G12,Tabelle!$E$10:$E$44,0)),"")</f>
        <v/>
      </c>
      <c r="G12" s="889"/>
      <c r="H12" s="889"/>
      <c r="I12" s="890"/>
      <c r="J12" s="890"/>
      <c r="K12" s="890"/>
      <c r="L12" s="890"/>
      <c r="M12" s="292"/>
      <c r="O12" s="889"/>
      <c r="Q12" s="288" t="str">
        <f>IF($D12=3,$M12,+IFERROR(VLOOKUP(CONCATENATE(D12,".",F12),Tabelle!$D$10:$F$44,3,),""))</f>
        <v/>
      </c>
      <c r="R12" s="891"/>
      <c r="S12" s="291"/>
      <c r="T12" s="288" t="str">
        <f>+IF(R12="",Q12,+IF(R12=Tabelle!$B$83,IN_Cespiti_20!Q12,IF(OR(R12=Tabelle!$B$81,R12=Tabelle!$B$82),IN_Cespiti_20!S12,0)))</f>
        <v/>
      </c>
      <c r="V12" s="289">
        <f>+IFERROR(VLOOKUP($H12,Tabelle!$N$10:$O$58,2,FALSE),0)</f>
        <v>0</v>
      </c>
      <c r="W12" s="290">
        <f t="shared" si="26"/>
        <v>0</v>
      </c>
      <c r="X12" s="290" t="e">
        <f>IF(OR($O12&gt;$W$5,$O12=""),#REF!*$V12,0)</f>
        <v>#REF!</v>
      </c>
      <c r="Y12" s="290">
        <f t="shared" si="27"/>
        <v>0</v>
      </c>
      <c r="Z12" s="290" t="e">
        <f>IF(OR($O12&gt;$W$5,$O12=""),#REF!*$V12,0)</f>
        <v>#REF!</v>
      </c>
      <c r="AA12" s="290">
        <f t="shared" si="64"/>
        <v>0</v>
      </c>
      <c r="AB12" s="290">
        <f t="shared" si="28"/>
        <v>0</v>
      </c>
      <c r="AC12" s="290">
        <f t="shared" si="29"/>
        <v>0</v>
      </c>
      <c r="AD12" s="290">
        <f t="shared" si="30"/>
        <v>0</v>
      </c>
      <c r="AE12" s="9"/>
      <c r="AF12" s="289">
        <f>+IFERROR(VLOOKUP($H12,Tabelle!$N$10:$P$58,3,FALSE),0)</f>
        <v>0</v>
      </c>
      <c r="AG12" s="290">
        <f t="shared" si="31"/>
        <v>0</v>
      </c>
      <c r="AH12" s="290" t="e">
        <f>IF(OR($O12&gt;$AG$5,$O12=""),(X12+AA12)*Tabelle!$P$51,0)</f>
        <v>#REF!</v>
      </c>
      <c r="AI12" s="290">
        <f t="shared" si="32"/>
        <v>0</v>
      </c>
      <c r="AJ12" s="290" t="e">
        <f>IF(OR($O12&gt;$AG$5,$O12=""),(Z12+AB12)*Tabelle!$P$51,0)</f>
        <v>#REF!</v>
      </c>
      <c r="AK12" s="290">
        <f t="shared" si="65"/>
        <v>0</v>
      </c>
      <c r="AL12" s="290">
        <f t="shared" si="66"/>
        <v>0</v>
      </c>
      <c r="AM12" s="290">
        <f t="shared" si="33"/>
        <v>0</v>
      </c>
      <c r="AN12" s="290">
        <f t="shared" si="34"/>
        <v>0</v>
      </c>
      <c r="AP12" s="289">
        <f>+IFERROR(VLOOKUP($H12,Tabelle!$N$10:$Q$58,4,FALSE),0)</f>
        <v>0</v>
      </c>
      <c r="AQ12" s="290">
        <f t="shared" si="35"/>
        <v>0</v>
      </c>
      <c r="AR12" s="290" t="e">
        <f>IF(OR($O12&gt;$AQ$5,$O12=""),(AH12+AK12)*Tabelle!$Q$52,0)</f>
        <v>#REF!</v>
      </c>
      <c r="AS12" s="290">
        <f t="shared" si="36"/>
        <v>0</v>
      </c>
      <c r="AT12" s="290" t="e">
        <f>IF(OR($O12&gt;$AQ$5,$O12=""),(AJ12+AL12)*Tabelle!$Q$52,0)</f>
        <v>#REF!</v>
      </c>
      <c r="AU12" s="290">
        <f t="shared" si="37"/>
        <v>0</v>
      </c>
      <c r="AV12" s="290">
        <f t="shared" si="67"/>
        <v>0</v>
      </c>
      <c r="AW12" s="290">
        <f t="shared" si="68"/>
        <v>0</v>
      </c>
      <c r="AX12" s="290">
        <f t="shared" si="38"/>
        <v>0</v>
      </c>
      <c r="AZ12" s="289">
        <f>+IFERROR(VLOOKUP($H12,Tabelle!$N$10:$R$58,5,FALSE),0)</f>
        <v>0</v>
      </c>
      <c r="BA12" s="290">
        <f t="shared" si="39"/>
        <v>0</v>
      </c>
      <c r="BB12" s="290" t="e">
        <f>IF(OR($O12&gt;$BA$5,$O12=""),(AR12+AU12)*Tabelle!$R$53,0)</f>
        <v>#REF!</v>
      </c>
      <c r="BC12" s="290">
        <f t="shared" si="40"/>
        <v>0</v>
      </c>
      <c r="BD12" s="290" t="e">
        <f>IF(OR($O12&gt;$BA$5,$O12=""),(AT12+AV12)*Tabelle!$R$53,0)</f>
        <v>#REF!</v>
      </c>
      <c r="BE12" s="290">
        <f t="shared" si="69"/>
        <v>0</v>
      </c>
      <c r="BF12" s="290">
        <f t="shared" si="41"/>
        <v>0</v>
      </c>
      <c r="BG12" s="290">
        <f t="shared" si="70"/>
        <v>0</v>
      </c>
      <c r="BH12" s="290">
        <f t="shared" si="42"/>
        <v>0</v>
      </c>
      <c r="BJ12" s="289">
        <f>+IFERROR(VLOOKUP($H12,Tabelle!$N$10:$S$58,6,FALSE),0)</f>
        <v>0</v>
      </c>
      <c r="BK12" s="290">
        <f t="shared" si="43"/>
        <v>0</v>
      </c>
      <c r="BL12" s="290" t="e">
        <f>IF(OR($O12&gt;$BK$5,$O12=""),(BB12+BE12)*Tabelle!$S$54,0)</f>
        <v>#REF!</v>
      </c>
      <c r="BM12" s="290">
        <f t="shared" si="44"/>
        <v>0</v>
      </c>
      <c r="BN12" s="290" t="e">
        <f>IF(OR($O12&gt;$BK$5,$O12=""),(BD12+BF12)*Tabelle!$S$54,0)</f>
        <v>#REF!</v>
      </c>
      <c r="BO12" s="290">
        <f t="shared" si="45"/>
        <v>0</v>
      </c>
      <c r="BP12" s="290">
        <f t="shared" si="46"/>
        <v>0</v>
      </c>
      <c r="BQ12" s="290">
        <f t="shared" si="47"/>
        <v>0</v>
      </c>
      <c r="BR12" s="290">
        <f t="shared" si="48"/>
        <v>0</v>
      </c>
      <c r="BT12" s="289">
        <f>+IFERROR(IF(H12=2021,VLOOKUP($H12,Tabelle!$N$10:$T$58,7,FALSE),0),0)</f>
        <v>0</v>
      </c>
      <c r="BU12" s="290">
        <f t="shared" si="49"/>
        <v>0</v>
      </c>
      <c r="BV12" s="290">
        <f t="shared" si="50"/>
        <v>0</v>
      </c>
      <c r="BW12" s="290">
        <f t="shared" si="71"/>
        <v>0</v>
      </c>
      <c r="BX12" s="290">
        <f t="shared" si="71"/>
        <v>0</v>
      </c>
      <c r="BY12" s="290">
        <f t="shared" si="72"/>
        <v>0</v>
      </c>
      <c r="BZ12" s="290">
        <f t="shared" si="73"/>
        <v>0</v>
      </c>
      <c r="CB12" s="289">
        <f>+IFERROR(IF(AND(H12&lt;=2022,H12&gt;=2021),VLOOKUP($H12,Tabelle!$N$10:$U$58,8,FALSE),0),0)</f>
        <v>0</v>
      </c>
      <c r="CC12" s="290">
        <f t="shared" si="74"/>
        <v>0</v>
      </c>
      <c r="CD12" s="290">
        <f>IF(OR($O12&gt;$CC$5,$O12=""),+BW12*Tabelle!$U$56,0)</f>
        <v>0</v>
      </c>
      <c r="CE12" s="290">
        <f t="shared" si="51"/>
        <v>0</v>
      </c>
      <c r="CF12" s="290">
        <f>IF(OR($O12&gt;$CC$5,$O12=""),+BX12*Tabelle!$U$56,0)</f>
        <v>0</v>
      </c>
      <c r="CG12" s="290">
        <f t="shared" si="75"/>
        <v>0</v>
      </c>
      <c r="CH12" s="290">
        <f t="shared" si="76"/>
        <v>0</v>
      </c>
      <c r="CI12" s="290">
        <f t="shared" si="77"/>
        <v>0</v>
      </c>
      <c r="CJ12" s="290">
        <f t="shared" si="78"/>
        <v>0</v>
      </c>
      <c r="CL12" s="289">
        <f>+IFERROR(IF(AND(H12&lt;=2023,H12&gt;=2021),VLOOKUP($H12,Tabelle!$N$10:$V$58,9,FALSE),0),0)</f>
        <v>0</v>
      </c>
      <c r="CM12" s="290">
        <f t="shared" si="52"/>
        <v>0</v>
      </c>
      <c r="CN12" s="290">
        <f>IF(OR($O12&gt;$CM$5,$O12=""),+(CD12+CG12)*Tabelle!$V$57,0)</f>
        <v>0</v>
      </c>
      <c r="CO12" s="290">
        <f t="shared" si="53"/>
        <v>0</v>
      </c>
      <c r="CP12" s="290">
        <f>IF(OR($O12&gt;$CM$5,$O12=""),+(CF12+CH12)*Tabelle!$V$57,0)</f>
        <v>0</v>
      </c>
      <c r="CQ12" s="290">
        <f t="shared" si="79"/>
        <v>0</v>
      </c>
      <c r="CR12" s="290">
        <f t="shared" si="80"/>
        <v>0</v>
      </c>
      <c r="CS12" s="290">
        <f t="shared" si="81"/>
        <v>0</v>
      </c>
      <c r="CT12" s="290">
        <f t="shared" si="82"/>
        <v>0</v>
      </c>
      <c r="CV12" s="289">
        <f>+IFERROR(IF(AND(R12&lt;=2023,R12&gt;=2021),VLOOKUP($H12,Tabelle!$N$10:$V$58,9,FALSE),0),0)</f>
        <v>0</v>
      </c>
      <c r="CW12" s="290">
        <f t="shared" si="54"/>
        <v>0</v>
      </c>
      <c r="CX12" s="290">
        <f>IF(OR($O12&gt;$CM$5,$O12=""),+(CN12+CQ12)*Tabelle!$V$57,0)</f>
        <v>0</v>
      </c>
      <c r="CY12" s="290">
        <f t="shared" si="55"/>
        <v>0</v>
      </c>
      <c r="CZ12" s="290">
        <f>IF(OR($O12&gt;$CM$5,$O12=""),+(CP12+CR12)*Tabelle!$V$57,0)</f>
        <v>0</v>
      </c>
      <c r="DA12" s="290">
        <f t="shared" si="83"/>
        <v>0</v>
      </c>
      <c r="DB12" s="290">
        <f t="shared" si="84"/>
        <v>0</v>
      </c>
      <c r="DC12" s="290">
        <f t="shared" si="85"/>
        <v>0</v>
      </c>
      <c r="DD12" s="290">
        <f t="shared" si="86"/>
        <v>0</v>
      </c>
      <c r="DF12" s="289">
        <f>+IFERROR(IF(AND(AB12&lt;=2023,AB12&gt;=2021),VLOOKUP($H12,Tabelle!$N$10:$V$58,9,FALSE),0),0)</f>
        <v>0</v>
      </c>
      <c r="DG12" s="290">
        <f t="shared" si="56"/>
        <v>0</v>
      </c>
      <c r="DH12" s="290">
        <f>IF(OR($O12&gt;$CM$5,$O12=""),+(CX12+DA12)*Tabelle!$V$57,0)</f>
        <v>0</v>
      </c>
      <c r="DI12" s="290">
        <f t="shared" si="57"/>
        <v>0</v>
      </c>
      <c r="DJ12" s="290">
        <f>IF(OR($O12&gt;$CM$5,$O12=""),+(CZ12+DB12)*Tabelle!$V$57,0)</f>
        <v>0</v>
      </c>
      <c r="DK12" s="290">
        <f t="shared" si="87"/>
        <v>0</v>
      </c>
      <c r="DL12" s="290">
        <f t="shared" si="88"/>
        <v>0</v>
      </c>
      <c r="DM12" s="290">
        <f t="shared" si="89"/>
        <v>0</v>
      </c>
      <c r="DN12" s="290">
        <f t="shared" si="90"/>
        <v>0</v>
      </c>
      <c r="DP12" s="289">
        <f>+IFERROR(IF(AND(AL12&lt;=2023,AL12&gt;=2021),VLOOKUP($H12,Tabelle!$N$10:$V$58,9,FALSE),0),0)</f>
        <v>0</v>
      </c>
      <c r="DQ12" s="290">
        <f t="shared" si="58"/>
        <v>0</v>
      </c>
      <c r="DR12" s="290">
        <f>IF(OR($O12&gt;$CM$5,$O12=""),+(DH12+DK12)*Tabelle!$V$57,0)</f>
        <v>0</v>
      </c>
      <c r="DS12" s="290">
        <f t="shared" si="59"/>
        <v>0</v>
      </c>
      <c r="DT12" s="290">
        <f>IF(OR($O12&gt;$CM$5,$O12=""),+(DJ12+DL12)*Tabelle!$V$57,0)</f>
        <v>0</v>
      </c>
      <c r="DU12" s="290">
        <f t="shared" si="91"/>
        <v>0</v>
      </c>
      <c r="DV12" s="290">
        <f t="shared" si="92"/>
        <v>0</v>
      </c>
      <c r="DW12" s="290">
        <f t="shared" si="93"/>
        <v>0</v>
      </c>
      <c r="DX12" s="290">
        <f t="shared" si="94"/>
        <v>0</v>
      </c>
      <c r="DZ12" s="289">
        <f>+IFERROR(IF(AND(AV12&lt;=2023,AV12&gt;=2021),VLOOKUP($H12,Tabelle!$N$10:$V$58,9,FALSE),0),0)</f>
        <v>0</v>
      </c>
      <c r="EA12" s="290">
        <f t="shared" si="60"/>
        <v>0</v>
      </c>
      <c r="EB12" s="290">
        <f>IF(OR($O12&gt;$CM$5,$O12=""),+(DR12+DU12)*Tabelle!$V$57,0)</f>
        <v>0</v>
      </c>
      <c r="EC12" s="290">
        <f t="shared" si="61"/>
        <v>0</v>
      </c>
      <c r="ED12" s="290">
        <f>IF(OR($O12&gt;$CM$5,$O12=""),+(DT12+DV12)*Tabelle!$V$57,0)</f>
        <v>0</v>
      </c>
      <c r="EE12" s="290">
        <f t="shared" si="95"/>
        <v>0</v>
      </c>
      <c r="EF12" s="290">
        <f t="shared" si="96"/>
        <v>0</v>
      </c>
      <c r="EG12" s="290">
        <f t="shared" si="97"/>
        <v>0</v>
      </c>
      <c r="EH12" s="290">
        <f t="shared" si="98"/>
        <v>0</v>
      </c>
      <c r="EJ12" s="289">
        <f>+IFERROR(IF(AND(BF12&lt;=2023,BF12&gt;=2021),VLOOKUP($H12,Tabelle!$N$10:$V$58,9,FALSE),0),0)</f>
        <v>0</v>
      </c>
      <c r="EK12" s="290">
        <f t="shared" si="62"/>
        <v>0</v>
      </c>
      <c r="EL12" s="290">
        <f>IF(OR($O12&gt;$CM$5,$O12=""),+(EB12+EE12)*Tabelle!$V$57,0)</f>
        <v>0</v>
      </c>
      <c r="EM12" s="290">
        <f t="shared" si="63"/>
        <v>0</v>
      </c>
      <c r="EN12" s="290">
        <f>IF(OR($O12&gt;$CM$5,$O12=""),+(ED12+EF12)*Tabelle!$V$57,0)</f>
        <v>0</v>
      </c>
      <c r="EO12" s="290">
        <f t="shared" si="99"/>
        <v>0</v>
      </c>
      <c r="EP12" s="290">
        <f t="shared" si="100"/>
        <v>0</v>
      </c>
      <c r="EQ12" s="290">
        <f t="shared" si="101"/>
        <v>0</v>
      </c>
      <c r="ER12" s="290">
        <f t="shared" si="102"/>
        <v>0</v>
      </c>
    </row>
    <row r="13" spans="2:148" x14ac:dyDescent="0.3">
      <c r="B13" s="889"/>
      <c r="C13" s="889"/>
      <c r="D13" s="287" t="str">
        <f>++IFERROR(INDEX(Tabelle!$H$11:$H$16,MATCH(IN_Cespiti_20!E13,Tabelle!$I$11:$I$16,0)),"")</f>
        <v/>
      </c>
      <c r="E13" s="889"/>
      <c r="F13" s="287" t="str">
        <f>++IFERROR(INDEX(Tabelle!$C$10:$C$44,MATCH(IN_Cespiti_20!G13,Tabelle!$E$10:$E$44,0)),"")</f>
        <v/>
      </c>
      <c r="G13" s="889"/>
      <c r="H13" s="889"/>
      <c r="I13" s="890"/>
      <c r="J13" s="890"/>
      <c r="K13" s="890"/>
      <c r="L13" s="890"/>
      <c r="M13" s="292"/>
      <c r="O13" s="889"/>
      <c r="Q13" s="288" t="str">
        <f>IF($D13=3,$M13,+IFERROR(VLOOKUP(CONCATENATE(D13,".",F13),Tabelle!$D$10:$F$44,3,),""))</f>
        <v/>
      </c>
      <c r="R13" s="891"/>
      <c r="S13" s="291"/>
      <c r="T13" s="288" t="str">
        <f>+IF(R13="",Q13,+IF(R13=Tabelle!$B$83,IN_Cespiti_20!Q13,IF(OR(R13=Tabelle!$B$81,R13=Tabelle!$B$82),IN_Cespiti_20!S13,0)))</f>
        <v/>
      </c>
      <c r="V13" s="289">
        <f>+IFERROR(VLOOKUP($H13,Tabelle!$N$10:$O$58,2,FALSE),0)</f>
        <v>0</v>
      </c>
      <c r="W13" s="290">
        <f t="shared" si="26"/>
        <v>0</v>
      </c>
      <c r="X13" s="290" t="e">
        <f>IF(OR($O13&gt;$W$5,$O13=""),#REF!*$V13,0)</f>
        <v>#REF!</v>
      </c>
      <c r="Y13" s="290">
        <f t="shared" si="27"/>
        <v>0</v>
      </c>
      <c r="Z13" s="290" t="e">
        <f>IF(OR($O13&gt;$W$5,$O13=""),#REF!*$V13,0)</f>
        <v>#REF!</v>
      </c>
      <c r="AA13" s="290">
        <f t="shared" si="64"/>
        <v>0</v>
      </c>
      <c r="AB13" s="290">
        <f t="shared" si="28"/>
        <v>0</v>
      </c>
      <c r="AC13" s="290">
        <f t="shared" si="29"/>
        <v>0</v>
      </c>
      <c r="AD13" s="290">
        <f t="shared" si="30"/>
        <v>0</v>
      </c>
      <c r="AE13" s="9"/>
      <c r="AF13" s="289">
        <f>+IFERROR(VLOOKUP($H13,Tabelle!$N$10:$P$58,3,FALSE),0)</f>
        <v>0</v>
      </c>
      <c r="AG13" s="290">
        <f t="shared" si="31"/>
        <v>0</v>
      </c>
      <c r="AH13" s="290" t="e">
        <f>IF(OR($O13&gt;$AG$5,$O13=""),(X13+AA13)*Tabelle!$P$51,0)</f>
        <v>#REF!</v>
      </c>
      <c r="AI13" s="290">
        <f t="shared" si="32"/>
        <v>0</v>
      </c>
      <c r="AJ13" s="290" t="e">
        <f>IF(OR($O13&gt;$AG$5,$O13=""),(Z13+AB13)*Tabelle!$P$51,0)</f>
        <v>#REF!</v>
      </c>
      <c r="AK13" s="290">
        <f t="shared" si="65"/>
        <v>0</v>
      </c>
      <c r="AL13" s="290">
        <f t="shared" si="66"/>
        <v>0</v>
      </c>
      <c r="AM13" s="290">
        <f t="shared" si="33"/>
        <v>0</v>
      </c>
      <c r="AN13" s="290">
        <f t="shared" si="34"/>
        <v>0</v>
      </c>
      <c r="AP13" s="289">
        <f>+IFERROR(VLOOKUP($H13,Tabelle!$N$10:$Q$58,4,FALSE),0)</f>
        <v>0</v>
      </c>
      <c r="AQ13" s="290">
        <f t="shared" si="35"/>
        <v>0</v>
      </c>
      <c r="AR13" s="290" t="e">
        <f>IF(OR($O13&gt;$AQ$5,$O13=""),(AH13+AK13)*Tabelle!$Q$52,0)</f>
        <v>#REF!</v>
      </c>
      <c r="AS13" s="290">
        <f t="shared" si="36"/>
        <v>0</v>
      </c>
      <c r="AT13" s="290" t="e">
        <f>IF(OR($O13&gt;$AQ$5,$O13=""),(AJ13+AL13)*Tabelle!$Q$52,0)</f>
        <v>#REF!</v>
      </c>
      <c r="AU13" s="290">
        <f t="shared" si="37"/>
        <v>0</v>
      </c>
      <c r="AV13" s="290">
        <f t="shared" si="67"/>
        <v>0</v>
      </c>
      <c r="AW13" s="290">
        <f t="shared" si="68"/>
        <v>0</v>
      </c>
      <c r="AX13" s="290">
        <f t="shared" si="38"/>
        <v>0</v>
      </c>
      <c r="AZ13" s="289">
        <f>+IFERROR(VLOOKUP($H13,Tabelle!$N$10:$R$58,5,FALSE),0)</f>
        <v>0</v>
      </c>
      <c r="BA13" s="290">
        <f t="shared" si="39"/>
        <v>0</v>
      </c>
      <c r="BB13" s="290" t="e">
        <f>IF(OR($O13&gt;$BA$5,$O13=""),(AR13+AU13)*Tabelle!$R$53,0)</f>
        <v>#REF!</v>
      </c>
      <c r="BC13" s="290">
        <f t="shared" si="40"/>
        <v>0</v>
      </c>
      <c r="BD13" s="290" t="e">
        <f>IF(OR($O13&gt;$BA$5,$O13=""),(AT13+AV13)*Tabelle!$R$53,0)</f>
        <v>#REF!</v>
      </c>
      <c r="BE13" s="290">
        <f t="shared" si="69"/>
        <v>0</v>
      </c>
      <c r="BF13" s="290">
        <f t="shared" si="41"/>
        <v>0</v>
      </c>
      <c r="BG13" s="290">
        <f t="shared" si="70"/>
        <v>0</v>
      </c>
      <c r="BH13" s="290">
        <f t="shared" si="42"/>
        <v>0</v>
      </c>
      <c r="BJ13" s="289">
        <f>+IFERROR(VLOOKUP($H13,Tabelle!$N$10:$S$58,6,FALSE),0)</f>
        <v>0</v>
      </c>
      <c r="BK13" s="290">
        <f t="shared" si="43"/>
        <v>0</v>
      </c>
      <c r="BL13" s="290" t="e">
        <f>IF(OR($O13&gt;$BK$5,$O13=""),(BB13+BE13)*Tabelle!$S$54,0)</f>
        <v>#REF!</v>
      </c>
      <c r="BM13" s="290">
        <f t="shared" si="44"/>
        <v>0</v>
      </c>
      <c r="BN13" s="290" t="e">
        <f>IF(OR($O13&gt;$BK$5,$O13=""),(BD13+BF13)*Tabelle!$S$54,0)</f>
        <v>#REF!</v>
      </c>
      <c r="BO13" s="290">
        <f t="shared" si="45"/>
        <v>0</v>
      </c>
      <c r="BP13" s="290">
        <f t="shared" si="46"/>
        <v>0</v>
      </c>
      <c r="BQ13" s="290">
        <f t="shared" si="47"/>
        <v>0</v>
      </c>
      <c r="BR13" s="290">
        <f t="shared" si="48"/>
        <v>0</v>
      </c>
      <c r="BT13" s="289">
        <f>+IFERROR(IF(H13=2021,VLOOKUP($H13,Tabelle!$N$10:$T$58,7,FALSE),0),0)</f>
        <v>0</v>
      </c>
      <c r="BU13" s="290">
        <f t="shared" si="49"/>
        <v>0</v>
      </c>
      <c r="BV13" s="290">
        <f t="shared" si="50"/>
        <v>0</v>
      </c>
      <c r="BW13" s="290">
        <f t="shared" si="71"/>
        <v>0</v>
      </c>
      <c r="BX13" s="290">
        <f t="shared" si="71"/>
        <v>0</v>
      </c>
      <c r="BY13" s="290">
        <f t="shared" si="72"/>
        <v>0</v>
      </c>
      <c r="BZ13" s="290">
        <f t="shared" si="73"/>
        <v>0</v>
      </c>
      <c r="CB13" s="289">
        <f>+IFERROR(IF(AND(H13&lt;=2022,H13&gt;=2021),VLOOKUP($H13,Tabelle!$N$10:$U$58,8,FALSE),0),0)</f>
        <v>0</v>
      </c>
      <c r="CC13" s="290">
        <f t="shared" si="74"/>
        <v>0</v>
      </c>
      <c r="CD13" s="290">
        <f>IF(OR($O13&gt;$CC$5,$O13=""),+BW13*Tabelle!$U$56,0)</f>
        <v>0</v>
      </c>
      <c r="CE13" s="290">
        <f t="shared" si="51"/>
        <v>0</v>
      </c>
      <c r="CF13" s="290">
        <f>IF(OR($O13&gt;$CC$5,$O13=""),+BX13*Tabelle!$U$56,0)</f>
        <v>0</v>
      </c>
      <c r="CG13" s="290">
        <f t="shared" si="75"/>
        <v>0</v>
      </c>
      <c r="CH13" s="290">
        <f t="shared" si="76"/>
        <v>0</v>
      </c>
      <c r="CI13" s="290">
        <f t="shared" si="77"/>
        <v>0</v>
      </c>
      <c r="CJ13" s="290">
        <f t="shared" si="78"/>
        <v>0</v>
      </c>
      <c r="CL13" s="289">
        <f>+IFERROR(IF(AND(H13&lt;=2023,H13&gt;=2021),VLOOKUP($H13,Tabelle!$N$10:$V$58,9,FALSE),0),0)</f>
        <v>0</v>
      </c>
      <c r="CM13" s="290">
        <f t="shared" si="52"/>
        <v>0</v>
      </c>
      <c r="CN13" s="290">
        <f>IF(OR($O13&gt;$CM$5,$O13=""),+(CD13+CG13)*Tabelle!$V$57,0)</f>
        <v>0</v>
      </c>
      <c r="CO13" s="290">
        <f t="shared" si="53"/>
        <v>0</v>
      </c>
      <c r="CP13" s="290">
        <f>IF(OR($O13&gt;$CM$5,$O13=""),+(CF13+CH13)*Tabelle!$V$57,0)</f>
        <v>0</v>
      </c>
      <c r="CQ13" s="290">
        <f t="shared" si="79"/>
        <v>0</v>
      </c>
      <c r="CR13" s="290">
        <f t="shared" si="80"/>
        <v>0</v>
      </c>
      <c r="CS13" s="290">
        <f t="shared" si="81"/>
        <v>0</v>
      </c>
      <c r="CT13" s="290">
        <f t="shared" si="82"/>
        <v>0</v>
      </c>
      <c r="CV13" s="289">
        <f>+IFERROR(IF(AND(R13&lt;=2023,R13&gt;=2021),VLOOKUP($H13,Tabelle!$N$10:$V$58,9,FALSE),0),0)</f>
        <v>0</v>
      </c>
      <c r="CW13" s="290">
        <f t="shared" si="54"/>
        <v>0</v>
      </c>
      <c r="CX13" s="290">
        <f>IF(OR($O13&gt;$CM$5,$O13=""),+(CN13+CQ13)*Tabelle!$V$57,0)</f>
        <v>0</v>
      </c>
      <c r="CY13" s="290">
        <f t="shared" si="55"/>
        <v>0</v>
      </c>
      <c r="CZ13" s="290">
        <f>IF(OR($O13&gt;$CM$5,$O13=""),+(CP13+CR13)*Tabelle!$V$57,0)</f>
        <v>0</v>
      </c>
      <c r="DA13" s="290">
        <f t="shared" si="83"/>
        <v>0</v>
      </c>
      <c r="DB13" s="290">
        <f t="shared" si="84"/>
        <v>0</v>
      </c>
      <c r="DC13" s="290">
        <f t="shared" si="85"/>
        <v>0</v>
      </c>
      <c r="DD13" s="290">
        <f t="shared" si="86"/>
        <v>0</v>
      </c>
      <c r="DF13" s="289">
        <f>+IFERROR(IF(AND(AB13&lt;=2023,AB13&gt;=2021),VLOOKUP($H13,Tabelle!$N$10:$V$58,9,FALSE),0),0)</f>
        <v>0</v>
      </c>
      <c r="DG13" s="290">
        <f t="shared" si="56"/>
        <v>0</v>
      </c>
      <c r="DH13" s="290">
        <f>IF(OR($O13&gt;$CM$5,$O13=""),+(CX13+DA13)*Tabelle!$V$57,0)</f>
        <v>0</v>
      </c>
      <c r="DI13" s="290">
        <f t="shared" si="57"/>
        <v>0</v>
      </c>
      <c r="DJ13" s="290">
        <f>IF(OR($O13&gt;$CM$5,$O13=""),+(CZ13+DB13)*Tabelle!$V$57,0)</f>
        <v>0</v>
      </c>
      <c r="DK13" s="290">
        <f t="shared" si="87"/>
        <v>0</v>
      </c>
      <c r="DL13" s="290">
        <f t="shared" si="88"/>
        <v>0</v>
      </c>
      <c r="DM13" s="290">
        <f t="shared" si="89"/>
        <v>0</v>
      </c>
      <c r="DN13" s="290">
        <f t="shared" si="90"/>
        <v>0</v>
      </c>
      <c r="DP13" s="289">
        <f>+IFERROR(IF(AND(AL13&lt;=2023,AL13&gt;=2021),VLOOKUP($H13,Tabelle!$N$10:$V$58,9,FALSE),0),0)</f>
        <v>0</v>
      </c>
      <c r="DQ13" s="290">
        <f t="shared" si="58"/>
        <v>0</v>
      </c>
      <c r="DR13" s="290">
        <f>IF(OR($O13&gt;$CM$5,$O13=""),+(DH13+DK13)*Tabelle!$V$57,0)</f>
        <v>0</v>
      </c>
      <c r="DS13" s="290">
        <f t="shared" si="59"/>
        <v>0</v>
      </c>
      <c r="DT13" s="290">
        <f>IF(OR($O13&gt;$CM$5,$O13=""),+(DJ13+DL13)*Tabelle!$V$57,0)</f>
        <v>0</v>
      </c>
      <c r="DU13" s="290">
        <f t="shared" si="91"/>
        <v>0</v>
      </c>
      <c r="DV13" s="290">
        <f t="shared" si="92"/>
        <v>0</v>
      </c>
      <c r="DW13" s="290">
        <f t="shared" si="93"/>
        <v>0</v>
      </c>
      <c r="DX13" s="290">
        <f t="shared" si="94"/>
        <v>0</v>
      </c>
      <c r="DZ13" s="289">
        <f>+IFERROR(IF(AND(AV13&lt;=2023,AV13&gt;=2021),VLOOKUP($H13,Tabelle!$N$10:$V$58,9,FALSE),0),0)</f>
        <v>0</v>
      </c>
      <c r="EA13" s="290">
        <f t="shared" si="60"/>
        <v>0</v>
      </c>
      <c r="EB13" s="290">
        <f>IF(OR($O13&gt;$CM$5,$O13=""),+(DR13+DU13)*Tabelle!$V$57,0)</f>
        <v>0</v>
      </c>
      <c r="EC13" s="290">
        <f t="shared" si="61"/>
        <v>0</v>
      </c>
      <c r="ED13" s="290">
        <f>IF(OR($O13&gt;$CM$5,$O13=""),+(DT13+DV13)*Tabelle!$V$57,0)</f>
        <v>0</v>
      </c>
      <c r="EE13" s="290">
        <f t="shared" si="95"/>
        <v>0</v>
      </c>
      <c r="EF13" s="290">
        <f t="shared" si="96"/>
        <v>0</v>
      </c>
      <c r="EG13" s="290">
        <f t="shared" si="97"/>
        <v>0</v>
      </c>
      <c r="EH13" s="290">
        <f t="shared" si="98"/>
        <v>0</v>
      </c>
      <c r="EJ13" s="289">
        <f>+IFERROR(IF(AND(BF13&lt;=2023,BF13&gt;=2021),VLOOKUP($H13,Tabelle!$N$10:$V$58,9,FALSE),0),0)</f>
        <v>0</v>
      </c>
      <c r="EK13" s="290">
        <f t="shared" si="62"/>
        <v>0</v>
      </c>
      <c r="EL13" s="290">
        <f>IF(OR($O13&gt;$CM$5,$O13=""),+(EB13+EE13)*Tabelle!$V$57,0)</f>
        <v>0</v>
      </c>
      <c r="EM13" s="290">
        <f t="shared" si="63"/>
        <v>0</v>
      </c>
      <c r="EN13" s="290">
        <f>IF(OR($O13&gt;$CM$5,$O13=""),+(ED13+EF13)*Tabelle!$V$57,0)</f>
        <v>0</v>
      </c>
      <c r="EO13" s="290">
        <f t="shared" si="99"/>
        <v>0</v>
      </c>
      <c r="EP13" s="290">
        <f t="shared" si="100"/>
        <v>0</v>
      </c>
      <c r="EQ13" s="290">
        <f t="shared" si="101"/>
        <v>0</v>
      </c>
      <c r="ER13" s="290">
        <f t="shared" si="102"/>
        <v>0</v>
      </c>
    </row>
    <row r="14" spans="2:148" x14ac:dyDescent="0.3">
      <c r="B14" s="889"/>
      <c r="C14" s="889"/>
      <c r="D14" s="287" t="str">
        <f>++IFERROR(INDEX(Tabelle!$H$11:$H$16,MATCH(IN_Cespiti_20!E14,Tabelle!$I$11:$I$16,0)),"")</f>
        <v/>
      </c>
      <c r="E14" s="889"/>
      <c r="F14" s="287" t="str">
        <f>++IFERROR(INDEX(Tabelle!$C$10:$C$44,MATCH(IN_Cespiti_20!G14,Tabelle!$E$10:$E$44,0)),"")</f>
        <v/>
      </c>
      <c r="G14" s="889"/>
      <c r="H14" s="889"/>
      <c r="I14" s="890"/>
      <c r="J14" s="890"/>
      <c r="K14" s="890"/>
      <c r="L14" s="890"/>
      <c r="M14" s="292"/>
      <c r="O14" s="889"/>
      <c r="Q14" s="288" t="str">
        <f>IF($D14=3,$M14,+IFERROR(VLOOKUP(CONCATENATE(D14,".",F14),Tabelle!$D$10:$F$44,3,),""))</f>
        <v/>
      </c>
      <c r="R14" s="891"/>
      <c r="S14" s="291"/>
      <c r="T14" s="288" t="str">
        <f>+IF(R14="",Q14,+IF(R14=Tabelle!$B$83,IN_Cespiti_20!Q14,IF(OR(R14=Tabelle!$B$81,R14=Tabelle!$B$82),IN_Cespiti_20!S14,0)))</f>
        <v/>
      </c>
      <c r="V14" s="289">
        <f>+IFERROR(VLOOKUP($H14,Tabelle!$N$10:$O$58,2,FALSE),0)</f>
        <v>0</v>
      </c>
      <c r="W14" s="290">
        <f t="shared" si="26"/>
        <v>0</v>
      </c>
      <c r="X14" s="290" t="e">
        <f>IF(OR($O14&gt;$W$5,$O14=""),#REF!*$V14,0)</f>
        <v>#REF!</v>
      </c>
      <c r="Y14" s="290">
        <f t="shared" si="27"/>
        <v>0</v>
      </c>
      <c r="Z14" s="290" t="e">
        <f>IF(OR($O14&gt;$W$5,$O14=""),#REF!*$V14,0)</f>
        <v>#REF!</v>
      </c>
      <c r="AA14" s="290">
        <f t="shared" si="64"/>
        <v>0</v>
      </c>
      <c r="AB14" s="290">
        <f t="shared" si="28"/>
        <v>0</v>
      </c>
      <c r="AC14" s="290">
        <f t="shared" si="29"/>
        <v>0</v>
      </c>
      <c r="AD14" s="290">
        <f t="shared" si="30"/>
        <v>0</v>
      </c>
      <c r="AE14" s="9"/>
      <c r="AF14" s="289">
        <f>+IFERROR(VLOOKUP($H14,Tabelle!$N$10:$P$58,3,FALSE),0)</f>
        <v>0</v>
      </c>
      <c r="AG14" s="290">
        <f t="shared" si="31"/>
        <v>0</v>
      </c>
      <c r="AH14" s="290" t="e">
        <f>IF(OR($O14&gt;$AG$5,$O14=""),(X14+AA14)*Tabelle!$P$51,0)</f>
        <v>#REF!</v>
      </c>
      <c r="AI14" s="290">
        <f t="shared" si="32"/>
        <v>0</v>
      </c>
      <c r="AJ14" s="290" t="e">
        <f>IF(OR($O14&gt;$AG$5,$O14=""),(Z14+AB14)*Tabelle!$P$51,0)</f>
        <v>#REF!</v>
      </c>
      <c r="AK14" s="290">
        <f t="shared" si="65"/>
        <v>0</v>
      </c>
      <c r="AL14" s="290">
        <f t="shared" si="66"/>
        <v>0</v>
      </c>
      <c r="AM14" s="290">
        <f t="shared" si="33"/>
        <v>0</v>
      </c>
      <c r="AN14" s="290">
        <f t="shared" si="34"/>
        <v>0</v>
      </c>
      <c r="AP14" s="289">
        <f>+IFERROR(VLOOKUP($H14,Tabelle!$N$10:$Q$58,4,FALSE),0)</f>
        <v>0</v>
      </c>
      <c r="AQ14" s="290">
        <f t="shared" si="35"/>
        <v>0</v>
      </c>
      <c r="AR14" s="290" t="e">
        <f>IF(OR($O14&gt;$AQ$5,$O14=""),(AH14+AK14)*Tabelle!$Q$52,0)</f>
        <v>#REF!</v>
      </c>
      <c r="AS14" s="290">
        <f t="shared" si="36"/>
        <v>0</v>
      </c>
      <c r="AT14" s="290" t="e">
        <f>IF(OR($O14&gt;$AQ$5,$O14=""),(AJ14+AL14)*Tabelle!$Q$52,0)</f>
        <v>#REF!</v>
      </c>
      <c r="AU14" s="290">
        <f t="shared" si="37"/>
        <v>0</v>
      </c>
      <c r="AV14" s="290">
        <f t="shared" si="67"/>
        <v>0</v>
      </c>
      <c r="AW14" s="290">
        <f t="shared" si="68"/>
        <v>0</v>
      </c>
      <c r="AX14" s="290">
        <f t="shared" si="38"/>
        <v>0</v>
      </c>
      <c r="AZ14" s="289">
        <f>+IFERROR(VLOOKUP($H14,Tabelle!$N$10:$R$58,5,FALSE),0)</f>
        <v>0</v>
      </c>
      <c r="BA14" s="290">
        <f t="shared" si="39"/>
        <v>0</v>
      </c>
      <c r="BB14" s="290" t="e">
        <f>IF(OR($O14&gt;$BA$5,$O14=""),(AR14+AU14)*Tabelle!$R$53,0)</f>
        <v>#REF!</v>
      </c>
      <c r="BC14" s="290">
        <f t="shared" si="40"/>
        <v>0</v>
      </c>
      <c r="BD14" s="290" t="e">
        <f>IF(OR($O14&gt;$BA$5,$O14=""),(AT14+AV14)*Tabelle!$R$53,0)</f>
        <v>#REF!</v>
      </c>
      <c r="BE14" s="290">
        <f t="shared" si="69"/>
        <v>0</v>
      </c>
      <c r="BF14" s="290">
        <f t="shared" si="41"/>
        <v>0</v>
      </c>
      <c r="BG14" s="290">
        <f t="shared" si="70"/>
        <v>0</v>
      </c>
      <c r="BH14" s="290">
        <f t="shared" si="42"/>
        <v>0</v>
      </c>
      <c r="BJ14" s="289">
        <f>+IFERROR(VLOOKUP($H14,Tabelle!$N$10:$S$58,6,FALSE),0)</f>
        <v>0</v>
      </c>
      <c r="BK14" s="290">
        <f t="shared" si="43"/>
        <v>0</v>
      </c>
      <c r="BL14" s="290" t="e">
        <f>IF(OR($O14&gt;$BK$5,$O14=""),(BB14+BE14)*Tabelle!$S$54,0)</f>
        <v>#REF!</v>
      </c>
      <c r="BM14" s="290">
        <f t="shared" si="44"/>
        <v>0</v>
      </c>
      <c r="BN14" s="290" t="e">
        <f>IF(OR($O14&gt;$BK$5,$O14=""),(BD14+BF14)*Tabelle!$S$54,0)</f>
        <v>#REF!</v>
      </c>
      <c r="BO14" s="290">
        <f t="shared" si="45"/>
        <v>0</v>
      </c>
      <c r="BP14" s="290">
        <f t="shared" si="46"/>
        <v>0</v>
      </c>
      <c r="BQ14" s="290">
        <f t="shared" si="47"/>
        <v>0</v>
      </c>
      <c r="BR14" s="290">
        <f t="shared" si="48"/>
        <v>0</v>
      </c>
      <c r="BT14" s="289">
        <f>+IFERROR(IF(H14=2021,VLOOKUP($H14,Tabelle!$N$10:$T$58,7,FALSE),0),0)</f>
        <v>0</v>
      </c>
      <c r="BU14" s="290">
        <f t="shared" si="49"/>
        <v>0</v>
      </c>
      <c r="BV14" s="290">
        <f t="shared" si="50"/>
        <v>0</v>
      </c>
      <c r="BW14" s="290">
        <f t="shared" si="71"/>
        <v>0</v>
      </c>
      <c r="BX14" s="290">
        <f t="shared" si="71"/>
        <v>0</v>
      </c>
      <c r="BY14" s="290">
        <f t="shared" si="72"/>
        <v>0</v>
      </c>
      <c r="BZ14" s="290">
        <f t="shared" si="73"/>
        <v>0</v>
      </c>
      <c r="CB14" s="289">
        <f>+IFERROR(IF(AND(H14&lt;=2022,H14&gt;=2021),VLOOKUP($H14,Tabelle!$N$10:$U$58,8,FALSE),0),0)</f>
        <v>0</v>
      </c>
      <c r="CC14" s="290">
        <f t="shared" si="74"/>
        <v>0</v>
      </c>
      <c r="CD14" s="290">
        <f>IF(OR($O14&gt;$CC$5,$O14=""),+BW14*Tabelle!$U$56,0)</f>
        <v>0</v>
      </c>
      <c r="CE14" s="290">
        <f t="shared" si="51"/>
        <v>0</v>
      </c>
      <c r="CF14" s="290">
        <f>IF(OR($O14&gt;$CC$5,$O14=""),+BX14*Tabelle!$U$56,0)</f>
        <v>0</v>
      </c>
      <c r="CG14" s="290">
        <f t="shared" si="75"/>
        <v>0</v>
      </c>
      <c r="CH14" s="290">
        <f t="shared" si="76"/>
        <v>0</v>
      </c>
      <c r="CI14" s="290">
        <f t="shared" si="77"/>
        <v>0</v>
      </c>
      <c r="CJ14" s="290">
        <f t="shared" si="78"/>
        <v>0</v>
      </c>
      <c r="CL14" s="289">
        <f>+IFERROR(IF(AND(H14&lt;=2023,H14&gt;=2021),VLOOKUP($H14,Tabelle!$N$10:$V$58,9,FALSE),0),0)</f>
        <v>0</v>
      </c>
      <c r="CM14" s="290">
        <f t="shared" si="52"/>
        <v>0</v>
      </c>
      <c r="CN14" s="290">
        <f>IF(OR($O14&gt;$CM$5,$O14=""),+(CD14+CG14)*Tabelle!$V$57,0)</f>
        <v>0</v>
      </c>
      <c r="CO14" s="290">
        <f t="shared" si="53"/>
        <v>0</v>
      </c>
      <c r="CP14" s="290">
        <f>IF(OR($O14&gt;$CM$5,$O14=""),+(CF14+CH14)*Tabelle!$V$57,0)</f>
        <v>0</v>
      </c>
      <c r="CQ14" s="290">
        <f t="shared" si="79"/>
        <v>0</v>
      </c>
      <c r="CR14" s="290">
        <f t="shared" si="80"/>
        <v>0</v>
      </c>
      <c r="CS14" s="290">
        <f t="shared" si="81"/>
        <v>0</v>
      </c>
      <c r="CT14" s="290">
        <f t="shared" si="82"/>
        <v>0</v>
      </c>
      <c r="CV14" s="289">
        <f>+IFERROR(IF(AND(R14&lt;=2023,R14&gt;=2021),VLOOKUP($H14,Tabelle!$N$10:$V$58,9,FALSE),0),0)</f>
        <v>0</v>
      </c>
      <c r="CW14" s="290">
        <f t="shared" si="54"/>
        <v>0</v>
      </c>
      <c r="CX14" s="290">
        <f>IF(OR($O14&gt;$CM$5,$O14=""),+(CN14+CQ14)*Tabelle!$V$57,0)</f>
        <v>0</v>
      </c>
      <c r="CY14" s="290">
        <f t="shared" si="55"/>
        <v>0</v>
      </c>
      <c r="CZ14" s="290">
        <f>IF(OR($O14&gt;$CM$5,$O14=""),+(CP14+CR14)*Tabelle!$V$57,0)</f>
        <v>0</v>
      </c>
      <c r="DA14" s="290">
        <f t="shared" si="83"/>
        <v>0</v>
      </c>
      <c r="DB14" s="290">
        <f t="shared" si="84"/>
        <v>0</v>
      </c>
      <c r="DC14" s="290">
        <f t="shared" si="85"/>
        <v>0</v>
      </c>
      <c r="DD14" s="290">
        <f t="shared" si="86"/>
        <v>0</v>
      </c>
      <c r="DF14" s="289">
        <f>+IFERROR(IF(AND(AB14&lt;=2023,AB14&gt;=2021),VLOOKUP($H14,Tabelle!$N$10:$V$58,9,FALSE),0),0)</f>
        <v>0</v>
      </c>
      <c r="DG14" s="290">
        <f t="shared" si="56"/>
        <v>0</v>
      </c>
      <c r="DH14" s="290">
        <f>IF(OR($O14&gt;$CM$5,$O14=""),+(CX14+DA14)*Tabelle!$V$57,0)</f>
        <v>0</v>
      </c>
      <c r="DI14" s="290">
        <f t="shared" si="57"/>
        <v>0</v>
      </c>
      <c r="DJ14" s="290">
        <f>IF(OR($O14&gt;$CM$5,$O14=""),+(CZ14+DB14)*Tabelle!$V$57,0)</f>
        <v>0</v>
      </c>
      <c r="DK14" s="290">
        <f t="shared" si="87"/>
        <v>0</v>
      </c>
      <c r="DL14" s="290">
        <f t="shared" si="88"/>
        <v>0</v>
      </c>
      <c r="DM14" s="290">
        <f t="shared" si="89"/>
        <v>0</v>
      </c>
      <c r="DN14" s="290">
        <f t="shared" si="90"/>
        <v>0</v>
      </c>
      <c r="DP14" s="289">
        <f>+IFERROR(IF(AND(AL14&lt;=2023,AL14&gt;=2021),VLOOKUP($H14,Tabelle!$N$10:$V$58,9,FALSE),0),0)</f>
        <v>0</v>
      </c>
      <c r="DQ14" s="290">
        <f t="shared" si="58"/>
        <v>0</v>
      </c>
      <c r="DR14" s="290">
        <f>IF(OR($O14&gt;$CM$5,$O14=""),+(DH14+DK14)*Tabelle!$V$57,0)</f>
        <v>0</v>
      </c>
      <c r="DS14" s="290">
        <f t="shared" si="59"/>
        <v>0</v>
      </c>
      <c r="DT14" s="290">
        <f>IF(OR($O14&gt;$CM$5,$O14=""),+(DJ14+DL14)*Tabelle!$V$57,0)</f>
        <v>0</v>
      </c>
      <c r="DU14" s="290">
        <f t="shared" si="91"/>
        <v>0</v>
      </c>
      <c r="DV14" s="290">
        <f t="shared" si="92"/>
        <v>0</v>
      </c>
      <c r="DW14" s="290">
        <f t="shared" si="93"/>
        <v>0</v>
      </c>
      <c r="DX14" s="290">
        <f t="shared" si="94"/>
        <v>0</v>
      </c>
      <c r="DZ14" s="289">
        <f>+IFERROR(IF(AND(AV14&lt;=2023,AV14&gt;=2021),VLOOKUP($H14,Tabelle!$N$10:$V$58,9,FALSE),0),0)</f>
        <v>0</v>
      </c>
      <c r="EA14" s="290">
        <f t="shared" si="60"/>
        <v>0</v>
      </c>
      <c r="EB14" s="290">
        <f>IF(OR($O14&gt;$CM$5,$O14=""),+(DR14+DU14)*Tabelle!$V$57,0)</f>
        <v>0</v>
      </c>
      <c r="EC14" s="290">
        <f t="shared" si="61"/>
        <v>0</v>
      </c>
      <c r="ED14" s="290">
        <f>IF(OR($O14&gt;$CM$5,$O14=""),+(DT14+DV14)*Tabelle!$V$57,0)</f>
        <v>0</v>
      </c>
      <c r="EE14" s="290">
        <f t="shared" si="95"/>
        <v>0</v>
      </c>
      <c r="EF14" s="290">
        <f t="shared" si="96"/>
        <v>0</v>
      </c>
      <c r="EG14" s="290">
        <f t="shared" si="97"/>
        <v>0</v>
      </c>
      <c r="EH14" s="290">
        <f t="shared" si="98"/>
        <v>0</v>
      </c>
      <c r="EJ14" s="289">
        <f>+IFERROR(IF(AND(BF14&lt;=2023,BF14&gt;=2021),VLOOKUP($H14,Tabelle!$N$10:$V$58,9,FALSE),0),0)</f>
        <v>0</v>
      </c>
      <c r="EK14" s="290">
        <f t="shared" si="62"/>
        <v>0</v>
      </c>
      <c r="EL14" s="290">
        <f>IF(OR($O14&gt;$CM$5,$O14=""),+(EB14+EE14)*Tabelle!$V$57,0)</f>
        <v>0</v>
      </c>
      <c r="EM14" s="290">
        <f t="shared" si="63"/>
        <v>0</v>
      </c>
      <c r="EN14" s="290">
        <f>IF(OR($O14&gt;$CM$5,$O14=""),+(ED14+EF14)*Tabelle!$V$57,0)</f>
        <v>0</v>
      </c>
      <c r="EO14" s="290">
        <f t="shared" si="99"/>
        <v>0</v>
      </c>
      <c r="EP14" s="290">
        <f t="shared" si="100"/>
        <v>0</v>
      </c>
      <c r="EQ14" s="290">
        <f t="shared" si="101"/>
        <v>0</v>
      </c>
      <c r="ER14" s="290">
        <f t="shared" si="102"/>
        <v>0</v>
      </c>
    </row>
    <row r="15" spans="2:148" x14ac:dyDescent="0.3">
      <c r="B15" s="889"/>
      <c r="C15" s="889"/>
      <c r="D15" s="287" t="str">
        <f>++IFERROR(INDEX(Tabelle!$H$11:$H$16,MATCH(IN_Cespiti_20!E15,Tabelle!$I$11:$I$16,0)),"")</f>
        <v/>
      </c>
      <c r="E15" s="889"/>
      <c r="F15" s="287" t="str">
        <f>++IFERROR(INDEX(Tabelle!$C$10:$C$44,MATCH(IN_Cespiti_20!G15,Tabelle!$E$10:$E$44,0)),"")</f>
        <v/>
      </c>
      <c r="G15" s="889"/>
      <c r="H15" s="889"/>
      <c r="I15" s="890"/>
      <c r="J15" s="890"/>
      <c r="K15" s="890"/>
      <c r="L15" s="890"/>
      <c r="M15" s="292"/>
      <c r="O15" s="889"/>
      <c r="Q15" s="288" t="str">
        <f>IF($D15=3,$M15,+IFERROR(VLOOKUP(CONCATENATE(D15,".",F15),Tabelle!$D$10:$F$44,3,),""))</f>
        <v/>
      </c>
      <c r="R15" s="891"/>
      <c r="S15" s="291"/>
      <c r="T15" s="288" t="str">
        <f>+IF(R15="",Q15,+IF(R15=Tabelle!$B$83,IN_Cespiti_20!Q15,IF(OR(R15=Tabelle!$B$81,R15=Tabelle!$B$82),IN_Cespiti_20!S15,0)))</f>
        <v/>
      </c>
      <c r="V15" s="289">
        <f>+IFERROR(VLOOKUP($H15,Tabelle!$N$10:$O$58,2,FALSE),0)</f>
        <v>0</v>
      </c>
      <c r="W15" s="290">
        <f t="shared" si="26"/>
        <v>0</v>
      </c>
      <c r="X15" s="290" t="e">
        <f>IF(OR($O15&gt;$W$5,$O15=""),#REF!*$V15,0)</f>
        <v>#REF!</v>
      </c>
      <c r="Y15" s="290">
        <f t="shared" si="27"/>
        <v>0</v>
      </c>
      <c r="Z15" s="290" t="e">
        <f>IF(OR($O15&gt;$W$5,$O15=""),#REF!*$V15,0)</f>
        <v>#REF!</v>
      </c>
      <c r="AA15" s="290">
        <f t="shared" si="64"/>
        <v>0</v>
      </c>
      <c r="AB15" s="290">
        <f t="shared" si="28"/>
        <v>0</v>
      </c>
      <c r="AC15" s="290">
        <f t="shared" si="29"/>
        <v>0</v>
      </c>
      <c r="AD15" s="290">
        <f t="shared" si="30"/>
        <v>0</v>
      </c>
      <c r="AE15" s="9"/>
      <c r="AF15" s="289">
        <f>+IFERROR(VLOOKUP($H15,Tabelle!$N$10:$P$58,3,FALSE),0)</f>
        <v>0</v>
      </c>
      <c r="AG15" s="290">
        <f t="shared" si="31"/>
        <v>0</v>
      </c>
      <c r="AH15" s="290" t="e">
        <f>IF(OR($O15&gt;$AG$5,$O15=""),(X15+AA15)*Tabelle!$P$51,0)</f>
        <v>#REF!</v>
      </c>
      <c r="AI15" s="290">
        <f t="shared" si="32"/>
        <v>0</v>
      </c>
      <c r="AJ15" s="290" t="e">
        <f>IF(OR($O15&gt;$AG$5,$O15=""),(Z15+AB15)*Tabelle!$P$51,0)</f>
        <v>#REF!</v>
      </c>
      <c r="AK15" s="290">
        <f t="shared" si="65"/>
        <v>0</v>
      </c>
      <c r="AL15" s="290">
        <f t="shared" si="66"/>
        <v>0</v>
      </c>
      <c r="AM15" s="290">
        <f t="shared" si="33"/>
        <v>0</v>
      </c>
      <c r="AN15" s="290">
        <f t="shared" si="34"/>
        <v>0</v>
      </c>
      <c r="AP15" s="289">
        <f>+IFERROR(VLOOKUP($H15,Tabelle!$N$10:$Q$58,4,FALSE),0)</f>
        <v>0</v>
      </c>
      <c r="AQ15" s="290">
        <f t="shared" si="35"/>
        <v>0</v>
      </c>
      <c r="AR15" s="290" t="e">
        <f>IF(OR($O15&gt;$AQ$5,$O15=""),(AH15+AK15)*Tabelle!$Q$52,0)</f>
        <v>#REF!</v>
      </c>
      <c r="AS15" s="290">
        <f t="shared" si="36"/>
        <v>0</v>
      </c>
      <c r="AT15" s="290" t="e">
        <f>IF(OR($O15&gt;$AQ$5,$O15=""),(AJ15+AL15)*Tabelle!$Q$52,0)</f>
        <v>#REF!</v>
      </c>
      <c r="AU15" s="290">
        <f t="shared" si="37"/>
        <v>0</v>
      </c>
      <c r="AV15" s="290">
        <f t="shared" si="67"/>
        <v>0</v>
      </c>
      <c r="AW15" s="290">
        <f t="shared" si="68"/>
        <v>0</v>
      </c>
      <c r="AX15" s="290">
        <f t="shared" si="38"/>
        <v>0</v>
      </c>
      <c r="AZ15" s="289">
        <f>+IFERROR(VLOOKUP($H15,Tabelle!$N$10:$R$58,5,FALSE),0)</f>
        <v>0</v>
      </c>
      <c r="BA15" s="290">
        <f t="shared" si="39"/>
        <v>0</v>
      </c>
      <c r="BB15" s="290" t="e">
        <f>IF(OR($O15&gt;$BA$5,$O15=""),(AR15+AU15)*Tabelle!$R$53,0)</f>
        <v>#REF!</v>
      </c>
      <c r="BC15" s="290">
        <f t="shared" si="40"/>
        <v>0</v>
      </c>
      <c r="BD15" s="290" t="e">
        <f>IF(OR($O15&gt;$BA$5,$O15=""),(AT15+AV15)*Tabelle!$R$53,0)</f>
        <v>#REF!</v>
      </c>
      <c r="BE15" s="290">
        <f t="shared" si="69"/>
        <v>0</v>
      </c>
      <c r="BF15" s="290">
        <f t="shared" si="41"/>
        <v>0</v>
      </c>
      <c r="BG15" s="290">
        <f t="shared" si="70"/>
        <v>0</v>
      </c>
      <c r="BH15" s="290">
        <f t="shared" si="42"/>
        <v>0</v>
      </c>
      <c r="BJ15" s="289">
        <f>+IFERROR(VLOOKUP($H15,Tabelle!$N$10:$S$58,6,FALSE),0)</f>
        <v>0</v>
      </c>
      <c r="BK15" s="290">
        <f t="shared" si="43"/>
        <v>0</v>
      </c>
      <c r="BL15" s="290" t="e">
        <f>IF(OR($O15&gt;$BK$5,$O15=""),(BB15+BE15)*Tabelle!$S$54,0)</f>
        <v>#REF!</v>
      </c>
      <c r="BM15" s="290">
        <f t="shared" si="44"/>
        <v>0</v>
      </c>
      <c r="BN15" s="290" t="e">
        <f>IF(OR($O15&gt;$BK$5,$O15=""),(BD15+BF15)*Tabelle!$S$54,0)</f>
        <v>#REF!</v>
      </c>
      <c r="BO15" s="290">
        <f t="shared" si="45"/>
        <v>0</v>
      </c>
      <c r="BP15" s="290">
        <f t="shared" si="46"/>
        <v>0</v>
      </c>
      <c r="BQ15" s="290">
        <f t="shared" si="47"/>
        <v>0</v>
      </c>
      <c r="BR15" s="290">
        <f t="shared" si="48"/>
        <v>0</v>
      </c>
      <c r="BT15" s="289">
        <f>+IFERROR(IF(H15=2021,VLOOKUP($H15,Tabelle!$N$10:$T$58,7,FALSE),0),0)</f>
        <v>0</v>
      </c>
      <c r="BU15" s="290">
        <f t="shared" si="49"/>
        <v>0</v>
      </c>
      <c r="BV15" s="290">
        <f t="shared" si="50"/>
        <v>0</v>
      </c>
      <c r="BW15" s="290">
        <f t="shared" si="71"/>
        <v>0</v>
      </c>
      <c r="BX15" s="290">
        <f t="shared" si="71"/>
        <v>0</v>
      </c>
      <c r="BY15" s="290">
        <f t="shared" si="72"/>
        <v>0</v>
      </c>
      <c r="BZ15" s="290">
        <f t="shared" si="73"/>
        <v>0</v>
      </c>
      <c r="CB15" s="289">
        <f>+IFERROR(IF(AND(H15&lt;=2022,H15&gt;=2021),VLOOKUP($H15,Tabelle!$N$10:$U$58,8,FALSE),0),0)</f>
        <v>0</v>
      </c>
      <c r="CC15" s="290">
        <f t="shared" si="74"/>
        <v>0</v>
      </c>
      <c r="CD15" s="290">
        <f>IF(OR($O15&gt;$CC$5,$O15=""),+BW15*Tabelle!$U$56,0)</f>
        <v>0</v>
      </c>
      <c r="CE15" s="290">
        <f t="shared" si="51"/>
        <v>0</v>
      </c>
      <c r="CF15" s="290">
        <f>IF(OR($O15&gt;$CC$5,$O15=""),+BX15*Tabelle!$U$56,0)</f>
        <v>0</v>
      </c>
      <c r="CG15" s="290">
        <f t="shared" si="75"/>
        <v>0</v>
      </c>
      <c r="CH15" s="290">
        <f t="shared" si="76"/>
        <v>0</v>
      </c>
      <c r="CI15" s="290">
        <f t="shared" si="77"/>
        <v>0</v>
      </c>
      <c r="CJ15" s="290">
        <f t="shared" si="78"/>
        <v>0</v>
      </c>
      <c r="CL15" s="289">
        <f>+IFERROR(IF(AND(H15&lt;=2023,H15&gt;=2021),VLOOKUP($H15,Tabelle!$N$10:$V$58,9,FALSE),0),0)</f>
        <v>0</v>
      </c>
      <c r="CM15" s="290">
        <f t="shared" si="52"/>
        <v>0</v>
      </c>
      <c r="CN15" s="290">
        <f>IF(OR($O15&gt;$CM$5,$O15=""),+(CD15+CG15)*Tabelle!$V$57,0)</f>
        <v>0</v>
      </c>
      <c r="CO15" s="290">
        <f t="shared" si="53"/>
        <v>0</v>
      </c>
      <c r="CP15" s="290">
        <f>IF(OR($O15&gt;$CM$5,$O15=""),+(CF15+CH15)*Tabelle!$V$57,0)</f>
        <v>0</v>
      </c>
      <c r="CQ15" s="290">
        <f t="shared" si="79"/>
        <v>0</v>
      </c>
      <c r="CR15" s="290">
        <f t="shared" si="80"/>
        <v>0</v>
      </c>
      <c r="CS15" s="290">
        <f t="shared" si="81"/>
        <v>0</v>
      </c>
      <c r="CT15" s="290">
        <f t="shared" si="82"/>
        <v>0</v>
      </c>
      <c r="CV15" s="289">
        <f>+IFERROR(IF(AND(R15&lt;=2023,R15&gt;=2021),VLOOKUP($H15,Tabelle!$N$10:$V$58,9,FALSE),0),0)</f>
        <v>0</v>
      </c>
      <c r="CW15" s="290">
        <f t="shared" si="54"/>
        <v>0</v>
      </c>
      <c r="CX15" s="290">
        <f>IF(OR($O15&gt;$CM$5,$O15=""),+(CN15+CQ15)*Tabelle!$V$57,0)</f>
        <v>0</v>
      </c>
      <c r="CY15" s="290">
        <f t="shared" si="55"/>
        <v>0</v>
      </c>
      <c r="CZ15" s="290">
        <f>IF(OR($O15&gt;$CM$5,$O15=""),+(CP15+CR15)*Tabelle!$V$57,0)</f>
        <v>0</v>
      </c>
      <c r="DA15" s="290">
        <f t="shared" si="83"/>
        <v>0</v>
      </c>
      <c r="DB15" s="290">
        <f t="shared" si="84"/>
        <v>0</v>
      </c>
      <c r="DC15" s="290">
        <f t="shared" si="85"/>
        <v>0</v>
      </c>
      <c r="DD15" s="290">
        <f t="shared" si="86"/>
        <v>0</v>
      </c>
      <c r="DF15" s="289">
        <f>+IFERROR(IF(AND(AB15&lt;=2023,AB15&gt;=2021),VLOOKUP($H15,Tabelle!$N$10:$V$58,9,FALSE),0),0)</f>
        <v>0</v>
      </c>
      <c r="DG15" s="290">
        <f t="shared" si="56"/>
        <v>0</v>
      </c>
      <c r="DH15" s="290">
        <f>IF(OR($O15&gt;$CM$5,$O15=""),+(CX15+DA15)*Tabelle!$V$57,0)</f>
        <v>0</v>
      </c>
      <c r="DI15" s="290">
        <f t="shared" si="57"/>
        <v>0</v>
      </c>
      <c r="DJ15" s="290">
        <f>IF(OR($O15&gt;$CM$5,$O15=""),+(CZ15+DB15)*Tabelle!$V$57,0)</f>
        <v>0</v>
      </c>
      <c r="DK15" s="290">
        <f t="shared" si="87"/>
        <v>0</v>
      </c>
      <c r="DL15" s="290">
        <f t="shared" si="88"/>
        <v>0</v>
      </c>
      <c r="DM15" s="290">
        <f t="shared" si="89"/>
        <v>0</v>
      </c>
      <c r="DN15" s="290">
        <f t="shared" si="90"/>
        <v>0</v>
      </c>
      <c r="DP15" s="289">
        <f>+IFERROR(IF(AND(AL15&lt;=2023,AL15&gt;=2021),VLOOKUP($H15,Tabelle!$N$10:$V$58,9,FALSE),0),0)</f>
        <v>0</v>
      </c>
      <c r="DQ15" s="290">
        <f t="shared" si="58"/>
        <v>0</v>
      </c>
      <c r="DR15" s="290">
        <f>IF(OR($O15&gt;$CM$5,$O15=""),+(DH15+DK15)*Tabelle!$V$57,0)</f>
        <v>0</v>
      </c>
      <c r="DS15" s="290">
        <f t="shared" si="59"/>
        <v>0</v>
      </c>
      <c r="DT15" s="290">
        <f>IF(OR($O15&gt;$CM$5,$O15=""),+(DJ15+DL15)*Tabelle!$V$57,0)</f>
        <v>0</v>
      </c>
      <c r="DU15" s="290">
        <f t="shared" si="91"/>
        <v>0</v>
      </c>
      <c r="DV15" s="290">
        <f t="shared" si="92"/>
        <v>0</v>
      </c>
      <c r="DW15" s="290">
        <f t="shared" si="93"/>
        <v>0</v>
      </c>
      <c r="DX15" s="290">
        <f t="shared" si="94"/>
        <v>0</v>
      </c>
      <c r="DZ15" s="289">
        <f>+IFERROR(IF(AND(AV15&lt;=2023,AV15&gt;=2021),VLOOKUP($H15,Tabelle!$N$10:$V$58,9,FALSE),0),0)</f>
        <v>0</v>
      </c>
      <c r="EA15" s="290">
        <f t="shared" si="60"/>
        <v>0</v>
      </c>
      <c r="EB15" s="290">
        <f>IF(OR($O15&gt;$CM$5,$O15=""),+(DR15+DU15)*Tabelle!$V$57,0)</f>
        <v>0</v>
      </c>
      <c r="EC15" s="290">
        <f t="shared" si="61"/>
        <v>0</v>
      </c>
      <c r="ED15" s="290">
        <f>IF(OR($O15&gt;$CM$5,$O15=""),+(DT15+DV15)*Tabelle!$V$57,0)</f>
        <v>0</v>
      </c>
      <c r="EE15" s="290">
        <f t="shared" si="95"/>
        <v>0</v>
      </c>
      <c r="EF15" s="290">
        <f t="shared" si="96"/>
        <v>0</v>
      </c>
      <c r="EG15" s="290">
        <f t="shared" si="97"/>
        <v>0</v>
      </c>
      <c r="EH15" s="290">
        <f t="shared" si="98"/>
        <v>0</v>
      </c>
      <c r="EJ15" s="289">
        <f>+IFERROR(IF(AND(BF15&lt;=2023,BF15&gt;=2021),VLOOKUP($H15,Tabelle!$N$10:$V$58,9,FALSE),0),0)</f>
        <v>0</v>
      </c>
      <c r="EK15" s="290">
        <f t="shared" si="62"/>
        <v>0</v>
      </c>
      <c r="EL15" s="290">
        <f>IF(OR($O15&gt;$CM$5,$O15=""),+(EB15+EE15)*Tabelle!$V$57,0)</f>
        <v>0</v>
      </c>
      <c r="EM15" s="290">
        <f t="shared" si="63"/>
        <v>0</v>
      </c>
      <c r="EN15" s="290">
        <f>IF(OR($O15&gt;$CM$5,$O15=""),+(ED15+EF15)*Tabelle!$V$57,0)</f>
        <v>0</v>
      </c>
      <c r="EO15" s="290">
        <f t="shared" si="99"/>
        <v>0</v>
      </c>
      <c r="EP15" s="290">
        <f t="shared" si="100"/>
        <v>0</v>
      </c>
      <c r="EQ15" s="290">
        <f t="shared" si="101"/>
        <v>0</v>
      </c>
      <c r="ER15" s="290">
        <f t="shared" si="102"/>
        <v>0</v>
      </c>
    </row>
    <row r="16" spans="2:148" x14ac:dyDescent="0.3">
      <c r="B16" s="889"/>
      <c r="C16" s="889"/>
      <c r="D16" s="287" t="str">
        <f>++IFERROR(INDEX(Tabelle!$H$11:$H$16,MATCH(IN_Cespiti_20!E16,Tabelle!$I$11:$I$16,0)),"")</f>
        <v/>
      </c>
      <c r="E16" s="889"/>
      <c r="F16" s="287" t="str">
        <f>++IFERROR(INDEX(Tabelle!$C$10:$C$44,MATCH(IN_Cespiti_20!G16,Tabelle!$E$10:$E$44,0)),"")</f>
        <v/>
      </c>
      <c r="G16" s="889"/>
      <c r="H16" s="889"/>
      <c r="I16" s="890"/>
      <c r="J16" s="890"/>
      <c r="K16" s="890"/>
      <c r="L16" s="890"/>
      <c r="M16" s="292"/>
      <c r="O16" s="889"/>
      <c r="Q16" s="288" t="str">
        <f>IF($D16=3,$M16,+IFERROR(VLOOKUP(CONCATENATE(D16,".",F16),Tabelle!$D$10:$F$44,3,),""))</f>
        <v/>
      </c>
      <c r="R16" s="891"/>
      <c r="S16" s="291"/>
      <c r="T16" s="288" t="str">
        <f>+IF(R16="",Q16,+IF(R16=Tabelle!$B$83,IN_Cespiti_20!Q16,IF(OR(R16=Tabelle!$B$81,R16=Tabelle!$B$82),IN_Cespiti_20!S16,0)))</f>
        <v/>
      </c>
      <c r="V16" s="289">
        <f>+IFERROR(VLOOKUP($H16,Tabelle!$N$10:$O$58,2,FALSE),0)</f>
        <v>0</v>
      </c>
      <c r="W16" s="290">
        <f t="shared" si="26"/>
        <v>0</v>
      </c>
      <c r="X16" s="290" t="e">
        <f>IF(OR($O16&gt;$W$5,$O16=""),#REF!*$V16,0)</f>
        <v>#REF!</v>
      </c>
      <c r="Y16" s="290">
        <f t="shared" si="27"/>
        <v>0</v>
      </c>
      <c r="Z16" s="290" t="e">
        <f>IF(OR($O16&gt;$W$5,$O16=""),#REF!*$V16,0)</f>
        <v>#REF!</v>
      </c>
      <c r="AA16" s="290">
        <f t="shared" si="64"/>
        <v>0</v>
      </c>
      <c r="AB16" s="290">
        <f t="shared" si="28"/>
        <v>0</v>
      </c>
      <c r="AC16" s="290">
        <f t="shared" si="29"/>
        <v>0</v>
      </c>
      <c r="AD16" s="290">
        <f t="shared" si="30"/>
        <v>0</v>
      </c>
      <c r="AE16" s="9"/>
      <c r="AF16" s="289">
        <f>+IFERROR(VLOOKUP($H16,Tabelle!$N$10:$P$58,3,FALSE),0)</f>
        <v>0</v>
      </c>
      <c r="AG16" s="290">
        <f t="shared" si="31"/>
        <v>0</v>
      </c>
      <c r="AH16" s="290" t="e">
        <f>IF(OR($O16&gt;$AG$5,$O16=""),(X16+AA16)*Tabelle!$P$51,0)</f>
        <v>#REF!</v>
      </c>
      <c r="AI16" s="290">
        <f t="shared" si="32"/>
        <v>0</v>
      </c>
      <c r="AJ16" s="290" t="e">
        <f>IF(OR($O16&gt;$AG$5,$O16=""),(Z16+AB16)*Tabelle!$P$51,0)</f>
        <v>#REF!</v>
      </c>
      <c r="AK16" s="290">
        <f t="shared" si="65"/>
        <v>0</v>
      </c>
      <c r="AL16" s="290">
        <f t="shared" si="66"/>
        <v>0</v>
      </c>
      <c r="AM16" s="290">
        <f t="shared" si="33"/>
        <v>0</v>
      </c>
      <c r="AN16" s="290">
        <f t="shared" si="34"/>
        <v>0</v>
      </c>
      <c r="AP16" s="289">
        <f>+IFERROR(VLOOKUP($H16,Tabelle!$N$10:$Q$58,4,FALSE),0)</f>
        <v>0</v>
      </c>
      <c r="AQ16" s="290">
        <f t="shared" si="35"/>
        <v>0</v>
      </c>
      <c r="AR16" s="290" t="e">
        <f>IF(OR($O16&gt;$AQ$5,$O16=""),(AH16+AK16)*Tabelle!$Q$52,0)</f>
        <v>#REF!</v>
      </c>
      <c r="AS16" s="290">
        <f t="shared" si="36"/>
        <v>0</v>
      </c>
      <c r="AT16" s="290" t="e">
        <f>IF(OR($O16&gt;$AQ$5,$O16=""),(AJ16+AL16)*Tabelle!$Q$52,0)</f>
        <v>#REF!</v>
      </c>
      <c r="AU16" s="290">
        <f t="shared" si="37"/>
        <v>0</v>
      </c>
      <c r="AV16" s="290">
        <f t="shared" si="67"/>
        <v>0</v>
      </c>
      <c r="AW16" s="290">
        <f t="shared" si="68"/>
        <v>0</v>
      </c>
      <c r="AX16" s="290">
        <f t="shared" si="38"/>
        <v>0</v>
      </c>
      <c r="AZ16" s="289">
        <f>+IFERROR(VLOOKUP($H16,Tabelle!$N$10:$R$58,5,FALSE),0)</f>
        <v>0</v>
      </c>
      <c r="BA16" s="290">
        <f t="shared" si="39"/>
        <v>0</v>
      </c>
      <c r="BB16" s="290" t="e">
        <f>IF(OR($O16&gt;$BA$5,$O16=""),(AR16+AU16)*Tabelle!$R$53,0)</f>
        <v>#REF!</v>
      </c>
      <c r="BC16" s="290">
        <f t="shared" si="40"/>
        <v>0</v>
      </c>
      <c r="BD16" s="290" t="e">
        <f>IF(OR($O16&gt;$BA$5,$O16=""),(AT16+AV16)*Tabelle!$R$53,0)</f>
        <v>#REF!</v>
      </c>
      <c r="BE16" s="290">
        <f t="shared" si="69"/>
        <v>0</v>
      </c>
      <c r="BF16" s="290">
        <f t="shared" si="41"/>
        <v>0</v>
      </c>
      <c r="BG16" s="290">
        <f t="shared" si="70"/>
        <v>0</v>
      </c>
      <c r="BH16" s="290">
        <f t="shared" si="42"/>
        <v>0</v>
      </c>
      <c r="BJ16" s="289">
        <f>+IFERROR(VLOOKUP($H16,Tabelle!$N$10:$S$58,6,FALSE),0)</f>
        <v>0</v>
      </c>
      <c r="BK16" s="290">
        <f t="shared" si="43"/>
        <v>0</v>
      </c>
      <c r="BL16" s="290" t="e">
        <f>IF(OR($O16&gt;$BK$5,$O16=""),(BB16+BE16)*Tabelle!$S$54,0)</f>
        <v>#REF!</v>
      </c>
      <c r="BM16" s="290">
        <f t="shared" si="44"/>
        <v>0</v>
      </c>
      <c r="BN16" s="290" t="e">
        <f>IF(OR($O16&gt;$BK$5,$O16=""),(BD16+BF16)*Tabelle!$S$54,0)</f>
        <v>#REF!</v>
      </c>
      <c r="BO16" s="290">
        <f t="shared" si="45"/>
        <v>0</v>
      </c>
      <c r="BP16" s="290">
        <f t="shared" si="46"/>
        <v>0</v>
      </c>
      <c r="BQ16" s="290">
        <f t="shared" si="47"/>
        <v>0</v>
      </c>
      <c r="BR16" s="290">
        <f t="shared" si="48"/>
        <v>0</v>
      </c>
      <c r="BT16" s="289">
        <f>+IFERROR(IF(H16=2021,VLOOKUP($H16,Tabelle!$N$10:$T$58,7,FALSE),0),0)</f>
        <v>0</v>
      </c>
      <c r="BU16" s="290">
        <f t="shared" si="49"/>
        <v>0</v>
      </c>
      <c r="BV16" s="290">
        <f t="shared" si="50"/>
        <v>0</v>
      </c>
      <c r="BW16" s="290">
        <f t="shared" si="71"/>
        <v>0</v>
      </c>
      <c r="BX16" s="290">
        <f t="shared" si="71"/>
        <v>0</v>
      </c>
      <c r="BY16" s="290">
        <f t="shared" si="72"/>
        <v>0</v>
      </c>
      <c r="BZ16" s="290">
        <f t="shared" si="73"/>
        <v>0</v>
      </c>
      <c r="CB16" s="289">
        <f>+IFERROR(IF(AND(H16&lt;=2022,H16&gt;=2021),VLOOKUP($H16,Tabelle!$N$10:$U$58,8,FALSE),0),0)</f>
        <v>0</v>
      </c>
      <c r="CC16" s="290">
        <f t="shared" si="74"/>
        <v>0</v>
      </c>
      <c r="CD16" s="290">
        <f>IF(OR($O16&gt;$CC$5,$O16=""),+BW16*Tabelle!$U$56,0)</f>
        <v>0</v>
      </c>
      <c r="CE16" s="290">
        <f t="shared" si="51"/>
        <v>0</v>
      </c>
      <c r="CF16" s="290">
        <f>IF(OR($O16&gt;$CC$5,$O16=""),+BX16*Tabelle!$U$56,0)</f>
        <v>0</v>
      </c>
      <c r="CG16" s="290">
        <f t="shared" si="75"/>
        <v>0</v>
      </c>
      <c r="CH16" s="290">
        <f t="shared" si="76"/>
        <v>0</v>
      </c>
      <c r="CI16" s="290">
        <f t="shared" si="77"/>
        <v>0</v>
      </c>
      <c r="CJ16" s="290">
        <f t="shared" si="78"/>
        <v>0</v>
      </c>
      <c r="CL16" s="289">
        <f>+IFERROR(IF(AND(H16&lt;=2023,H16&gt;=2021),VLOOKUP($H16,Tabelle!$N$10:$V$58,9,FALSE),0),0)</f>
        <v>0</v>
      </c>
      <c r="CM16" s="290">
        <f t="shared" si="52"/>
        <v>0</v>
      </c>
      <c r="CN16" s="290">
        <f>IF(OR($O16&gt;$CM$5,$O16=""),+(CD16+CG16)*Tabelle!$V$57,0)</f>
        <v>0</v>
      </c>
      <c r="CO16" s="290">
        <f t="shared" si="53"/>
        <v>0</v>
      </c>
      <c r="CP16" s="290">
        <f>IF(OR($O16&gt;$CM$5,$O16=""),+(CF16+CH16)*Tabelle!$V$57,0)</f>
        <v>0</v>
      </c>
      <c r="CQ16" s="290">
        <f t="shared" si="79"/>
        <v>0</v>
      </c>
      <c r="CR16" s="290">
        <f t="shared" si="80"/>
        <v>0</v>
      </c>
      <c r="CS16" s="290">
        <f t="shared" si="81"/>
        <v>0</v>
      </c>
      <c r="CT16" s="290">
        <f t="shared" si="82"/>
        <v>0</v>
      </c>
      <c r="CV16" s="289">
        <f>+IFERROR(IF(AND(R16&lt;=2023,R16&gt;=2021),VLOOKUP($H16,Tabelle!$N$10:$V$58,9,FALSE),0),0)</f>
        <v>0</v>
      </c>
      <c r="CW16" s="290">
        <f t="shared" si="54"/>
        <v>0</v>
      </c>
      <c r="CX16" s="290">
        <f>IF(OR($O16&gt;$CM$5,$O16=""),+(CN16+CQ16)*Tabelle!$V$57,0)</f>
        <v>0</v>
      </c>
      <c r="CY16" s="290">
        <f t="shared" si="55"/>
        <v>0</v>
      </c>
      <c r="CZ16" s="290">
        <f>IF(OR($O16&gt;$CM$5,$O16=""),+(CP16+CR16)*Tabelle!$V$57,0)</f>
        <v>0</v>
      </c>
      <c r="DA16" s="290">
        <f t="shared" si="83"/>
        <v>0</v>
      </c>
      <c r="DB16" s="290">
        <f t="shared" si="84"/>
        <v>0</v>
      </c>
      <c r="DC16" s="290">
        <f t="shared" si="85"/>
        <v>0</v>
      </c>
      <c r="DD16" s="290">
        <f t="shared" si="86"/>
        <v>0</v>
      </c>
      <c r="DF16" s="289">
        <f>+IFERROR(IF(AND(AB16&lt;=2023,AB16&gt;=2021),VLOOKUP($H16,Tabelle!$N$10:$V$58,9,FALSE),0),0)</f>
        <v>0</v>
      </c>
      <c r="DG16" s="290">
        <f t="shared" si="56"/>
        <v>0</v>
      </c>
      <c r="DH16" s="290">
        <f>IF(OR($O16&gt;$CM$5,$O16=""),+(CX16+DA16)*Tabelle!$V$57,0)</f>
        <v>0</v>
      </c>
      <c r="DI16" s="290">
        <f t="shared" si="57"/>
        <v>0</v>
      </c>
      <c r="DJ16" s="290">
        <f>IF(OR($O16&gt;$CM$5,$O16=""),+(CZ16+DB16)*Tabelle!$V$57,0)</f>
        <v>0</v>
      </c>
      <c r="DK16" s="290">
        <f t="shared" si="87"/>
        <v>0</v>
      </c>
      <c r="DL16" s="290">
        <f t="shared" si="88"/>
        <v>0</v>
      </c>
      <c r="DM16" s="290">
        <f t="shared" si="89"/>
        <v>0</v>
      </c>
      <c r="DN16" s="290">
        <f t="shared" si="90"/>
        <v>0</v>
      </c>
      <c r="DP16" s="289">
        <f>+IFERROR(IF(AND(AL16&lt;=2023,AL16&gt;=2021),VLOOKUP($H16,Tabelle!$N$10:$V$58,9,FALSE),0),0)</f>
        <v>0</v>
      </c>
      <c r="DQ16" s="290">
        <f t="shared" si="58"/>
        <v>0</v>
      </c>
      <c r="DR16" s="290">
        <f>IF(OR($O16&gt;$CM$5,$O16=""),+(DH16+DK16)*Tabelle!$V$57,0)</f>
        <v>0</v>
      </c>
      <c r="DS16" s="290">
        <f t="shared" si="59"/>
        <v>0</v>
      </c>
      <c r="DT16" s="290">
        <f>IF(OR($O16&gt;$CM$5,$O16=""),+(DJ16+DL16)*Tabelle!$V$57,0)</f>
        <v>0</v>
      </c>
      <c r="DU16" s="290">
        <f t="shared" si="91"/>
        <v>0</v>
      </c>
      <c r="DV16" s="290">
        <f t="shared" si="92"/>
        <v>0</v>
      </c>
      <c r="DW16" s="290">
        <f t="shared" si="93"/>
        <v>0</v>
      </c>
      <c r="DX16" s="290">
        <f t="shared" si="94"/>
        <v>0</v>
      </c>
      <c r="DZ16" s="289">
        <f>+IFERROR(IF(AND(AV16&lt;=2023,AV16&gt;=2021),VLOOKUP($H16,Tabelle!$N$10:$V$58,9,FALSE),0),0)</f>
        <v>0</v>
      </c>
      <c r="EA16" s="290">
        <f t="shared" si="60"/>
        <v>0</v>
      </c>
      <c r="EB16" s="290">
        <f>IF(OR($O16&gt;$CM$5,$O16=""),+(DR16+DU16)*Tabelle!$V$57,0)</f>
        <v>0</v>
      </c>
      <c r="EC16" s="290">
        <f t="shared" si="61"/>
        <v>0</v>
      </c>
      <c r="ED16" s="290">
        <f>IF(OR($O16&gt;$CM$5,$O16=""),+(DT16+DV16)*Tabelle!$V$57,0)</f>
        <v>0</v>
      </c>
      <c r="EE16" s="290">
        <f t="shared" si="95"/>
        <v>0</v>
      </c>
      <c r="EF16" s="290">
        <f t="shared" si="96"/>
        <v>0</v>
      </c>
      <c r="EG16" s="290">
        <f t="shared" si="97"/>
        <v>0</v>
      </c>
      <c r="EH16" s="290">
        <f t="shared" si="98"/>
        <v>0</v>
      </c>
      <c r="EJ16" s="289">
        <f>+IFERROR(IF(AND(BF16&lt;=2023,BF16&gt;=2021),VLOOKUP($H16,Tabelle!$N$10:$V$58,9,FALSE),0),0)</f>
        <v>0</v>
      </c>
      <c r="EK16" s="290">
        <f t="shared" si="62"/>
        <v>0</v>
      </c>
      <c r="EL16" s="290">
        <f>IF(OR($O16&gt;$CM$5,$O16=""),+(EB16+EE16)*Tabelle!$V$57,0)</f>
        <v>0</v>
      </c>
      <c r="EM16" s="290">
        <f t="shared" si="63"/>
        <v>0</v>
      </c>
      <c r="EN16" s="290">
        <f>IF(OR($O16&gt;$CM$5,$O16=""),+(ED16+EF16)*Tabelle!$V$57,0)</f>
        <v>0</v>
      </c>
      <c r="EO16" s="290">
        <f t="shared" si="99"/>
        <v>0</v>
      </c>
      <c r="EP16" s="290">
        <f t="shared" si="100"/>
        <v>0</v>
      </c>
      <c r="EQ16" s="290">
        <f t="shared" si="101"/>
        <v>0</v>
      </c>
      <c r="ER16" s="290">
        <f t="shared" si="102"/>
        <v>0</v>
      </c>
    </row>
    <row r="17" spans="2:148" x14ac:dyDescent="0.3">
      <c r="B17" s="889"/>
      <c r="C17" s="889"/>
      <c r="D17" s="287" t="str">
        <f>++IFERROR(INDEX(Tabelle!$H$11:$H$16,MATCH(IN_Cespiti_20!E17,Tabelle!$I$11:$I$16,0)),"")</f>
        <v/>
      </c>
      <c r="E17" s="889"/>
      <c r="F17" s="287" t="str">
        <f>++IFERROR(INDEX(Tabelle!$C$10:$C$44,MATCH(IN_Cespiti_20!G17,Tabelle!$E$10:$E$44,0)),"")</f>
        <v/>
      </c>
      <c r="G17" s="889"/>
      <c r="H17" s="889"/>
      <c r="I17" s="890"/>
      <c r="J17" s="890"/>
      <c r="K17" s="890"/>
      <c r="L17" s="890"/>
      <c r="M17" s="292"/>
      <c r="O17" s="889"/>
      <c r="Q17" s="288" t="str">
        <f>IF($D17=3,$M17,+IFERROR(VLOOKUP(CONCATENATE(D17,".",F17),Tabelle!$D$10:$F$44,3,),""))</f>
        <v/>
      </c>
      <c r="R17" s="891"/>
      <c r="S17" s="291"/>
      <c r="T17" s="288" t="str">
        <f>+IF(R17="",Q17,+IF(R17=Tabelle!$B$83,IN_Cespiti_20!Q17,IF(OR(R17=Tabelle!$B$81,R17=Tabelle!$B$82),IN_Cespiti_20!S17,0)))</f>
        <v/>
      </c>
      <c r="V17" s="289">
        <f>+IFERROR(VLOOKUP($H17,Tabelle!$N$10:$O$58,2,FALSE),0)</f>
        <v>0</v>
      </c>
      <c r="W17" s="290">
        <f t="shared" si="26"/>
        <v>0</v>
      </c>
      <c r="X17" s="290" t="e">
        <f>IF(OR($O17&gt;$W$5,$O17=""),#REF!*$V17,0)</f>
        <v>#REF!</v>
      </c>
      <c r="Y17" s="290">
        <f t="shared" si="27"/>
        <v>0</v>
      </c>
      <c r="Z17" s="290" t="e">
        <f>IF(OR($O17&gt;$W$5,$O17=""),#REF!*$V17,0)</f>
        <v>#REF!</v>
      </c>
      <c r="AA17" s="290">
        <f t="shared" si="64"/>
        <v>0</v>
      </c>
      <c r="AB17" s="290">
        <f t="shared" si="28"/>
        <v>0</v>
      </c>
      <c r="AC17" s="290">
        <f t="shared" si="29"/>
        <v>0</v>
      </c>
      <c r="AD17" s="290">
        <f t="shared" si="30"/>
        <v>0</v>
      </c>
      <c r="AE17" s="9"/>
      <c r="AF17" s="289">
        <f>+IFERROR(VLOOKUP($H17,Tabelle!$N$10:$P$58,3,FALSE),0)</f>
        <v>0</v>
      </c>
      <c r="AG17" s="290">
        <f t="shared" si="31"/>
        <v>0</v>
      </c>
      <c r="AH17" s="290" t="e">
        <f>IF(OR($O17&gt;$AG$5,$O17=""),(X17+AA17)*Tabelle!$P$51,0)</f>
        <v>#REF!</v>
      </c>
      <c r="AI17" s="290">
        <f t="shared" si="32"/>
        <v>0</v>
      </c>
      <c r="AJ17" s="290" t="e">
        <f>IF(OR($O17&gt;$AG$5,$O17=""),(Z17+AB17)*Tabelle!$P$51,0)</f>
        <v>#REF!</v>
      </c>
      <c r="AK17" s="290">
        <f t="shared" si="65"/>
        <v>0</v>
      </c>
      <c r="AL17" s="290">
        <f t="shared" si="66"/>
        <v>0</v>
      </c>
      <c r="AM17" s="290">
        <f t="shared" si="33"/>
        <v>0</v>
      </c>
      <c r="AN17" s="290">
        <f t="shared" si="34"/>
        <v>0</v>
      </c>
      <c r="AP17" s="289">
        <f>+IFERROR(VLOOKUP($H17,Tabelle!$N$10:$Q$58,4,FALSE),0)</f>
        <v>0</v>
      </c>
      <c r="AQ17" s="290">
        <f t="shared" si="35"/>
        <v>0</v>
      </c>
      <c r="AR17" s="290" t="e">
        <f>IF(OR($O17&gt;$AQ$5,$O17=""),(AH17+AK17)*Tabelle!$Q$52,0)</f>
        <v>#REF!</v>
      </c>
      <c r="AS17" s="290">
        <f t="shared" si="36"/>
        <v>0</v>
      </c>
      <c r="AT17" s="290" t="e">
        <f>IF(OR($O17&gt;$AQ$5,$O17=""),(AJ17+AL17)*Tabelle!$Q$52,0)</f>
        <v>#REF!</v>
      </c>
      <c r="AU17" s="290">
        <f t="shared" si="37"/>
        <v>0</v>
      </c>
      <c r="AV17" s="290">
        <f t="shared" si="67"/>
        <v>0</v>
      </c>
      <c r="AW17" s="290">
        <f t="shared" si="68"/>
        <v>0</v>
      </c>
      <c r="AX17" s="290">
        <f t="shared" si="38"/>
        <v>0</v>
      </c>
      <c r="AZ17" s="289">
        <f>+IFERROR(VLOOKUP($H17,Tabelle!$N$10:$R$58,5,FALSE),0)</f>
        <v>0</v>
      </c>
      <c r="BA17" s="290">
        <f t="shared" si="39"/>
        <v>0</v>
      </c>
      <c r="BB17" s="290" t="e">
        <f>IF(OR($O17&gt;$BA$5,$O17=""),(AR17+AU17)*Tabelle!$R$53,0)</f>
        <v>#REF!</v>
      </c>
      <c r="BC17" s="290">
        <f t="shared" si="40"/>
        <v>0</v>
      </c>
      <c r="BD17" s="290" t="e">
        <f>IF(OR($O17&gt;$BA$5,$O17=""),(AT17+AV17)*Tabelle!$R$53,0)</f>
        <v>#REF!</v>
      </c>
      <c r="BE17" s="290">
        <f t="shared" si="69"/>
        <v>0</v>
      </c>
      <c r="BF17" s="290">
        <f t="shared" si="41"/>
        <v>0</v>
      </c>
      <c r="BG17" s="290">
        <f t="shared" si="70"/>
        <v>0</v>
      </c>
      <c r="BH17" s="290">
        <f t="shared" si="42"/>
        <v>0</v>
      </c>
      <c r="BJ17" s="289">
        <f>+IFERROR(VLOOKUP($H17,Tabelle!$N$10:$S$58,6,FALSE),0)</f>
        <v>0</v>
      </c>
      <c r="BK17" s="290">
        <f t="shared" si="43"/>
        <v>0</v>
      </c>
      <c r="BL17" s="290" t="e">
        <f>IF(OR($O17&gt;$BK$5,$O17=""),(BB17+BE17)*Tabelle!$S$54,0)</f>
        <v>#REF!</v>
      </c>
      <c r="BM17" s="290">
        <f t="shared" si="44"/>
        <v>0</v>
      </c>
      <c r="BN17" s="290" t="e">
        <f>IF(OR($O17&gt;$BK$5,$O17=""),(BD17+BF17)*Tabelle!$S$54,0)</f>
        <v>#REF!</v>
      </c>
      <c r="BO17" s="290">
        <f t="shared" si="45"/>
        <v>0</v>
      </c>
      <c r="BP17" s="290">
        <f t="shared" si="46"/>
        <v>0</v>
      </c>
      <c r="BQ17" s="290">
        <f t="shared" si="47"/>
        <v>0</v>
      </c>
      <c r="BR17" s="290">
        <f t="shared" si="48"/>
        <v>0</v>
      </c>
      <c r="BT17" s="289">
        <f>+IFERROR(IF(H17=2021,VLOOKUP($H17,Tabelle!$N$10:$T$58,7,FALSE),0),0)</f>
        <v>0</v>
      </c>
      <c r="BU17" s="290">
        <f t="shared" si="49"/>
        <v>0</v>
      </c>
      <c r="BV17" s="290">
        <f t="shared" si="50"/>
        <v>0</v>
      </c>
      <c r="BW17" s="290">
        <f t="shared" si="71"/>
        <v>0</v>
      </c>
      <c r="BX17" s="290">
        <f t="shared" si="71"/>
        <v>0</v>
      </c>
      <c r="BY17" s="290">
        <f t="shared" si="72"/>
        <v>0</v>
      </c>
      <c r="BZ17" s="290">
        <f t="shared" si="73"/>
        <v>0</v>
      </c>
      <c r="CB17" s="289">
        <f>+IFERROR(IF(AND(H17&lt;=2022,H17&gt;=2021),VLOOKUP($H17,Tabelle!$N$10:$U$58,8,FALSE),0),0)</f>
        <v>0</v>
      </c>
      <c r="CC17" s="290">
        <f t="shared" si="74"/>
        <v>0</v>
      </c>
      <c r="CD17" s="290">
        <f>IF(OR($O17&gt;$CC$5,$O17=""),+BW17*Tabelle!$U$56,0)</f>
        <v>0</v>
      </c>
      <c r="CE17" s="290">
        <f t="shared" si="51"/>
        <v>0</v>
      </c>
      <c r="CF17" s="290">
        <f>IF(OR($O17&gt;$CC$5,$O17=""),+BX17*Tabelle!$U$56,0)</f>
        <v>0</v>
      </c>
      <c r="CG17" s="290">
        <f t="shared" si="75"/>
        <v>0</v>
      </c>
      <c r="CH17" s="290">
        <f t="shared" si="76"/>
        <v>0</v>
      </c>
      <c r="CI17" s="290">
        <f t="shared" si="77"/>
        <v>0</v>
      </c>
      <c r="CJ17" s="290">
        <f t="shared" si="78"/>
        <v>0</v>
      </c>
      <c r="CL17" s="289">
        <f>+IFERROR(IF(AND(H17&lt;=2023,H17&gt;=2021),VLOOKUP($H17,Tabelle!$N$10:$V$58,9,FALSE),0),0)</f>
        <v>0</v>
      </c>
      <c r="CM17" s="290">
        <f t="shared" si="52"/>
        <v>0</v>
      </c>
      <c r="CN17" s="290">
        <f>IF(OR($O17&gt;$CM$5,$O17=""),+(CD17+CG17)*Tabelle!$V$57,0)</f>
        <v>0</v>
      </c>
      <c r="CO17" s="290">
        <f t="shared" si="53"/>
        <v>0</v>
      </c>
      <c r="CP17" s="290">
        <f>IF(OR($O17&gt;$CM$5,$O17=""),+(CF17+CH17)*Tabelle!$V$57,0)</f>
        <v>0</v>
      </c>
      <c r="CQ17" s="290">
        <f t="shared" si="79"/>
        <v>0</v>
      </c>
      <c r="CR17" s="290">
        <f t="shared" si="80"/>
        <v>0</v>
      </c>
      <c r="CS17" s="290">
        <f t="shared" si="81"/>
        <v>0</v>
      </c>
      <c r="CT17" s="290">
        <f t="shared" si="82"/>
        <v>0</v>
      </c>
      <c r="CV17" s="289">
        <f>+IFERROR(IF(AND(R17&lt;=2023,R17&gt;=2021),VLOOKUP($H17,Tabelle!$N$10:$V$58,9,FALSE),0),0)</f>
        <v>0</v>
      </c>
      <c r="CW17" s="290">
        <f t="shared" si="54"/>
        <v>0</v>
      </c>
      <c r="CX17" s="290">
        <f>IF(OR($O17&gt;$CM$5,$O17=""),+(CN17+CQ17)*Tabelle!$V$57,0)</f>
        <v>0</v>
      </c>
      <c r="CY17" s="290">
        <f t="shared" si="55"/>
        <v>0</v>
      </c>
      <c r="CZ17" s="290">
        <f>IF(OR($O17&gt;$CM$5,$O17=""),+(CP17+CR17)*Tabelle!$V$57,0)</f>
        <v>0</v>
      </c>
      <c r="DA17" s="290">
        <f t="shared" si="83"/>
        <v>0</v>
      </c>
      <c r="DB17" s="290">
        <f t="shared" si="84"/>
        <v>0</v>
      </c>
      <c r="DC17" s="290">
        <f t="shared" si="85"/>
        <v>0</v>
      </c>
      <c r="DD17" s="290">
        <f t="shared" si="86"/>
        <v>0</v>
      </c>
      <c r="DF17" s="289">
        <f>+IFERROR(IF(AND(AB17&lt;=2023,AB17&gt;=2021),VLOOKUP($H17,Tabelle!$N$10:$V$58,9,FALSE),0),0)</f>
        <v>0</v>
      </c>
      <c r="DG17" s="290">
        <f t="shared" si="56"/>
        <v>0</v>
      </c>
      <c r="DH17" s="290">
        <f>IF(OR($O17&gt;$CM$5,$O17=""),+(CX17+DA17)*Tabelle!$V$57,0)</f>
        <v>0</v>
      </c>
      <c r="DI17" s="290">
        <f t="shared" si="57"/>
        <v>0</v>
      </c>
      <c r="DJ17" s="290">
        <f>IF(OR($O17&gt;$CM$5,$O17=""),+(CZ17+DB17)*Tabelle!$V$57,0)</f>
        <v>0</v>
      </c>
      <c r="DK17" s="290">
        <f t="shared" si="87"/>
        <v>0</v>
      </c>
      <c r="DL17" s="290">
        <f t="shared" si="88"/>
        <v>0</v>
      </c>
      <c r="DM17" s="290">
        <f t="shared" si="89"/>
        <v>0</v>
      </c>
      <c r="DN17" s="290">
        <f t="shared" si="90"/>
        <v>0</v>
      </c>
      <c r="DP17" s="289">
        <f>+IFERROR(IF(AND(AL17&lt;=2023,AL17&gt;=2021),VLOOKUP($H17,Tabelle!$N$10:$V$58,9,FALSE),0),0)</f>
        <v>0</v>
      </c>
      <c r="DQ17" s="290">
        <f t="shared" si="58"/>
        <v>0</v>
      </c>
      <c r="DR17" s="290">
        <f>IF(OR($O17&gt;$CM$5,$O17=""),+(DH17+DK17)*Tabelle!$V$57,0)</f>
        <v>0</v>
      </c>
      <c r="DS17" s="290">
        <f t="shared" si="59"/>
        <v>0</v>
      </c>
      <c r="DT17" s="290">
        <f>IF(OR($O17&gt;$CM$5,$O17=""),+(DJ17+DL17)*Tabelle!$V$57,0)</f>
        <v>0</v>
      </c>
      <c r="DU17" s="290">
        <f t="shared" si="91"/>
        <v>0</v>
      </c>
      <c r="DV17" s="290">
        <f t="shared" si="92"/>
        <v>0</v>
      </c>
      <c r="DW17" s="290">
        <f t="shared" si="93"/>
        <v>0</v>
      </c>
      <c r="DX17" s="290">
        <f t="shared" si="94"/>
        <v>0</v>
      </c>
      <c r="DZ17" s="289">
        <f>+IFERROR(IF(AND(AV17&lt;=2023,AV17&gt;=2021),VLOOKUP($H17,Tabelle!$N$10:$V$58,9,FALSE),0),0)</f>
        <v>0</v>
      </c>
      <c r="EA17" s="290">
        <f t="shared" si="60"/>
        <v>0</v>
      </c>
      <c r="EB17" s="290">
        <f>IF(OR($O17&gt;$CM$5,$O17=""),+(DR17+DU17)*Tabelle!$V$57,0)</f>
        <v>0</v>
      </c>
      <c r="EC17" s="290">
        <f t="shared" si="61"/>
        <v>0</v>
      </c>
      <c r="ED17" s="290">
        <f>IF(OR($O17&gt;$CM$5,$O17=""),+(DT17+DV17)*Tabelle!$V$57,0)</f>
        <v>0</v>
      </c>
      <c r="EE17" s="290">
        <f t="shared" si="95"/>
        <v>0</v>
      </c>
      <c r="EF17" s="290">
        <f t="shared" si="96"/>
        <v>0</v>
      </c>
      <c r="EG17" s="290">
        <f t="shared" si="97"/>
        <v>0</v>
      </c>
      <c r="EH17" s="290">
        <f t="shared" si="98"/>
        <v>0</v>
      </c>
      <c r="EJ17" s="289">
        <f>+IFERROR(IF(AND(BF17&lt;=2023,BF17&gt;=2021),VLOOKUP($H17,Tabelle!$N$10:$V$58,9,FALSE),0),0)</f>
        <v>0</v>
      </c>
      <c r="EK17" s="290">
        <f t="shared" si="62"/>
        <v>0</v>
      </c>
      <c r="EL17" s="290">
        <f>IF(OR($O17&gt;$CM$5,$O17=""),+(EB17+EE17)*Tabelle!$V$57,0)</f>
        <v>0</v>
      </c>
      <c r="EM17" s="290">
        <f t="shared" si="63"/>
        <v>0</v>
      </c>
      <c r="EN17" s="290">
        <f>IF(OR($O17&gt;$CM$5,$O17=""),+(ED17+EF17)*Tabelle!$V$57,0)</f>
        <v>0</v>
      </c>
      <c r="EO17" s="290">
        <f t="shared" si="99"/>
        <v>0</v>
      </c>
      <c r="EP17" s="290">
        <f t="shared" si="100"/>
        <v>0</v>
      </c>
      <c r="EQ17" s="290">
        <f t="shared" si="101"/>
        <v>0</v>
      </c>
      <c r="ER17" s="290">
        <f t="shared" si="102"/>
        <v>0</v>
      </c>
    </row>
    <row r="18" spans="2:148" x14ac:dyDescent="0.3">
      <c r="B18" s="889"/>
      <c r="C18" s="889"/>
      <c r="D18" s="287" t="str">
        <f>++IFERROR(INDEX(Tabelle!$H$11:$H$16,MATCH(IN_Cespiti_20!E18,Tabelle!$I$11:$I$16,0)),"")</f>
        <v/>
      </c>
      <c r="E18" s="889"/>
      <c r="F18" s="287" t="str">
        <f>++IFERROR(INDEX(Tabelle!$C$10:$C$44,MATCH(IN_Cespiti_20!G18,Tabelle!$E$10:$E$44,0)),"")</f>
        <v/>
      </c>
      <c r="G18" s="889"/>
      <c r="H18" s="889"/>
      <c r="I18" s="890"/>
      <c r="J18" s="890"/>
      <c r="K18" s="890"/>
      <c r="L18" s="890"/>
      <c r="M18" s="292"/>
      <c r="O18" s="889"/>
      <c r="Q18" s="288" t="str">
        <f>IF($D18=3,$M18,+IFERROR(VLOOKUP(CONCATENATE(D18,".",F18),Tabelle!$D$10:$F$44,3,),""))</f>
        <v/>
      </c>
      <c r="R18" s="891"/>
      <c r="S18" s="291"/>
      <c r="T18" s="288" t="str">
        <f>+IF(R18="",Q18,+IF(R18=Tabelle!$B$83,IN_Cespiti_20!Q18,IF(OR(R18=Tabelle!$B$81,R18=Tabelle!$B$82),IN_Cespiti_20!S18,0)))</f>
        <v/>
      </c>
      <c r="V18" s="289">
        <f>+IFERROR(VLOOKUP($H18,Tabelle!$N$10:$O$58,2,FALSE),0)</f>
        <v>0</v>
      </c>
      <c r="W18" s="290">
        <f t="shared" si="26"/>
        <v>0</v>
      </c>
      <c r="X18" s="290" t="e">
        <f>IF(OR($O18&gt;$W$5,$O18=""),#REF!*$V18,0)</f>
        <v>#REF!</v>
      </c>
      <c r="Y18" s="290">
        <f t="shared" si="27"/>
        <v>0</v>
      </c>
      <c r="Z18" s="290" t="e">
        <f>IF(OR($O18&gt;$W$5,$O18=""),#REF!*$V18,0)</f>
        <v>#REF!</v>
      </c>
      <c r="AA18" s="290">
        <f t="shared" si="64"/>
        <v>0</v>
      </c>
      <c r="AB18" s="290">
        <f t="shared" si="28"/>
        <v>0</v>
      </c>
      <c r="AC18" s="290">
        <f t="shared" si="29"/>
        <v>0</v>
      </c>
      <c r="AD18" s="290">
        <f t="shared" si="30"/>
        <v>0</v>
      </c>
      <c r="AE18" s="9"/>
      <c r="AF18" s="289">
        <f>+IFERROR(VLOOKUP($H18,Tabelle!$N$10:$P$58,3,FALSE),0)</f>
        <v>0</v>
      </c>
      <c r="AG18" s="290">
        <f t="shared" si="31"/>
        <v>0</v>
      </c>
      <c r="AH18" s="290" t="e">
        <f>IF(OR($O18&gt;$AG$5,$O18=""),(X18+AA18)*Tabelle!$P$51,0)</f>
        <v>#REF!</v>
      </c>
      <c r="AI18" s="290">
        <f t="shared" si="32"/>
        <v>0</v>
      </c>
      <c r="AJ18" s="290" t="e">
        <f>IF(OR($O18&gt;$AG$5,$O18=""),(Z18+AB18)*Tabelle!$P$51,0)</f>
        <v>#REF!</v>
      </c>
      <c r="AK18" s="290">
        <f t="shared" si="65"/>
        <v>0</v>
      </c>
      <c r="AL18" s="290">
        <f t="shared" si="66"/>
        <v>0</v>
      </c>
      <c r="AM18" s="290">
        <f t="shared" si="33"/>
        <v>0</v>
      </c>
      <c r="AN18" s="290">
        <f t="shared" si="34"/>
        <v>0</v>
      </c>
      <c r="AP18" s="289">
        <f>+IFERROR(VLOOKUP($H18,Tabelle!$N$10:$Q$58,4,FALSE),0)</f>
        <v>0</v>
      </c>
      <c r="AQ18" s="290">
        <f t="shared" si="35"/>
        <v>0</v>
      </c>
      <c r="AR18" s="290" t="e">
        <f>IF(OR($O18&gt;$AQ$5,$O18=""),(AH18+AK18)*Tabelle!$Q$52,0)</f>
        <v>#REF!</v>
      </c>
      <c r="AS18" s="290">
        <f t="shared" si="36"/>
        <v>0</v>
      </c>
      <c r="AT18" s="290" t="e">
        <f>IF(OR($O18&gt;$AQ$5,$O18=""),(AJ18+AL18)*Tabelle!$Q$52,0)</f>
        <v>#REF!</v>
      </c>
      <c r="AU18" s="290">
        <f t="shared" si="37"/>
        <v>0</v>
      </c>
      <c r="AV18" s="290">
        <f t="shared" si="67"/>
        <v>0</v>
      </c>
      <c r="AW18" s="290">
        <f t="shared" si="68"/>
        <v>0</v>
      </c>
      <c r="AX18" s="290">
        <f t="shared" si="38"/>
        <v>0</v>
      </c>
      <c r="AZ18" s="289">
        <f>+IFERROR(VLOOKUP($H18,Tabelle!$N$10:$R$58,5,FALSE),0)</f>
        <v>0</v>
      </c>
      <c r="BA18" s="290">
        <f t="shared" si="39"/>
        <v>0</v>
      </c>
      <c r="BB18" s="290" t="e">
        <f>IF(OR($O18&gt;$BA$5,$O18=""),(AR18+AU18)*Tabelle!$R$53,0)</f>
        <v>#REF!</v>
      </c>
      <c r="BC18" s="290">
        <f t="shared" si="40"/>
        <v>0</v>
      </c>
      <c r="BD18" s="290" t="e">
        <f>IF(OR($O18&gt;$BA$5,$O18=""),(AT18+AV18)*Tabelle!$R$53,0)</f>
        <v>#REF!</v>
      </c>
      <c r="BE18" s="290">
        <f t="shared" si="69"/>
        <v>0</v>
      </c>
      <c r="BF18" s="290">
        <f t="shared" si="41"/>
        <v>0</v>
      </c>
      <c r="BG18" s="290">
        <f t="shared" si="70"/>
        <v>0</v>
      </c>
      <c r="BH18" s="290">
        <f t="shared" si="42"/>
        <v>0</v>
      </c>
      <c r="BJ18" s="289">
        <f>+IFERROR(VLOOKUP($H18,Tabelle!$N$10:$S$58,6,FALSE),0)</f>
        <v>0</v>
      </c>
      <c r="BK18" s="290">
        <f t="shared" si="43"/>
        <v>0</v>
      </c>
      <c r="BL18" s="290" t="e">
        <f>IF(OR($O18&gt;$BK$5,$O18=""),(BB18+BE18)*Tabelle!$S$54,0)</f>
        <v>#REF!</v>
      </c>
      <c r="BM18" s="290">
        <f t="shared" si="44"/>
        <v>0</v>
      </c>
      <c r="BN18" s="290" t="e">
        <f>IF(OR($O18&gt;$BK$5,$O18=""),(BD18+BF18)*Tabelle!$S$54,0)</f>
        <v>#REF!</v>
      </c>
      <c r="BO18" s="290">
        <f t="shared" si="45"/>
        <v>0</v>
      </c>
      <c r="BP18" s="290">
        <f t="shared" si="46"/>
        <v>0</v>
      </c>
      <c r="BQ18" s="290">
        <f t="shared" si="47"/>
        <v>0</v>
      </c>
      <c r="BR18" s="290">
        <f t="shared" si="48"/>
        <v>0</v>
      </c>
      <c r="BT18" s="289">
        <f>+IFERROR(IF(H18=2021,VLOOKUP($H18,Tabelle!$N$10:$T$58,7,FALSE),0),0)</f>
        <v>0</v>
      </c>
      <c r="BU18" s="290">
        <f t="shared" si="49"/>
        <v>0</v>
      </c>
      <c r="BV18" s="290">
        <f t="shared" si="50"/>
        <v>0</v>
      </c>
      <c r="BW18" s="290">
        <f t="shared" si="71"/>
        <v>0</v>
      </c>
      <c r="BX18" s="290">
        <f t="shared" si="71"/>
        <v>0</v>
      </c>
      <c r="BY18" s="290">
        <f t="shared" si="72"/>
        <v>0</v>
      </c>
      <c r="BZ18" s="290">
        <f t="shared" si="73"/>
        <v>0</v>
      </c>
      <c r="CB18" s="289">
        <f>+IFERROR(IF(AND(H18&lt;=2022,H18&gt;=2021),VLOOKUP($H18,Tabelle!$N$10:$U$58,8,FALSE),0),0)</f>
        <v>0</v>
      </c>
      <c r="CC18" s="290">
        <f t="shared" si="74"/>
        <v>0</v>
      </c>
      <c r="CD18" s="290">
        <f>IF(OR($O18&gt;$CC$5,$O18=""),+BW18*Tabelle!$U$56,0)</f>
        <v>0</v>
      </c>
      <c r="CE18" s="290">
        <f t="shared" si="51"/>
        <v>0</v>
      </c>
      <c r="CF18" s="290">
        <f>IF(OR($O18&gt;$CC$5,$O18=""),+BX18*Tabelle!$U$56,0)</f>
        <v>0</v>
      </c>
      <c r="CG18" s="290">
        <f t="shared" si="75"/>
        <v>0</v>
      </c>
      <c r="CH18" s="290">
        <f t="shared" si="76"/>
        <v>0</v>
      </c>
      <c r="CI18" s="290">
        <f t="shared" si="77"/>
        <v>0</v>
      </c>
      <c r="CJ18" s="290">
        <f t="shared" si="78"/>
        <v>0</v>
      </c>
      <c r="CL18" s="289">
        <f>+IFERROR(IF(AND(H18&lt;=2023,H18&gt;=2021),VLOOKUP($H18,Tabelle!$N$10:$V$58,9,FALSE),0),0)</f>
        <v>0</v>
      </c>
      <c r="CM18" s="290">
        <f t="shared" si="52"/>
        <v>0</v>
      </c>
      <c r="CN18" s="290">
        <f>IF(OR($O18&gt;$CM$5,$O18=""),+(CD18+CG18)*Tabelle!$V$57,0)</f>
        <v>0</v>
      </c>
      <c r="CO18" s="290">
        <f t="shared" si="53"/>
        <v>0</v>
      </c>
      <c r="CP18" s="290">
        <f>IF(OR($O18&gt;$CM$5,$O18=""),+(CF18+CH18)*Tabelle!$V$57,0)</f>
        <v>0</v>
      </c>
      <c r="CQ18" s="290">
        <f t="shared" si="79"/>
        <v>0</v>
      </c>
      <c r="CR18" s="290">
        <f t="shared" si="80"/>
        <v>0</v>
      </c>
      <c r="CS18" s="290">
        <f t="shared" si="81"/>
        <v>0</v>
      </c>
      <c r="CT18" s="290">
        <f t="shared" si="82"/>
        <v>0</v>
      </c>
      <c r="CV18" s="289">
        <f>+IFERROR(IF(AND(R18&lt;=2023,R18&gt;=2021),VLOOKUP($H18,Tabelle!$N$10:$V$58,9,FALSE),0),0)</f>
        <v>0</v>
      </c>
      <c r="CW18" s="290">
        <f t="shared" si="54"/>
        <v>0</v>
      </c>
      <c r="CX18" s="290">
        <f>IF(OR($O18&gt;$CM$5,$O18=""),+(CN18+CQ18)*Tabelle!$V$57,0)</f>
        <v>0</v>
      </c>
      <c r="CY18" s="290">
        <f t="shared" si="55"/>
        <v>0</v>
      </c>
      <c r="CZ18" s="290">
        <f>IF(OR($O18&gt;$CM$5,$O18=""),+(CP18+CR18)*Tabelle!$V$57,0)</f>
        <v>0</v>
      </c>
      <c r="DA18" s="290">
        <f t="shared" si="83"/>
        <v>0</v>
      </c>
      <c r="DB18" s="290">
        <f t="shared" si="84"/>
        <v>0</v>
      </c>
      <c r="DC18" s="290">
        <f t="shared" si="85"/>
        <v>0</v>
      </c>
      <c r="DD18" s="290">
        <f t="shared" si="86"/>
        <v>0</v>
      </c>
      <c r="DF18" s="289">
        <f>+IFERROR(IF(AND(AB18&lt;=2023,AB18&gt;=2021),VLOOKUP($H18,Tabelle!$N$10:$V$58,9,FALSE),0),0)</f>
        <v>0</v>
      </c>
      <c r="DG18" s="290">
        <f t="shared" si="56"/>
        <v>0</v>
      </c>
      <c r="DH18" s="290">
        <f>IF(OR($O18&gt;$CM$5,$O18=""),+(CX18+DA18)*Tabelle!$V$57,0)</f>
        <v>0</v>
      </c>
      <c r="DI18" s="290">
        <f t="shared" si="57"/>
        <v>0</v>
      </c>
      <c r="DJ18" s="290">
        <f>IF(OR($O18&gt;$CM$5,$O18=""),+(CZ18+DB18)*Tabelle!$V$57,0)</f>
        <v>0</v>
      </c>
      <c r="DK18" s="290">
        <f t="shared" si="87"/>
        <v>0</v>
      </c>
      <c r="DL18" s="290">
        <f t="shared" si="88"/>
        <v>0</v>
      </c>
      <c r="DM18" s="290">
        <f t="shared" si="89"/>
        <v>0</v>
      </c>
      <c r="DN18" s="290">
        <f t="shared" si="90"/>
        <v>0</v>
      </c>
      <c r="DP18" s="289">
        <f>+IFERROR(IF(AND(AL18&lt;=2023,AL18&gt;=2021),VLOOKUP($H18,Tabelle!$N$10:$V$58,9,FALSE),0),0)</f>
        <v>0</v>
      </c>
      <c r="DQ18" s="290">
        <f t="shared" si="58"/>
        <v>0</v>
      </c>
      <c r="DR18" s="290">
        <f>IF(OR($O18&gt;$CM$5,$O18=""),+(DH18+DK18)*Tabelle!$V$57,0)</f>
        <v>0</v>
      </c>
      <c r="DS18" s="290">
        <f t="shared" si="59"/>
        <v>0</v>
      </c>
      <c r="DT18" s="290">
        <f>IF(OR($O18&gt;$CM$5,$O18=""),+(DJ18+DL18)*Tabelle!$V$57,0)</f>
        <v>0</v>
      </c>
      <c r="DU18" s="290">
        <f t="shared" si="91"/>
        <v>0</v>
      </c>
      <c r="DV18" s="290">
        <f t="shared" si="92"/>
        <v>0</v>
      </c>
      <c r="DW18" s="290">
        <f t="shared" si="93"/>
        <v>0</v>
      </c>
      <c r="DX18" s="290">
        <f t="shared" si="94"/>
        <v>0</v>
      </c>
      <c r="DZ18" s="289">
        <f>+IFERROR(IF(AND(AV18&lt;=2023,AV18&gt;=2021),VLOOKUP($H18,Tabelle!$N$10:$V$58,9,FALSE),0),0)</f>
        <v>0</v>
      </c>
      <c r="EA18" s="290">
        <f t="shared" si="60"/>
        <v>0</v>
      </c>
      <c r="EB18" s="290">
        <f>IF(OR($O18&gt;$CM$5,$O18=""),+(DR18+DU18)*Tabelle!$V$57,0)</f>
        <v>0</v>
      </c>
      <c r="EC18" s="290">
        <f t="shared" si="61"/>
        <v>0</v>
      </c>
      <c r="ED18" s="290">
        <f>IF(OR($O18&gt;$CM$5,$O18=""),+(DT18+DV18)*Tabelle!$V$57,0)</f>
        <v>0</v>
      </c>
      <c r="EE18" s="290">
        <f t="shared" si="95"/>
        <v>0</v>
      </c>
      <c r="EF18" s="290">
        <f t="shared" si="96"/>
        <v>0</v>
      </c>
      <c r="EG18" s="290">
        <f t="shared" si="97"/>
        <v>0</v>
      </c>
      <c r="EH18" s="290">
        <f t="shared" si="98"/>
        <v>0</v>
      </c>
      <c r="EJ18" s="289">
        <f>+IFERROR(IF(AND(BF18&lt;=2023,BF18&gt;=2021),VLOOKUP($H18,Tabelle!$N$10:$V$58,9,FALSE),0),0)</f>
        <v>0</v>
      </c>
      <c r="EK18" s="290">
        <f t="shared" si="62"/>
        <v>0</v>
      </c>
      <c r="EL18" s="290">
        <f>IF(OR($O18&gt;$CM$5,$O18=""),+(EB18+EE18)*Tabelle!$V$57,0)</f>
        <v>0</v>
      </c>
      <c r="EM18" s="290">
        <f t="shared" si="63"/>
        <v>0</v>
      </c>
      <c r="EN18" s="290">
        <f>IF(OR($O18&gt;$CM$5,$O18=""),+(ED18+EF18)*Tabelle!$V$57,0)</f>
        <v>0</v>
      </c>
      <c r="EO18" s="290">
        <f t="shared" si="99"/>
        <v>0</v>
      </c>
      <c r="EP18" s="290">
        <f t="shared" si="100"/>
        <v>0</v>
      </c>
      <c r="EQ18" s="290">
        <f t="shared" si="101"/>
        <v>0</v>
      </c>
      <c r="ER18" s="290">
        <f t="shared" si="102"/>
        <v>0</v>
      </c>
    </row>
    <row r="19" spans="2:148" x14ac:dyDescent="0.3">
      <c r="B19" s="889"/>
      <c r="C19" s="889"/>
      <c r="D19" s="287" t="str">
        <f>++IFERROR(INDEX(Tabelle!$H$11:$H$16,MATCH(IN_Cespiti_20!E19,Tabelle!$I$11:$I$16,0)),"")</f>
        <v/>
      </c>
      <c r="E19" s="889"/>
      <c r="F19" s="287" t="str">
        <f>++IFERROR(INDEX(Tabelle!$C$10:$C$44,MATCH(IN_Cespiti_20!G19,Tabelle!$E$10:$E$44,0)),"")</f>
        <v/>
      </c>
      <c r="G19" s="889"/>
      <c r="H19" s="889"/>
      <c r="I19" s="890"/>
      <c r="J19" s="890"/>
      <c r="K19" s="890"/>
      <c r="L19" s="890"/>
      <c r="M19" s="292"/>
      <c r="O19" s="889"/>
      <c r="Q19" s="288" t="str">
        <f>IF($D19=3,$M19,+IFERROR(VLOOKUP(CONCATENATE(D19,".",F19),Tabelle!$D$10:$F$44,3,),""))</f>
        <v/>
      </c>
      <c r="R19" s="891"/>
      <c r="S19" s="291"/>
      <c r="T19" s="288" t="str">
        <f>+IF(R19="",Q19,+IF(R19=Tabelle!$B$83,IN_Cespiti_20!Q19,IF(OR(R19=Tabelle!$B$81,R19=Tabelle!$B$82),IN_Cespiti_20!S19,0)))</f>
        <v/>
      </c>
      <c r="V19" s="289">
        <f>+IFERROR(VLOOKUP($H19,Tabelle!$N$10:$O$58,2,FALSE),0)</f>
        <v>0</v>
      </c>
      <c r="W19" s="290">
        <f t="shared" si="26"/>
        <v>0</v>
      </c>
      <c r="X19" s="290" t="e">
        <f>IF(OR($O19&gt;$W$5,$O19=""),#REF!*$V19,0)</f>
        <v>#REF!</v>
      </c>
      <c r="Y19" s="290">
        <f t="shared" si="27"/>
        <v>0</v>
      </c>
      <c r="Z19" s="290" t="e">
        <f>IF(OR($O19&gt;$W$5,$O19=""),#REF!*$V19,0)</f>
        <v>#REF!</v>
      </c>
      <c r="AA19" s="290">
        <f t="shared" si="64"/>
        <v>0</v>
      </c>
      <c r="AB19" s="290">
        <f t="shared" si="28"/>
        <v>0</v>
      </c>
      <c r="AC19" s="290">
        <f t="shared" si="29"/>
        <v>0</v>
      </c>
      <c r="AD19" s="290">
        <f t="shared" si="30"/>
        <v>0</v>
      </c>
      <c r="AE19" s="9"/>
      <c r="AF19" s="289">
        <f>+IFERROR(VLOOKUP($H19,Tabelle!$N$10:$P$58,3,FALSE),0)</f>
        <v>0</v>
      </c>
      <c r="AG19" s="290">
        <f t="shared" si="31"/>
        <v>0</v>
      </c>
      <c r="AH19" s="290" t="e">
        <f>IF(OR($O19&gt;$AG$5,$O19=""),(X19+AA19)*Tabelle!$P$51,0)</f>
        <v>#REF!</v>
      </c>
      <c r="AI19" s="290">
        <f t="shared" si="32"/>
        <v>0</v>
      </c>
      <c r="AJ19" s="290" t="e">
        <f>IF(OR($O19&gt;$AG$5,$O19=""),(Z19+AB19)*Tabelle!$P$51,0)</f>
        <v>#REF!</v>
      </c>
      <c r="AK19" s="290">
        <f t="shared" si="65"/>
        <v>0</v>
      </c>
      <c r="AL19" s="290">
        <f t="shared" si="66"/>
        <v>0</v>
      </c>
      <c r="AM19" s="290">
        <f t="shared" si="33"/>
        <v>0</v>
      </c>
      <c r="AN19" s="290">
        <f t="shared" si="34"/>
        <v>0</v>
      </c>
      <c r="AP19" s="289">
        <f>+IFERROR(VLOOKUP($H19,Tabelle!$N$10:$Q$58,4,FALSE),0)</f>
        <v>0</v>
      </c>
      <c r="AQ19" s="290">
        <f t="shared" si="35"/>
        <v>0</v>
      </c>
      <c r="AR19" s="290" t="e">
        <f>IF(OR($O19&gt;$AQ$5,$O19=""),(AH19+AK19)*Tabelle!$Q$52,0)</f>
        <v>#REF!</v>
      </c>
      <c r="AS19" s="290">
        <f t="shared" si="36"/>
        <v>0</v>
      </c>
      <c r="AT19" s="290" t="e">
        <f>IF(OR($O19&gt;$AQ$5,$O19=""),(AJ19+AL19)*Tabelle!$Q$52,0)</f>
        <v>#REF!</v>
      </c>
      <c r="AU19" s="290">
        <f t="shared" si="37"/>
        <v>0</v>
      </c>
      <c r="AV19" s="290">
        <f t="shared" si="67"/>
        <v>0</v>
      </c>
      <c r="AW19" s="290">
        <f t="shared" si="68"/>
        <v>0</v>
      </c>
      <c r="AX19" s="290">
        <f t="shared" si="38"/>
        <v>0</v>
      </c>
      <c r="AZ19" s="289">
        <f>+IFERROR(VLOOKUP($H19,Tabelle!$N$10:$R$58,5,FALSE),0)</f>
        <v>0</v>
      </c>
      <c r="BA19" s="290">
        <f t="shared" si="39"/>
        <v>0</v>
      </c>
      <c r="BB19" s="290" t="e">
        <f>IF(OR($O19&gt;$BA$5,$O19=""),(AR19+AU19)*Tabelle!$R$53,0)</f>
        <v>#REF!</v>
      </c>
      <c r="BC19" s="290">
        <f t="shared" si="40"/>
        <v>0</v>
      </c>
      <c r="BD19" s="290" t="e">
        <f>IF(OR($O19&gt;$BA$5,$O19=""),(AT19+AV19)*Tabelle!$R$53,0)</f>
        <v>#REF!</v>
      </c>
      <c r="BE19" s="290">
        <f t="shared" si="69"/>
        <v>0</v>
      </c>
      <c r="BF19" s="290">
        <f t="shared" si="41"/>
        <v>0</v>
      </c>
      <c r="BG19" s="290">
        <f t="shared" si="70"/>
        <v>0</v>
      </c>
      <c r="BH19" s="290">
        <f t="shared" si="42"/>
        <v>0</v>
      </c>
      <c r="BJ19" s="289">
        <f>+IFERROR(VLOOKUP($H19,Tabelle!$N$10:$S$58,6,FALSE),0)</f>
        <v>0</v>
      </c>
      <c r="BK19" s="290">
        <f t="shared" si="43"/>
        <v>0</v>
      </c>
      <c r="BL19" s="290" t="e">
        <f>IF(OR($O19&gt;$BK$5,$O19=""),(BB19+BE19)*Tabelle!$S$54,0)</f>
        <v>#REF!</v>
      </c>
      <c r="BM19" s="290">
        <f t="shared" si="44"/>
        <v>0</v>
      </c>
      <c r="BN19" s="290" t="e">
        <f>IF(OR($O19&gt;$BK$5,$O19=""),(BD19+BF19)*Tabelle!$S$54,0)</f>
        <v>#REF!</v>
      </c>
      <c r="BO19" s="290">
        <f t="shared" si="45"/>
        <v>0</v>
      </c>
      <c r="BP19" s="290">
        <f t="shared" si="46"/>
        <v>0</v>
      </c>
      <c r="BQ19" s="290">
        <f t="shared" si="47"/>
        <v>0</v>
      </c>
      <c r="BR19" s="290">
        <f t="shared" si="48"/>
        <v>0</v>
      </c>
      <c r="BT19" s="289">
        <f>+IFERROR(IF(H19=2021,VLOOKUP($H19,Tabelle!$N$10:$T$58,7,FALSE),0),0)</f>
        <v>0</v>
      </c>
      <c r="BU19" s="290">
        <f t="shared" si="49"/>
        <v>0</v>
      </c>
      <c r="BV19" s="290">
        <f t="shared" si="50"/>
        <v>0</v>
      </c>
      <c r="BW19" s="290">
        <f t="shared" si="71"/>
        <v>0</v>
      </c>
      <c r="BX19" s="290">
        <f t="shared" si="71"/>
        <v>0</v>
      </c>
      <c r="BY19" s="290">
        <f t="shared" si="72"/>
        <v>0</v>
      </c>
      <c r="BZ19" s="290">
        <f t="shared" si="73"/>
        <v>0</v>
      </c>
      <c r="CB19" s="289">
        <f>+IFERROR(IF(AND(H19&lt;=2022,H19&gt;=2021),VLOOKUP($H19,Tabelle!$N$10:$U$58,8,FALSE),0),0)</f>
        <v>0</v>
      </c>
      <c r="CC19" s="290">
        <f t="shared" si="74"/>
        <v>0</v>
      </c>
      <c r="CD19" s="290">
        <f>IF(OR($O19&gt;$CC$5,$O19=""),+BW19*Tabelle!$U$56,0)</f>
        <v>0</v>
      </c>
      <c r="CE19" s="290">
        <f t="shared" si="51"/>
        <v>0</v>
      </c>
      <c r="CF19" s="290">
        <f>IF(OR($O19&gt;$CC$5,$O19=""),+BX19*Tabelle!$U$56,0)</f>
        <v>0</v>
      </c>
      <c r="CG19" s="290">
        <f t="shared" si="75"/>
        <v>0</v>
      </c>
      <c r="CH19" s="290">
        <f t="shared" si="76"/>
        <v>0</v>
      </c>
      <c r="CI19" s="290">
        <f t="shared" si="77"/>
        <v>0</v>
      </c>
      <c r="CJ19" s="290">
        <f t="shared" si="78"/>
        <v>0</v>
      </c>
      <c r="CL19" s="289">
        <f>+IFERROR(IF(AND(H19&lt;=2023,H19&gt;=2021),VLOOKUP($H19,Tabelle!$N$10:$V$58,9,FALSE),0),0)</f>
        <v>0</v>
      </c>
      <c r="CM19" s="290">
        <f t="shared" si="52"/>
        <v>0</v>
      </c>
      <c r="CN19" s="290">
        <f>IF(OR($O19&gt;$CM$5,$O19=""),+(CD19+CG19)*Tabelle!$V$57,0)</f>
        <v>0</v>
      </c>
      <c r="CO19" s="290">
        <f t="shared" si="53"/>
        <v>0</v>
      </c>
      <c r="CP19" s="290">
        <f>IF(OR($O19&gt;$CM$5,$O19=""),+(CF19+CH19)*Tabelle!$V$57,0)</f>
        <v>0</v>
      </c>
      <c r="CQ19" s="290">
        <f t="shared" si="79"/>
        <v>0</v>
      </c>
      <c r="CR19" s="290">
        <f t="shared" si="80"/>
        <v>0</v>
      </c>
      <c r="CS19" s="290">
        <f t="shared" si="81"/>
        <v>0</v>
      </c>
      <c r="CT19" s="290">
        <f t="shared" si="82"/>
        <v>0</v>
      </c>
      <c r="CV19" s="289">
        <f>+IFERROR(IF(AND(R19&lt;=2023,R19&gt;=2021),VLOOKUP($H19,Tabelle!$N$10:$V$58,9,FALSE),0),0)</f>
        <v>0</v>
      </c>
      <c r="CW19" s="290">
        <f t="shared" si="54"/>
        <v>0</v>
      </c>
      <c r="CX19" s="290">
        <f>IF(OR($O19&gt;$CM$5,$O19=""),+(CN19+CQ19)*Tabelle!$V$57,0)</f>
        <v>0</v>
      </c>
      <c r="CY19" s="290">
        <f t="shared" si="55"/>
        <v>0</v>
      </c>
      <c r="CZ19" s="290">
        <f>IF(OR($O19&gt;$CM$5,$O19=""),+(CP19+CR19)*Tabelle!$V$57,0)</f>
        <v>0</v>
      </c>
      <c r="DA19" s="290">
        <f t="shared" si="83"/>
        <v>0</v>
      </c>
      <c r="DB19" s="290">
        <f t="shared" si="84"/>
        <v>0</v>
      </c>
      <c r="DC19" s="290">
        <f t="shared" si="85"/>
        <v>0</v>
      </c>
      <c r="DD19" s="290">
        <f t="shared" si="86"/>
        <v>0</v>
      </c>
      <c r="DF19" s="289">
        <f>+IFERROR(IF(AND(AB19&lt;=2023,AB19&gt;=2021),VLOOKUP($H19,Tabelle!$N$10:$V$58,9,FALSE),0),0)</f>
        <v>0</v>
      </c>
      <c r="DG19" s="290">
        <f t="shared" si="56"/>
        <v>0</v>
      </c>
      <c r="DH19" s="290">
        <f>IF(OR($O19&gt;$CM$5,$O19=""),+(CX19+DA19)*Tabelle!$V$57,0)</f>
        <v>0</v>
      </c>
      <c r="DI19" s="290">
        <f t="shared" si="57"/>
        <v>0</v>
      </c>
      <c r="DJ19" s="290">
        <f>IF(OR($O19&gt;$CM$5,$O19=""),+(CZ19+DB19)*Tabelle!$V$57,0)</f>
        <v>0</v>
      </c>
      <c r="DK19" s="290">
        <f t="shared" si="87"/>
        <v>0</v>
      </c>
      <c r="DL19" s="290">
        <f t="shared" si="88"/>
        <v>0</v>
      </c>
      <c r="DM19" s="290">
        <f t="shared" si="89"/>
        <v>0</v>
      </c>
      <c r="DN19" s="290">
        <f t="shared" si="90"/>
        <v>0</v>
      </c>
      <c r="DP19" s="289">
        <f>+IFERROR(IF(AND(AL19&lt;=2023,AL19&gt;=2021),VLOOKUP($H19,Tabelle!$N$10:$V$58,9,FALSE),0),0)</f>
        <v>0</v>
      </c>
      <c r="DQ19" s="290">
        <f t="shared" si="58"/>
        <v>0</v>
      </c>
      <c r="DR19" s="290">
        <f>IF(OR($O19&gt;$CM$5,$O19=""),+(DH19+DK19)*Tabelle!$V$57,0)</f>
        <v>0</v>
      </c>
      <c r="DS19" s="290">
        <f t="shared" si="59"/>
        <v>0</v>
      </c>
      <c r="DT19" s="290">
        <f>IF(OR($O19&gt;$CM$5,$O19=""),+(DJ19+DL19)*Tabelle!$V$57,0)</f>
        <v>0</v>
      </c>
      <c r="DU19" s="290">
        <f t="shared" si="91"/>
        <v>0</v>
      </c>
      <c r="DV19" s="290">
        <f t="shared" si="92"/>
        <v>0</v>
      </c>
      <c r="DW19" s="290">
        <f t="shared" si="93"/>
        <v>0</v>
      </c>
      <c r="DX19" s="290">
        <f t="shared" si="94"/>
        <v>0</v>
      </c>
      <c r="DZ19" s="289">
        <f>+IFERROR(IF(AND(AV19&lt;=2023,AV19&gt;=2021),VLOOKUP($H19,Tabelle!$N$10:$V$58,9,FALSE),0),0)</f>
        <v>0</v>
      </c>
      <c r="EA19" s="290">
        <f t="shared" si="60"/>
        <v>0</v>
      </c>
      <c r="EB19" s="290">
        <f>IF(OR($O19&gt;$CM$5,$O19=""),+(DR19+DU19)*Tabelle!$V$57,0)</f>
        <v>0</v>
      </c>
      <c r="EC19" s="290">
        <f t="shared" si="61"/>
        <v>0</v>
      </c>
      <c r="ED19" s="290">
        <f>IF(OR($O19&gt;$CM$5,$O19=""),+(DT19+DV19)*Tabelle!$V$57,0)</f>
        <v>0</v>
      </c>
      <c r="EE19" s="290">
        <f t="shared" si="95"/>
        <v>0</v>
      </c>
      <c r="EF19" s="290">
        <f t="shared" si="96"/>
        <v>0</v>
      </c>
      <c r="EG19" s="290">
        <f t="shared" si="97"/>
        <v>0</v>
      </c>
      <c r="EH19" s="290">
        <f t="shared" si="98"/>
        <v>0</v>
      </c>
      <c r="EJ19" s="289">
        <f>+IFERROR(IF(AND(BF19&lt;=2023,BF19&gt;=2021),VLOOKUP($H19,Tabelle!$N$10:$V$58,9,FALSE),0),0)</f>
        <v>0</v>
      </c>
      <c r="EK19" s="290">
        <f t="shared" si="62"/>
        <v>0</v>
      </c>
      <c r="EL19" s="290">
        <f>IF(OR($O19&gt;$CM$5,$O19=""),+(EB19+EE19)*Tabelle!$V$57,0)</f>
        <v>0</v>
      </c>
      <c r="EM19" s="290">
        <f t="shared" si="63"/>
        <v>0</v>
      </c>
      <c r="EN19" s="290">
        <f>IF(OR($O19&gt;$CM$5,$O19=""),+(ED19+EF19)*Tabelle!$V$57,0)</f>
        <v>0</v>
      </c>
      <c r="EO19" s="290">
        <f t="shared" si="99"/>
        <v>0</v>
      </c>
      <c r="EP19" s="290">
        <f t="shared" si="100"/>
        <v>0</v>
      </c>
      <c r="EQ19" s="290">
        <f t="shared" si="101"/>
        <v>0</v>
      </c>
      <c r="ER19" s="290">
        <f t="shared" si="102"/>
        <v>0</v>
      </c>
    </row>
    <row r="20" spans="2:148" x14ac:dyDescent="0.3">
      <c r="B20" s="889"/>
      <c r="C20" s="889"/>
      <c r="D20" s="287" t="str">
        <f>++IFERROR(INDEX(Tabelle!$H$11:$H$16,MATCH(IN_Cespiti_20!E20,Tabelle!$I$11:$I$16,0)),"")</f>
        <v/>
      </c>
      <c r="E20" s="889"/>
      <c r="F20" s="287" t="str">
        <f>++IFERROR(INDEX(Tabelle!$C$10:$C$44,MATCH(IN_Cespiti_20!G20,Tabelle!$E$10:$E$44,0)),"")</f>
        <v/>
      </c>
      <c r="G20" s="889"/>
      <c r="H20" s="889"/>
      <c r="I20" s="890"/>
      <c r="J20" s="890"/>
      <c r="K20" s="890"/>
      <c r="L20" s="890"/>
      <c r="M20" s="292"/>
      <c r="O20" s="889"/>
      <c r="Q20" s="288" t="str">
        <f>IF($D20=3,$M20,+IFERROR(VLOOKUP(CONCATENATE(D20,".",F20),Tabelle!$D$10:$F$44,3,),""))</f>
        <v/>
      </c>
      <c r="R20" s="891"/>
      <c r="S20" s="291"/>
      <c r="T20" s="288" t="str">
        <f>+IF(R20="",Q20,+IF(R20=Tabelle!$B$83,IN_Cespiti_20!Q20,IF(OR(R20=Tabelle!$B$81,R20=Tabelle!$B$82),IN_Cespiti_20!S20,0)))</f>
        <v/>
      </c>
      <c r="V20" s="289">
        <f>+IFERROR(VLOOKUP($H20,Tabelle!$N$10:$O$58,2,FALSE),0)</f>
        <v>0</v>
      </c>
      <c r="W20" s="290">
        <f t="shared" si="26"/>
        <v>0</v>
      </c>
      <c r="X20" s="290" t="e">
        <f>IF(OR($O20&gt;$W$5,$O20=""),#REF!*$V20,0)</f>
        <v>#REF!</v>
      </c>
      <c r="Y20" s="290">
        <f t="shared" si="27"/>
        <v>0</v>
      </c>
      <c r="Z20" s="290" t="e">
        <f>IF(OR($O20&gt;$W$5,$O20=""),#REF!*$V20,0)</f>
        <v>#REF!</v>
      </c>
      <c r="AA20" s="290">
        <f t="shared" si="64"/>
        <v>0</v>
      </c>
      <c r="AB20" s="290">
        <f t="shared" si="28"/>
        <v>0</v>
      </c>
      <c r="AC20" s="290">
        <f t="shared" si="29"/>
        <v>0</v>
      </c>
      <c r="AD20" s="290">
        <f t="shared" si="30"/>
        <v>0</v>
      </c>
      <c r="AE20" s="9"/>
      <c r="AF20" s="289">
        <f>+IFERROR(VLOOKUP($H20,Tabelle!$N$10:$P$58,3,FALSE),0)</f>
        <v>0</v>
      </c>
      <c r="AG20" s="290">
        <f t="shared" si="31"/>
        <v>0</v>
      </c>
      <c r="AH20" s="290" t="e">
        <f>IF(OR($O20&gt;$AG$5,$O20=""),(X20+AA20)*Tabelle!$P$51,0)</f>
        <v>#REF!</v>
      </c>
      <c r="AI20" s="290">
        <f t="shared" si="32"/>
        <v>0</v>
      </c>
      <c r="AJ20" s="290" t="e">
        <f>IF(OR($O20&gt;$AG$5,$O20=""),(Z20+AB20)*Tabelle!$P$51,0)</f>
        <v>#REF!</v>
      </c>
      <c r="AK20" s="290">
        <f t="shared" si="65"/>
        <v>0</v>
      </c>
      <c r="AL20" s="290">
        <f t="shared" si="66"/>
        <v>0</v>
      </c>
      <c r="AM20" s="290">
        <f t="shared" si="33"/>
        <v>0</v>
      </c>
      <c r="AN20" s="290">
        <f t="shared" si="34"/>
        <v>0</v>
      </c>
      <c r="AP20" s="289">
        <f>+IFERROR(VLOOKUP($H20,Tabelle!$N$10:$Q$58,4,FALSE),0)</f>
        <v>0</v>
      </c>
      <c r="AQ20" s="290">
        <f t="shared" si="35"/>
        <v>0</v>
      </c>
      <c r="AR20" s="290" t="e">
        <f>IF(OR($O20&gt;$AQ$5,$O20=""),(AH20+AK20)*Tabelle!$Q$52,0)</f>
        <v>#REF!</v>
      </c>
      <c r="AS20" s="290">
        <f t="shared" si="36"/>
        <v>0</v>
      </c>
      <c r="AT20" s="290" t="e">
        <f>IF(OR($O20&gt;$AQ$5,$O20=""),(AJ20+AL20)*Tabelle!$Q$52,0)</f>
        <v>#REF!</v>
      </c>
      <c r="AU20" s="290">
        <f t="shared" si="37"/>
        <v>0</v>
      </c>
      <c r="AV20" s="290">
        <f t="shared" si="67"/>
        <v>0</v>
      </c>
      <c r="AW20" s="290">
        <f t="shared" si="68"/>
        <v>0</v>
      </c>
      <c r="AX20" s="290">
        <f t="shared" si="38"/>
        <v>0</v>
      </c>
      <c r="AZ20" s="289">
        <f>+IFERROR(VLOOKUP($H20,Tabelle!$N$10:$R$58,5,FALSE),0)</f>
        <v>0</v>
      </c>
      <c r="BA20" s="290">
        <f t="shared" si="39"/>
        <v>0</v>
      </c>
      <c r="BB20" s="290" t="e">
        <f>IF(OR($O20&gt;$BA$5,$O20=""),(AR20+AU20)*Tabelle!$R$53,0)</f>
        <v>#REF!</v>
      </c>
      <c r="BC20" s="290">
        <f t="shared" si="40"/>
        <v>0</v>
      </c>
      <c r="BD20" s="290" t="e">
        <f>IF(OR($O20&gt;$BA$5,$O20=""),(AT20+AV20)*Tabelle!$R$53,0)</f>
        <v>#REF!</v>
      </c>
      <c r="BE20" s="290">
        <f t="shared" si="69"/>
        <v>0</v>
      </c>
      <c r="BF20" s="290">
        <f t="shared" si="41"/>
        <v>0</v>
      </c>
      <c r="BG20" s="290">
        <f t="shared" si="70"/>
        <v>0</v>
      </c>
      <c r="BH20" s="290">
        <f t="shared" si="42"/>
        <v>0</v>
      </c>
      <c r="BJ20" s="289">
        <f>+IFERROR(VLOOKUP($H20,Tabelle!$N$10:$S$58,6,FALSE),0)</f>
        <v>0</v>
      </c>
      <c r="BK20" s="290">
        <f t="shared" si="43"/>
        <v>0</v>
      </c>
      <c r="BL20" s="290" t="e">
        <f>IF(OR($O20&gt;$BK$5,$O20=""),(BB20+BE20)*Tabelle!$S$54,0)</f>
        <v>#REF!</v>
      </c>
      <c r="BM20" s="290">
        <f t="shared" si="44"/>
        <v>0</v>
      </c>
      <c r="BN20" s="290" t="e">
        <f>IF(OR($O20&gt;$BK$5,$O20=""),(BD20+BF20)*Tabelle!$S$54,0)</f>
        <v>#REF!</v>
      </c>
      <c r="BO20" s="290">
        <f t="shared" si="45"/>
        <v>0</v>
      </c>
      <c r="BP20" s="290">
        <f t="shared" si="46"/>
        <v>0</v>
      </c>
      <c r="BQ20" s="290">
        <f t="shared" si="47"/>
        <v>0</v>
      </c>
      <c r="BR20" s="290">
        <f t="shared" si="48"/>
        <v>0</v>
      </c>
      <c r="BT20" s="289">
        <f>+IFERROR(IF(H20=2021,VLOOKUP($H20,Tabelle!$N$10:$T$58,7,FALSE),0),0)</f>
        <v>0</v>
      </c>
      <c r="BU20" s="290">
        <f t="shared" si="49"/>
        <v>0</v>
      </c>
      <c r="BV20" s="290">
        <f t="shared" si="50"/>
        <v>0</v>
      </c>
      <c r="BW20" s="290">
        <f t="shared" si="71"/>
        <v>0</v>
      </c>
      <c r="BX20" s="290">
        <f t="shared" si="71"/>
        <v>0</v>
      </c>
      <c r="BY20" s="290">
        <f t="shared" si="72"/>
        <v>0</v>
      </c>
      <c r="BZ20" s="290">
        <f t="shared" si="73"/>
        <v>0</v>
      </c>
      <c r="CB20" s="289">
        <f>+IFERROR(IF(AND(H20&lt;=2022,H20&gt;=2021),VLOOKUP($H20,Tabelle!$N$10:$U$58,8,FALSE),0),0)</f>
        <v>0</v>
      </c>
      <c r="CC20" s="290">
        <f t="shared" si="74"/>
        <v>0</v>
      </c>
      <c r="CD20" s="290">
        <f>IF(OR($O20&gt;$CC$5,$O20=""),+BW20*Tabelle!$U$56,0)</f>
        <v>0</v>
      </c>
      <c r="CE20" s="290">
        <f t="shared" si="51"/>
        <v>0</v>
      </c>
      <c r="CF20" s="290">
        <f>IF(OR($O20&gt;$CC$5,$O20=""),+BX20*Tabelle!$U$56,0)</f>
        <v>0</v>
      </c>
      <c r="CG20" s="290">
        <f t="shared" si="75"/>
        <v>0</v>
      </c>
      <c r="CH20" s="290">
        <f t="shared" si="76"/>
        <v>0</v>
      </c>
      <c r="CI20" s="290">
        <f t="shared" si="77"/>
        <v>0</v>
      </c>
      <c r="CJ20" s="290">
        <f t="shared" si="78"/>
        <v>0</v>
      </c>
      <c r="CL20" s="289">
        <f>+IFERROR(IF(AND(H20&lt;=2023,H20&gt;=2021),VLOOKUP($H20,Tabelle!$N$10:$V$58,9,FALSE),0),0)</f>
        <v>0</v>
      </c>
      <c r="CM20" s="290">
        <f t="shared" si="52"/>
        <v>0</v>
      </c>
      <c r="CN20" s="290">
        <f>IF(OR($O20&gt;$CM$5,$O20=""),+(CD20+CG20)*Tabelle!$V$57,0)</f>
        <v>0</v>
      </c>
      <c r="CO20" s="290">
        <f t="shared" si="53"/>
        <v>0</v>
      </c>
      <c r="CP20" s="290">
        <f>IF(OR($O20&gt;$CM$5,$O20=""),+(CF20+CH20)*Tabelle!$V$57,0)</f>
        <v>0</v>
      </c>
      <c r="CQ20" s="290">
        <f t="shared" si="79"/>
        <v>0</v>
      </c>
      <c r="CR20" s="290">
        <f t="shared" si="80"/>
        <v>0</v>
      </c>
      <c r="CS20" s="290">
        <f t="shared" si="81"/>
        <v>0</v>
      </c>
      <c r="CT20" s="290">
        <f t="shared" si="82"/>
        <v>0</v>
      </c>
      <c r="CV20" s="289">
        <f>+IFERROR(IF(AND(R20&lt;=2023,R20&gt;=2021),VLOOKUP($H20,Tabelle!$N$10:$V$58,9,FALSE),0),0)</f>
        <v>0</v>
      </c>
      <c r="CW20" s="290">
        <f t="shared" si="54"/>
        <v>0</v>
      </c>
      <c r="CX20" s="290">
        <f>IF(OR($O20&gt;$CM$5,$O20=""),+(CN20+CQ20)*Tabelle!$V$57,0)</f>
        <v>0</v>
      </c>
      <c r="CY20" s="290">
        <f t="shared" si="55"/>
        <v>0</v>
      </c>
      <c r="CZ20" s="290">
        <f>IF(OR($O20&gt;$CM$5,$O20=""),+(CP20+CR20)*Tabelle!$V$57,0)</f>
        <v>0</v>
      </c>
      <c r="DA20" s="290">
        <f t="shared" si="83"/>
        <v>0</v>
      </c>
      <c r="DB20" s="290">
        <f t="shared" si="84"/>
        <v>0</v>
      </c>
      <c r="DC20" s="290">
        <f t="shared" si="85"/>
        <v>0</v>
      </c>
      <c r="DD20" s="290">
        <f t="shared" si="86"/>
        <v>0</v>
      </c>
      <c r="DF20" s="289">
        <f>+IFERROR(IF(AND(AB20&lt;=2023,AB20&gt;=2021),VLOOKUP($H20,Tabelle!$N$10:$V$58,9,FALSE),0),0)</f>
        <v>0</v>
      </c>
      <c r="DG20" s="290">
        <f t="shared" si="56"/>
        <v>0</v>
      </c>
      <c r="DH20" s="290">
        <f>IF(OR($O20&gt;$CM$5,$O20=""),+(CX20+DA20)*Tabelle!$V$57,0)</f>
        <v>0</v>
      </c>
      <c r="DI20" s="290">
        <f t="shared" si="57"/>
        <v>0</v>
      </c>
      <c r="DJ20" s="290">
        <f>IF(OR($O20&gt;$CM$5,$O20=""),+(CZ20+DB20)*Tabelle!$V$57,0)</f>
        <v>0</v>
      </c>
      <c r="DK20" s="290">
        <f t="shared" si="87"/>
        <v>0</v>
      </c>
      <c r="DL20" s="290">
        <f t="shared" si="88"/>
        <v>0</v>
      </c>
      <c r="DM20" s="290">
        <f t="shared" si="89"/>
        <v>0</v>
      </c>
      <c r="DN20" s="290">
        <f t="shared" si="90"/>
        <v>0</v>
      </c>
      <c r="DP20" s="289">
        <f>+IFERROR(IF(AND(AL20&lt;=2023,AL20&gt;=2021),VLOOKUP($H20,Tabelle!$N$10:$V$58,9,FALSE),0),0)</f>
        <v>0</v>
      </c>
      <c r="DQ20" s="290">
        <f t="shared" si="58"/>
        <v>0</v>
      </c>
      <c r="DR20" s="290">
        <f>IF(OR($O20&gt;$CM$5,$O20=""),+(DH20+DK20)*Tabelle!$V$57,0)</f>
        <v>0</v>
      </c>
      <c r="DS20" s="290">
        <f t="shared" si="59"/>
        <v>0</v>
      </c>
      <c r="DT20" s="290">
        <f>IF(OR($O20&gt;$CM$5,$O20=""),+(DJ20+DL20)*Tabelle!$V$57,0)</f>
        <v>0</v>
      </c>
      <c r="DU20" s="290">
        <f t="shared" si="91"/>
        <v>0</v>
      </c>
      <c r="DV20" s="290">
        <f t="shared" si="92"/>
        <v>0</v>
      </c>
      <c r="DW20" s="290">
        <f t="shared" si="93"/>
        <v>0</v>
      </c>
      <c r="DX20" s="290">
        <f t="shared" si="94"/>
        <v>0</v>
      </c>
      <c r="DZ20" s="289">
        <f>+IFERROR(IF(AND(AV20&lt;=2023,AV20&gt;=2021),VLOOKUP($H20,Tabelle!$N$10:$V$58,9,FALSE),0),0)</f>
        <v>0</v>
      </c>
      <c r="EA20" s="290">
        <f t="shared" si="60"/>
        <v>0</v>
      </c>
      <c r="EB20" s="290">
        <f>IF(OR($O20&gt;$CM$5,$O20=""),+(DR20+DU20)*Tabelle!$V$57,0)</f>
        <v>0</v>
      </c>
      <c r="EC20" s="290">
        <f t="shared" si="61"/>
        <v>0</v>
      </c>
      <c r="ED20" s="290">
        <f>IF(OR($O20&gt;$CM$5,$O20=""),+(DT20+DV20)*Tabelle!$V$57,0)</f>
        <v>0</v>
      </c>
      <c r="EE20" s="290">
        <f t="shared" si="95"/>
        <v>0</v>
      </c>
      <c r="EF20" s="290">
        <f t="shared" si="96"/>
        <v>0</v>
      </c>
      <c r="EG20" s="290">
        <f t="shared" si="97"/>
        <v>0</v>
      </c>
      <c r="EH20" s="290">
        <f t="shared" si="98"/>
        <v>0</v>
      </c>
      <c r="EJ20" s="289">
        <f>+IFERROR(IF(AND(BF20&lt;=2023,BF20&gt;=2021),VLOOKUP($H20,Tabelle!$N$10:$V$58,9,FALSE),0),0)</f>
        <v>0</v>
      </c>
      <c r="EK20" s="290">
        <f t="shared" si="62"/>
        <v>0</v>
      </c>
      <c r="EL20" s="290">
        <f>IF(OR($O20&gt;$CM$5,$O20=""),+(EB20+EE20)*Tabelle!$V$57,0)</f>
        <v>0</v>
      </c>
      <c r="EM20" s="290">
        <f t="shared" si="63"/>
        <v>0</v>
      </c>
      <c r="EN20" s="290">
        <f>IF(OR($O20&gt;$CM$5,$O20=""),+(ED20+EF20)*Tabelle!$V$57,0)</f>
        <v>0</v>
      </c>
      <c r="EO20" s="290">
        <f t="shared" si="99"/>
        <v>0</v>
      </c>
      <c r="EP20" s="290">
        <f t="shared" si="100"/>
        <v>0</v>
      </c>
      <c r="EQ20" s="290">
        <f t="shared" si="101"/>
        <v>0</v>
      </c>
      <c r="ER20" s="290">
        <f t="shared" si="102"/>
        <v>0</v>
      </c>
    </row>
    <row r="21" spans="2:148" x14ac:dyDescent="0.3">
      <c r="B21" s="889"/>
      <c r="C21" s="889"/>
      <c r="D21" s="287" t="str">
        <f>++IFERROR(INDEX(Tabelle!$H$11:$H$16,MATCH(IN_Cespiti_20!E21,Tabelle!$I$11:$I$16,0)),"")</f>
        <v/>
      </c>
      <c r="E21" s="889"/>
      <c r="F21" s="287" t="str">
        <f>++IFERROR(INDEX(Tabelle!$C$10:$C$44,MATCH(IN_Cespiti_20!G21,Tabelle!$E$10:$E$44,0)),"")</f>
        <v/>
      </c>
      <c r="G21" s="889"/>
      <c r="H21" s="889"/>
      <c r="I21" s="890"/>
      <c r="J21" s="890"/>
      <c r="K21" s="890"/>
      <c r="L21" s="890"/>
      <c r="M21" s="292"/>
      <c r="O21" s="889"/>
      <c r="Q21" s="288" t="str">
        <f>IF($D21=3,$M21,+IFERROR(VLOOKUP(CONCATENATE(D21,".",F21),Tabelle!$D$10:$F$44,3,),""))</f>
        <v/>
      </c>
      <c r="R21" s="891"/>
      <c r="S21" s="291"/>
      <c r="T21" s="288" t="str">
        <f>+IF(R21="",Q21,+IF(R21=Tabelle!$B$83,IN_Cespiti_20!Q21,IF(OR(R21=Tabelle!$B$81,R21=Tabelle!$B$82),IN_Cespiti_20!S21,0)))</f>
        <v/>
      </c>
      <c r="V21" s="289">
        <f>+IFERROR(VLOOKUP($H21,Tabelle!$N$10:$O$58,2,FALSE),0)</f>
        <v>0</v>
      </c>
      <c r="W21" s="290">
        <f t="shared" si="26"/>
        <v>0</v>
      </c>
      <c r="X21" s="290" t="e">
        <f>IF(OR($O21&gt;$W$5,$O21=""),#REF!*$V21,0)</f>
        <v>#REF!</v>
      </c>
      <c r="Y21" s="290">
        <f t="shared" si="27"/>
        <v>0</v>
      </c>
      <c r="Z21" s="290" t="e">
        <f>IF(OR($O21&gt;$W$5,$O21=""),#REF!*$V21,0)</f>
        <v>#REF!</v>
      </c>
      <c r="AA21" s="290">
        <f t="shared" si="64"/>
        <v>0</v>
      </c>
      <c r="AB21" s="290">
        <f t="shared" si="28"/>
        <v>0</v>
      </c>
      <c r="AC21" s="290">
        <f t="shared" si="29"/>
        <v>0</v>
      </c>
      <c r="AD21" s="290">
        <f t="shared" si="30"/>
        <v>0</v>
      </c>
      <c r="AE21" s="9"/>
      <c r="AF21" s="289">
        <f>+IFERROR(VLOOKUP($H21,Tabelle!$N$10:$P$58,3,FALSE),0)</f>
        <v>0</v>
      </c>
      <c r="AG21" s="290">
        <f t="shared" si="31"/>
        <v>0</v>
      </c>
      <c r="AH21" s="290" t="e">
        <f>IF(OR($O21&gt;$AG$5,$O21=""),(X21+AA21)*Tabelle!$P$51,0)</f>
        <v>#REF!</v>
      </c>
      <c r="AI21" s="290">
        <f t="shared" si="32"/>
        <v>0</v>
      </c>
      <c r="AJ21" s="290" t="e">
        <f>IF(OR($O21&gt;$AG$5,$O21=""),(Z21+AB21)*Tabelle!$P$51,0)</f>
        <v>#REF!</v>
      </c>
      <c r="AK21" s="290">
        <f t="shared" si="65"/>
        <v>0</v>
      </c>
      <c r="AL21" s="290">
        <f t="shared" si="66"/>
        <v>0</v>
      </c>
      <c r="AM21" s="290">
        <f t="shared" si="33"/>
        <v>0</v>
      </c>
      <c r="AN21" s="290">
        <f t="shared" si="34"/>
        <v>0</v>
      </c>
      <c r="AP21" s="289">
        <f>+IFERROR(VLOOKUP($H21,Tabelle!$N$10:$Q$58,4,FALSE),0)</f>
        <v>0</v>
      </c>
      <c r="AQ21" s="290">
        <f t="shared" si="35"/>
        <v>0</v>
      </c>
      <c r="AR21" s="290" t="e">
        <f>IF(OR($O21&gt;$AQ$5,$O21=""),(AH21+AK21)*Tabelle!$Q$52,0)</f>
        <v>#REF!</v>
      </c>
      <c r="AS21" s="290">
        <f t="shared" si="36"/>
        <v>0</v>
      </c>
      <c r="AT21" s="290" t="e">
        <f>IF(OR($O21&gt;$AQ$5,$O21=""),(AJ21+AL21)*Tabelle!$Q$52,0)</f>
        <v>#REF!</v>
      </c>
      <c r="AU21" s="290">
        <f t="shared" si="37"/>
        <v>0</v>
      </c>
      <c r="AV21" s="290">
        <f t="shared" si="67"/>
        <v>0</v>
      </c>
      <c r="AW21" s="290">
        <f t="shared" si="68"/>
        <v>0</v>
      </c>
      <c r="AX21" s="290">
        <f t="shared" si="38"/>
        <v>0</v>
      </c>
      <c r="AZ21" s="289">
        <f>+IFERROR(VLOOKUP($H21,Tabelle!$N$10:$R$58,5,FALSE),0)</f>
        <v>0</v>
      </c>
      <c r="BA21" s="290">
        <f t="shared" si="39"/>
        <v>0</v>
      </c>
      <c r="BB21" s="290" t="e">
        <f>IF(OR($O21&gt;$BA$5,$O21=""),(AR21+AU21)*Tabelle!$R$53,0)</f>
        <v>#REF!</v>
      </c>
      <c r="BC21" s="290">
        <f t="shared" si="40"/>
        <v>0</v>
      </c>
      <c r="BD21" s="290" t="e">
        <f>IF(OR($O21&gt;$BA$5,$O21=""),(AT21+AV21)*Tabelle!$R$53,0)</f>
        <v>#REF!</v>
      </c>
      <c r="BE21" s="290">
        <f t="shared" si="69"/>
        <v>0</v>
      </c>
      <c r="BF21" s="290">
        <f t="shared" si="41"/>
        <v>0</v>
      </c>
      <c r="BG21" s="290">
        <f t="shared" si="70"/>
        <v>0</v>
      </c>
      <c r="BH21" s="290">
        <f t="shared" si="42"/>
        <v>0</v>
      </c>
      <c r="BJ21" s="289">
        <f>+IFERROR(VLOOKUP($H21,Tabelle!$N$10:$S$58,6,FALSE),0)</f>
        <v>0</v>
      </c>
      <c r="BK21" s="290">
        <f t="shared" si="43"/>
        <v>0</v>
      </c>
      <c r="BL21" s="290" t="e">
        <f>IF(OR($O21&gt;$BK$5,$O21=""),(BB21+BE21)*Tabelle!$S$54,0)</f>
        <v>#REF!</v>
      </c>
      <c r="BM21" s="290">
        <f t="shared" si="44"/>
        <v>0</v>
      </c>
      <c r="BN21" s="290" t="e">
        <f>IF(OR($O21&gt;$BK$5,$O21=""),(BD21+BF21)*Tabelle!$S$54,0)</f>
        <v>#REF!</v>
      </c>
      <c r="BO21" s="290">
        <f t="shared" si="45"/>
        <v>0</v>
      </c>
      <c r="BP21" s="290">
        <f t="shared" si="46"/>
        <v>0</v>
      </c>
      <c r="BQ21" s="290">
        <f t="shared" si="47"/>
        <v>0</v>
      </c>
      <c r="BR21" s="290">
        <f t="shared" si="48"/>
        <v>0</v>
      </c>
      <c r="BT21" s="289">
        <f>+IFERROR(IF(H21=2021,VLOOKUP($H21,Tabelle!$N$10:$T$58,7,FALSE),0),0)</f>
        <v>0</v>
      </c>
      <c r="BU21" s="290">
        <f t="shared" si="49"/>
        <v>0</v>
      </c>
      <c r="BV21" s="290">
        <f t="shared" si="50"/>
        <v>0</v>
      </c>
      <c r="BW21" s="290">
        <f t="shared" si="71"/>
        <v>0</v>
      </c>
      <c r="BX21" s="290">
        <f t="shared" si="71"/>
        <v>0</v>
      </c>
      <c r="BY21" s="290">
        <f t="shared" si="72"/>
        <v>0</v>
      </c>
      <c r="BZ21" s="290">
        <f t="shared" si="73"/>
        <v>0</v>
      </c>
      <c r="CB21" s="289">
        <f>+IFERROR(IF(AND(H21&lt;=2022,H21&gt;=2021),VLOOKUP($H21,Tabelle!$N$10:$U$58,8,FALSE),0),0)</f>
        <v>0</v>
      </c>
      <c r="CC21" s="290">
        <f t="shared" si="74"/>
        <v>0</v>
      </c>
      <c r="CD21" s="290">
        <f>IF(OR($O21&gt;$CC$5,$O21=""),+BW21*Tabelle!$U$56,0)</f>
        <v>0</v>
      </c>
      <c r="CE21" s="290">
        <f t="shared" si="51"/>
        <v>0</v>
      </c>
      <c r="CF21" s="290">
        <f>IF(OR($O21&gt;$CC$5,$O21=""),+BX21*Tabelle!$U$56,0)</f>
        <v>0</v>
      </c>
      <c r="CG21" s="290">
        <f t="shared" si="75"/>
        <v>0</v>
      </c>
      <c r="CH21" s="290">
        <f t="shared" si="76"/>
        <v>0</v>
      </c>
      <c r="CI21" s="290">
        <f t="shared" si="77"/>
        <v>0</v>
      </c>
      <c r="CJ21" s="290">
        <f t="shared" si="78"/>
        <v>0</v>
      </c>
      <c r="CL21" s="289">
        <f>+IFERROR(IF(AND(H21&lt;=2023,H21&gt;=2021),VLOOKUP($H21,Tabelle!$N$10:$V$58,9,FALSE),0),0)</f>
        <v>0</v>
      </c>
      <c r="CM21" s="290">
        <f t="shared" si="52"/>
        <v>0</v>
      </c>
      <c r="CN21" s="290">
        <f>IF(OR($O21&gt;$CM$5,$O21=""),+(CD21+CG21)*Tabelle!$V$57,0)</f>
        <v>0</v>
      </c>
      <c r="CO21" s="290">
        <f t="shared" si="53"/>
        <v>0</v>
      </c>
      <c r="CP21" s="290">
        <f>IF(OR($O21&gt;$CM$5,$O21=""),+(CF21+CH21)*Tabelle!$V$57,0)</f>
        <v>0</v>
      </c>
      <c r="CQ21" s="290">
        <f t="shared" si="79"/>
        <v>0</v>
      </c>
      <c r="CR21" s="290">
        <f t="shared" si="80"/>
        <v>0</v>
      </c>
      <c r="CS21" s="290">
        <f t="shared" si="81"/>
        <v>0</v>
      </c>
      <c r="CT21" s="290">
        <f t="shared" si="82"/>
        <v>0</v>
      </c>
      <c r="CV21" s="289">
        <f>+IFERROR(IF(AND(R21&lt;=2023,R21&gt;=2021),VLOOKUP($H21,Tabelle!$N$10:$V$58,9,FALSE),0),0)</f>
        <v>0</v>
      </c>
      <c r="CW21" s="290">
        <f t="shared" si="54"/>
        <v>0</v>
      </c>
      <c r="CX21" s="290">
        <f>IF(OR($O21&gt;$CM$5,$O21=""),+(CN21+CQ21)*Tabelle!$V$57,0)</f>
        <v>0</v>
      </c>
      <c r="CY21" s="290">
        <f t="shared" si="55"/>
        <v>0</v>
      </c>
      <c r="CZ21" s="290">
        <f>IF(OR($O21&gt;$CM$5,$O21=""),+(CP21+CR21)*Tabelle!$V$57,0)</f>
        <v>0</v>
      </c>
      <c r="DA21" s="290">
        <f t="shared" si="83"/>
        <v>0</v>
      </c>
      <c r="DB21" s="290">
        <f t="shared" si="84"/>
        <v>0</v>
      </c>
      <c r="DC21" s="290">
        <f t="shared" si="85"/>
        <v>0</v>
      </c>
      <c r="DD21" s="290">
        <f t="shared" si="86"/>
        <v>0</v>
      </c>
      <c r="DF21" s="289">
        <f>+IFERROR(IF(AND(AB21&lt;=2023,AB21&gt;=2021),VLOOKUP($H21,Tabelle!$N$10:$V$58,9,FALSE),0),0)</f>
        <v>0</v>
      </c>
      <c r="DG21" s="290">
        <f t="shared" si="56"/>
        <v>0</v>
      </c>
      <c r="DH21" s="290">
        <f>IF(OR($O21&gt;$CM$5,$O21=""),+(CX21+DA21)*Tabelle!$V$57,0)</f>
        <v>0</v>
      </c>
      <c r="DI21" s="290">
        <f t="shared" si="57"/>
        <v>0</v>
      </c>
      <c r="DJ21" s="290">
        <f>IF(OR($O21&gt;$CM$5,$O21=""),+(CZ21+DB21)*Tabelle!$V$57,0)</f>
        <v>0</v>
      </c>
      <c r="DK21" s="290">
        <f t="shared" si="87"/>
        <v>0</v>
      </c>
      <c r="DL21" s="290">
        <f t="shared" si="88"/>
        <v>0</v>
      </c>
      <c r="DM21" s="290">
        <f t="shared" si="89"/>
        <v>0</v>
      </c>
      <c r="DN21" s="290">
        <f t="shared" si="90"/>
        <v>0</v>
      </c>
      <c r="DP21" s="289">
        <f>+IFERROR(IF(AND(AL21&lt;=2023,AL21&gt;=2021),VLOOKUP($H21,Tabelle!$N$10:$V$58,9,FALSE),0),0)</f>
        <v>0</v>
      </c>
      <c r="DQ21" s="290">
        <f t="shared" si="58"/>
        <v>0</v>
      </c>
      <c r="DR21" s="290">
        <f>IF(OR($O21&gt;$CM$5,$O21=""),+(DH21+DK21)*Tabelle!$V$57,0)</f>
        <v>0</v>
      </c>
      <c r="DS21" s="290">
        <f t="shared" si="59"/>
        <v>0</v>
      </c>
      <c r="DT21" s="290">
        <f>IF(OR($O21&gt;$CM$5,$O21=""),+(DJ21+DL21)*Tabelle!$V$57,0)</f>
        <v>0</v>
      </c>
      <c r="DU21" s="290">
        <f t="shared" si="91"/>
        <v>0</v>
      </c>
      <c r="DV21" s="290">
        <f t="shared" si="92"/>
        <v>0</v>
      </c>
      <c r="DW21" s="290">
        <f t="shared" si="93"/>
        <v>0</v>
      </c>
      <c r="DX21" s="290">
        <f t="shared" si="94"/>
        <v>0</v>
      </c>
      <c r="DZ21" s="289">
        <f>+IFERROR(IF(AND(AV21&lt;=2023,AV21&gt;=2021),VLOOKUP($H21,Tabelle!$N$10:$V$58,9,FALSE),0),0)</f>
        <v>0</v>
      </c>
      <c r="EA21" s="290">
        <f t="shared" si="60"/>
        <v>0</v>
      </c>
      <c r="EB21" s="290">
        <f>IF(OR($O21&gt;$CM$5,$O21=""),+(DR21+DU21)*Tabelle!$V$57,0)</f>
        <v>0</v>
      </c>
      <c r="EC21" s="290">
        <f t="shared" si="61"/>
        <v>0</v>
      </c>
      <c r="ED21" s="290">
        <f>IF(OR($O21&gt;$CM$5,$O21=""),+(DT21+DV21)*Tabelle!$V$57,0)</f>
        <v>0</v>
      </c>
      <c r="EE21" s="290">
        <f t="shared" si="95"/>
        <v>0</v>
      </c>
      <c r="EF21" s="290">
        <f t="shared" si="96"/>
        <v>0</v>
      </c>
      <c r="EG21" s="290">
        <f t="shared" si="97"/>
        <v>0</v>
      </c>
      <c r="EH21" s="290">
        <f t="shared" si="98"/>
        <v>0</v>
      </c>
      <c r="EJ21" s="289">
        <f>+IFERROR(IF(AND(BF21&lt;=2023,BF21&gt;=2021),VLOOKUP($H21,Tabelle!$N$10:$V$58,9,FALSE),0),0)</f>
        <v>0</v>
      </c>
      <c r="EK21" s="290">
        <f t="shared" si="62"/>
        <v>0</v>
      </c>
      <c r="EL21" s="290">
        <f>IF(OR($O21&gt;$CM$5,$O21=""),+(EB21+EE21)*Tabelle!$V$57,0)</f>
        <v>0</v>
      </c>
      <c r="EM21" s="290">
        <f t="shared" si="63"/>
        <v>0</v>
      </c>
      <c r="EN21" s="290">
        <f>IF(OR($O21&gt;$CM$5,$O21=""),+(ED21+EF21)*Tabelle!$V$57,0)</f>
        <v>0</v>
      </c>
      <c r="EO21" s="290">
        <f t="shared" si="99"/>
        <v>0</v>
      </c>
      <c r="EP21" s="290">
        <f t="shared" si="100"/>
        <v>0</v>
      </c>
      <c r="EQ21" s="290">
        <f t="shared" si="101"/>
        <v>0</v>
      </c>
      <c r="ER21" s="290">
        <f t="shared" si="102"/>
        <v>0</v>
      </c>
    </row>
    <row r="22" spans="2:148" x14ac:dyDescent="0.3">
      <c r="B22" s="889"/>
      <c r="C22" s="889"/>
      <c r="D22" s="287" t="str">
        <f>++IFERROR(INDEX(Tabelle!$H$11:$H$16,MATCH(IN_Cespiti_20!E22,Tabelle!$I$11:$I$16,0)),"")</f>
        <v/>
      </c>
      <c r="E22" s="889"/>
      <c r="F22" s="287" t="str">
        <f>++IFERROR(INDEX(Tabelle!$C$10:$C$44,MATCH(IN_Cespiti_20!G22,Tabelle!$E$10:$E$44,0)),"")</f>
        <v/>
      </c>
      <c r="G22" s="889"/>
      <c r="H22" s="889"/>
      <c r="I22" s="890"/>
      <c r="J22" s="890"/>
      <c r="K22" s="890"/>
      <c r="L22" s="890"/>
      <c r="M22" s="292"/>
      <c r="O22" s="889"/>
      <c r="Q22" s="288" t="str">
        <f>IF($D22=3,$M22,+IFERROR(VLOOKUP(CONCATENATE(D22,".",F22),Tabelle!$D$10:$F$44,3,),""))</f>
        <v/>
      </c>
      <c r="R22" s="891"/>
      <c r="S22" s="291"/>
      <c r="T22" s="288" t="str">
        <f>+IF(R22="",Q22,+IF(R22=Tabelle!$B$83,IN_Cespiti_20!Q22,IF(OR(R22=Tabelle!$B$81,R22=Tabelle!$B$82),IN_Cespiti_20!S22,0)))</f>
        <v/>
      </c>
      <c r="V22" s="289">
        <f>+IFERROR(VLOOKUP($H22,Tabelle!$N$10:$O$58,2,FALSE),0)</f>
        <v>0</v>
      </c>
      <c r="W22" s="290">
        <f t="shared" si="26"/>
        <v>0</v>
      </c>
      <c r="X22" s="290" t="e">
        <f>IF(OR($O22&gt;$W$5,$O22=""),#REF!*$V22,0)</f>
        <v>#REF!</v>
      </c>
      <c r="Y22" s="290">
        <f t="shared" si="27"/>
        <v>0</v>
      </c>
      <c r="Z22" s="290" t="e">
        <f>IF(OR($O22&gt;$W$5,$O22=""),#REF!*$V22,0)</f>
        <v>#REF!</v>
      </c>
      <c r="AA22" s="290">
        <f t="shared" si="64"/>
        <v>0</v>
      </c>
      <c r="AB22" s="290">
        <f t="shared" si="28"/>
        <v>0</v>
      </c>
      <c r="AC22" s="290">
        <f t="shared" si="29"/>
        <v>0</v>
      </c>
      <c r="AD22" s="290">
        <f t="shared" si="30"/>
        <v>0</v>
      </c>
      <c r="AE22" s="9"/>
      <c r="AF22" s="289">
        <f>+IFERROR(VLOOKUP($H22,Tabelle!$N$10:$P$58,3,FALSE),0)</f>
        <v>0</v>
      </c>
      <c r="AG22" s="290">
        <f t="shared" si="31"/>
        <v>0</v>
      </c>
      <c r="AH22" s="290" t="e">
        <f>IF(OR($O22&gt;$AG$5,$O22=""),(X22+AA22)*Tabelle!$P$51,0)</f>
        <v>#REF!</v>
      </c>
      <c r="AI22" s="290">
        <f t="shared" si="32"/>
        <v>0</v>
      </c>
      <c r="AJ22" s="290" t="e">
        <f>IF(OR($O22&gt;$AG$5,$O22=""),(Z22+AB22)*Tabelle!$P$51,0)</f>
        <v>#REF!</v>
      </c>
      <c r="AK22" s="290">
        <f t="shared" si="65"/>
        <v>0</v>
      </c>
      <c r="AL22" s="290">
        <f t="shared" si="66"/>
        <v>0</v>
      </c>
      <c r="AM22" s="290">
        <f t="shared" si="33"/>
        <v>0</v>
      </c>
      <c r="AN22" s="290">
        <f t="shared" si="34"/>
        <v>0</v>
      </c>
      <c r="AP22" s="289">
        <f>+IFERROR(VLOOKUP($H22,Tabelle!$N$10:$Q$58,4,FALSE),0)</f>
        <v>0</v>
      </c>
      <c r="AQ22" s="290">
        <f t="shared" si="35"/>
        <v>0</v>
      </c>
      <c r="AR22" s="290" t="e">
        <f>IF(OR($O22&gt;$AQ$5,$O22=""),(AH22+AK22)*Tabelle!$Q$52,0)</f>
        <v>#REF!</v>
      </c>
      <c r="AS22" s="290">
        <f t="shared" si="36"/>
        <v>0</v>
      </c>
      <c r="AT22" s="290" t="e">
        <f>IF(OR($O22&gt;$AQ$5,$O22=""),(AJ22+AL22)*Tabelle!$Q$52,0)</f>
        <v>#REF!</v>
      </c>
      <c r="AU22" s="290">
        <f t="shared" si="37"/>
        <v>0</v>
      </c>
      <c r="AV22" s="290">
        <f t="shared" si="67"/>
        <v>0</v>
      </c>
      <c r="AW22" s="290">
        <f t="shared" si="68"/>
        <v>0</v>
      </c>
      <c r="AX22" s="290">
        <f t="shared" si="38"/>
        <v>0</v>
      </c>
      <c r="AZ22" s="289">
        <f>+IFERROR(VLOOKUP($H22,Tabelle!$N$10:$R$58,5,FALSE),0)</f>
        <v>0</v>
      </c>
      <c r="BA22" s="290">
        <f t="shared" si="39"/>
        <v>0</v>
      </c>
      <c r="BB22" s="290" t="e">
        <f>IF(OR($O22&gt;$BA$5,$O22=""),(AR22+AU22)*Tabelle!$R$53,0)</f>
        <v>#REF!</v>
      </c>
      <c r="BC22" s="290">
        <f t="shared" si="40"/>
        <v>0</v>
      </c>
      <c r="BD22" s="290" t="e">
        <f>IF(OR($O22&gt;$BA$5,$O22=""),(AT22+AV22)*Tabelle!$R$53,0)</f>
        <v>#REF!</v>
      </c>
      <c r="BE22" s="290">
        <f t="shared" si="69"/>
        <v>0</v>
      </c>
      <c r="BF22" s="290">
        <f t="shared" si="41"/>
        <v>0</v>
      </c>
      <c r="BG22" s="290">
        <f t="shared" si="70"/>
        <v>0</v>
      </c>
      <c r="BH22" s="290">
        <f t="shared" si="42"/>
        <v>0</v>
      </c>
      <c r="BJ22" s="289">
        <f>+IFERROR(VLOOKUP($H22,Tabelle!$N$10:$S$58,6,FALSE),0)</f>
        <v>0</v>
      </c>
      <c r="BK22" s="290">
        <f t="shared" si="43"/>
        <v>0</v>
      </c>
      <c r="BL22" s="290" t="e">
        <f>IF(OR($O22&gt;$BK$5,$O22=""),(BB22+BE22)*Tabelle!$S$54,0)</f>
        <v>#REF!</v>
      </c>
      <c r="BM22" s="290">
        <f t="shared" si="44"/>
        <v>0</v>
      </c>
      <c r="BN22" s="290" t="e">
        <f>IF(OR($O22&gt;$BK$5,$O22=""),(BD22+BF22)*Tabelle!$S$54,0)</f>
        <v>#REF!</v>
      </c>
      <c r="BO22" s="290">
        <f t="shared" si="45"/>
        <v>0</v>
      </c>
      <c r="BP22" s="290">
        <f t="shared" si="46"/>
        <v>0</v>
      </c>
      <c r="BQ22" s="290">
        <f t="shared" si="47"/>
        <v>0</v>
      </c>
      <c r="BR22" s="290">
        <f t="shared" si="48"/>
        <v>0</v>
      </c>
      <c r="BT22" s="289">
        <f>+IFERROR(IF(H22=2021,VLOOKUP($H22,Tabelle!$N$10:$T$58,7,FALSE),0),0)</f>
        <v>0</v>
      </c>
      <c r="BU22" s="290">
        <f t="shared" si="49"/>
        <v>0</v>
      </c>
      <c r="BV22" s="290">
        <f t="shared" si="50"/>
        <v>0</v>
      </c>
      <c r="BW22" s="290">
        <f t="shared" si="71"/>
        <v>0</v>
      </c>
      <c r="BX22" s="290">
        <f t="shared" si="71"/>
        <v>0</v>
      </c>
      <c r="BY22" s="290">
        <f t="shared" si="72"/>
        <v>0</v>
      </c>
      <c r="BZ22" s="290">
        <f t="shared" si="73"/>
        <v>0</v>
      </c>
      <c r="CB22" s="289">
        <f>+IFERROR(IF(AND(H22&lt;=2022,H22&gt;=2021),VLOOKUP($H22,Tabelle!$N$10:$U$58,8,FALSE),0),0)</f>
        <v>0</v>
      </c>
      <c r="CC22" s="290">
        <f t="shared" si="74"/>
        <v>0</v>
      </c>
      <c r="CD22" s="290">
        <f>IF(OR($O22&gt;$CC$5,$O22=""),+BW22*Tabelle!$U$56,0)</f>
        <v>0</v>
      </c>
      <c r="CE22" s="290">
        <f t="shared" si="51"/>
        <v>0</v>
      </c>
      <c r="CF22" s="290">
        <f>IF(OR($O22&gt;$CC$5,$O22=""),+BX22*Tabelle!$U$56,0)</f>
        <v>0</v>
      </c>
      <c r="CG22" s="290">
        <f t="shared" si="75"/>
        <v>0</v>
      </c>
      <c r="CH22" s="290">
        <f t="shared" si="76"/>
        <v>0</v>
      </c>
      <c r="CI22" s="290">
        <f t="shared" si="77"/>
        <v>0</v>
      </c>
      <c r="CJ22" s="290">
        <f t="shared" si="78"/>
        <v>0</v>
      </c>
      <c r="CL22" s="289">
        <f>+IFERROR(IF(AND(H22&lt;=2023,H22&gt;=2021),VLOOKUP($H22,Tabelle!$N$10:$V$58,9,FALSE),0),0)</f>
        <v>0</v>
      </c>
      <c r="CM22" s="290">
        <f t="shared" si="52"/>
        <v>0</v>
      </c>
      <c r="CN22" s="290">
        <f>IF(OR($O22&gt;$CM$5,$O22=""),+(CD22+CG22)*Tabelle!$V$57,0)</f>
        <v>0</v>
      </c>
      <c r="CO22" s="290">
        <f t="shared" si="53"/>
        <v>0</v>
      </c>
      <c r="CP22" s="290">
        <f>IF(OR($O22&gt;$CM$5,$O22=""),+(CF22+CH22)*Tabelle!$V$57,0)</f>
        <v>0</v>
      </c>
      <c r="CQ22" s="290">
        <f t="shared" si="79"/>
        <v>0</v>
      </c>
      <c r="CR22" s="290">
        <f t="shared" si="80"/>
        <v>0</v>
      </c>
      <c r="CS22" s="290">
        <f t="shared" si="81"/>
        <v>0</v>
      </c>
      <c r="CT22" s="290">
        <f t="shared" si="82"/>
        <v>0</v>
      </c>
      <c r="CV22" s="289">
        <f>+IFERROR(IF(AND(R22&lt;=2023,R22&gt;=2021),VLOOKUP($H22,Tabelle!$N$10:$V$58,9,FALSE),0),0)</f>
        <v>0</v>
      </c>
      <c r="CW22" s="290">
        <f t="shared" si="54"/>
        <v>0</v>
      </c>
      <c r="CX22" s="290">
        <f>IF(OR($O22&gt;$CM$5,$O22=""),+(CN22+CQ22)*Tabelle!$V$57,0)</f>
        <v>0</v>
      </c>
      <c r="CY22" s="290">
        <f t="shared" si="55"/>
        <v>0</v>
      </c>
      <c r="CZ22" s="290">
        <f>IF(OR($O22&gt;$CM$5,$O22=""),+(CP22+CR22)*Tabelle!$V$57,0)</f>
        <v>0</v>
      </c>
      <c r="DA22" s="290">
        <f t="shared" si="83"/>
        <v>0</v>
      </c>
      <c r="DB22" s="290">
        <f t="shared" si="84"/>
        <v>0</v>
      </c>
      <c r="DC22" s="290">
        <f t="shared" si="85"/>
        <v>0</v>
      </c>
      <c r="DD22" s="290">
        <f t="shared" si="86"/>
        <v>0</v>
      </c>
      <c r="DF22" s="289">
        <f>+IFERROR(IF(AND(AB22&lt;=2023,AB22&gt;=2021),VLOOKUP($H22,Tabelle!$N$10:$V$58,9,FALSE),0),0)</f>
        <v>0</v>
      </c>
      <c r="DG22" s="290">
        <f t="shared" si="56"/>
        <v>0</v>
      </c>
      <c r="DH22" s="290">
        <f>IF(OR($O22&gt;$CM$5,$O22=""),+(CX22+DA22)*Tabelle!$V$57,0)</f>
        <v>0</v>
      </c>
      <c r="DI22" s="290">
        <f t="shared" si="57"/>
        <v>0</v>
      </c>
      <c r="DJ22" s="290">
        <f>IF(OR($O22&gt;$CM$5,$O22=""),+(CZ22+DB22)*Tabelle!$V$57,0)</f>
        <v>0</v>
      </c>
      <c r="DK22" s="290">
        <f t="shared" si="87"/>
        <v>0</v>
      </c>
      <c r="DL22" s="290">
        <f t="shared" si="88"/>
        <v>0</v>
      </c>
      <c r="DM22" s="290">
        <f t="shared" si="89"/>
        <v>0</v>
      </c>
      <c r="DN22" s="290">
        <f t="shared" si="90"/>
        <v>0</v>
      </c>
      <c r="DP22" s="289">
        <f>+IFERROR(IF(AND(AL22&lt;=2023,AL22&gt;=2021),VLOOKUP($H22,Tabelle!$N$10:$V$58,9,FALSE),0),0)</f>
        <v>0</v>
      </c>
      <c r="DQ22" s="290">
        <f t="shared" si="58"/>
        <v>0</v>
      </c>
      <c r="DR22" s="290">
        <f>IF(OR($O22&gt;$CM$5,$O22=""),+(DH22+DK22)*Tabelle!$V$57,0)</f>
        <v>0</v>
      </c>
      <c r="DS22" s="290">
        <f t="shared" si="59"/>
        <v>0</v>
      </c>
      <c r="DT22" s="290">
        <f>IF(OR($O22&gt;$CM$5,$O22=""),+(DJ22+DL22)*Tabelle!$V$57,0)</f>
        <v>0</v>
      </c>
      <c r="DU22" s="290">
        <f t="shared" si="91"/>
        <v>0</v>
      </c>
      <c r="DV22" s="290">
        <f t="shared" si="92"/>
        <v>0</v>
      </c>
      <c r="DW22" s="290">
        <f t="shared" si="93"/>
        <v>0</v>
      </c>
      <c r="DX22" s="290">
        <f t="shared" si="94"/>
        <v>0</v>
      </c>
      <c r="DZ22" s="289">
        <f>+IFERROR(IF(AND(AV22&lt;=2023,AV22&gt;=2021),VLOOKUP($H22,Tabelle!$N$10:$V$58,9,FALSE),0),0)</f>
        <v>0</v>
      </c>
      <c r="EA22" s="290">
        <f t="shared" si="60"/>
        <v>0</v>
      </c>
      <c r="EB22" s="290">
        <f>IF(OR($O22&gt;$CM$5,$O22=""),+(DR22+DU22)*Tabelle!$V$57,0)</f>
        <v>0</v>
      </c>
      <c r="EC22" s="290">
        <f t="shared" si="61"/>
        <v>0</v>
      </c>
      <c r="ED22" s="290">
        <f>IF(OR($O22&gt;$CM$5,$O22=""),+(DT22+DV22)*Tabelle!$V$57,0)</f>
        <v>0</v>
      </c>
      <c r="EE22" s="290">
        <f t="shared" si="95"/>
        <v>0</v>
      </c>
      <c r="EF22" s="290">
        <f t="shared" si="96"/>
        <v>0</v>
      </c>
      <c r="EG22" s="290">
        <f t="shared" si="97"/>
        <v>0</v>
      </c>
      <c r="EH22" s="290">
        <f t="shared" si="98"/>
        <v>0</v>
      </c>
      <c r="EJ22" s="289">
        <f>+IFERROR(IF(AND(BF22&lt;=2023,BF22&gt;=2021),VLOOKUP($H22,Tabelle!$N$10:$V$58,9,FALSE),0),0)</f>
        <v>0</v>
      </c>
      <c r="EK22" s="290">
        <f t="shared" si="62"/>
        <v>0</v>
      </c>
      <c r="EL22" s="290">
        <f>IF(OR($O22&gt;$CM$5,$O22=""),+(EB22+EE22)*Tabelle!$V$57,0)</f>
        <v>0</v>
      </c>
      <c r="EM22" s="290">
        <f t="shared" si="63"/>
        <v>0</v>
      </c>
      <c r="EN22" s="290">
        <f>IF(OR($O22&gt;$CM$5,$O22=""),+(ED22+EF22)*Tabelle!$V$57,0)</f>
        <v>0</v>
      </c>
      <c r="EO22" s="290">
        <f t="shared" si="99"/>
        <v>0</v>
      </c>
      <c r="EP22" s="290">
        <f t="shared" si="100"/>
        <v>0</v>
      </c>
      <c r="EQ22" s="290">
        <f t="shared" si="101"/>
        <v>0</v>
      </c>
      <c r="ER22" s="290">
        <f t="shared" si="102"/>
        <v>0</v>
      </c>
    </row>
    <row r="23" spans="2:148" x14ac:dyDescent="0.3">
      <c r="B23" s="889"/>
      <c r="C23" s="889"/>
      <c r="D23" s="287" t="str">
        <f>++IFERROR(INDEX(Tabelle!$H$11:$H$16,MATCH(IN_Cespiti_20!E23,Tabelle!$I$11:$I$16,0)),"")</f>
        <v/>
      </c>
      <c r="E23" s="889"/>
      <c r="F23" s="287" t="str">
        <f>++IFERROR(INDEX(Tabelle!$C$10:$C$44,MATCH(IN_Cespiti_20!G23,Tabelle!$E$10:$E$44,0)),"")</f>
        <v/>
      </c>
      <c r="G23" s="889"/>
      <c r="H23" s="889"/>
      <c r="I23" s="890"/>
      <c r="J23" s="890"/>
      <c r="K23" s="890"/>
      <c r="L23" s="890"/>
      <c r="M23" s="292"/>
      <c r="O23" s="889"/>
      <c r="Q23" s="288" t="str">
        <f>IF($D23=3,$M23,+IFERROR(VLOOKUP(CONCATENATE(D23,".",F23),Tabelle!$D$10:$F$44,3,),""))</f>
        <v/>
      </c>
      <c r="R23" s="891"/>
      <c r="S23" s="291"/>
      <c r="T23" s="288" t="str">
        <f>+IF(R23="",Q23,+IF(R23=Tabelle!$B$83,IN_Cespiti_20!Q23,IF(OR(R23=Tabelle!$B$81,R23=Tabelle!$B$82),IN_Cespiti_20!S23,0)))</f>
        <v/>
      </c>
      <c r="V23" s="289">
        <f>+IFERROR(VLOOKUP($H23,Tabelle!$N$10:$O$58,2,FALSE),0)</f>
        <v>0</v>
      </c>
      <c r="W23" s="290">
        <f t="shared" si="26"/>
        <v>0</v>
      </c>
      <c r="X23" s="290" t="e">
        <f>IF(OR($O23&gt;$W$5,$O23=""),#REF!*$V23,0)</f>
        <v>#REF!</v>
      </c>
      <c r="Y23" s="290">
        <f t="shared" si="27"/>
        <v>0</v>
      </c>
      <c r="Z23" s="290" t="e">
        <f>IF(OR($O23&gt;$W$5,$O23=""),#REF!*$V23,0)</f>
        <v>#REF!</v>
      </c>
      <c r="AA23" s="290">
        <f t="shared" si="64"/>
        <v>0</v>
      </c>
      <c r="AB23" s="290">
        <f t="shared" si="28"/>
        <v>0</v>
      </c>
      <c r="AC23" s="290">
        <f t="shared" si="29"/>
        <v>0</v>
      </c>
      <c r="AD23" s="290">
        <f t="shared" si="30"/>
        <v>0</v>
      </c>
      <c r="AE23" s="9"/>
      <c r="AF23" s="289">
        <f>+IFERROR(VLOOKUP($H23,Tabelle!$N$10:$P$58,3,FALSE),0)</f>
        <v>0</v>
      </c>
      <c r="AG23" s="290">
        <f t="shared" si="31"/>
        <v>0</v>
      </c>
      <c r="AH23" s="290" t="e">
        <f>IF(OR($O23&gt;$AG$5,$O23=""),(X23+AA23)*Tabelle!$P$51,0)</f>
        <v>#REF!</v>
      </c>
      <c r="AI23" s="290">
        <f t="shared" si="32"/>
        <v>0</v>
      </c>
      <c r="AJ23" s="290" t="e">
        <f>IF(OR($O23&gt;$AG$5,$O23=""),(Z23+AB23)*Tabelle!$P$51,0)</f>
        <v>#REF!</v>
      </c>
      <c r="AK23" s="290">
        <f t="shared" si="65"/>
        <v>0</v>
      </c>
      <c r="AL23" s="290">
        <f t="shared" si="66"/>
        <v>0</v>
      </c>
      <c r="AM23" s="290">
        <f t="shared" si="33"/>
        <v>0</v>
      </c>
      <c r="AN23" s="290">
        <f t="shared" si="34"/>
        <v>0</v>
      </c>
      <c r="AP23" s="289">
        <f>+IFERROR(VLOOKUP($H23,Tabelle!$N$10:$Q$58,4,FALSE),0)</f>
        <v>0</v>
      </c>
      <c r="AQ23" s="290">
        <f t="shared" si="35"/>
        <v>0</v>
      </c>
      <c r="AR23" s="290" t="e">
        <f>IF(OR($O23&gt;$AQ$5,$O23=""),(AH23+AK23)*Tabelle!$Q$52,0)</f>
        <v>#REF!</v>
      </c>
      <c r="AS23" s="290">
        <f t="shared" si="36"/>
        <v>0</v>
      </c>
      <c r="AT23" s="290" t="e">
        <f>IF(OR($O23&gt;$AQ$5,$O23=""),(AJ23+AL23)*Tabelle!$Q$52,0)</f>
        <v>#REF!</v>
      </c>
      <c r="AU23" s="290">
        <f t="shared" si="37"/>
        <v>0</v>
      </c>
      <c r="AV23" s="290">
        <f t="shared" si="67"/>
        <v>0</v>
      </c>
      <c r="AW23" s="290">
        <f t="shared" si="68"/>
        <v>0</v>
      </c>
      <c r="AX23" s="290">
        <f t="shared" si="38"/>
        <v>0</v>
      </c>
      <c r="AZ23" s="289">
        <f>+IFERROR(VLOOKUP($H23,Tabelle!$N$10:$R$58,5,FALSE),0)</f>
        <v>0</v>
      </c>
      <c r="BA23" s="290">
        <f t="shared" si="39"/>
        <v>0</v>
      </c>
      <c r="BB23" s="290" t="e">
        <f>IF(OR($O23&gt;$BA$5,$O23=""),(AR23+AU23)*Tabelle!$R$53,0)</f>
        <v>#REF!</v>
      </c>
      <c r="BC23" s="290">
        <f t="shared" si="40"/>
        <v>0</v>
      </c>
      <c r="BD23" s="290" t="e">
        <f>IF(OR($O23&gt;$BA$5,$O23=""),(AT23+AV23)*Tabelle!$R$53,0)</f>
        <v>#REF!</v>
      </c>
      <c r="BE23" s="290">
        <f t="shared" si="69"/>
        <v>0</v>
      </c>
      <c r="BF23" s="290">
        <f t="shared" si="41"/>
        <v>0</v>
      </c>
      <c r="BG23" s="290">
        <f t="shared" si="70"/>
        <v>0</v>
      </c>
      <c r="BH23" s="290">
        <f t="shared" si="42"/>
        <v>0</v>
      </c>
      <c r="BJ23" s="289">
        <f>+IFERROR(VLOOKUP($H23,Tabelle!$N$10:$S$58,6,FALSE),0)</f>
        <v>0</v>
      </c>
      <c r="BK23" s="290">
        <f t="shared" si="43"/>
        <v>0</v>
      </c>
      <c r="BL23" s="290" t="e">
        <f>IF(OR($O23&gt;$BK$5,$O23=""),(BB23+BE23)*Tabelle!$S$54,0)</f>
        <v>#REF!</v>
      </c>
      <c r="BM23" s="290">
        <f t="shared" si="44"/>
        <v>0</v>
      </c>
      <c r="BN23" s="290" t="e">
        <f>IF(OR($O23&gt;$BK$5,$O23=""),(BD23+BF23)*Tabelle!$S$54,0)</f>
        <v>#REF!</v>
      </c>
      <c r="BO23" s="290">
        <f t="shared" si="45"/>
        <v>0</v>
      </c>
      <c r="BP23" s="290">
        <f t="shared" si="46"/>
        <v>0</v>
      </c>
      <c r="BQ23" s="290">
        <f t="shared" si="47"/>
        <v>0</v>
      </c>
      <c r="BR23" s="290">
        <f t="shared" si="48"/>
        <v>0</v>
      </c>
      <c r="BT23" s="289">
        <f>+IFERROR(IF(H23=2021,VLOOKUP($H23,Tabelle!$N$10:$T$58,7,FALSE),0),0)</f>
        <v>0</v>
      </c>
      <c r="BU23" s="290">
        <f t="shared" si="49"/>
        <v>0</v>
      </c>
      <c r="BV23" s="290">
        <f t="shared" si="50"/>
        <v>0</v>
      </c>
      <c r="BW23" s="290">
        <f t="shared" si="71"/>
        <v>0</v>
      </c>
      <c r="BX23" s="290">
        <f t="shared" si="71"/>
        <v>0</v>
      </c>
      <c r="BY23" s="290">
        <f t="shared" si="72"/>
        <v>0</v>
      </c>
      <c r="BZ23" s="290">
        <f t="shared" si="73"/>
        <v>0</v>
      </c>
      <c r="CB23" s="289">
        <f>+IFERROR(IF(AND(H23&lt;=2022,H23&gt;=2021),VLOOKUP($H23,Tabelle!$N$10:$U$58,8,FALSE),0),0)</f>
        <v>0</v>
      </c>
      <c r="CC23" s="290">
        <f t="shared" si="74"/>
        <v>0</v>
      </c>
      <c r="CD23" s="290">
        <f>IF(OR($O23&gt;$CC$5,$O23=""),+BW23*Tabelle!$U$56,0)</f>
        <v>0</v>
      </c>
      <c r="CE23" s="290">
        <f t="shared" si="51"/>
        <v>0</v>
      </c>
      <c r="CF23" s="290">
        <f>IF(OR($O23&gt;$CC$5,$O23=""),+BX23*Tabelle!$U$56,0)</f>
        <v>0</v>
      </c>
      <c r="CG23" s="290">
        <f t="shared" si="75"/>
        <v>0</v>
      </c>
      <c r="CH23" s="290">
        <f t="shared" si="76"/>
        <v>0</v>
      </c>
      <c r="CI23" s="290">
        <f t="shared" si="77"/>
        <v>0</v>
      </c>
      <c r="CJ23" s="290">
        <f t="shared" si="78"/>
        <v>0</v>
      </c>
      <c r="CL23" s="289">
        <f>+IFERROR(IF(AND(H23&lt;=2023,H23&gt;=2021),VLOOKUP($H23,Tabelle!$N$10:$V$58,9,FALSE),0),0)</f>
        <v>0</v>
      </c>
      <c r="CM23" s="290">
        <f t="shared" si="52"/>
        <v>0</v>
      </c>
      <c r="CN23" s="290">
        <f>IF(OR($O23&gt;$CM$5,$O23=""),+(CD23+CG23)*Tabelle!$V$57,0)</f>
        <v>0</v>
      </c>
      <c r="CO23" s="290">
        <f t="shared" si="53"/>
        <v>0</v>
      </c>
      <c r="CP23" s="290">
        <f>IF(OR($O23&gt;$CM$5,$O23=""),+(CF23+CH23)*Tabelle!$V$57,0)</f>
        <v>0</v>
      </c>
      <c r="CQ23" s="290">
        <f t="shared" si="79"/>
        <v>0</v>
      </c>
      <c r="CR23" s="290">
        <f t="shared" si="80"/>
        <v>0</v>
      </c>
      <c r="CS23" s="290">
        <f t="shared" si="81"/>
        <v>0</v>
      </c>
      <c r="CT23" s="290">
        <f t="shared" si="82"/>
        <v>0</v>
      </c>
      <c r="CV23" s="289">
        <f>+IFERROR(IF(AND(R23&lt;=2023,R23&gt;=2021),VLOOKUP($H23,Tabelle!$N$10:$V$58,9,FALSE),0),0)</f>
        <v>0</v>
      </c>
      <c r="CW23" s="290">
        <f t="shared" si="54"/>
        <v>0</v>
      </c>
      <c r="CX23" s="290">
        <f>IF(OR($O23&gt;$CM$5,$O23=""),+(CN23+CQ23)*Tabelle!$V$57,0)</f>
        <v>0</v>
      </c>
      <c r="CY23" s="290">
        <f t="shared" si="55"/>
        <v>0</v>
      </c>
      <c r="CZ23" s="290">
        <f>IF(OR($O23&gt;$CM$5,$O23=""),+(CP23+CR23)*Tabelle!$V$57,0)</f>
        <v>0</v>
      </c>
      <c r="DA23" s="290">
        <f t="shared" si="83"/>
        <v>0</v>
      </c>
      <c r="DB23" s="290">
        <f t="shared" si="84"/>
        <v>0</v>
      </c>
      <c r="DC23" s="290">
        <f t="shared" si="85"/>
        <v>0</v>
      </c>
      <c r="DD23" s="290">
        <f t="shared" si="86"/>
        <v>0</v>
      </c>
      <c r="DF23" s="289">
        <f>+IFERROR(IF(AND(AB23&lt;=2023,AB23&gt;=2021),VLOOKUP($H23,Tabelle!$N$10:$V$58,9,FALSE),0),0)</f>
        <v>0</v>
      </c>
      <c r="DG23" s="290">
        <f t="shared" si="56"/>
        <v>0</v>
      </c>
      <c r="DH23" s="290">
        <f>IF(OR($O23&gt;$CM$5,$O23=""),+(CX23+DA23)*Tabelle!$V$57,0)</f>
        <v>0</v>
      </c>
      <c r="DI23" s="290">
        <f t="shared" si="57"/>
        <v>0</v>
      </c>
      <c r="DJ23" s="290">
        <f>IF(OR($O23&gt;$CM$5,$O23=""),+(CZ23+DB23)*Tabelle!$V$57,0)</f>
        <v>0</v>
      </c>
      <c r="DK23" s="290">
        <f t="shared" si="87"/>
        <v>0</v>
      </c>
      <c r="DL23" s="290">
        <f t="shared" si="88"/>
        <v>0</v>
      </c>
      <c r="DM23" s="290">
        <f t="shared" si="89"/>
        <v>0</v>
      </c>
      <c r="DN23" s="290">
        <f t="shared" si="90"/>
        <v>0</v>
      </c>
      <c r="DP23" s="289">
        <f>+IFERROR(IF(AND(AL23&lt;=2023,AL23&gt;=2021),VLOOKUP($H23,Tabelle!$N$10:$V$58,9,FALSE),0),0)</f>
        <v>0</v>
      </c>
      <c r="DQ23" s="290">
        <f t="shared" si="58"/>
        <v>0</v>
      </c>
      <c r="DR23" s="290">
        <f>IF(OR($O23&gt;$CM$5,$O23=""),+(DH23+DK23)*Tabelle!$V$57,0)</f>
        <v>0</v>
      </c>
      <c r="DS23" s="290">
        <f t="shared" si="59"/>
        <v>0</v>
      </c>
      <c r="DT23" s="290">
        <f>IF(OR($O23&gt;$CM$5,$O23=""),+(DJ23+DL23)*Tabelle!$V$57,0)</f>
        <v>0</v>
      </c>
      <c r="DU23" s="290">
        <f t="shared" si="91"/>
        <v>0</v>
      </c>
      <c r="DV23" s="290">
        <f t="shared" si="92"/>
        <v>0</v>
      </c>
      <c r="DW23" s="290">
        <f t="shared" si="93"/>
        <v>0</v>
      </c>
      <c r="DX23" s="290">
        <f t="shared" si="94"/>
        <v>0</v>
      </c>
      <c r="DZ23" s="289">
        <f>+IFERROR(IF(AND(AV23&lt;=2023,AV23&gt;=2021),VLOOKUP($H23,Tabelle!$N$10:$V$58,9,FALSE),0),0)</f>
        <v>0</v>
      </c>
      <c r="EA23" s="290">
        <f t="shared" si="60"/>
        <v>0</v>
      </c>
      <c r="EB23" s="290">
        <f>IF(OR($O23&gt;$CM$5,$O23=""),+(DR23+DU23)*Tabelle!$V$57,0)</f>
        <v>0</v>
      </c>
      <c r="EC23" s="290">
        <f t="shared" si="61"/>
        <v>0</v>
      </c>
      <c r="ED23" s="290">
        <f>IF(OR($O23&gt;$CM$5,$O23=""),+(DT23+DV23)*Tabelle!$V$57,0)</f>
        <v>0</v>
      </c>
      <c r="EE23" s="290">
        <f t="shared" si="95"/>
        <v>0</v>
      </c>
      <c r="EF23" s="290">
        <f t="shared" si="96"/>
        <v>0</v>
      </c>
      <c r="EG23" s="290">
        <f t="shared" si="97"/>
        <v>0</v>
      </c>
      <c r="EH23" s="290">
        <f t="shared" si="98"/>
        <v>0</v>
      </c>
      <c r="EJ23" s="289">
        <f>+IFERROR(IF(AND(BF23&lt;=2023,BF23&gt;=2021),VLOOKUP($H23,Tabelle!$N$10:$V$58,9,FALSE),0),0)</f>
        <v>0</v>
      </c>
      <c r="EK23" s="290">
        <f t="shared" si="62"/>
        <v>0</v>
      </c>
      <c r="EL23" s="290">
        <f>IF(OR($O23&gt;$CM$5,$O23=""),+(EB23+EE23)*Tabelle!$V$57,0)</f>
        <v>0</v>
      </c>
      <c r="EM23" s="290">
        <f t="shared" si="63"/>
        <v>0</v>
      </c>
      <c r="EN23" s="290">
        <f>IF(OR($O23&gt;$CM$5,$O23=""),+(ED23+EF23)*Tabelle!$V$57,0)</f>
        <v>0</v>
      </c>
      <c r="EO23" s="290">
        <f t="shared" si="99"/>
        <v>0</v>
      </c>
      <c r="EP23" s="290">
        <f t="shared" si="100"/>
        <v>0</v>
      </c>
      <c r="EQ23" s="290">
        <f t="shared" si="101"/>
        <v>0</v>
      </c>
      <c r="ER23" s="290">
        <f t="shared" si="102"/>
        <v>0</v>
      </c>
    </row>
    <row r="24" spans="2:148" x14ac:dyDescent="0.3">
      <c r="B24" s="889"/>
      <c r="C24" s="889"/>
      <c r="D24" s="287" t="str">
        <f>++IFERROR(INDEX(Tabelle!$H$11:$H$16,MATCH(IN_Cespiti_20!E24,Tabelle!$I$11:$I$16,0)),"")</f>
        <v/>
      </c>
      <c r="E24" s="889"/>
      <c r="F24" s="287" t="str">
        <f>++IFERROR(INDEX(Tabelle!$C$10:$C$44,MATCH(IN_Cespiti_20!G24,Tabelle!$E$10:$E$44,0)),"")</f>
        <v/>
      </c>
      <c r="G24" s="889"/>
      <c r="H24" s="889"/>
      <c r="I24" s="890"/>
      <c r="J24" s="890"/>
      <c r="K24" s="890"/>
      <c r="L24" s="890"/>
      <c r="M24" s="292"/>
      <c r="O24" s="889"/>
      <c r="Q24" s="288" t="str">
        <f>IF($D24=3,$M24,+IFERROR(VLOOKUP(CONCATENATE(D24,".",F24),Tabelle!$D$10:$F$44,3,),""))</f>
        <v/>
      </c>
      <c r="R24" s="891"/>
      <c r="S24" s="291"/>
      <c r="T24" s="288" t="str">
        <f>+IF(R24="",Q24,+IF(R24=Tabelle!$B$83,IN_Cespiti_20!Q24,IF(OR(R24=Tabelle!$B$81,R24=Tabelle!$B$82),IN_Cespiti_20!S24,0)))</f>
        <v/>
      </c>
      <c r="V24" s="289">
        <f>+IFERROR(VLOOKUP($H24,Tabelle!$N$10:$O$58,2,FALSE),0)</f>
        <v>0</v>
      </c>
      <c r="W24" s="290">
        <f t="shared" si="26"/>
        <v>0</v>
      </c>
      <c r="X24" s="290" t="e">
        <f>IF(OR($O24&gt;$W$5,$O24=""),#REF!*$V24,0)</f>
        <v>#REF!</v>
      </c>
      <c r="Y24" s="290">
        <f t="shared" si="27"/>
        <v>0</v>
      </c>
      <c r="Z24" s="290" t="e">
        <f>IF(OR($O24&gt;$W$5,$O24=""),#REF!*$V24,0)</f>
        <v>#REF!</v>
      </c>
      <c r="AA24" s="290">
        <f t="shared" si="64"/>
        <v>0</v>
      </c>
      <c r="AB24" s="290">
        <f t="shared" si="28"/>
        <v>0</v>
      </c>
      <c r="AC24" s="290">
        <f t="shared" si="29"/>
        <v>0</v>
      </c>
      <c r="AD24" s="290">
        <f t="shared" si="30"/>
        <v>0</v>
      </c>
      <c r="AE24" s="9"/>
      <c r="AF24" s="289">
        <f>+IFERROR(VLOOKUP($H24,Tabelle!$N$10:$P$58,3,FALSE),0)</f>
        <v>0</v>
      </c>
      <c r="AG24" s="290">
        <f t="shared" si="31"/>
        <v>0</v>
      </c>
      <c r="AH24" s="290" t="e">
        <f>IF(OR($O24&gt;$AG$5,$O24=""),(X24+AA24)*Tabelle!$P$51,0)</f>
        <v>#REF!</v>
      </c>
      <c r="AI24" s="290">
        <f t="shared" si="32"/>
        <v>0</v>
      </c>
      <c r="AJ24" s="290" t="e">
        <f>IF(OR($O24&gt;$AG$5,$O24=""),(Z24+AB24)*Tabelle!$P$51,0)</f>
        <v>#REF!</v>
      </c>
      <c r="AK24" s="290">
        <f t="shared" si="65"/>
        <v>0</v>
      </c>
      <c r="AL24" s="290">
        <f t="shared" si="66"/>
        <v>0</v>
      </c>
      <c r="AM24" s="290">
        <f t="shared" si="33"/>
        <v>0</v>
      </c>
      <c r="AN24" s="290">
        <f t="shared" si="34"/>
        <v>0</v>
      </c>
      <c r="AP24" s="289">
        <f>+IFERROR(VLOOKUP($H24,Tabelle!$N$10:$Q$58,4,FALSE),0)</f>
        <v>0</v>
      </c>
      <c r="AQ24" s="290">
        <f t="shared" si="35"/>
        <v>0</v>
      </c>
      <c r="AR24" s="290" t="e">
        <f>IF(OR($O24&gt;$AQ$5,$O24=""),(AH24+AK24)*Tabelle!$Q$52,0)</f>
        <v>#REF!</v>
      </c>
      <c r="AS24" s="290">
        <f t="shared" si="36"/>
        <v>0</v>
      </c>
      <c r="AT24" s="290" t="e">
        <f>IF(OR($O24&gt;$AQ$5,$O24=""),(AJ24+AL24)*Tabelle!$Q$52,0)</f>
        <v>#REF!</v>
      </c>
      <c r="AU24" s="290">
        <f t="shared" si="37"/>
        <v>0</v>
      </c>
      <c r="AV24" s="290">
        <f t="shared" si="67"/>
        <v>0</v>
      </c>
      <c r="AW24" s="290">
        <f t="shared" si="68"/>
        <v>0</v>
      </c>
      <c r="AX24" s="290">
        <f t="shared" si="38"/>
        <v>0</v>
      </c>
      <c r="AZ24" s="289">
        <f>+IFERROR(VLOOKUP($H24,Tabelle!$N$10:$R$58,5,FALSE),0)</f>
        <v>0</v>
      </c>
      <c r="BA24" s="290">
        <f t="shared" si="39"/>
        <v>0</v>
      </c>
      <c r="BB24" s="290" t="e">
        <f>IF(OR($O24&gt;$BA$5,$O24=""),(AR24+AU24)*Tabelle!$R$53,0)</f>
        <v>#REF!</v>
      </c>
      <c r="BC24" s="290">
        <f t="shared" si="40"/>
        <v>0</v>
      </c>
      <c r="BD24" s="290" t="e">
        <f>IF(OR($O24&gt;$BA$5,$O24=""),(AT24+AV24)*Tabelle!$R$53,0)</f>
        <v>#REF!</v>
      </c>
      <c r="BE24" s="290">
        <f t="shared" si="69"/>
        <v>0</v>
      </c>
      <c r="BF24" s="290">
        <f t="shared" si="41"/>
        <v>0</v>
      </c>
      <c r="BG24" s="290">
        <f t="shared" si="70"/>
        <v>0</v>
      </c>
      <c r="BH24" s="290">
        <f t="shared" si="42"/>
        <v>0</v>
      </c>
      <c r="BJ24" s="289">
        <f>+IFERROR(VLOOKUP($H24,Tabelle!$N$10:$S$58,6,FALSE),0)</f>
        <v>0</v>
      </c>
      <c r="BK24" s="290">
        <f t="shared" si="43"/>
        <v>0</v>
      </c>
      <c r="BL24" s="290" t="e">
        <f>IF(OR($O24&gt;$BK$5,$O24=""),(BB24+BE24)*Tabelle!$S$54,0)</f>
        <v>#REF!</v>
      </c>
      <c r="BM24" s="290">
        <f t="shared" si="44"/>
        <v>0</v>
      </c>
      <c r="BN24" s="290" t="e">
        <f>IF(OR($O24&gt;$BK$5,$O24=""),(BD24+BF24)*Tabelle!$S$54,0)</f>
        <v>#REF!</v>
      </c>
      <c r="BO24" s="290">
        <f t="shared" si="45"/>
        <v>0</v>
      </c>
      <c r="BP24" s="290">
        <f t="shared" si="46"/>
        <v>0</v>
      </c>
      <c r="BQ24" s="290">
        <f t="shared" si="47"/>
        <v>0</v>
      </c>
      <c r="BR24" s="290">
        <f t="shared" si="48"/>
        <v>0</v>
      </c>
      <c r="BT24" s="289">
        <f>+IFERROR(IF(H24=2021,VLOOKUP($H24,Tabelle!$N$10:$T$58,7,FALSE),0),0)</f>
        <v>0</v>
      </c>
      <c r="BU24" s="290">
        <f t="shared" si="49"/>
        <v>0</v>
      </c>
      <c r="BV24" s="290">
        <f t="shared" si="50"/>
        <v>0</v>
      </c>
      <c r="BW24" s="290">
        <f t="shared" si="71"/>
        <v>0</v>
      </c>
      <c r="BX24" s="290">
        <f t="shared" si="71"/>
        <v>0</v>
      </c>
      <c r="BY24" s="290">
        <f t="shared" si="72"/>
        <v>0</v>
      </c>
      <c r="BZ24" s="290">
        <f t="shared" si="73"/>
        <v>0</v>
      </c>
      <c r="CB24" s="289">
        <f>+IFERROR(IF(AND(H24&lt;=2022,H24&gt;=2021),VLOOKUP($H24,Tabelle!$N$10:$U$58,8,FALSE),0),0)</f>
        <v>0</v>
      </c>
      <c r="CC24" s="290">
        <f t="shared" si="74"/>
        <v>0</v>
      </c>
      <c r="CD24" s="290">
        <f>IF(OR($O24&gt;$CC$5,$O24=""),+BW24*Tabelle!$U$56,0)</f>
        <v>0</v>
      </c>
      <c r="CE24" s="290">
        <f t="shared" si="51"/>
        <v>0</v>
      </c>
      <c r="CF24" s="290">
        <f>IF(OR($O24&gt;$CC$5,$O24=""),+BX24*Tabelle!$U$56,0)</f>
        <v>0</v>
      </c>
      <c r="CG24" s="290">
        <f t="shared" si="75"/>
        <v>0</v>
      </c>
      <c r="CH24" s="290">
        <f t="shared" si="76"/>
        <v>0</v>
      </c>
      <c r="CI24" s="290">
        <f t="shared" si="77"/>
        <v>0</v>
      </c>
      <c r="CJ24" s="290">
        <f t="shared" si="78"/>
        <v>0</v>
      </c>
      <c r="CL24" s="289">
        <f>+IFERROR(IF(AND(H24&lt;=2023,H24&gt;=2021),VLOOKUP($H24,Tabelle!$N$10:$V$58,9,FALSE),0),0)</f>
        <v>0</v>
      </c>
      <c r="CM24" s="290">
        <f t="shared" si="52"/>
        <v>0</v>
      </c>
      <c r="CN24" s="290">
        <f>IF(OR($O24&gt;$CM$5,$O24=""),+(CD24+CG24)*Tabelle!$V$57,0)</f>
        <v>0</v>
      </c>
      <c r="CO24" s="290">
        <f t="shared" si="53"/>
        <v>0</v>
      </c>
      <c r="CP24" s="290">
        <f>IF(OR($O24&gt;$CM$5,$O24=""),+(CF24+CH24)*Tabelle!$V$57,0)</f>
        <v>0</v>
      </c>
      <c r="CQ24" s="290">
        <f t="shared" si="79"/>
        <v>0</v>
      </c>
      <c r="CR24" s="290">
        <f t="shared" si="80"/>
        <v>0</v>
      </c>
      <c r="CS24" s="290">
        <f t="shared" si="81"/>
        <v>0</v>
      </c>
      <c r="CT24" s="290">
        <f t="shared" si="82"/>
        <v>0</v>
      </c>
      <c r="CV24" s="289">
        <f>+IFERROR(IF(AND(R24&lt;=2023,R24&gt;=2021),VLOOKUP($H24,Tabelle!$N$10:$V$58,9,FALSE),0),0)</f>
        <v>0</v>
      </c>
      <c r="CW24" s="290">
        <f t="shared" si="54"/>
        <v>0</v>
      </c>
      <c r="CX24" s="290">
        <f>IF(OR($O24&gt;$CM$5,$O24=""),+(CN24+CQ24)*Tabelle!$V$57,0)</f>
        <v>0</v>
      </c>
      <c r="CY24" s="290">
        <f t="shared" si="55"/>
        <v>0</v>
      </c>
      <c r="CZ24" s="290">
        <f>IF(OR($O24&gt;$CM$5,$O24=""),+(CP24+CR24)*Tabelle!$V$57,0)</f>
        <v>0</v>
      </c>
      <c r="DA24" s="290">
        <f t="shared" si="83"/>
        <v>0</v>
      </c>
      <c r="DB24" s="290">
        <f t="shared" si="84"/>
        <v>0</v>
      </c>
      <c r="DC24" s="290">
        <f t="shared" si="85"/>
        <v>0</v>
      </c>
      <c r="DD24" s="290">
        <f t="shared" si="86"/>
        <v>0</v>
      </c>
      <c r="DF24" s="289">
        <f>+IFERROR(IF(AND(AB24&lt;=2023,AB24&gt;=2021),VLOOKUP($H24,Tabelle!$N$10:$V$58,9,FALSE),0),0)</f>
        <v>0</v>
      </c>
      <c r="DG24" s="290">
        <f t="shared" si="56"/>
        <v>0</v>
      </c>
      <c r="DH24" s="290">
        <f>IF(OR($O24&gt;$CM$5,$O24=""),+(CX24+DA24)*Tabelle!$V$57,0)</f>
        <v>0</v>
      </c>
      <c r="DI24" s="290">
        <f t="shared" si="57"/>
        <v>0</v>
      </c>
      <c r="DJ24" s="290">
        <f>IF(OR($O24&gt;$CM$5,$O24=""),+(CZ24+DB24)*Tabelle!$V$57,0)</f>
        <v>0</v>
      </c>
      <c r="DK24" s="290">
        <f t="shared" si="87"/>
        <v>0</v>
      </c>
      <c r="DL24" s="290">
        <f t="shared" si="88"/>
        <v>0</v>
      </c>
      <c r="DM24" s="290">
        <f t="shared" si="89"/>
        <v>0</v>
      </c>
      <c r="DN24" s="290">
        <f t="shared" si="90"/>
        <v>0</v>
      </c>
      <c r="DP24" s="289">
        <f>+IFERROR(IF(AND(AL24&lt;=2023,AL24&gt;=2021),VLOOKUP($H24,Tabelle!$N$10:$V$58,9,FALSE),0),0)</f>
        <v>0</v>
      </c>
      <c r="DQ24" s="290">
        <f t="shared" si="58"/>
        <v>0</v>
      </c>
      <c r="DR24" s="290">
        <f>IF(OR($O24&gt;$CM$5,$O24=""),+(DH24+DK24)*Tabelle!$V$57,0)</f>
        <v>0</v>
      </c>
      <c r="DS24" s="290">
        <f t="shared" si="59"/>
        <v>0</v>
      </c>
      <c r="DT24" s="290">
        <f>IF(OR($O24&gt;$CM$5,$O24=""),+(DJ24+DL24)*Tabelle!$V$57,0)</f>
        <v>0</v>
      </c>
      <c r="DU24" s="290">
        <f t="shared" si="91"/>
        <v>0</v>
      </c>
      <c r="DV24" s="290">
        <f t="shared" si="92"/>
        <v>0</v>
      </c>
      <c r="DW24" s="290">
        <f t="shared" si="93"/>
        <v>0</v>
      </c>
      <c r="DX24" s="290">
        <f t="shared" si="94"/>
        <v>0</v>
      </c>
      <c r="DZ24" s="289">
        <f>+IFERROR(IF(AND(AV24&lt;=2023,AV24&gt;=2021),VLOOKUP($H24,Tabelle!$N$10:$V$58,9,FALSE),0),0)</f>
        <v>0</v>
      </c>
      <c r="EA24" s="290">
        <f t="shared" si="60"/>
        <v>0</v>
      </c>
      <c r="EB24" s="290">
        <f>IF(OR($O24&gt;$CM$5,$O24=""),+(DR24+DU24)*Tabelle!$V$57,0)</f>
        <v>0</v>
      </c>
      <c r="EC24" s="290">
        <f t="shared" si="61"/>
        <v>0</v>
      </c>
      <c r="ED24" s="290">
        <f>IF(OR($O24&gt;$CM$5,$O24=""),+(DT24+DV24)*Tabelle!$V$57,0)</f>
        <v>0</v>
      </c>
      <c r="EE24" s="290">
        <f t="shared" si="95"/>
        <v>0</v>
      </c>
      <c r="EF24" s="290">
        <f t="shared" si="96"/>
        <v>0</v>
      </c>
      <c r="EG24" s="290">
        <f t="shared" si="97"/>
        <v>0</v>
      </c>
      <c r="EH24" s="290">
        <f t="shared" si="98"/>
        <v>0</v>
      </c>
      <c r="EJ24" s="289">
        <f>+IFERROR(IF(AND(BF24&lt;=2023,BF24&gt;=2021),VLOOKUP($H24,Tabelle!$N$10:$V$58,9,FALSE),0),0)</f>
        <v>0</v>
      </c>
      <c r="EK24" s="290">
        <f t="shared" si="62"/>
        <v>0</v>
      </c>
      <c r="EL24" s="290">
        <f>IF(OR($O24&gt;$CM$5,$O24=""),+(EB24+EE24)*Tabelle!$V$57,0)</f>
        <v>0</v>
      </c>
      <c r="EM24" s="290">
        <f t="shared" si="63"/>
        <v>0</v>
      </c>
      <c r="EN24" s="290">
        <f>IF(OR($O24&gt;$CM$5,$O24=""),+(ED24+EF24)*Tabelle!$V$57,0)</f>
        <v>0</v>
      </c>
      <c r="EO24" s="290">
        <f t="shared" si="99"/>
        <v>0</v>
      </c>
      <c r="EP24" s="290">
        <f t="shared" si="100"/>
        <v>0</v>
      </c>
      <c r="EQ24" s="290">
        <f t="shared" si="101"/>
        <v>0</v>
      </c>
      <c r="ER24" s="290">
        <f t="shared" si="102"/>
        <v>0</v>
      </c>
    </row>
    <row r="25" spans="2:148" x14ac:dyDescent="0.3">
      <c r="B25" s="889"/>
      <c r="C25" s="889"/>
      <c r="D25" s="287" t="str">
        <f>++IFERROR(INDEX(Tabelle!$H$11:$H$16,MATCH(IN_Cespiti_20!E25,Tabelle!$I$11:$I$16,0)),"")</f>
        <v/>
      </c>
      <c r="E25" s="889"/>
      <c r="F25" s="287" t="str">
        <f>++IFERROR(INDEX(Tabelle!$C$10:$C$44,MATCH(IN_Cespiti_20!G25,Tabelle!$E$10:$E$44,0)),"")</f>
        <v/>
      </c>
      <c r="G25" s="889"/>
      <c r="H25" s="889"/>
      <c r="I25" s="890"/>
      <c r="J25" s="890"/>
      <c r="K25" s="890"/>
      <c r="L25" s="890"/>
      <c r="M25" s="292"/>
      <c r="O25" s="889"/>
      <c r="Q25" s="288" t="str">
        <f>IF($D25=3,$M25,+IFERROR(VLOOKUP(CONCATENATE(D25,".",F25),Tabelle!$D$10:$F$44,3,),""))</f>
        <v/>
      </c>
      <c r="R25" s="891"/>
      <c r="S25" s="291"/>
      <c r="T25" s="288" t="str">
        <f>+IF(R25="",Q25,+IF(R25=Tabelle!$B$83,IN_Cespiti_20!Q25,IF(OR(R25=Tabelle!$B$81,R25=Tabelle!$B$82),IN_Cespiti_20!S25,0)))</f>
        <v/>
      </c>
      <c r="V25" s="289">
        <f>+IFERROR(VLOOKUP($H25,Tabelle!$N$10:$O$58,2,FALSE),0)</f>
        <v>0</v>
      </c>
      <c r="W25" s="290">
        <f t="shared" si="26"/>
        <v>0</v>
      </c>
      <c r="X25" s="290" t="e">
        <f>IF(OR($O25&gt;$W$5,$O25=""),#REF!*$V25,0)</f>
        <v>#REF!</v>
      </c>
      <c r="Y25" s="290">
        <f t="shared" si="27"/>
        <v>0</v>
      </c>
      <c r="Z25" s="290" t="e">
        <f>IF(OR($O25&gt;$W$5,$O25=""),#REF!*$V25,0)</f>
        <v>#REF!</v>
      </c>
      <c r="AA25" s="290">
        <f t="shared" si="64"/>
        <v>0</v>
      </c>
      <c r="AB25" s="290">
        <f t="shared" si="28"/>
        <v>0</v>
      </c>
      <c r="AC25" s="290">
        <f t="shared" si="29"/>
        <v>0</v>
      </c>
      <c r="AD25" s="290">
        <f t="shared" si="30"/>
        <v>0</v>
      </c>
      <c r="AE25" s="9"/>
      <c r="AF25" s="289">
        <f>+IFERROR(VLOOKUP($H25,Tabelle!$N$10:$P$58,3,FALSE),0)</f>
        <v>0</v>
      </c>
      <c r="AG25" s="290">
        <f t="shared" si="31"/>
        <v>0</v>
      </c>
      <c r="AH25" s="290" t="e">
        <f>IF(OR($O25&gt;$AG$5,$O25=""),(X25+AA25)*Tabelle!$P$51,0)</f>
        <v>#REF!</v>
      </c>
      <c r="AI25" s="290">
        <f t="shared" si="32"/>
        <v>0</v>
      </c>
      <c r="AJ25" s="290" t="e">
        <f>IF(OR($O25&gt;$AG$5,$O25=""),(Z25+AB25)*Tabelle!$P$51,0)</f>
        <v>#REF!</v>
      </c>
      <c r="AK25" s="290">
        <f t="shared" si="65"/>
        <v>0</v>
      </c>
      <c r="AL25" s="290">
        <f t="shared" si="66"/>
        <v>0</v>
      </c>
      <c r="AM25" s="290">
        <f t="shared" si="33"/>
        <v>0</v>
      </c>
      <c r="AN25" s="290">
        <f t="shared" si="34"/>
        <v>0</v>
      </c>
      <c r="AP25" s="289">
        <f>+IFERROR(VLOOKUP($H25,Tabelle!$N$10:$Q$58,4,FALSE),0)</f>
        <v>0</v>
      </c>
      <c r="AQ25" s="290">
        <f t="shared" si="35"/>
        <v>0</v>
      </c>
      <c r="AR25" s="290" t="e">
        <f>IF(OR($O25&gt;$AQ$5,$O25=""),(AH25+AK25)*Tabelle!$Q$52,0)</f>
        <v>#REF!</v>
      </c>
      <c r="AS25" s="290">
        <f t="shared" si="36"/>
        <v>0</v>
      </c>
      <c r="AT25" s="290" t="e">
        <f>IF(OR($O25&gt;$AQ$5,$O25=""),(AJ25+AL25)*Tabelle!$Q$52,0)</f>
        <v>#REF!</v>
      </c>
      <c r="AU25" s="290">
        <f t="shared" si="37"/>
        <v>0</v>
      </c>
      <c r="AV25" s="290">
        <f t="shared" si="67"/>
        <v>0</v>
      </c>
      <c r="AW25" s="290">
        <f t="shared" si="68"/>
        <v>0</v>
      </c>
      <c r="AX25" s="290">
        <f t="shared" si="38"/>
        <v>0</v>
      </c>
      <c r="AZ25" s="289">
        <f>+IFERROR(VLOOKUP($H25,Tabelle!$N$10:$R$58,5,FALSE),0)</f>
        <v>0</v>
      </c>
      <c r="BA25" s="290">
        <f t="shared" si="39"/>
        <v>0</v>
      </c>
      <c r="BB25" s="290" t="e">
        <f>IF(OR($O25&gt;$BA$5,$O25=""),(AR25+AU25)*Tabelle!$R$53,0)</f>
        <v>#REF!</v>
      </c>
      <c r="BC25" s="290">
        <f t="shared" si="40"/>
        <v>0</v>
      </c>
      <c r="BD25" s="290" t="e">
        <f>IF(OR($O25&gt;$BA$5,$O25=""),(AT25+AV25)*Tabelle!$R$53,0)</f>
        <v>#REF!</v>
      </c>
      <c r="BE25" s="290">
        <f t="shared" si="69"/>
        <v>0</v>
      </c>
      <c r="BF25" s="290">
        <f t="shared" si="41"/>
        <v>0</v>
      </c>
      <c r="BG25" s="290">
        <f t="shared" si="70"/>
        <v>0</v>
      </c>
      <c r="BH25" s="290">
        <f t="shared" si="42"/>
        <v>0</v>
      </c>
      <c r="BJ25" s="289">
        <f>+IFERROR(VLOOKUP($H25,Tabelle!$N$10:$S$58,6,FALSE),0)</f>
        <v>0</v>
      </c>
      <c r="BK25" s="290">
        <f t="shared" si="43"/>
        <v>0</v>
      </c>
      <c r="BL25" s="290" t="e">
        <f>IF(OR($O25&gt;$BK$5,$O25=""),(BB25+BE25)*Tabelle!$S$54,0)</f>
        <v>#REF!</v>
      </c>
      <c r="BM25" s="290">
        <f t="shared" si="44"/>
        <v>0</v>
      </c>
      <c r="BN25" s="290" t="e">
        <f>IF(OR($O25&gt;$BK$5,$O25=""),(BD25+BF25)*Tabelle!$S$54,0)</f>
        <v>#REF!</v>
      </c>
      <c r="BO25" s="290">
        <f t="shared" si="45"/>
        <v>0</v>
      </c>
      <c r="BP25" s="290">
        <f t="shared" si="46"/>
        <v>0</v>
      </c>
      <c r="BQ25" s="290">
        <f t="shared" si="47"/>
        <v>0</v>
      </c>
      <c r="BR25" s="290">
        <f t="shared" si="48"/>
        <v>0</v>
      </c>
      <c r="BT25" s="289">
        <f>+IFERROR(IF(H25=2021,VLOOKUP($H25,Tabelle!$N$10:$T$58,7,FALSE),0),0)</f>
        <v>0</v>
      </c>
      <c r="BU25" s="290">
        <f t="shared" si="49"/>
        <v>0</v>
      </c>
      <c r="BV25" s="290">
        <f t="shared" si="50"/>
        <v>0</v>
      </c>
      <c r="BW25" s="290">
        <f t="shared" si="71"/>
        <v>0</v>
      </c>
      <c r="BX25" s="290">
        <f t="shared" si="71"/>
        <v>0</v>
      </c>
      <c r="BY25" s="290">
        <f t="shared" si="72"/>
        <v>0</v>
      </c>
      <c r="BZ25" s="290">
        <f t="shared" si="73"/>
        <v>0</v>
      </c>
      <c r="CB25" s="289">
        <f>+IFERROR(IF(AND(H25&lt;=2022,H25&gt;=2021),VLOOKUP($H25,Tabelle!$N$10:$U$58,8,FALSE),0),0)</f>
        <v>0</v>
      </c>
      <c r="CC25" s="290">
        <f t="shared" si="74"/>
        <v>0</v>
      </c>
      <c r="CD25" s="290">
        <f>IF(OR($O25&gt;$CC$5,$O25=""),+BW25*Tabelle!$U$56,0)</f>
        <v>0</v>
      </c>
      <c r="CE25" s="290">
        <f t="shared" si="51"/>
        <v>0</v>
      </c>
      <c r="CF25" s="290">
        <f>IF(OR($O25&gt;$CC$5,$O25=""),+BX25*Tabelle!$U$56,0)</f>
        <v>0</v>
      </c>
      <c r="CG25" s="290">
        <f t="shared" si="75"/>
        <v>0</v>
      </c>
      <c r="CH25" s="290">
        <f t="shared" si="76"/>
        <v>0</v>
      </c>
      <c r="CI25" s="290">
        <f t="shared" si="77"/>
        <v>0</v>
      </c>
      <c r="CJ25" s="290">
        <f t="shared" si="78"/>
        <v>0</v>
      </c>
      <c r="CL25" s="289">
        <f>+IFERROR(IF(AND(H25&lt;=2023,H25&gt;=2021),VLOOKUP($H25,Tabelle!$N$10:$V$58,9,FALSE),0),0)</f>
        <v>0</v>
      </c>
      <c r="CM25" s="290">
        <f t="shared" si="52"/>
        <v>0</v>
      </c>
      <c r="CN25" s="290">
        <f>IF(OR($O25&gt;$CM$5,$O25=""),+(CD25+CG25)*Tabelle!$V$57,0)</f>
        <v>0</v>
      </c>
      <c r="CO25" s="290">
        <f t="shared" si="53"/>
        <v>0</v>
      </c>
      <c r="CP25" s="290">
        <f>IF(OR($O25&gt;$CM$5,$O25=""),+(CF25+CH25)*Tabelle!$V$57,0)</f>
        <v>0</v>
      </c>
      <c r="CQ25" s="290">
        <f t="shared" si="79"/>
        <v>0</v>
      </c>
      <c r="CR25" s="290">
        <f t="shared" si="80"/>
        <v>0</v>
      </c>
      <c r="CS25" s="290">
        <f t="shared" si="81"/>
        <v>0</v>
      </c>
      <c r="CT25" s="290">
        <f t="shared" si="82"/>
        <v>0</v>
      </c>
      <c r="CV25" s="289">
        <f>+IFERROR(IF(AND(R25&lt;=2023,R25&gt;=2021),VLOOKUP($H25,Tabelle!$N$10:$V$58,9,FALSE),0),0)</f>
        <v>0</v>
      </c>
      <c r="CW25" s="290">
        <f t="shared" si="54"/>
        <v>0</v>
      </c>
      <c r="CX25" s="290">
        <f>IF(OR($O25&gt;$CM$5,$O25=""),+(CN25+CQ25)*Tabelle!$V$57,0)</f>
        <v>0</v>
      </c>
      <c r="CY25" s="290">
        <f t="shared" si="55"/>
        <v>0</v>
      </c>
      <c r="CZ25" s="290">
        <f>IF(OR($O25&gt;$CM$5,$O25=""),+(CP25+CR25)*Tabelle!$V$57,0)</f>
        <v>0</v>
      </c>
      <c r="DA25" s="290">
        <f t="shared" si="83"/>
        <v>0</v>
      </c>
      <c r="DB25" s="290">
        <f t="shared" si="84"/>
        <v>0</v>
      </c>
      <c r="DC25" s="290">
        <f t="shared" si="85"/>
        <v>0</v>
      </c>
      <c r="DD25" s="290">
        <f t="shared" si="86"/>
        <v>0</v>
      </c>
      <c r="DF25" s="289">
        <f>+IFERROR(IF(AND(AB25&lt;=2023,AB25&gt;=2021),VLOOKUP($H25,Tabelle!$N$10:$V$58,9,FALSE),0),0)</f>
        <v>0</v>
      </c>
      <c r="DG25" s="290">
        <f t="shared" si="56"/>
        <v>0</v>
      </c>
      <c r="DH25" s="290">
        <f>IF(OR($O25&gt;$CM$5,$O25=""),+(CX25+DA25)*Tabelle!$V$57,0)</f>
        <v>0</v>
      </c>
      <c r="DI25" s="290">
        <f t="shared" si="57"/>
        <v>0</v>
      </c>
      <c r="DJ25" s="290">
        <f>IF(OR($O25&gt;$CM$5,$O25=""),+(CZ25+DB25)*Tabelle!$V$57,0)</f>
        <v>0</v>
      </c>
      <c r="DK25" s="290">
        <f t="shared" si="87"/>
        <v>0</v>
      </c>
      <c r="DL25" s="290">
        <f t="shared" si="88"/>
        <v>0</v>
      </c>
      <c r="DM25" s="290">
        <f t="shared" si="89"/>
        <v>0</v>
      </c>
      <c r="DN25" s="290">
        <f t="shared" si="90"/>
        <v>0</v>
      </c>
      <c r="DP25" s="289">
        <f>+IFERROR(IF(AND(AL25&lt;=2023,AL25&gt;=2021),VLOOKUP($H25,Tabelle!$N$10:$V$58,9,FALSE),0),0)</f>
        <v>0</v>
      </c>
      <c r="DQ25" s="290">
        <f t="shared" si="58"/>
        <v>0</v>
      </c>
      <c r="DR25" s="290">
        <f>IF(OR($O25&gt;$CM$5,$O25=""),+(DH25+DK25)*Tabelle!$V$57,0)</f>
        <v>0</v>
      </c>
      <c r="DS25" s="290">
        <f t="shared" si="59"/>
        <v>0</v>
      </c>
      <c r="DT25" s="290">
        <f>IF(OR($O25&gt;$CM$5,$O25=""),+(DJ25+DL25)*Tabelle!$V$57,0)</f>
        <v>0</v>
      </c>
      <c r="DU25" s="290">
        <f t="shared" si="91"/>
        <v>0</v>
      </c>
      <c r="DV25" s="290">
        <f t="shared" si="92"/>
        <v>0</v>
      </c>
      <c r="DW25" s="290">
        <f t="shared" si="93"/>
        <v>0</v>
      </c>
      <c r="DX25" s="290">
        <f t="shared" si="94"/>
        <v>0</v>
      </c>
      <c r="DZ25" s="289">
        <f>+IFERROR(IF(AND(AV25&lt;=2023,AV25&gt;=2021),VLOOKUP($H25,Tabelle!$N$10:$V$58,9,FALSE),0),0)</f>
        <v>0</v>
      </c>
      <c r="EA25" s="290">
        <f t="shared" si="60"/>
        <v>0</v>
      </c>
      <c r="EB25" s="290">
        <f>IF(OR($O25&gt;$CM$5,$O25=""),+(DR25+DU25)*Tabelle!$V$57,0)</f>
        <v>0</v>
      </c>
      <c r="EC25" s="290">
        <f t="shared" si="61"/>
        <v>0</v>
      </c>
      <c r="ED25" s="290">
        <f>IF(OR($O25&gt;$CM$5,$O25=""),+(DT25+DV25)*Tabelle!$V$57,0)</f>
        <v>0</v>
      </c>
      <c r="EE25" s="290">
        <f t="shared" si="95"/>
        <v>0</v>
      </c>
      <c r="EF25" s="290">
        <f t="shared" si="96"/>
        <v>0</v>
      </c>
      <c r="EG25" s="290">
        <f t="shared" si="97"/>
        <v>0</v>
      </c>
      <c r="EH25" s="290">
        <f t="shared" si="98"/>
        <v>0</v>
      </c>
      <c r="EJ25" s="289">
        <f>+IFERROR(IF(AND(BF25&lt;=2023,BF25&gt;=2021),VLOOKUP($H25,Tabelle!$N$10:$V$58,9,FALSE),0),0)</f>
        <v>0</v>
      </c>
      <c r="EK25" s="290">
        <f t="shared" si="62"/>
        <v>0</v>
      </c>
      <c r="EL25" s="290">
        <f>IF(OR($O25&gt;$CM$5,$O25=""),+(EB25+EE25)*Tabelle!$V$57,0)</f>
        <v>0</v>
      </c>
      <c r="EM25" s="290">
        <f t="shared" si="63"/>
        <v>0</v>
      </c>
      <c r="EN25" s="290">
        <f>IF(OR($O25&gt;$CM$5,$O25=""),+(ED25+EF25)*Tabelle!$V$57,0)</f>
        <v>0</v>
      </c>
      <c r="EO25" s="290">
        <f t="shared" si="99"/>
        <v>0</v>
      </c>
      <c r="EP25" s="290">
        <f t="shared" si="100"/>
        <v>0</v>
      </c>
      <c r="EQ25" s="290">
        <f t="shared" si="101"/>
        <v>0</v>
      </c>
      <c r="ER25" s="290">
        <f t="shared" si="102"/>
        <v>0</v>
      </c>
    </row>
    <row r="26" spans="2:148" x14ac:dyDescent="0.3">
      <c r="B26" s="889"/>
      <c r="C26" s="889"/>
      <c r="D26" s="287" t="str">
        <f>++IFERROR(INDEX(Tabelle!$H$11:$H$16,MATCH(IN_Cespiti_20!E26,Tabelle!$I$11:$I$16,0)),"")</f>
        <v/>
      </c>
      <c r="E26" s="889"/>
      <c r="F26" s="287" t="str">
        <f>++IFERROR(INDEX(Tabelle!$C$10:$C$44,MATCH(IN_Cespiti_20!G26,Tabelle!$E$10:$E$44,0)),"")</f>
        <v/>
      </c>
      <c r="G26" s="889"/>
      <c r="H26" s="889"/>
      <c r="I26" s="890"/>
      <c r="J26" s="890"/>
      <c r="K26" s="890"/>
      <c r="L26" s="890"/>
      <c r="M26" s="292"/>
      <c r="O26" s="889"/>
      <c r="Q26" s="288" t="str">
        <f>IF($D26=3,$M26,+IFERROR(VLOOKUP(CONCATENATE(D26,".",F26),Tabelle!$D$10:$F$44,3,),""))</f>
        <v/>
      </c>
      <c r="R26" s="891"/>
      <c r="S26" s="291"/>
      <c r="T26" s="288" t="str">
        <f>+IF(R26="",Q26,+IF(R26=Tabelle!$B$83,IN_Cespiti_20!Q26,IF(OR(R26=Tabelle!$B$81,R26=Tabelle!$B$82),IN_Cespiti_20!S26,0)))</f>
        <v/>
      </c>
      <c r="V26" s="289">
        <f>+IFERROR(VLOOKUP($H26,Tabelle!$N$10:$O$58,2,FALSE),0)</f>
        <v>0</v>
      </c>
      <c r="W26" s="290">
        <f t="shared" si="26"/>
        <v>0</v>
      </c>
      <c r="X26" s="290" t="e">
        <f>IF(OR($O26&gt;$W$5,$O26=""),#REF!*$V26,0)</f>
        <v>#REF!</v>
      </c>
      <c r="Y26" s="290">
        <f t="shared" si="27"/>
        <v>0</v>
      </c>
      <c r="Z26" s="290" t="e">
        <f>IF(OR($O26&gt;$W$5,$O26=""),#REF!*$V26,0)</f>
        <v>#REF!</v>
      </c>
      <c r="AA26" s="290">
        <f t="shared" si="64"/>
        <v>0</v>
      </c>
      <c r="AB26" s="290">
        <f t="shared" si="28"/>
        <v>0</v>
      </c>
      <c r="AC26" s="290">
        <f t="shared" si="29"/>
        <v>0</v>
      </c>
      <c r="AD26" s="290">
        <f t="shared" si="30"/>
        <v>0</v>
      </c>
      <c r="AE26" s="9"/>
      <c r="AF26" s="289">
        <f>+IFERROR(VLOOKUP($H26,Tabelle!$N$10:$P$58,3,FALSE),0)</f>
        <v>0</v>
      </c>
      <c r="AG26" s="290">
        <f t="shared" si="31"/>
        <v>0</v>
      </c>
      <c r="AH26" s="290" t="e">
        <f>IF(OR($O26&gt;$AG$5,$O26=""),(X26+AA26)*Tabelle!$P$51,0)</f>
        <v>#REF!</v>
      </c>
      <c r="AI26" s="290">
        <f t="shared" si="32"/>
        <v>0</v>
      </c>
      <c r="AJ26" s="290" t="e">
        <f>IF(OR($O26&gt;$AG$5,$O26=""),(Z26+AB26)*Tabelle!$P$51,0)</f>
        <v>#REF!</v>
      </c>
      <c r="AK26" s="290">
        <f t="shared" si="65"/>
        <v>0</v>
      </c>
      <c r="AL26" s="290">
        <f t="shared" si="66"/>
        <v>0</v>
      </c>
      <c r="AM26" s="290">
        <f t="shared" si="33"/>
        <v>0</v>
      </c>
      <c r="AN26" s="290">
        <f t="shared" si="34"/>
        <v>0</v>
      </c>
      <c r="AP26" s="289">
        <f>+IFERROR(VLOOKUP($H26,Tabelle!$N$10:$Q$58,4,FALSE),0)</f>
        <v>0</v>
      </c>
      <c r="AQ26" s="290">
        <f t="shared" si="35"/>
        <v>0</v>
      </c>
      <c r="AR26" s="290" t="e">
        <f>IF(OR($O26&gt;$AQ$5,$O26=""),(AH26+AK26)*Tabelle!$Q$52,0)</f>
        <v>#REF!</v>
      </c>
      <c r="AS26" s="290">
        <f t="shared" si="36"/>
        <v>0</v>
      </c>
      <c r="AT26" s="290" t="e">
        <f>IF(OR($O26&gt;$AQ$5,$O26=""),(AJ26+AL26)*Tabelle!$Q$52,0)</f>
        <v>#REF!</v>
      </c>
      <c r="AU26" s="290">
        <f t="shared" si="37"/>
        <v>0</v>
      </c>
      <c r="AV26" s="290">
        <f t="shared" si="67"/>
        <v>0</v>
      </c>
      <c r="AW26" s="290">
        <f t="shared" si="68"/>
        <v>0</v>
      </c>
      <c r="AX26" s="290">
        <f t="shared" si="38"/>
        <v>0</v>
      </c>
      <c r="AZ26" s="289">
        <f>+IFERROR(VLOOKUP($H26,Tabelle!$N$10:$R$58,5,FALSE),0)</f>
        <v>0</v>
      </c>
      <c r="BA26" s="290">
        <f t="shared" si="39"/>
        <v>0</v>
      </c>
      <c r="BB26" s="290" t="e">
        <f>IF(OR($O26&gt;$BA$5,$O26=""),(AR26+AU26)*Tabelle!$R$53,0)</f>
        <v>#REF!</v>
      </c>
      <c r="BC26" s="290">
        <f t="shared" si="40"/>
        <v>0</v>
      </c>
      <c r="BD26" s="290" t="e">
        <f>IF(OR($O26&gt;$BA$5,$O26=""),(AT26+AV26)*Tabelle!$R$53,0)</f>
        <v>#REF!</v>
      </c>
      <c r="BE26" s="290">
        <f t="shared" si="69"/>
        <v>0</v>
      </c>
      <c r="BF26" s="290">
        <f t="shared" si="41"/>
        <v>0</v>
      </c>
      <c r="BG26" s="290">
        <f t="shared" si="70"/>
        <v>0</v>
      </c>
      <c r="BH26" s="290">
        <f t="shared" si="42"/>
        <v>0</v>
      </c>
      <c r="BJ26" s="289">
        <f>+IFERROR(VLOOKUP($H26,Tabelle!$N$10:$S$58,6,FALSE),0)</f>
        <v>0</v>
      </c>
      <c r="BK26" s="290">
        <f t="shared" si="43"/>
        <v>0</v>
      </c>
      <c r="BL26" s="290" t="e">
        <f>IF(OR($O26&gt;$BK$5,$O26=""),(BB26+BE26)*Tabelle!$S$54,0)</f>
        <v>#REF!</v>
      </c>
      <c r="BM26" s="290">
        <f t="shared" si="44"/>
        <v>0</v>
      </c>
      <c r="BN26" s="290" t="e">
        <f>IF(OR($O26&gt;$BK$5,$O26=""),(BD26+BF26)*Tabelle!$S$54,0)</f>
        <v>#REF!</v>
      </c>
      <c r="BO26" s="290">
        <f t="shared" si="45"/>
        <v>0</v>
      </c>
      <c r="BP26" s="290">
        <f t="shared" si="46"/>
        <v>0</v>
      </c>
      <c r="BQ26" s="290">
        <f t="shared" si="47"/>
        <v>0</v>
      </c>
      <c r="BR26" s="290">
        <f t="shared" si="48"/>
        <v>0</v>
      </c>
      <c r="BT26" s="289">
        <f>+IFERROR(IF(H26=2021,VLOOKUP($H26,Tabelle!$N$10:$T$58,7,FALSE),0),0)</f>
        <v>0</v>
      </c>
      <c r="BU26" s="290">
        <f t="shared" si="49"/>
        <v>0</v>
      </c>
      <c r="BV26" s="290">
        <f t="shared" si="50"/>
        <v>0</v>
      </c>
      <c r="BW26" s="290">
        <f t="shared" si="71"/>
        <v>0</v>
      </c>
      <c r="BX26" s="290">
        <f t="shared" si="71"/>
        <v>0</v>
      </c>
      <c r="BY26" s="290">
        <f t="shared" si="72"/>
        <v>0</v>
      </c>
      <c r="BZ26" s="290">
        <f t="shared" si="73"/>
        <v>0</v>
      </c>
      <c r="CB26" s="289">
        <f>+IFERROR(IF(AND(H26&lt;=2022,H26&gt;=2021),VLOOKUP($H26,Tabelle!$N$10:$U$58,8,FALSE),0),0)</f>
        <v>0</v>
      </c>
      <c r="CC26" s="290">
        <f t="shared" si="74"/>
        <v>0</v>
      </c>
      <c r="CD26" s="290">
        <f>IF(OR($O26&gt;$CC$5,$O26=""),+BW26*Tabelle!$U$56,0)</f>
        <v>0</v>
      </c>
      <c r="CE26" s="290">
        <f t="shared" si="51"/>
        <v>0</v>
      </c>
      <c r="CF26" s="290">
        <f>IF(OR($O26&gt;$CC$5,$O26=""),+BX26*Tabelle!$U$56,0)</f>
        <v>0</v>
      </c>
      <c r="CG26" s="290">
        <f t="shared" si="75"/>
        <v>0</v>
      </c>
      <c r="CH26" s="290">
        <f t="shared" si="76"/>
        <v>0</v>
      </c>
      <c r="CI26" s="290">
        <f t="shared" si="77"/>
        <v>0</v>
      </c>
      <c r="CJ26" s="290">
        <f t="shared" si="78"/>
        <v>0</v>
      </c>
      <c r="CL26" s="289">
        <f>+IFERROR(IF(AND(H26&lt;=2023,H26&gt;=2021),VLOOKUP($H26,Tabelle!$N$10:$V$58,9,FALSE),0),0)</f>
        <v>0</v>
      </c>
      <c r="CM26" s="290">
        <f t="shared" si="52"/>
        <v>0</v>
      </c>
      <c r="CN26" s="290">
        <f>IF(OR($O26&gt;$CM$5,$O26=""),+(CD26+CG26)*Tabelle!$V$57,0)</f>
        <v>0</v>
      </c>
      <c r="CO26" s="290">
        <f t="shared" si="53"/>
        <v>0</v>
      </c>
      <c r="CP26" s="290">
        <f>IF(OR($O26&gt;$CM$5,$O26=""),+(CF26+CH26)*Tabelle!$V$57,0)</f>
        <v>0</v>
      </c>
      <c r="CQ26" s="290">
        <f t="shared" si="79"/>
        <v>0</v>
      </c>
      <c r="CR26" s="290">
        <f t="shared" si="80"/>
        <v>0</v>
      </c>
      <c r="CS26" s="290">
        <f t="shared" si="81"/>
        <v>0</v>
      </c>
      <c r="CT26" s="290">
        <f t="shared" si="82"/>
        <v>0</v>
      </c>
      <c r="CV26" s="289">
        <f>+IFERROR(IF(AND(R26&lt;=2023,R26&gt;=2021),VLOOKUP($H26,Tabelle!$N$10:$V$58,9,FALSE),0),0)</f>
        <v>0</v>
      </c>
      <c r="CW26" s="290">
        <f t="shared" si="54"/>
        <v>0</v>
      </c>
      <c r="CX26" s="290">
        <f>IF(OR($O26&gt;$CM$5,$O26=""),+(CN26+CQ26)*Tabelle!$V$57,0)</f>
        <v>0</v>
      </c>
      <c r="CY26" s="290">
        <f t="shared" si="55"/>
        <v>0</v>
      </c>
      <c r="CZ26" s="290">
        <f>IF(OR($O26&gt;$CM$5,$O26=""),+(CP26+CR26)*Tabelle!$V$57,0)</f>
        <v>0</v>
      </c>
      <c r="DA26" s="290">
        <f t="shared" si="83"/>
        <v>0</v>
      </c>
      <c r="DB26" s="290">
        <f t="shared" si="84"/>
        <v>0</v>
      </c>
      <c r="DC26" s="290">
        <f t="shared" si="85"/>
        <v>0</v>
      </c>
      <c r="DD26" s="290">
        <f t="shared" si="86"/>
        <v>0</v>
      </c>
      <c r="DF26" s="289">
        <f>+IFERROR(IF(AND(AB26&lt;=2023,AB26&gt;=2021),VLOOKUP($H26,Tabelle!$N$10:$V$58,9,FALSE),0),0)</f>
        <v>0</v>
      </c>
      <c r="DG26" s="290">
        <f t="shared" si="56"/>
        <v>0</v>
      </c>
      <c r="DH26" s="290">
        <f>IF(OR($O26&gt;$CM$5,$O26=""),+(CX26+DA26)*Tabelle!$V$57,0)</f>
        <v>0</v>
      </c>
      <c r="DI26" s="290">
        <f t="shared" si="57"/>
        <v>0</v>
      </c>
      <c r="DJ26" s="290">
        <f>IF(OR($O26&gt;$CM$5,$O26=""),+(CZ26+DB26)*Tabelle!$V$57,0)</f>
        <v>0</v>
      </c>
      <c r="DK26" s="290">
        <f t="shared" si="87"/>
        <v>0</v>
      </c>
      <c r="DL26" s="290">
        <f t="shared" si="88"/>
        <v>0</v>
      </c>
      <c r="DM26" s="290">
        <f t="shared" si="89"/>
        <v>0</v>
      </c>
      <c r="DN26" s="290">
        <f t="shared" si="90"/>
        <v>0</v>
      </c>
      <c r="DP26" s="289">
        <f>+IFERROR(IF(AND(AL26&lt;=2023,AL26&gt;=2021),VLOOKUP($H26,Tabelle!$N$10:$V$58,9,FALSE),0),0)</f>
        <v>0</v>
      </c>
      <c r="DQ26" s="290">
        <f t="shared" si="58"/>
        <v>0</v>
      </c>
      <c r="DR26" s="290">
        <f>IF(OR($O26&gt;$CM$5,$O26=""),+(DH26+DK26)*Tabelle!$V$57,0)</f>
        <v>0</v>
      </c>
      <c r="DS26" s="290">
        <f t="shared" si="59"/>
        <v>0</v>
      </c>
      <c r="DT26" s="290">
        <f>IF(OR($O26&gt;$CM$5,$O26=""),+(DJ26+DL26)*Tabelle!$V$57,0)</f>
        <v>0</v>
      </c>
      <c r="DU26" s="290">
        <f t="shared" si="91"/>
        <v>0</v>
      </c>
      <c r="DV26" s="290">
        <f t="shared" si="92"/>
        <v>0</v>
      </c>
      <c r="DW26" s="290">
        <f t="shared" si="93"/>
        <v>0</v>
      </c>
      <c r="DX26" s="290">
        <f t="shared" si="94"/>
        <v>0</v>
      </c>
      <c r="DZ26" s="289">
        <f>+IFERROR(IF(AND(AV26&lt;=2023,AV26&gt;=2021),VLOOKUP($H26,Tabelle!$N$10:$V$58,9,FALSE),0),0)</f>
        <v>0</v>
      </c>
      <c r="EA26" s="290">
        <f t="shared" si="60"/>
        <v>0</v>
      </c>
      <c r="EB26" s="290">
        <f>IF(OR($O26&gt;$CM$5,$O26=""),+(DR26+DU26)*Tabelle!$V$57,0)</f>
        <v>0</v>
      </c>
      <c r="EC26" s="290">
        <f t="shared" si="61"/>
        <v>0</v>
      </c>
      <c r="ED26" s="290">
        <f>IF(OR($O26&gt;$CM$5,$O26=""),+(DT26+DV26)*Tabelle!$V$57,0)</f>
        <v>0</v>
      </c>
      <c r="EE26" s="290">
        <f t="shared" si="95"/>
        <v>0</v>
      </c>
      <c r="EF26" s="290">
        <f t="shared" si="96"/>
        <v>0</v>
      </c>
      <c r="EG26" s="290">
        <f t="shared" si="97"/>
        <v>0</v>
      </c>
      <c r="EH26" s="290">
        <f t="shared" si="98"/>
        <v>0</v>
      </c>
      <c r="EJ26" s="289">
        <f>+IFERROR(IF(AND(BF26&lt;=2023,BF26&gt;=2021),VLOOKUP($H26,Tabelle!$N$10:$V$58,9,FALSE),0),0)</f>
        <v>0</v>
      </c>
      <c r="EK26" s="290">
        <f t="shared" si="62"/>
        <v>0</v>
      </c>
      <c r="EL26" s="290">
        <f>IF(OR($O26&gt;$CM$5,$O26=""),+(EB26+EE26)*Tabelle!$V$57,0)</f>
        <v>0</v>
      </c>
      <c r="EM26" s="290">
        <f t="shared" si="63"/>
        <v>0</v>
      </c>
      <c r="EN26" s="290">
        <f>IF(OR($O26&gt;$CM$5,$O26=""),+(ED26+EF26)*Tabelle!$V$57,0)</f>
        <v>0</v>
      </c>
      <c r="EO26" s="290">
        <f t="shared" si="99"/>
        <v>0</v>
      </c>
      <c r="EP26" s="290">
        <f t="shared" si="100"/>
        <v>0</v>
      </c>
      <c r="EQ26" s="290">
        <f t="shared" si="101"/>
        <v>0</v>
      </c>
      <c r="ER26" s="290">
        <f t="shared" si="102"/>
        <v>0</v>
      </c>
    </row>
    <row r="27" spans="2:148" x14ac:dyDescent="0.3">
      <c r="B27" s="889"/>
      <c r="C27" s="889"/>
      <c r="D27" s="287" t="str">
        <f>++IFERROR(INDEX(Tabelle!$H$11:$H$16,MATCH(IN_Cespiti_20!E27,Tabelle!$I$11:$I$16,0)),"")</f>
        <v/>
      </c>
      <c r="E27" s="889"/>
      <c r="F27" s="287" t="str">
        <f>++IFERROR(INDEX(Tabelle!$C$10:$C$44,MATCH(IN_Cespiti_20!G27,Tabelle!$E$10:$E$44,0)),"")</f>
        <v/>
      </c>
      <c r="G27" s="889"/>
      <c r="H27" s="889"/>
      <c r="I27" s="890"/>
      <c r="J27" s="890"/>
      <c r="K27" s="890"/>
      <c r="L27" s="890"/>
      <c r="M27" s="292"/>
      <c r="O27" s="889"/>
      <c r="Q27" s="288" t="str">
        <f>IF($D27=3,$M27,+IFERROR(VLOOKUP(CONCATENATE(D27,".",F27),Tabelle!$D$10:$F$44,3,),""))</f>
        <v/>
      </c>
      <c r="R27" s="891"/>
      <c r="S27" s="291"/>
      <c r="T27" s="288" t="str">
        <f>+IF(R27="",Q27,+IF(R27=Tabelle!$B$83,IN_Cespiti_20!Q27,IF(OR(R27=Tabelle!$B$81,R27=Tabelle!$B$82),IN_Cespiti_20!S27,0)))</f>
        <v/>
      </c>
      <c r="V27" s="289">
        <f>+IFERROR(VLOOKUP($H27,Tabelle!$N$10:$O$58,2,FALSE),0)</f>
        <v>0</v>
      </c>
      <c r="W27" s="290">
        <f t="shared" si="26"/>
        <v>0</v>
      </c>
      <c r="X27" s="290" t="e">
        <f>IF(OR($O27&gt;$W$5,$O27=""),#REF!*$V27,0)</f>
        <v>#REF!</v>
      </c>
      <c r="Y27" s="290">
        <f t="shared" si="27"/>
        <v>0</v>
      </c>
      <c r="Z27" s="290" t="e">
        <f>IF(OR($O27&gt;$W$5,$O27=""),#REF!*$V27,0)</f>
        <v>#REF!</v>
      </c>
      <c r="AA27" s="290">
        <f t="shared" si="64"/>
        <v>0</v>
      </c>
      <c r="AB27" s="290">
        <f t="shared" si="28"/>
        <v>0</v>
      </c>
      <c r="AC27" s="290">
        <f t="shared" si="29"/>
        <v>0</v>
      </c>
      <c r="AD27" s="290">
        <f t="shared" si="30"/>
        <v>0</v>
      </c>
      <c r="AE27" s="9"/>
      <c r="AF27" s="289">
        <f>+IFERROR(VLOOKUP($H27,Tabelle!$N$10:$P$58,3,FALSE),0)</f>
        <v>0</v>
      </c>
      <c r="AG27" s="290">
        <f t="shared" si="31"/>
        <v>0</v>
      </c>
      <c r="AH27" s="290" t="e">
        <f>IF(OR($O27&gt;$AG$5,$O27=""),(X27+AA27)*Tabelle!$P$51,0)</f>
        <v>#REF!</v>
      </c>
      <c r="AI27" s="290">
        <f t="shared" si="32"/>
        <v>0</v>
      </c>
      <c r="AJ27" s="290" t="e">
        <f>IF(OR($O27&gt;$AG$5,$O27=""),(Z27+AB27)*Tabelle!$P$51,0)</f>
        <v>#REF!</v>
      </c>
      <c r="AK27" s="290">
        <f t="shared" si="65"/>
        <v>0</v>
      </c>
      <c r="AL27" s="290">
        <f t="shared" si="66"/>
        <v>0</v>
      </c>
      <c r="AM27" s="290">
        <f t="shared" si="33"/>
        <v>0</v>
      </c>
      <c r="AN27" s="290">
        <f t="shared" si="34"/>
        <v>0</v>
      </c>
      <c r="AP27" s="289">
        <f>+IFERROR(VLOOKUP($H27,Tabelle!$N$10:$Q$58,4,FALSE),0)</f>
        <v>0</v>
      </c>
      <c r="AQ27" s="290">
        <f t="shared" si="35"/>
        <v>0</v>
      </c>
      <c r="AR27" s="290" t="e">
        <f>IF(OR($O27&gt;$AQ$5,$O27=""),(AH27+AK27)*Tabelle!$Q$52,0)</f>
        <v>#REF!</v>
      </c>
      <c r="AS27" s="290">
        <f t="shared" si="36"/>
        <v>0</v>
      </c>
      <c r="AT27" s="290" t="e">
        <f>IF(OR($O27&gt;$AQ$5,$O27=""),(AJ27+AL27)*Tabelle!$Q$52,0)</f>
        <v>#REF!</v>
      </c>
      <c r="AU27" s="290">
        <f t="shared" si="37"/>
        <v>0</v>
      </c>
      <c r="AV27" s="290">
        <f t="shared" si="67"/>
        <v>0</v>
      </c>
      <c r="AW27" s="290">
        <f t="shared" si="68"/>
        <v>0</v>
      </c>
      <c r="AX27" s="290">
        <f t="shared" si="38"/>
        <v>0</v>
      </c>
      <c r="AZ27" s="289">
        <f>+IFERROR(VLOOKUP($H27,Tabelle!$N$10:$R$58,5,FALSE),0)</f>
        <v>0</v>
      </c>
      <c r="BA27" s="290">
        <f t="shared" si="39"/>
        <v>0</v>
      </c>
      <c r="BB27" s="290" t="e">
        <f>IF(OR($O27&gt;$BA$5,$O27=""),(AR27+AU27)*Tabelle!$R$53,0)</f>
        <v>#REF!</v>
      </c>
      <c r="BC27" s="290">
        <f t="shared" si="40"/>
        <v>0</v>
      </c>
      <c r="BD27" s="290" t="e">
        <f>IF(OR($O27&gt;$BA$5,$O27=""),(AT27+AV27)*Tabelle!$R$53,0)</f>
        <v>#REF!</v>
      </c>
      <c r="BE27" s="290">
        <f t="shared" si="69"/>
        <v>0</v>
      </c>
      <c r="BF27" s="290">
        <f t="shared" si="41"/>
        <v>0</v>
      </c>
      <c r="BG27" s="290">
        <f t="shared" si="70"/>
        <v>0</v>
      </c>
      <c r="BH27" s="290">
        <f t="shared" si="42"/>
        <v>0</v>
      </c>
      <c r="BJ27" s="289">
        <f>+IFERROR(VLOOKUP($H27,Tabelle!$N$10:$S$58,6,FALSE),0)</f>
        <v>0</v>
      </c>
      <c r="BK27" s="290">
        <f t="shared" si="43"/>
        <v>0</v>
      </c>
      <c r="BL27" s="290" t="e">
        <f>IF(OR($O27&gt;$BK$5,$O27=""),(BB27+BE27)*Tabelle!$S$54,0)</f>
        <v>#REF!</v>
      </c>
      <c r="BM27" s="290">
        <f t="shared" si="44"/>
        <v>0</v>
      </c>
      <c r="BN27" s="290" t="e">
        <f>IF(OR($O27&gt;$BK$5,$O27=""),(BD27+BF27)*Tabelle!$S$54,0)</f>
        <v>#REF!</v>
      </c>
      <c r="BO27" s="290">
        <f t="shared" si="45"/>
        <v>0</v>
      </c>
      <c r="BP27" s="290">
        <f t="shared" si="46"/>
        <v>0</v>
      </c>
      <c r="BQ27" s="290">
        <f t="shared" si="47"/>
        <v>0</v>
      </c>
      <c r="BR27" s="290">
        <f t="shared" si="48"/>
        <v>0</v>
      </c>
      <c r="BT27" s="289">
        <f>+IFERROR(IF(H27=2021,VLOOKUP($H27,Tabelle!$N$10:$T$58,7,FALSE),0),0)</f>
        <v>0</v>
      </c>
      <c r="BU27" s="290">
        <f t="shared" si="49"/>
        <v>0</v>
      </c>
      <c r="BV27" s="290">
        <f t="shared" si="50"/>
        <v>0</v>
      </c>
      <c r="BW27" s="290">
        <f t="shared" si="71"/>
        <v>0</v>
      </c>
      <c r="BX27" s="290">
        <f t="shared" si="71"/>
        <v>0</v>
      </c>
      <c r="BY27" s="290">
        <f t="shared" si="72"/>
        <v>0</v>
      </c>
      <c r="BZ27" s="290">
        <f t="shared" si="73"/>
        <v>0</v>
      </c>
      <c r="CB27" s="289">
        <f>+IFERROR(IF(AND(H27&lt;=2022,H27&gt;=2021),VLOOKUP($H27,Tabelle!$N$10:$U$58,8,FALSE),0),0)</f>
        <v>0</v>
      </c>
      <c r="CC27" s="290">
        <f t="shared" si="74"/>
        <v>0</v>
      </c>
      <c r="CD27" s="290">
        <f>IF(OR($O27&gt;$CC$5,$O27=""),+BW27*Tabelle!$U$56,0)</f>
        <v>0</v>
      </c>
      <c r="CE27" s="290">
        <f t="shared" si="51"/>
        <v>0</v>
      </c>
      <c r="CF27" s="290">
        <f>IF(OR($O27&gt;$CC$5,$O27=""),+BX27*Tabelle!$U$56,0)</f>
        <v>0</v>
      </c>
      <c r="CG27" s="290">
        <f t="shared" si="75"/>
        <v>0</v>
      </c>
      <c r="CH27" s="290">
        <f t="shared" si="76"/>
        <v>0</v>
      </c>
      <c r="CI27" s="290">
        <f t="shared" si="77"/>
        <v>0</v>
      </c>
      <c r="CJ27" s="290">
        <f t="shared" si="78"/>
        <v>0</v>
      </c>
      <c r="CL27" s="289">
        <f>+IFERROR(IF(AND(H27&lt;=2023,H27&gt;=2021),VLOOKUP($H27,Tabelle!$N$10:$V$58,9,FALSE),0),0)</f>
        <v>0</v>
      </c>
      <c r="CM27" s="290">
        <f t="shared" si="52"/>
        <v>0</v>
      </c>
      <c r="CN27" s="290">
        <f>IF(OR($O27&gt;$CM$5,$O27=""),+(CD27+CG27)*Tabelle!$V$57,0)</f>
        <v>0</v>
      </c>
      <c r="CO27" s="290">
        <f t="shared" si="53"/>
        <v>0</v>
      </c>
      <c r="CP27" s="290">
        <f>IF(OR($O27&gt;$CM$5,$O27=""),+(CF27+CH27)*Tabelle!$V$57,0)</f>
        <v>0</v>
      </c>
      <c r="CQ27" s="290">
        <f t="shared" si="79"/>
        <v>0</v>
      </c>
      <c r="CR27" s="290">
        <f t="shared" si="80"/>
        <v>0</v>
      </c>
      <c r="CS27" s="290">
        <f t="shared" si="81"/>
        <v>0</v>
      </c>
      <c r="CT27" s="290">
        <f t="shared" si="82"/>
        <v>0</v>
      </c>
      <c r="CV27" s="289">
        <f>+IFERROR(IF(AND(R27&lt;=2023,R27&gt;=2021),VLOOKUP($H27,Tabelle!$N$10:$V$58,9,FALSE),0),0)</f>
        <v>0</v>
      </c>
      <c r="CW27" s="290">
        <f t="shared" si="54"/>
        <v>0</v>
      </c>
      <c r="CX27" s="290">
        <f>IF(OR($O27&gt;$CM$5,$O27=""),+(CN27+CQ27)*Tabelle!$V$57,0)</f>
        <v>0</v>
      </c>
      <c r="CY27" s="290">
        <f t="shared" si="55"/>
        <v>0</v>
      </c>
      <c r="CZ27" s="290">
        <f>IF(OR($O27&gt;$CM$5,$O27=""),+(CP27+CR27)*Tabelle!$V$57,0)</f>
        <v>0</v>
      </c>
      <c r="DA27" s="290">
        <f t="shared" si="83"/>
        <v>0</v>
      </c>
      <c r="DB27" s="290">
        <f t="shared" si="84"/>
        <v>0</v>
      </c>
      <c r="DC27" s="290">
        <f t="shared" si="85"/>
        <v>0</v>
      </c>
      <c r="DD27" s="290">
        <f t="shared" si="86"/>
        <v>0</v>
      </c>
      <c r="DF27" s="289">
        <f>+IFERROR(IF(AND(AB27&lt;=2023,AB27&gt;=2021),VLOOKUP($H27,Tabelle!$N$10:$V$58,9,FALSE),0),0)</f>
        <v>0</v>
      </c>
      <c r="DG27" s="290">
        <f t="shared" si="56"/>
        <v>0</v>
      </c>
      <c r="DH27" s="290">
        <f>IF(OR($O27&gt;$CM$5,$O27=""),+(CX27+DA27)*Tabelle!$V$57,0)</f>
        <v>0</v>
      </c>
      <c r="DI27" s="290">
        <f t="shared" si="57"/>
        <v>0</v>
      </c>
      <c r="DJ27" s="290">
        <f>IF(OR($O27&gt;$CM$5,$O27=""),+(CZ27+DB27)*Tabelle!$V$57,0)</f>
        <v>0</v>
      </c>
      <c r="DK27" s="290">
        <f t="shared" si="87"/>
        <v>0</v>
      </c>
      <c r="DL27" s="290">
        <f t="shared" si="88"/>
        <v>0</v>
      </c>
      <c r="DM27" s="290">
        <f t="shared" si="89"/>
        <v>0</v>
      </c>
      <c r="DN27" s="290">
        <f t="shared" si="90"/>
        <v>0</v>
      </c>
      <c r="DP27" s="289">
        <f>+IFERROR(IF(AND(AL27&lt;=2023,AL27&gt;=2021),VLOOKUP($H27,Tabelle!$N$10:$V$58,9,FALSE),0),0)</f>
        <v>0</v>
      </c>
      <c r="DQ27" s="290">
        <f t="shared" si="58"/>
        <v>0</v>
      </c>
      <c r="DR27" s="290">
        <f>IF(OR($O27&gt;$CM$5,$O27=""),+(DH27+DK27)*Tabelle!$V$57,0)</f>
        <v>0</v>
      </c>
      <c r="DS27" s="290">
        <f t="shared" si="59"/>
        <v>0</v>
      </c>
      <c r="DT27" s="290">
        <f>IF(OR($O27&gt;$CM$5,$O27=""),+(DJ27+DL27)*Tabelle!$V$57,0)</f>
        <v>0</v>
      </c>
      <c r="DU27" s="290">
        <f t="shared" si="91"/>
        <v>0</v>
      </c>
      <c r="DV27" s="290">
        <f t="shared" si="92"/>
        <v>0</v>
      </c>
      <c r="DW27" s="290">
        <f t="shared" si="93"/>
        <v>0</v>
      </c>
      <c r="DX27" s="290">
        <f t="shared" si="94"/>
        <v>0</v>
      </c>
      <c r="DZ27" s="289">
        <f>+IFERROR(IF(AND(AV27&lt;=2023,AV27&gt;=2021),VLOOKUP($H27,Tabelle!$N$10:$V$58,9,FALSE),0),0)</f>
        <v>0</v>
      </c>
      <c r="EA27" s="290">
        <f t="shared" si="60"/>
        <v>0</v>
      </c>
      <c r="EB27" s="290">
        <f>IF(OR($O27&gt;$CM$5,$O27=""),+(DR27+DU27)*Tabelle!$V$57,0)</f>
        <v>0</v>
      </c>
      <c r="EC27" s="290">
        <f t="shared" si="61"/>
        <v>0</v>
      </c>
      <c r="ED27" s="290">
        <f>IF(OR($O27&gt;$CM$5,$O27=""),+(DT27+DV27)*Tabelle!$V$57,0)</f>
        <v>0</v>
      </c>
      <c r="EE27" s="290">
        <f t="shared" si="95"/>
        <v>0</v>
      </c>
      <c r="EF27" s="290">
        <f t="shared" si="96"/>
        <v>0</v>
      </c>
      <c r="EG27" s="290">
        <f t="shared" si="97"/>
        <v>0</v>
      </c>
      <c r="EH27" s="290">
        <f t="shared" si="98"/>
        <v>0</v>
      </c>
      <c r="EJ27" s="289">
        <f>+IFERROR(IF(AND(BF27&lt;=2023,BF27&gt;=2021),VLOOKUP($H27,Tabelle!$N$10:$V$58,9,FALSE),0),0)</f>
        <v>0</v>
      </c>
      <c r="EK27" s="290">
        <f t="shared" si="62"/>
        <v>0</v>
      </c>
      <c r="EL27" s="290">
        <f>IF(OR($O27&gt;$CM$5,$O27=""),+(EB27+EE27)*Tabelle!$V$57,0)</f>
        <v>0</v>
      </c>
      <c r="EM27" s="290">
        <f t="shared" si="63"/>
        <v>0</v>
      </c>
      <c r="EN27" s="290">
        <f>IF(OR($O27&gt;$CM$5,$O27=""),+(ED27+EF27)*Tabelle!$V$57,0)</f>
        <v>0</v>
      </c>
      <c r="EO27" s="290">
        <f t="shared" si="99"/>
        <v>0</v>
      </c>
      <c r="EP27" s="290">
        <f t="shared" si="100"/>
        <v>0</v>
      </c>
      <c r="EQ27" s="290">
        <f t="shared" si="101"/>
        <v>0</v>
      </c>
      <c r="ER27" s="290">
        <f t="shared" si="102"/>
        <v>0</v>
      </c>
    </row>
    <row r="28" spans="2:148" x14ac:dyDescent="0.3">
      <c r="B28" s="889"/>
      <c r="C28" s="889"/>
      <c r="D28" s="287" t="str">
        <f>++IFERROR(INDEX(Tabelle!$H$11:$H$16,MATCH(IN_Cespiti_20!E28,Tabelle!$I$11:$I$16,0)),"")</f>
        <v/>
      </c>
      <c r="E28" s="889"/>
      <c r="F28" s="287" t="str">
        <f>++IFERROR(INDEX(Tabelle!$C$10:$C$44,MATCH(IN_Cespiti_20!G28,Tabelle!$E$10:$E$44,0)),"")</f>
        <v/>
      </c>
      <c r="G28" s="889"/>
      <c r="H28" s="889"/>
      <c r="I28" s="890"/>
      <c r="J28" s="890"/>
      <c r="K28" s="890"/>
      <c r="L28" s="890"/>
      <c r="M28" s="292"/>
      <c r="O28" s="889"/>
      <c r="Q28" s="288" t="str">
        <f>IF($D28=3,$M28,+IFERROR(VLOOKUP(CONCATENATE(D28,".",F28),Tabelle!$D$10:$F$44,3,),""))</f>
        <v/>
      </c>
      <c r="R28" s="891"/>
      <c r="S28" s="291"/>
      <c r="T28" s="288" t="str">
        <f>+IF(R28="",Q28,+IF(R28=Tabelle!$B$83,IN_Cespiti_20!Q28,IF(OR(R28=Tabelle!$B$81,R28=Tabelle!$B$82),IN_Cespiti_20!S28,0)))</f>
        <v/>
      </c>
      <c r="V28" s="289">
        <f>+IFERROR(VLOOKUP($H28,Tabelle!$N$10:$O$58,2,FALSE),0)</f>
        <v>0</v>
      </c>
      <c r="W28" s="290">
        <f t="shared" si="26"/>
        <v>0</v>
      </c>
      <c r="X28" s="290" t="e">
        <f>IF(OR($O28&gt;$W$5,$O28=""),#REF!*$V28,0)</f>
        <v>#REF!</v>
      </c>
      <c r="Y28" s="290">
        <f t="shared" si="27"/>
        <v>0</v>
      </c>
      <c r="Z28" s="290" t="e">
        <f>IF(OR($O28&gt;$W$5,$O28=""),#REF!*$V28,0)</f>
        <v>#REF!</v>
      </c>
      <c r="AA28" s="290">
        <f t="shared" si="64"/>
        <v>0</v>
      </c>
      <c r="AB28" s="290">
        <f t="shared" si="28"/>
        <v>0</v>
      </c>
      <c r="AC28" s="290">
        <f t="shared" si="29"/>
        <v>0</v>
      </c>
      <c r="AD28" s="290">
        <f t="shared" si="30"/>
        <v>0</v>
      </c>
      <c r="AE28" s="9"/>
      <c r="AF28" s="289">
        <f>+IFERROR(VLOOKUP($H28,Tabelle!$N$10:$P$58,3,FALSE),0)</f>
        <v>0</v>
      </c>
      <c r="AG28" s="290">
        <f t="shared" si="31"/>
        <v>0</v>
      </c>
      <c r="AH28" s="290" t="e">
        <f>IF(OR($O28&gt;$AG$5,$O28=""),(X28+AA28)*Tabelle!$P$51,0)</f>
        <v>#REF!</v>
      </c>
      <c r="AI28" s="290">
        <f t="shared" si="32"/>
        <v>0</v>
      </c>
      <c r="AJ28" s="290" t="e">
        <f>IF(OR($O28&gt;$AG$5,$O28=""),(Z28+AB28)*Tabelle!$P$51,0)</f>
        <v>#REF!</v>
      </c>
      <c r="AK28" s="290">
        <f t="shared" si="65"/>
        <v>0</v>
      </c>
      <c r="AL28" s="290">
        <f t="shared" si="66"/>
        <v>0</v>
      </c>
      <c r="AM28" s="290">
        <f t="shared" si="33"/>
        <v>0</v>
      </c>
      <c r="AN28" s="290">
        <f t="shared" si="34"/>
        <v>0</v>
      </c>
      <c r="AP28" s="289">
        <f>+IFERROR(VLOOKUP($H28,Tabelle!$N$10:$Q$58,4,FALSE),0)</f>
        <v>0</v>
      </c>
      <c r="AQ28" s="290">
        <f t="shared" si="35"/>
        <v>0</v>
      </c>
      <c r="AR28" s="290" t="e">
        <f>IF(OR($O28&gt;$AQ$5,$O28=""),(AH28+AK28)*Tabelle!$Q$52,0)</f>
        <v>#REF!</v>
      </c>
      <c r="AS28" s="290">
        <f t="shared" si="36"/>
        <v>0</v>
      </c>
      <c r="AT28" s="290" t="e">
        <f>IF(OR($O28&gt;$AQ$5,$O28=""),(AJ28+AL28)*Tabelle!$Q$52,0)</f>
        <v>#REF!</v>
      </c>
      <c r="AU28" s="290">
        <f t="shared" si="37"/>
        <v>0</v>
      </c>
      <c r="AV28" s="290">
        <f t="shared" si="67"/>
        <v>0</v>
      </c>
      <c r="AW28" s="290">
        <f t="shared" si="68"/>
        <v>0</v>
      </c>
      <c r="AX28" s="290">
        <f t="shared" si="38"/>
        <v>0</v>
      </c>
      <c r="AZ28" s="289">
        <f>+IFERROR(VLOOKUP($H28,Tabelle!$N$10:$R$58,5,FALSE),0)</f>
        <v>0</v>
      </c>
      <c r="BA28" s="290">
        <f t="shared" si="39"/>
        <v>0</v>
      </c>
      <c r="BB28" s="290" t="e">
        <f>IF(OR($O28&gt;$BA$5,$O28=""),(AR28+AU28)*Tabelle!$R$53,0)</f>
        <v>#REF!</v>
      </c>
      <c r="BC28" s="290">
        <f t="shared" si="40"/>
        <v>0</v>
      </c>
      <c r="BD28" s="290" t="e">
        <f>IF(OR($O28&gt;$BA$5,$O28=""),(AT28+AV28)*Tabelle!$R$53,0)</f>
        <v>#REF!</v>
      </c>
      <c r="BE28" s="290">
        <f t="shared" si="69"/>
        <v>0</v>
      </c>
      <c r="BF28" s="290">
        <f t="shared" si="41"/>
        <v>0</v>
      </c>
      <c r="BG28" s="290">
        <f t="shared" si="70"/>
        <v>0</v>
      </c>
      <c r="BH28" s="290">
        <f t="shared" si="42"/>
        <v>0</v>
      </c>
      <c r="BJ28" s="289">
        <f>+IFERROR(VLOOKUP($H28,Tabelle!$N$10:$S$58,6,FALSE),0)</f>
        <v>0</v>
      </c>
      <c r="BK28" s="290">
        <f t="shared" si="43"/>
        <v>0</v>
      </c>
      <c r="BL28" s="290" t="e">
        <f>IF(OR($O28&gt;$BK$5,$O28=""),(BB28+BE28)*Tabelle!$S$54,0)</f>
        <v>#REF!</v>
      </c>
      <c r="BM28" s="290">
        <f t="shared" si="44"/>
        <v>0</v>
      </c>
      <c r="BN28" s="290" t="e">
        <f>IF(OR($O28&gt;$BK$5,$O28=""),(BD28+BF28)*Tabelle!$S$54,0)</f>
        <v>#REF!</v>
      </c>
      <c r="BO28" s="290">
        <f t="shared" si="45"/>
        <v>0</v>
      </c>
      <c r="BP28" s="290">
        <f t="shared" si="46"/>
        <v>0</v>
      </c>
      <c r="BQ28" s="290">
        <f t="shared" si="47"/>
        <v>0</v>
      </c>
      <c r="BR28" s="290">
        <f t="shared" si="48"/>
        <v>0</v>
      </c>
      <c r="BT28" s="289">
        <f>+IFERROR(IF(H28=2021,VLOOKUP($H28,Tabelle!$N$10:$T$58,7,FALSE),0),0)</f>
        <v>0</v>
      </c>
      <c r="BU28" s="290">
        <f t="shared" si="49"/>
        <v>0</v>
      </c>
      <c r="BV28" s="290">
        <f t="shared" si="50"/>
        <v>0</v>
      </c>
      <c r="BW28" s="290">
        <f t="shared" si="71"/>
        <v>0</v>
      </c>
      <c r="BX28" s="290">
        <f t="shared" si="71"/>
        <v>0</v>
      </c>
      <c r="BY28" s="290">
        <f t="shared" si="72"/>
        <v>0</v>
      </c>
      <c r="BZ28" s="290">
        <f t="shared" si="73"/>
        <v>0</v>
      </c>
      <c r="CB28" s="289">
        <f>+IFERROR(IF(AND(H28&lt;=2022,H28&gt;=2021),VLOOKUP($H28,Tabelle!$N$10:$U$58,8,FALSE),0),0)</f>
        <v>0</v>
      </c>
      <c r="CC28" s="290">
        <f t="shared" si="74"/>
        <v>0</v>
      </c>
      <c r="CD28" s="290">
        <f>IF(OR($O28&gt;$CC$5,$O28=""),+BW28*Tabelle!$U$56,0)</f>
        <v>0</v>
      </c>
      <c r="CE28" s="290">
        <f t="shared" si="51"/>
        <v>0</v>
      </c>
      <c r="CF28" s="290">
        <f>IF(OR($O28&gt;$CC$5,$O28=""),+BX28*Tabelle!$U$56,0)</f>
        <v>0</v>
      </c>
      <c r="CG28" s="290">
        <f t="shared" si="75"/>
        <v>0</v>
      </c>
      <c r="CH28" s="290">
        <f t="shared" si="76"/>
        <v>0</v>
      </c>
      <c r="CI28" s="290">
        <f t="shared" si="77"/>
        <v>0</v>
      </c>
      <c r="CJ28" s="290">
        <f t="shared" si="78"/>
        <v>0</v>
      </c>
      <c r="CL28" s="289">
        <f>+IFERROR(IF(AND(H28&lt;=2023,H28&gt;=2021),VLOOKUP($H28,Tabelle!$N$10:$V$58,9,FALSE),0),0)</f>
        <v>0</v>
      </c>
      <c r="CM28" s="290">
        <f t="shared" si="52"/>
        <v>0</v>
      </c>
      <c r="CN28" s="290">
        <f>IF(OR($O28&gt;$CM$5,$O28=""),+(CD28+CG28)*Tabelle!$V$57,0)</f>
        <v>0</v>
      </c>
      <c r="CO28" s="290">
        <f t="shared" si="53"/>
        <v>0</v>
      </c>
      <c r="CP28" s="290">
        <f>IF(OR($O28&gt;$CM$5,$O28=""),+(CF28+CH28)*Tabelle!$V$57,0)</f>
        <v>0</v>
      </c>
      <c r="CQ28" s="290">
        <f t="shared" si="79"/>
        <v>0</v>
      </c>
      <c r="CR28" s="290">
        <f t="shared" si="80"/>
        <v>0</v>
      </c>
      <c r="CS28" s="290">
        <f t="shared" si="81"/>
        <v>0</v>
      </c>
      <c r="CT28" s="290">
        <f t="shared" si="82"/>
        <v>0</v>
      </c>
      <c r="CV28" s="289">
        <f>+IFERROR(IF(AND(R28&lt;=2023,R28&gt;=2021),VLOOKUP($H28,Tabelle!$N$10:$V$58,9,FALSE),0),0)</f>
        <v>0</v>
      </c>
      <c r="CW28" s="290">
        <f t="shared" si="54"/>
        <v>0</v>
      </c>
      <c r="CX28" s="290">
        <f>IF(OR($O28&gt;$CM$5,$O28=""),+(CN28+CQ28)*Tabelle!$V$57,0)</f>
        <v>0</v>
      </c>
      <c r="CY28" s="290">
        <f t="shared" si="55"/>
        <v>0</v>
      </c>
      <c r="CZ28" s="290">
        <f>IF(OR($O28&gt;$CM$5,$O28=""),+(CP28+CR28)*Tabelle!$V$57,0)</f>
        <v>0</v>
      </c>
      <c r="DA28" s="290">
        <f t="shared" si="83"/>
        <v>0</v>
      </c>
      <c r="DB28" s="290">
        <f t="shared" si="84"/>
        <v>0</v>
      </c>
      <c r="DC28" s="290">
        <f t="shared" si="85"/>
        <v>0</v>
      </c>
      <c r="DD28" s="290">
        <f t="shared" si="86"/>
        <v>0</v>
      </c>
      <c r="DF28" s="289">
        <f>+IFERROR(IF(AND(AB28&lt;=2023,AB28&gt;=2021),VLOOKUP($H28,Tabelle!$N$10:$V$58,9,FALSE),0),0)</f>
        <v>0</v>
      </c>
      <c r="DG28" s="290">
        <f t="shared" si="56"/>
        <v>0</v>
      </c>
      <c r="DH28" s="290">
        <f>IF(OR($O28&gt;$CM$5,$O28=""),+(CX28+DA28)*Tabelle!$V$57,0)</f>
        <v>0</v>
      </c>
      <c r="DI28" s="290">
        <f t="shared" si="57"/>
        <v>0</v>
      </c>
      <c r="DJ28" s="290">
        <f>IF(OR($O28&gt;$CM$5,$O28=""),+(CZ28+DB28)*Tabelle!$V$57,0)</f>
        <v>0</v>
      </c>
      <c r="DK28" s="290">
        <f t="shared" si="87"/>
        <v>0</v>
      </c>
      <c r="DL28" s="290">
        <f t="shared" si="88"/>
        <v>0</v>
      </c>
      <c r="DM28" s="290">
        <f t="shared" si="89"/>
        <v>0</v>
      </c>
      <c r="DN28" s="290">
        <f t="shared" si="90"/>
        <v>0</v>
      </c>
      <c r="DP28" s="289">
        <f>+IFERROR(IF(AND(AL28&lt;=2023,AL28&gt;=2021),VLOOKUP($H28,Tabelle!$N$10:$V$58,9,FALSE),0),0)</f>
        <v>0</v>
      </c>
      <c r="DQ28" s="290">
        <f t="shared" si="58"/>
        <v>0</v>
      </c>
      <c r="DR28" s="290">
        <f>IF(OR($O28&gt;$CM$5,$O28=""),+(DH28+DK28)*Tabelle!$V$57,0)</f>
        <v>0</v>
      </c>
      <c r="DS28" s="290">
        <f t="shared" si="59"/>
        <v>0</v>
      </c>
      <c r="DT28" s="290">
        <f>IF(OR($O28&gt;$CM$5,$O28=""),+(DJ28+DL28)*Tabelle!$V$57,0)</f>
        <v>0</v>
      </c>
      <c r="DU28" s="290">
        <f t="shared" si="91"/>
        <v>0</v>
      </c>
      <c r="DV28" s="290">
        <f t="shared" si="92"/>
        <v>0</v>
      </c>
      <c r="DW28" s="290">
        <f t="shared" si="93"/>
        <v>0</v>
      </c>
      <c r="DX28" s="290">
        <f t="shared" si="94"/>
        <v>0</v>
      </c>
      <c r="DZ28" s="289">
        <f>+IFERROR(IF(AND(AV28&lt;=2023,AV28&gt;=2021),VLOOKUP($H28,Tabelle!$N$10:$V$58,9,FALSE),0),0)</f>
        <v>0</v>
      </c>
      <c r="EA28" s="290">
        <f t="shared" si="60"/>
        <v>0</v>
      </c>
      <c r="EB28" s="290">
        <f>IF(OR($O28&gt;$CM$5,$O28=""),+(DR28+DU28)*Tabelle!$V$57,0)</f>
        <v>0</v>
      </c>
      <c r="EC28" s="290">
        <f t="shared" si="61"/>
        <v>0</v>
      </c>
      <c r="ED28" s="290">
        <f>IF(OR($O28&gt;$CM$5,$O28=""),+(DT28+DV28)*Tabelle!$V$57,0)</f>
        <v>0</v>
      </c>
      <c r="EE28" s="290">
        <f t="shared" si="95"/>
        <v>0</v>
      </c>
      <c r="EF28" s="290">
        <f t="shared" si="96"/>
        <v>0</v>
      </c>
      <c r="EG28" s="290">
        <f t="shared" si="97"/>
        <v>0</v>
      </c>
      <c r="EH28" s="290">
        <f t="shared" si="98"/>
        <v>0</v>
      </c>
      <c r="EJ28" s="289">
        <f>+IFERROR(IF(AND(BF28&lt;=2023,BF28&gt;=2021),VLOOKUP($H28,Tabelle!$N$10:$V$58,9,FALSE),0),0)</f>
        <v>0</v>
      </c>
      <c r="EK28" s="290">
        <f t="shared" si="62"/>
        <v>0</v>
      </c>
      <c r="EL28" s="290">
        <f>IF(OR($O28&gt;$CM$5,$O28=""),+(EB28+EE28)*Tabelle!$V$57,0)</f>
        <v>0</v>
      </c>
      <c r="EM28" s="290">
        <f t="shared" si="63"/>
        <v>0</v>
      </c>
      <c r="EN28" s="290">
        <f>IF(OR($O28&gt;$CM$5,$O28=""),+(ED28+EF28)*Tabelle!$V$57,0)</f>
        <v>0</v>
      </c>
      <c r="EO28" s="290">
        <f t="shared" si="99"/>
        <v>0</v>
      </c>
      <c r="EP28" s="290">
        <f t="shared" si="100"/>
        <v>0</v>
      </c>
      <c r="EQ28" s="290">
        <f t="shared" si="101"/>
        <v>0</v>
      </c>
      <c r="ER28" s="290">
        <f t="shared" si="102"/>
        <v>0</v>
      </c>
    </row>
    <row r="29" spans="2:148" x14ac:dyDescent="0.3">
      <c r="B29" s="889"/>
      <c r="C29" s="889"/>
      <c r="D29" s="287" t="str">
        <f>++IFERROR(INDEX(Tabelle!$H$11:$H$16,MATCH(IN_Cespiti_20!E29,Tabelle!$I$11:$I$16,0)),"")</f>
        <v/>
      </c>
      <c r="E29" s="889"/>
      <c r="F29" s="287" t="str">
        <f>++IFERROR(INDEX(Tabelle!$C$10:$C$44,MATCH(IN_Cespiti_20!G29,Tabelle!$E$10:$E$44,0)),"")</f>
        <v/>
      </c>
      <c r="G29" s="889"/>
      <c r="H29" s="889"/>
      <c r="I29" s="890"/>
      <c r="J29" s="890"/>
      <c r="K29" s="890"/>
      <c r="L29" s="890"/>
      <c r="M29" s="292"/>
      <c r="O29" s="889"/>
      <c r="Q29" s="288" t="str">
        <f>IF($D29=3,$M29,+IFERROR(VLOOKUP(CONCATENATE(D29,".",F29),Tabelle!$D$10:$F$44,3,),""))</f>
        <v/>
      </c>
      <c r="R29" s="891"/>
      <c r="S29" s="291"/>
      <c r="T29" s="288" t="str">
        <f>+IF(R29="",Q29,+IF(R29=Tabelle!$B$83,IN_Cespiti_20!Q29,IF(OR(R29=Tabelle!$B$81,R29=Tabelle!$B$82),IN_Cespiti_20!S29,0)))</f>
        <v/>
      </c>
      <c r="V29" s="289">
        <f>+IFERROR(VLOOKUP($H29,Tabelle!$N$10:$O$58,2,FALSE),0)</f>
        <v>0</v>
      </c>
      <c r="W29" s="290">
        <f t="shared" si="26"/>
        <v>0</v>
      </c>
      <c r="X29" s="290" t="e">
        <f>IF(OR($O29&gt;$W$5,$O29=""),#REF!*$V29,0)</f>
        <v>#REF!</v>
      </c>
      <c r="Y29" s="290">
        <f t="shared" si="27"/>
        <v>0</v>
      </c>
      <c r="Z29" s="290" t="e">
        <f>IF(OR($O29&gt;$W$5,$O29=""),#REF!*$V29,0)</f>
        <v>#REF!</v>
      </c>
      <c r="AA29" s="290">
        <f t="shared" si="64"/>
        <v>0</v>
      </c>
      <c r="AB29" s="290">
        <f t="shared" si="28"/>
        <v>0</v>
      </c>
      <c r="AC29" s="290">
        <f t="shared" si="29"/>
        <v>0</v>
      </c>
      <c r="AD29" s="290">
        <f t="shared" si="30"/>
        <v>0</v>
      </c>
      <c r="AE29" s="9"/>
      <c r="AF29" s="289">
        <f>+IFERROR(VLOOKUP($H29,Tabelle!$N$10:$P$58,3,FALSE),0)</f>
        <v>0</v>
      </c>
      <c r="AG29" s="290">
        <f t="shared" si="31"/>
        <v>0</v>
      </c>
      <c r="AH29" s="290" t="e">
        <f>IF(OR($O29&gt;$AG$5,$O29=""),(X29+AA29)*Tabelle!$P$51,0)</f>
        <v>#REF!</v>
      </c>
      <c r="AI29" s="290">
        <f t="shared" si="32"/>
        <v>0</v>
      </c>
      <c r="AJ29" s="290" t="e">
        <f>IF(OR($O29&gt;$AG$5,$O29=""),(Z29+AB29)*Tabelle!$P$51,0)</f>
        <v>#REF!</v>
      </c>
      <c r="AK29" s="290">
        <f t="shared" si="65"/>
        <v>0</v>
      </c>
      <c r="AL29" s="290">
        <f t="shared" si="66"/>
        <v>0</v>
      </c>
      <c r="AM29" s="290">
        <f t="shared" si="33"/>
        <v>0</v>
      </c>
      <c r="AN29" s="290">
        <f t="shared" si="34"/>
        <v>0</v>
      </c>
      <c r="AP29" s="289">
        <f>+IFERROR(VLOOKUP($H29,Tabelle!$N$10:$Q$58,4,FALSE),0)</f>
        <v>0</v>
      </c>
      <c r="AQ29" s="290">
        <f t="shared" si="35"/>
        <v>0</v>
      </c>
      <c r="AR29" s="290" t="e">
        <f>IF(OR($O29&gt;$AQ$5,$O29=""),(AH29+AK29)*Tabelle!$Q$52,0)</f>
        <v>#REF!</v>
      </c>
      <c r="AS29" s="290">
        <f t="shared" si="36"/>
        <v>0</v>
      </c>
      <c r="AT29" s="290" t="e">
        <f>IF(OR($O29&gt;$AQ$5,$O29=""),(AJ29+AL29)*Tabelle!$Q$52,0)</f>
        <v>#REF!</v>
      </c>
      <c r="AU29" s="290">
        <f t="shared" si="37"/>
        <v>0</v>
      </c>
      <c r="AV29" s="290">
        <f t="shared" si="67"/>
        <v>0</v>
      </c>
      <c r="AW29" s="290">
        <f t="shared" si="68"/>
        <v>0</v>
      </c>
      <c r="AX29" s="290">
        <f t="shared" si="38"/>
        <v>0</v>
      </c>
      <c r="AZ29" s="289">
        <f>+IFERROR(VLOOKUP($H29,Tabelle!$N$10:$R$58,5,FALSE),0)</f>
        <v>0</v>
      </c>
      <c r="BA29" s="290">
        <f t="shared" si="39"/>
        <v>0</v>
      </c>
      <c r="BB29" s="290" t="e">
        <f>IF(OR($O29&gt;$BA$5,$O29=""),(AR29+AU29)*Tabelle!$R$53,0)</f>
        <v>#REF!</v>
      </c>
      <c r="BC29" s="290">
        <f t="shared" si="40"/>
        <v>0</v>
      </c>
      <c r="BD29" s="290" t="e">
        <f>IF(OR($O29&gt;$BA$5,$O29=""),(AT29+AV29)*Tabelle!$R$53,0)</f>
        <v>#REF!</v>
      </c>
      <c r="BE29" s="290">
        <f t="shared" si="69"/>
        <v>0</v>
      </c>
      <c r="BF29" s="290">
        <f t="shared" si="41"/>
        <v>0</v>
      </c>
      <c r="BG29" s="290">
        <f t="shared" si="70"/>
        <v>0</v>
      </c>
      <c r="BH29" s="290">
        <f t="shared" si="42"/>
        <v>0</v>
      </c>
      <c r="BJ29" s="289">
        <f>+IFERROR(VLOOKUP($H29,Tabelle!$N$10:$S$58,6,FALSE),0)</f>
        <v>0</v>
      </c>
      <c r="BK29" s="290">
        <f t="shared" si="43"/>
        <v>0</v>
      </c>
      <c r="BL29" s="290" t="e">
        <f>IF(OR($O29&gt;$BK$5,$O29=""),(BB29+BE29)*Tabelle!$S$54,0)</f>
        <v>#REF!</v>
      </c>
      <c r="BM29" s="290">
        <f t="shared" si="44"/>
        <v>0</v>
      </c>
      <c r="BN29" s="290" t="e">
        <f>IF(OR($O29&gt;$BK$5,$O29=""),(BD29+BF29)*Tabelle!$S$54,0)</f>
        <v>#REF!</v>
      </c>
      <c r="BO29" s="290">
        <f t="shared" si="45"/>
        <v>0</v>
      </c>
      <c r="BP29" s="290">
        <f t="shared" si="46"/>
        <v>0</v>
      </c>
      <c r="BQ29" s="290">
        <f t="shared" si="47"/>
        <v>0</v>
      </c>
      <c r="BR29" s="290">
        <f t="shared" si="48"/>
        <v>0</v>
      </c>
      <c r="BT29" s="289">
        <f>+IFERROR(IF(H29=2021,VLOOKUP($H29,Tabelle!$N$10:$T$58,7,FALSE),0),0)</f>
        <v>0</v>
      </c>
      <c r="BU29" s="290">
        <f t="shared" si="49"/>
        <v>0</v>
      </c>
      <c r="BV29" s="290">
        <f t="shared" si="50"/>
        <v>0</v>
      </c>
      <c r="BW29" s="290">
        <f t="shared" si="71"/>
        <v>0</v>
      </c>
      <c r="BX29" s="290">
        <f t="shared" si="71"/>
        <v>0</v>
      </c>
      <c r="BY29" s="290">
        <f t="shared" si="72"/>
        <v>0</v>
      </c>
      <c r="BZ29" s="290">
        <f t="shared" si="73"/>
        <v>0</v>
      </c>
      <c r="CB29" s="289">
        <f>+IFERROR(IF(AND(H29&lt;=2022,H29&gt;=2021),VLOOKUP($H29,Tabelle!$N$10:$U$58,8,FALSE),0),0)</f>
        <v>0</v>
      </c>
      <c r="CC29" s="290">
        <f t="shared" si="74"/>
        <v>0</v>
      </c>
      <c r="CD29" s="290">
        <f>IF(OR($O29&gt;$CC$5,$O29=""),+BW29*Tabelle!$U$56,0)</f>
        <v>0</v>
      </c>
      <c r="CE29" s="290">
        <f t="shared" si="51"/>
        <v>0</v>
      </c>
      <c r="CF29" s="290">
        <f>IF(OR($O29&gt;$CC$5,$O29=""),+BX29*Tabelle!$U$56,0)</f>
        <v>0</v>
      </c>
      <c r="CG29" s="290">
        <f t="shared" si="75"/>
        <v>0</v>
      </c>
      <c r="CH29" s="290">
        <f t="shared" si="76"/>
        <v>0</v>
      </c>
      <c r="CI29" s="290">
        <f t="shared" si="77"/>
        <v>0</v>
      </c>
      <c r="CJ29" s="290">
        <f t="shared" si="78"/>
        <v>0</v>
      </c>
      <c r="CL29" s="289">
        <f>+IFERROR(IF(AND(H29&lt;=2023,H29&gt;=2021),VLOOKUP($H29,Tabelle!$N$10:$V$58,9,FALSE),0),0)</f>
        <v>0</v>
      </c>
      <c r="CM29" s="290">
        <f t="shared" si="52"/>
        <v>0</v>
      </c>
      <c r="CN29" s="290">
        <f>IF(OR($O29&gt;$CM$5,$O29=""),+(CD29+CG29)*Tabelle!$V$57,0)</f>
        <v>0</v>
      </c>
      <c r="CO29" s="290">
        <f t="shared" si="53"/>
        <v>0</v>
      </c>
      <c r="CP29" s="290">
        <f>IF(OR($O29&gt;$CM$5,$O29=""),+(CF29+CH29)*Tabelle!$V$57,0)</f>
        <v>0</v>
      </c>
      <c r="CQ29" s="290">
        <f t="shared" si="79"/>
        <v>0</v>
      </c>
      <c r="CR29" s="290">
        <f t="shared" si="80"/>
        <v>0</v>
      </c>
      <c r="CS29" s="290">
        <f t="shared" si="81"/>
        <v>0</v>
      </c>
      <c r="CT29" s="290">
        <f t="shared" si="82"/>
        <v>0</v>
      </c>
      <c r="CV29" s="289">
        <f>+IFERROR(IF(AND(R29&lt;=2023,R29&gt;=2021),VLOOKUP($H29,Tabelle!$N$10:$V$58,9,FALSE),0),0)</f>
        <v>0</v>
      </c>
      <c r="CW29" s="290">
        <f t="shared" si="54"/>
        <v>0</v>
      </c>
      <c r="CX29" s="290">
        <f>IF(OR($O29&gt;$CM$5,$O29=""),+(CN29+CQ29)*Tabelle!$V$57,0)</f>
        <v>0</v>
      </c>
      <c r="CY29" s="290">
        <f t="shared" si="55"/>
        <v>0</v>
      </c>
      <c r="CZ29" s="290">
        <f>IF(OR($O29&gt;$CM$5,$O29=""),+(CP29+CR29)*Tabelle!$V$57,0)</f>
        <v>0</v>
      </c>
      <c r="DA29" s="290">
        <f t="shared" si="83"/>
        <v>0</v>
      </c>
      <c r="DB29" s="290">
        <f t="shared" si="84"/>
        <v>0</v>
      </c>
      <c r="DC29" s="290">
        <f t="shared" si="85"/>
        <v>0</v>
      </c>
      <c r="DD29" s="290">
        <f t="shared" si="86"/>
        <v>0</v>
      </c>
      <c r="DF29" s="289">
        <f>+IFERROR(IF(AND(AB29&lt;=2023,AB29&gt;=2021),VLOOKUP($H29,Tabelle!$N$10:$V$58,9,FALSE),0),0)</f>
        <v>0</v>
      </c>
      <c r="DG29" s="290">
        <f t="shared" si="56"/>
        <v>0</v>
      </c>
      <c r="DH29" s="290">
        <f>IF(OR($O29&gt;$CM$5,$O29=""),+(CX29+DA29)*Tabelle!$V$57,0)</f>
        <v>0</v>
      </c>
      <c r="DI29" s="290">
        <f t="shared" si="57"/>
        <v>0</v>
      </c>
      <c r="DJ29" s="290">
        <f>IF(OR($O29&gt;$CM$5,$O29=""),+(CZ29+DB29)*Tabelle!$V$57,0)</f>
        <v>0</v>
      </c>
      <c r="DK29" s="290">
        <f t="shared" si="87"/>
        <v>0</v>
      </c>
      <c r="DL29" s="290">
        <f t="shared" si="88"/>
        <v>0</v>
      </c>
      <c r="DM29" s="290">
        <f t="shared" si="89"/>
        <v>0</v>
      </c>
      <c r="DN29" s="290">
        <f t="shared" si="90"/>
        <v>0</v>
      </c>
      <c r="DP29" s="289">
        <f>+IFERROR(IF(AND(AL29&lt;=2023,AL29&gt;=2021),VLOOKUP($H29,Tabelle!$N$10:$V$58,9,FALSE),0),0)</f>
        <v>0</v>
      </c>
      <c r="DQ29" s="290">
        <f t="shared" si="58"/>
        <v>0</v>
      </c>
      <c r="DR29" s="290">
        <f>IF(OR($O29&gt;$CM$5,$O29=""),+(DH29+DK29)*Tabelle!$V$57,0)</f>
        <v>0</v>
      </c>
      <c r="DS29" s="290">
        <f t="shared" si="59"/>
        <v>0</v>
      </c>
      <c r="DT29" s="290">
        <f>IF(OR($O29&gt;$CM$5,$O29=""),+(DJ29+DL29)*Tabelle!$V$57,0)</f>
        <v>0</v>
      </c>
      <c r="DU29" s="290">
        <f t="shared" si="91"/>
        <v>0</v>
      </c>
      <c r="DV29" s="290">
        <f t="shared" si="92"/>
        <v>0</v>
      </c>
      <c r="DW29" s="290">
        <f t="shared" si="93"/>
        <v>0</v>
      </c>
      <c r="DX29" s="290">
        <f t="shared" si="94"/>
        <v>0</v>
      </c>
      <c r="DZ29" s="289">
        <f>+IFERROR(IF(AND(AV29&lt;=2023,AV29&gt;=2021),VLOOKUP($H29,Tabelle!$N$10:$V$58,9,FALSE),0),0)</f>
        <v>0</v>
      </c>
      <c r="EA29" s="290">
        <f t="shared" si="60"/>
        <v>0</v>
      </c>
      <c r="EB29" s="290">
        <f>IF(OR($O29&gt;$CM$5,$O29=""),+(DR29+DU29)*Tabelle!$V$57,0)</f>
        <v>0</v>
      </c>
      <c r="EC29" s="290">
        <f t="shared" si="61"/>
        <v>0</v>
      </c>
      <c r="ED29" s="290">
        <f>IF(OR($O29&gt;$CM$5,$O29=""),+(DT29+DV29)*Tabelle!$V$57,0)</f>
        <v>0</v>
      </c>
      <c r="EE29" s="290">
        <f t="shared" si="95"/>
        <v>0</v>
      </c>
      <c r="EF29" s="290">
        <f t="shared" si="96"/>
        <v>0</v>
      </c>
      <c r="EG29" s="290">
        <f t="shared" si="97"/>
        <v>0</v>
      </c>
      <c r="EH29" s="290">
        <f t="shared" si="98"/>
        <v>0</v>
      </c>
      <c r="EJ29" s="289">
        <f>+IFERROR(IF(AND(BF29&lt;=2023,BF29&gt;=2021),VLOOKUP($H29,Tabelle!$N$10:$V$58,9,FALSE),0),0)</f>
        <v>0</v>
      </c>
      <c r="EK29" s="290">
        <f t="shared" si="62"/>
        <v>0</v>
      </c>
      <c r="EL29" s="290">
        <f>IF(OR($O29&gt;$CM$5,$O29=""),+(EB29+EE29)*Tabelle!$V$57,0)</f>
        <v>0</v>
      </c>
      <c r="EM29" s="290">
        <f t="shared" si="63"/>
        <v>0</v>
      </c>
      <c r="EN29" s="290">
        <f>IF(OR($O29&gt;$CM$5,$O29=""),+(ED29+EF29)*Tabelle!$V$57,0)</f>
        <v>0</v>
      </c>
      <c r="EO29" s="290">
        <f t="shared" si="99"/>
        <v>0</v>
      </c>
      <c r="EP29" s="290">
        <f t="shared" si="100"/>
        <v>0</v>
      </c>
      <c r="EQ29" s="290">
        <f t="shared" si="101"/>
        <v>0</v>
      </c>
      <c r="ER29" s="290">
        <f t="shared" si="102"/>
        <v>0</v>
      </c>
    </row>
    <row r="30" spans="2:148" x14ac:dyDescent="0.3">
      <c r="B30" s="889"/>
      <c r="C30" s="889"/>
      <c r="D30" s="287" t="str">
        <f>++IFERROR(INDEX(Tabelle!$H$11:$H$16,MATCH(IN_Cespiti_20!E30,Tabelle!$I$11:$I$16,0)),"")</f>
        <v/>
      </c>
      <c r="E30" s="889"/>
      <c r="F30" s="287" t="str">
        <f>++IFERROR(INDEX(Tabelle!$C$10:$C$44,MATCH(IN_Cespiti_20!G30,Tabelle!$E$10:$E$44,0)),"")</f>
        <v/>
      </c>
      <c r="G30" s="889"/>
      <c r="H30" s="889"/>
      <c r="I30" s="890"/>
      <c r="J30" s="890"/>
      <c r="K30" s="890"/>
      <c r="L30" s="890"/>
      <c r="M30" s="292"/>
      <c r="O30" s="889"/>
      <c r="Q30" s="288" t="str">
        <f>IF($D30=3,$M30,+IFERROR(VLOOKUP(CONCATENATE(D30,".",F30),Tabelle!$D$10:$F$44,3,),""))</f>
        <v/>
      </c>
      <c r="R30" s="891"/>
      <c r="S30" s="291"/>
      <c r="T30" s="288" t="str">
        <f>+IF(R30="",Q30,+IF(R30=Tabelle!$B$83,IN_Cespiti_20!Q30,IF(OR(R30=Tabelle!$B$81,R30=Tabelle!$B$82),IN_Cespiti_20!S30,0)))</f>
        <v/>
      </c>
      <c r="V30" s="289">
        <f>+IFERROR(VLOOKUP($H30,Tabelle!$N$10:$O$58,2,FALSE),0)</f>
        <v>0</v>
      </c>
      <c r="W30" s="290">
        <f t="shared" si="26"/>
        <v>0</v>
      </c>
      <c r="X30" s="290" t="e">
        <f>IF(OR($O30&gt;$W$5,$O30=""),#REF!*$V30,0)</f>
        <v>#REF!</v>
      </c>
      <c r="Y30" s="290">
        <f t="shared" si="27"/>
        <v>0</v>
      </c>
      <c r="Z30" s="290" t="e">
        <f>IF(OR($O30&gt;$W$5,$O30=""),#REF!*$V30,0)</f>
        <v>#REF!</v>
      </c>
      <c r="AA30" s="290">
        <f t="shared" si="64"/>
        <v>0</v>
      </c>
      <c r="AB30" s="290">
        <f t="shared" si="28"/>
        <v>0</v>
      </c>
      <c r="AC30" s="290">
        <f t="shared" si="29"/>
        <v>0</v>
      </c>
      <c r="AD30" s="290">
        <f t="shared" si="30"/>
        <v>0</v>
      </c>
      <c r="AE30" s="9"/>
      <c r="AF30" s="289">
        <f>+IFERROR(VLOOKUP($H30,Tabelle!$N$10:$P$58,3,FALSE),0)</f>
        <v>0</v>
      </c>
      <c r="AG30" s="290">
        <f t="shared" si="31"/>
        <v>0</v>
      </c>
      <c r="AH30" s="290" t="e">
        <f>IF(OR($O30&gt;$AG$5,$O30=""),(X30+AA30)*Tabelle!$P$51,0)</f>
        <v>#REF!</v>
      </c>
      <c r="AI30" s="290">
        <f t="shared" si="32"/>
        <v>0</v>
      </c>
      <c r="AJ30" s="290" t="e">
        <f>IF(OR($O30&gt;$AG$5,$O30=""),(Z30+AB30)*Tabelle!$P$51,0)</f>
        <v>#REF!</v>
      </c>
      <c r="AK30" s="290">
        <f t="shared" si="65"/>
        <v>0</v>
      </c>
      <c r="AL30" s="290">
        <f t="shared" si="66"/>
        <v>0</v>
      </c>
      <c r="AM30" s="290">
        <f t="shared" si="33"/>
        <v>0</v>
      </c>
      <c r="AN30" s="290">
        <f t="shared" si="34"/>
        <v>0</v>
      </c>
      <c r="AP30" s="289">
        <f>+IFERROR(VLOOKUP($H30,Tabelle!$N$10:$Q$58,4,FALSE),0)</f>
        <v>0</v>
      </c>
      <c r="AQ30" s="290">
        <f t="shared" si="35"/>
        <v>0</v>
      </c>
      <c r="AR30" s="290" t="e">
        <f>IF(OR($O30&gt;$AQ$5,$O30=""),(AH30+AK30)*Tabelle!$Q$52,0)</f>
        <v>#REF!</v>
      </c>
      <c r="AS30" s="290">
        <f t="shared" si="36"/>
        <v>0</v>
      </c>
      <c r="AT30" s="290" t="e">
        <f>IF(OR($O30&gt;$AQ$5,$O30=""),(AJ30+AL30)*Tabelle!$Q$52,0)</f>
        <v>#REF!</v>
      </c>
      <c r="AU30" s="290">
        <f t="shared" si="37"/>
        <v>0</v>
      </c>
      <c r="AV30" s="290">
        <f t="shared" si="67"/>
        <v>0</v>
      </c>
      <c r="AW30" s="290">
        <f t="shared" si="68"/>
        <v>0</v>
      </c>
      <c r="AX30" s="290">
        <f t="shared" si="38"/>
        <v>0</v>
      </c>
      <c r="AZ30" s="289">
        <f>+IFERROR(VLOOKUP($H30,Tabelle!$N$10:$R$58,5,FALSE),0)</f>
        <v>0</v>
      </c>
      <c r="BA30" s="290">
        <f t="shared" si="39"/>
        <v>0</v>
      </c>
      <c r="BB30" s="290" t="e">
        <f>IF(OR($O30&gt;$BA$5,$O30=""),(AR30+AU30)*Tabelle!$R$53,0)</f>
        <v>#REF!</v>
      </c>
      <c r="BC30" s="290">
        <f t="shared" si="40"/>
        <v>0</v>
      </c>
      <c r="BD30" s="290" t="e">
        <f>IF(OR($O30&gt;$BA$5,$O30=""),(AT30+AV30)*Tabelle!$R$53,0)</f>
        <v>#REF!</v>
      </c>
      <c r="BE30" s="290">
        <f t="shared" si="69"/>
        <v>0</v>
      </c>
      <c r="BF30" s="290">
        <f t="shared" si="41"/>
        <v>0</v>
      </c>
      <c r="BG30" s="290">
        <f t="shared" si="70"/>
        <v>0</v>
      </c>
      <c r="BH30" s="290">
        <f t="shared" si="42"/>
        <v>0</v>
      </c>
      <c r="BJ30" s="289">
        <f>+IFERROR(VLOOKUP($H30,Tabelle!$N$10:$S$58,6,FALSE),0)</f>
        <v>0</v>
      </c>
      <c r="BK30" s="290">
        <f t="shared" si="43"/>
        <v>0</v>
      </c>
      <c r="BL30" s="290" t="e">
        <f>IF(OR($O30&gt;$BK$5,$O30=""),(BB30+BE30)*Tabelle!$S$54,0)</f>
        <v>#REF!</v>
      </c>
      <c r="BM30" s="290">
        <f t="shared" si="44"/>
        <v>0</v>
      </c>
      <c r="BN30" s="290" t="e">
        <f>IF(OR($O30&gt;$BK$5,$O30=""),(BD30+BF30)*Tabelle!$S$54,0)</f>
        <v>#REF!</v>
      </c>
      <c r="BO30" s="290">
        <f t="shared" si="45"/>
        <v>0</v>
      </c>
      <c r="BP30" s="290">
        <f t="shared" si="46"/>
        <v>0</v>
      </c>
      <c r="BQ30" s="290">
        <f t="shared" si="47"/>
        <v>0</v>
      </c>
      <c r="BR30" s="290">
        <f t="shared" si="48"/>
        <v>0</v>
      </c>
      <c r="BT30" s="289">
        <f>+IFERROR(IF(H30=2021,VLOOKUP($H30,Tabelle!$N$10:$T$58,7,FALSE),0),0)</f>
        <v>0</v>
      </c>
      <c r="BU30" s="290">
        <f t="shared" si="49"/>
        <v>0</v>
      </c>
      <c r="BV30" s="290">
        <f t="shared" si="50"/>
        <v>0</v>
      </c>
      <c r="BW30" s="290">
        <f t="shared" si="71"/>
        <v>0</v>
      </c>
      <c r="BX30" s="290">
        <f t="shared" si="71"/>
        <v>0</v>
      </c>
      <c r="BY30" s="290">
        <f t="shared" si="72"/>
        <v>0</v>
      </c>
      <c r="BZ30" s="290">
        <f t="shared" si="73"/>
        <v>0</v>
      </c>
      <c r="CB30" s="289">
        <f>+IFERROR(IF(AND(H30&lt;=2022,H30&gt;=2021),VLOOKUP($H30,Tabelle!$N$10:$U$58,8,FALSE),0),0)</f>
        <v>0</v>
      </c>
      <c r="CC30" s="290">
        <f t="shared" si="74"/>
        <v>0</v>
      </c>
      <c r="CD30" s="290">
        <f>IF(OR($O30&gt;$CC$5,$O30=""),+BW30*Tabelle!$U$56,0)</f>
        <v>0</v>
      </c>
      <c r="CE30" s="290">
        <f t="shared" si="51"/>
        <v>0</v>
      </c>
      <c r="CF30" s="290">
        <f>IF(OR($O30&gt;$CC$5,$O30=""),+BX30*Tabelle!$U$56,0)</f>
        <v>0</v>
      </c>
      <c r="CG30" s="290">
        <f t="shared" si="75"/>
        <v>0</v>
      </c>
      <c r="CH30" s="290">
        <f t="shared" si="76"/>
        <v>0</v>
      </c>
      <c r="CI30" s="290">
        <f t="shared" si="77"/>
        <v>0</v>
      </c>
      <c r="CJ30" s="290">
        <f t="shared" si="78"/>
        <v>0</v>
      </c>
      <c r="CL30" s="289">
        <f>+IFERROR(IF(AND(H30&lt;=2023,H30&gt;=2021),VLOOKUP($H30,Tabelle!$N$10:$V$58,9,FALSE),0),0)</f>
        <v>0</v>
      </c>
      <c r="CM30" s="290">
        <f t="shared" si="52"/>
        <v>0</v>
      </c>
      <c r="CN30" s="290">
        <f>IF(OR($O30&gt;$CM$5,$O30=""),+(CD30+CG30)*Tabelle!$V$57,0)</f>
        <v>0</v>
      </c>
      <c r="CO30" s="290">
        <f t="shared" si="53"/>
        <v>0</v>
      </c>
      <c r="CP30" s="290">
        <f>IF(OR($O30&gt;$CM$5,$O30=""),+(CF30+CH30)*Tabelle!$V$57,0)</f>
        <v>0</v>
      </c>
      <c r="CQ30" s="290">
        <f t="shared" si="79"/>
        <v>0</v>
      </c>
      <c r="CR30" s="290">
        <f t="shared" si="80"/>
        <v>0</v>
      </c>
      <c r="CS30" s="290">
        <f t="shared" si="81"/>
        <v>0</v>
      </c>
      <c r="CT30" s="290">
        <f t="shared" si="82"/>
        <v>0</v>
      </c>
      <c r="CV30" s="289">
        <f>+IFERROR(IF(AND(R30&lt;=2023,R30&gt;=2021),VLOOKUP($H30,Tabelle!$N$10:$V$58,9,FALSE),0),0)</f>
        <v>0</v>
      </c>
      <c r="CW30" s="290">
        <f t="shared" si="54"/>
        <v>0</v>
      </c>
      <c r="CX30" s="290">
        <f>IF(OR($O30&gt;$CM$5,$O30=""),+(CN30+CQ30)*Tabelle!$V$57,0)</f>
        <v>0</v>
      </c>
      <c r="CY30" s="290">
        <f t="shared" si="55"/>
        <v>0</v>
      </c>
      <c r="CZ30" s="290">
        <f>IF(OR($O30&gt;$CM$5,$O30=""),+(CP30+CR30)*Tabelle!$V$57,0)</f>
        <v>0</v>
      </c>
      <c r="DA30" s="290">
        <f t="shared" si="83"/>
        <v>0</v>
      </c>
      <c r="DB30" s="290">
        <f t="shared" si="84"/>
        <v>0</v>
      </c>
      <c r="DC30" s="290">
        <f t="shared" si="85"/>
        <v>0</v>
      </c>
      <c r="DD30" s="290">
        <f t="shared" si="86"/>
        <v>0</v>
      </c>
      <c r="DF30" s="289">
        <f>+IFERROR(IF(AND(AB30&lt;=2023,AB30&gt;=2021),VLOOKUP($H30,Tabelle!$N$10:$V$58,9,FALSE),0),0)</f>
        <v>0</v>
      </c>
      <c r="DG30" s="290">
        <f t="shared" si="56"/>
        <v>0</v>
      </c>
      <c r="DH30" s="290">
        <f>IF(OR($O30&gt;$CM$5,$O30=""),+(CX30+DA30)*Tabelle!$V$57,0)</f>
        <v>0</v>
      </c>
      <c r="DI30" s="290">
        <f t="shared" si="57"/>
        <v>0</v>
      </c>
      <c r="DJ30" s="290">
        <f>IF(OR($O30&gt;$CM$5,$O30=""),+(CZ30+DB30)*Tabelle!$V$57,0)</f>
        <v>0</v>
      </c>
      <c r="DK30" s="290">
        <f t="shared" si="87"/>
        <v>0</v>
      </c>
      <c r="DL30" s="290">
        <f t="shared" si="88"/>
        <v>0</v>
      </c>
      <c r="DM30" s="290">
        <f t="shared" si="89"/>
        <v>0</v>
      </c>
      <c r="DN30" s="290">
        <f t="shared" si="90"/>
        <v>0</v>
      </c>
      <c r="DP30" s="289">
        <f>+IFERROR(IF(AND(AL30&lt;=2023,AL30&gt;=2021),VLOOKUP($H30,Tabelle!$N$10:$V$58,9,FALSE),0),0)</f>
        <v>0</v>
      </c>
      <c r="DQ30" s="290">
        <f t="shared" si="58"/>
        <v>0</v>
      </c>
      <c r="DR30" s="290">
        <f>IF(OR($O30&gt;$CM$5,$O30=""),+(DH30+DK30)*Tabelle!$V$57,0)</f>
        <v>0</v>
      </c>
      <c r="DS30" s="290">
        <f t="shared" si="59"/>
        <v>0</v>
      </c>
      <c r="DT30" s="290">
        <f>IF(OR($O30&gt;$CM$5,$O30=""),+(DJ30+DL30)*Tabelle!$V$57,0)</f>
        <v>0</v>
      </c>
      <c r="DU30" s="290">
        <f t="shared" si="91"/>
        <v>0</v>
      </c>
      <c r="DV30" s="290">
        <f t="shared" si="92"/>
        <v>0</v>
      </c>
      <c r="DW30" s="290">
        <f t="shared" si="93"/>
        <v>0</v>
      </c>
      <c r="DX30" s="290">
        <f t="shared" si="94"/>
        <v>0</v>
      </c>
      <c r="DZ30" s="289">
        <f>+IFERROR(IF(AND(AV30&lt;=2023,AV30&gt;=2021),VLOOKUP($H30,Tabelle!$N$10:$V$58,9,FALSE),0),0)</f>
        <v>0</v>
      </c>
      <c r="EA30" s="290">
        <f t="shared" si="60"/>
        <v>0</v>
      </c>
      <c r="EB30" s="290">
        <f>IF(OR($O30&gt;$CM$5,$O30=""),+(DR30+DU30)*Tabelle!$V$57,0)</f>
        <v>0</v>
      </c>
      <c r="EC30" s="290">
        <f t="shared" si="61"/>
        <v>0</v>
      </c>
      <c r="ED30" s="290">
        <f>IF(OR($O30&gt;$CM$5,$O30=""),+(DT30+DV30)*Tabelle!$V$57,0)</f>
        <v>0</v>
      </c>
      <c r="EE30" s="290">
        <f t="shared" si="95"/>
        <v>0</v>
      </c>
      <c r="EF30" s="290">
        <f t="shared" si="96"/>
        <v>0</v>
      </c>
      <c r="EG30" s="290">
        <f t="shared" si="97"/>
        <v>0</v>
      </c>
      <c r="EH30" s="290">
        <f t="shared" si="98"/>
        <v>0</v>
      </c>
      <c r="EJ30" s="289">
        <f>+IFERROR(IF(AND(BF30&lt;=2023,BF30&gt;=2021),VLOOKUP($H30,Tabelle!$N$10:$V$58,9,FALSE),0),0)</f>
        <v>0</v>
      </c>
      <c r="EK30" s="290">
        <f t="shared" si="62"/>
        <v>0</v>
      </c>
      <c r="EL30" s="290">
        <f>IF(OR($O30&gt;$CM$5,$O30=""),+(EB30+EE30)*Tabelle!$V$57,0)</f>
        <v>0</v>
      </c>
      <c r="EM30" s="290">
        <f t="shared" si="63"/>
        <v>0</v>
      </c>
      <c r="EN30" s="290">
        <f>IF(OR($O30&gt;$CM$5,$O30=""),+(ED30+EF30)*Tabelle!$V$57,0)</f>
        <v>0</v>
      </c>
      <c r="EO30" s="290">
        <f t="shared" si="99"/>
        <v>0</v>
      </c>
      <c r="EP30" s="290">
        <f t="shared" si="100"/>
        <v>0</v>
      </c>
      <c r="EQ30" s="290">
        <f t="shared" si="101"/>
        <v>0</v>
      </c>
      <c r="ER30" s="290">
        <f t="shared" si="102"/>
        <v>0</v>
      </c>
    </row>
    <row r="31" spans="2:148" x14ac:dyDescent="0.3">
      <c r="B31" s="889"/>
      <c r="C31" s="889"/>
      <c r="D31" s="287" t="str">
        <f>++IFERROR(INDEX(Tabelle!$H$11:$H$16,MATCH(IN_Cespiti_20!E31,Tabelle!$I$11:$I$16,0)),"")</f>
        <v/>
      </c>
      <c r="E31" s="889"/>
      <c r="F31" s="287" t="str">
        <f>++IFERROR(INDEX(Tabelle!$C$10:$C$44,MATCH(IN_Cespiti_20!G31,Tabelle!$E$10:$E$44,0)),"")</f>
        <v/>
      </c>
      <c r="G31" s="889"/>
      <c r="H31" s="889"/>
      <c r="I31" s="890"/>
      <c r="J31" s="890"/>
      <c r="K31" s="890"/>
      <c r="L31" s="890"/>
      <c r="M31" s="292"/>
      <c r="O31" s="889"/>
      <c r="Q31" s="288" t="str">
        <f>IF($D31=3,$M31,+IFERROR(VLOOKUP(CONCATENATE(D31,".",F31),Tabelle!$D$10:$F$44,3,),""))</f>
        <v/>
      </c>
      <c r="R31" s="891"/>
      <c r="S31" s="291"/>
      <c r="T31" s="288" t="str">
        <f>+IF(R31="",Q31,+IF(R31=Tabelle!$B$83,IN_Cespiti_20!Q31,IF(OR(R31=Tabelle!$B$81,R31=Tabelle!$B$82),IN_Cespiti_20!S31,0)))</f>
        <v/>
      </c>
      <c r="V31" s="289">
        <f>+IFERROR(VLOOKUP($H31,Tabelle!$N$10:$O$58,2,FALSE),0)</f>
        <v>0</v>
      </c>
      <c r="W31" s="290">
        <f t="shared" si="26"/>
        <v>0</v>
      </c>
      <c r="X31" s="290" t="e">
        <f>IF(OR($O31&gt;$W$5,$O31=""),#REF!*$V31,0)</f>
        <v>#REF!</v>
      </c>
      <c r="Y31" s="290">
        <f t="shared" si="27"/>
        <v>0</v>
      </c>
      <c r="Z31" s="290" t="e">
        <f>IF(OR($O31&gt;$W$5,$O31=""),#REF!*$V31,0)</f>
        <v>#REF!</v>
      </c>
      <c r="AA31" s="290">
        <f t="shared" si="64"/>
        <v>0</v>
      </c>
      <c r="AB31" s="290">
        <f t="shared" si="28"/>
        <v>0</v>
      </c>
      <c r="AC31" s="290">
        <f t="shared" si="29"/>
        <v>0</v>
      </c>
      <c r="AD31" s="290">
        <f t="shared" si="30"/>
        <v>0</v>
      </c>
      <c r="AE31" s="9"/>
      <c r="AF31" s="289">
        <f>+IFERROR(VLOOKUP($H31,Tabelle!$N$10:$P$58,3,FALSE),0)</f>
        <v>0</v>
      </c>
      <c r="AG31" s="290">
        <f t="shared" si="31"/>
        <v>0</v>
      </c>
      <c r="AH31" s="290" t="e">
        <f>IF(OR($O31&gt;$AG$5,$O31=""),(X31+AA31)*Tabelle!$P$51,0)</f>
        <v>#REF!</v>
      </c>
      <c r="AI31" s="290">
        <f t="shared" si="32"/>
        <v>0</v>
      </c>
      <c r="AJ31" s="290" t="e">
        <f>IF(OR($O31&gt;$AG$5,$O31=""),(Z31+AB31)*Tabelle!$P$51,0)</f>
        <v>#REF!</v>
      </c>
      <c r="AK31" s="290">
        <f t="shared" si="65"/>
        <v>0</v>
      </c>
      <c r="AL31" s="290">
        <f t="shared" si="66"/>
        <v>0</v>
      </c>
      <c r="AM31" s="290">
        <f t="shared" si="33"/>
        <v>0</v>
      </c>
      <c r="AN31" s="290">
        <f t="shared" si="34"/>
        <v>0</v>
      </c>
      <c r="AP31" s="289">
        <f>+IFERROR(VLOOKUP($H31,Tabelle!$N$10:$Q$58,4,FALSE),0)</f>
        <v>0</v>
      </c>
      <c r="AQ31" s="290">
        <f t="shared" si="35"/>
        <v>0</v>
      </c>
      <c r="AR31" s="290" t="e">
        <f>IF(OR($O31&gt;$AQ$5,$O31=""),(AH31+AK31)*Tabelle!$Q$52,0)</f>
        <v>#REF!</v>
      </c>
      <c r="AS31" s="290">
        <f t="shared" si="36"/>
        <v>0</v>
      </c>
      <c r="AT31" s="290" t="e">
        <f>IF(OR($O31&gt;$AQ$5,$O31=""),(AJ31+AL31)*Tabelle!$Q$52,0)</f>
        <v>#REF!</v>
      </c>
      <c r="AU31" s="290">
        <f t="shared" si="37"/>
        <v>0</v>
      </c>
      <c r="AV31" s="290">
        <f t="shared" si="67"/>
        <v>0</v>
      </c>
      <c r="AW31" s="290">
        <f t="shared" si="68"/>
        <v>0</v>
      </c>
      <c r="AX31" s="290">
        <f t="shared" si="38"/>
        <v>0</v>
      </c>
      <c r="AZ31" s="289">
        <f>+IFERROR(VLOOKUP($H31,Tabelle!$N$10:$R$58,5,FALSE),0)</f>
        <v>0</v>
      </c>
      <c r="BA31" s="290">
        <f t="shared" si="39"/>
        <v>0</v>
      </c>
      <c r="BB31" s="290" t="e">
        <f>IF(OR($O31&gt;$BA$5,$O31=""),(AR31+AU31)*Tabelle!$R$53,0)</f>
        <v>#REF!</v>
      </c>
      <c r="BC31" s="290">
        <f t="shared" si="40"/>
        <v>0</v>
      </c>
      <c r="BD31" s="290" t="e">
        <f>IF(OR($O31&gt;$BA$5,$O31=""),(AT31+AV31)*Tabelle!$R$53,0)</f>
        <v>#REF!</v>
      </c>
      <c r="BE31" s="290">
        <f t="shared" si="69"/>
        <v>0</v>
      </c>
      <c r="BF31" s="290">
        <f t="shared" si="41"/>
        <v>0</v>
      </c>
      <c r="BG31" s="290">
        <f t="shared" si="70"/>
        <v>0</v>
      </c>
      <c r="BH31" s="290">
        <f t="shared" si="42"/>
        <v>0</v>
      </c>
      <c r="BJ31" s="289">
        <f>+IFERROR(VLOOKUP($H31,Tabelle!$N$10:$S$58,6,FALSE),0)</f>
        <v>0</v>
      </c>
      <c r="BK31" s="290">
        <f t="shared" si="43"/>
        <v>0</v>
      </c>
      <c r="BL31" s="290" t="e">
        <f>IF(OR($O31&gt;$BK$5,$O31=""),(BB31+BE31)*Tabelle!$S$54,0)</f>
        <v>#REF!</v>
      </c>
      <c r="BM31" s="290">
        <f t="shared" si="44"/>
        <v>0</v>
      </c>
      <c r="BN31" s="290" t="e">
        <f>IF(OR($O31&gt;$BK$5,$O31=""),(BD31+BF31)*Tabelle!$S$54,0)</f>
        <v>#REF!</v>
      </c>
      <c r="BO31" s="290">
        <f t="shared" si="45"/>
        <v>0</v>
      </c>
      <c r="BP31" s="290">
        <f t="shared" si="46"/>
        <v>0</v>
      </c>
      <c r="BQ31" s="290">
        <f t="shared" si="47"/>
        <v>0</v>
      </c>
      <c r="BR31" s="290">
        <f t="shared" si="48"/>
        <v>0</v>
      </c>
      <c r="BT31" s="289">
        <f>+IFERROR(IF(H31=2021,VLOOKUP($H31,Tabelle!$N$10:$T$58,7,FALSE),0),0)</f>
        <v>0</v>
      </c>
      <c r="BU31" s="290">
        <f t="shared" si="49"/>
        <v>0</v>
      </c>
      <c r="BV31" s="290">
        <f t="shared" si="50"/>
        <v>0</v>
      </c>
      <c r="BW31" s="290">
        <f t="shared" si="71"/>
        <v>0</v>
      </c>
      <c r="BX31" s="290">
        <f t="shared" si="71"/>
        <v>0</v>
      </c>
      <c r="BY31" s="290">
        <f t="shared" si="72"/>
        <v>0</v>
      </c>
      <c r="BZ31" s="290">
        <f t="shared" si="73"/>
        <v>0</v>
      </c>
      <c r="CB31" s="289">
        <f>+IFERROR(IF(AND(H31&lt;=2022,H31&gt;=2021),VLOOKUP($H31,Tabelle!$N$10:$U$58,8,FALSE),0),0)</f>
        <v>0</v>
      </c>
      <c r="CC31" s="290">
        <f t="shared" si="74"/>
        <v>0</v>
      </c>
      <c r="CD31" s="290">
        <f>IF(OR($O31&gt;$CC$5,$O31=""),+BW31*Tabelle!$U$56,0)</f>
        <v>0</v>
      </c>
      <c r="CE31" s="290">
        <f t="shared" si="51"/>
        <v>0</v>
      </c>
      <c r="CF31" s="290">
        <f>IF(OR($O31&gt;$CC$5,$O31=""),+BX31*Tabelle!$U$56,0)</f>
        <v>0</v>
      </c>
      <c r="CG31" s="290">
        <f t="shared" si="75"/>
        <v>0</v>
      </c>
      <c r="CH31" s="290">
        <f t="shared" si="76"/>
        <v>0</v>
      </c>
      <c r="CI31" s="290">
        <f t="shared" si="77"/>
        <v>0</v>
      </c>
      <c r="CJ31" s="290">
        <f t="shared" si="78"/>
        <v>0</v>
      </c>
      <c r="CL31" s="289">
        <f>+IFERROR(IF(AND(H31&lt;=2023,H31&gt;=2021),VLOOKUP($H31,Tabelle!$N$10:$V$58,9,FALSE),0),0)</f>
        <v>0</v>
      </c>
      <c r="CM31" s="290">
        <f t="shared" si="52"/>
        <v>0</v>
      </c>
      <c r="CN31" s="290">
        <f>IF(OR($O31&gt;$CM$5,$O31=""),+(CD31+CG31)*Tabelle!$V$57,0)</f>
        <v>0</v>
      </c>
      <c r="CO31" s="290">
        <f t="shared" si="53"/>
        <v>0</v>
      </c>
      <c r="CP31" s="290">
        <f>IF(OR($O31&gt;$CM$5,$O31=""),+(CF31+CH31)*Tabelle!$V$57,0)</f>
        <v>0</v>
      </c>
      <c r="CQ31" s="290">
        <f t="shared" si="79"/>
        <v>0</v>
      </c>
      <c r="CR31" s="290">
        <f t="shared" si="80"/>
        <v>0</v>
      </c>
      <c r="CS31" s="290">
        <f t="shared" si="81"/>
        <v>0</v>
      </c>
      <c r="CT31" s="290">
        <f t="shared" si="82"/>
        <v>0</v>
      </c>
      <c r="CV31" s="289">
        <f>+IFERROR(IF(AND(R31&lt;=2023,R31&gt;=2021),VLOOKUP($H31,Tabelle!$N$10:$V$58,9,FALSE),0),0)</f>
        <v>0</v>
      </c>
      <c r="CW31" s="290">
        <f t="shared" si="54"/>
        <v>0</v>
      </c>
      <c r="CX31" s="290">
        <f>IF(OR($O31&gt;$CM$5,$O31=""),+(CN31+CQ31)*Tabelle!$V$57,0)</f>
        <v>0</v>
      </c>
      <c r="CY31" s="290">
        <f t="shared" si="55"/>
        <v>0</v>
      </c>
      <c r="CZ31" s="290">
        <f>IF(OR($O31&gt;$CM$5,$O31=""),+(CP31+CR31)*Tabelle!$V$57,0)</f>
        <v>0</v>
      </c>
      <c r="DA31" s="290">
        <f t="shared" si="83"/>
        <v>0</v>
      </c>
      <c r="DB31" s="290">
        <f t="shared" si="84"/>
        <v>0</v>
      </c>
      <c r="DC31" s="290">
        <f t="shared" si="85"/>
        <v>0</v>
      </c>
      <c r="DD31" s="290">
        <f t="shared" si="86"/>
        <v>0</v>
      </c>
      <c r="DF31" s="289">
        <f>+IFERROR(IF(AND(AB31&lt;=2023,AB31&gt;=2021),VLOOKUP($H31,Tabelle!$N$10:$V$58,9,FALSE),0),0)</f>
        <v>0</v>
      </c>
      <c r="DG31" s="290">
        <f t="shared" si="56"/>
        <v>0</v>
      </c>
      <c r="DH31" s="290">
        <f>IF(OR($O31&gt;$CM$5,$O31=""),+(CX31+DA31)*Tabelle!$V$57,0)</f>
        <v>0</v>
      </c>
      <c r="DI31" s="290">
        <f t="shared" si="57"/>
        <v>0</v>
      </c>
      <c r="DJ31" s="290">
        <f>IF(OR($O31&gt;$CM$5,$O31=""),+(CZ31+DB31)*Tabelle!$V$57,0)</f>
        <v>0</v>
      </c>
      <c r="DK31" s="290">
        <f t="shared" si="87"/>
        <v>0</v>
      </c>
      <c r="DL31" s="290">
        <f t="shared" si="88"/>
        <v>0</v>
      </c>
      <c r="DM31" s="290">
        <f t="shared" si="89"/>
        <v>0</v>
      </c>
      <c r="DN31" s="290">
        <f t="shared" si="90"/>
        <v>0</v>
      </c>
      <c r="DP31" s="289">
        <f>+IFERROR(IF(AND(AL31&lt;=2023,AL31&gt;=2021),VLOOKUP($H31,Tabelle!$N$10:$V$58,9,FALSE),0),0)</f>
        <v>0</v>
      </c>
      <c r="DQ31" s="290">
        <f t="shared" si="58"/>
        <v>0</v>
      </c>
      <c r="DR31" s="290">
        <f>IF(OR($O31&gt;$CM$5,$O31=""),+(DH31+DK31)*Tabelle!$V$57,0)</f>
        <v>0</v>
      </c>
      <c r="DS31" s="290">
        <f t="shared" si="59"/>
        <v>0</v>
      </c>
      <c r="DT31" s="290">
        <f>IF(OR($O31&gt;$CM$5,$O31=""),+(DJ31+DL31)*Tabelle!$V$57,0)</f>
        <v>0</v>
      </c>
      <c r="DU31" s="290">
        <f t="shared" si="91"/>
        <v>0</v>
      </c>
      <c r="DV31" s="290">
        <f t="shared" si="92"/>
        <v>0</v>
      </c>
      <c r="DW31" s="290">
        <f t="shared" si="93"/>
        <v>0</v>
      </c>
      <c r="DX31" s="290">
        <f t="shared" si="94"/>
        <v>0</v>
      </c>
      <c r="DZ31" s="289">
        <f>+IFERROR(IF(AND(AV31&lt;=2023,AV31&gt;=2021),VLOOKUP($H31,Tabelle!$N$10:$V$58,9,FALSE),0),0)</f>
        <v>0</v>
      </c>
      <c r="EA31" s="290">
        <f t="shared" si="60"/>
        <v>0</v>
      </c>
      <c r="EB31" s="290">
        <f>IF(OR($O31&gt;$CM$5,$O31=""),+(DR31+DU31)*Tabelle!$V$57,0)</f>
        <v>0</v>
      </c>
      <c r="EC31" s="290">
        <f t="shared" si="61"/>
        <v>0</v>
      </c>
      <c r="ED31" s="290">
        <f>IF(OR($O31&gt;$CM$5,$O31=""),+(DT31+DV31)*Tabelle!$V$57,0)</f>
        <v>0</v>
      </c>
      <c r="EE31" s="290">
        <f t="shared" si="95"/>
        <v>0</v>
      </c>
      <c r="EF31" s="290">
        <f t="shared" si="96"/>
        <v>0</v>
      </c>
      <c r="EG31" s="290">
        <f t="shared" si="97"/>
        <v>0</v>
      </c>
      <c r="EH31" s="290">
        <f t="shared" si="98"/>
        <v>0</v>
      </c>
      <c r="EJ31" s="289">
        <f>+IFERROR(IF(AND(BF31&lt;=2023,BF31&gt;=2021),VLOOKUP($H31,Tabelle!$N$10:$V$58,9,FALSE),0),0)</f>
        <v>0</v>
      </c>
      <c r="EK31" s="290">
        <f t="shared" si="62"/>
        <v>0</v>
      </c>
      <c r="EL31" s="290">
        <f>IF(OR($O31&gt;$CM$5,$O31=""),+(EB31+EE31)*Tabelle!$V$57,0)</f>
        <v>0</v>
      </c>
      <c r="EM31" s="290">
        <f t="shared" si="63"/>
        <v>0</v>
      </c>
      <c r="EN31" s="290">
        <f>IF(OR($O31&gt;$CM$5,$O31=""),+(ED31+EF31)*Tabelle!$V$57,0)</f>
        <v>0</v>
      </c>
      <c r="EO31" s="290">
        <f t="shared" si="99"/>
        <v>0</v>
      </c>
      <c r="EP31" s="290">
        <f t="shared" si="100"/>
        <v>0</v>
      </c>
      <c r="EQ31" s="290">
        <f t="shared" si="101"/>
        <v>0</v>
      </c>
      <c r="ER31" s="290">
        <f t="shared" si="102"/>
        <v>0</v>
      </c>
    </row>
    <row r="32" spans="2:148" x14ac:dyDescent="0.3">
      <c r="B32" s="889"/>
      <c r="C32" s="889"/>
      <c r="D32" s="287" t="str">
        <f>++IFERROR(INDEX(Tabelle!$H$11:$H$16,MATCH(IN_Cespiti_20!E32,Tabelle!$I$11:$I$16,0)),"")</f>
        <v/>
      </c>
      <c r="E32" s="889"/>
      <c r="F32" s="287" t="str">
        <f>++IFERROR(INDEX(Tabelle!$C$10:$C$44,MATCH(IN_Cespiti_20!G32,Tabelle!$E$10:$E$44,0)),"")</f>
        <v/>
      </c>
      <c r="G32" s="889"/>
      <c r="H32" s="889"/>
      <c r="I32" s="890"/>
      <c r="J32" s="890"/>
      <c r="K32" s="890"/>
      <c r="L32" s="890"/>
      <c r="M32" s="292"/>
      <c r="O32" s="889"/>
      <c r="Q32" s="288" t="str">
        <f>IF($D32=3,$M32,+IFERROR(VLOOKUP(CONCATENATE(D32,".",F32),Tabelle!$D$10:$F$44,3,),""))</f>
        <v/>
      </c>
      <c r="R32" s="891"/>
      <c r="S32" s="291"/>
      <c r="T32" s="288" t="str">
        <f>+IF(R32="",Q32,+IF(R32=Tabelle!$B$83,IN_Cespiti_20!Q32,IF(OR(R32=Tabelle!$B$81,R32=Tabelle!$B$82),IN_Cespiti_20!S32,0)))</f>
        <v/>
      </c>
      <c r="V32" s="289">
        <f>+IFERROR(VLOOKUP($H32,Tabelle!$N$10:$O$58,2,FALSE),0)</f>
        <v>0</v>
      </c>
      <c r="W32" s="290">
        <f t="shared" si="26"/>
        <v>0</v>
      </c>
      <c r="X32" s="290" t="e">
        <f>IF(OR($O32&gt;$W$5,$O32=""),#REF!*$V32,0)</f>
        <v>#REF!</v>
      </c>
      <c r="Y32" s="290">
        <f t="shared" si="27"/>
        <v>0</v>
      </c>
      <c r="Z32" s="290" t="e">
        <f>IF(OR($O32&gt;$W$5,$O32=""),#REF!*$V32,0)</f>
        <v>#REF!</v>
      </c>
      <c r="AA32" s="290">
        <f t="shared" si="64"/>
        <v>0</v>
      </c>
      <c r="AB32" s="290">
        <f t="shared" si="28"/>
        <v>0</v>
      </c>
      <c r="AC32" s="290">
        <f t="shared" si="29"/>
        <v>0</v>
      </c>
      <c r="AD32" s="290">
        <f t="shared" si="30"/>
        <v>0</v>
      </c>
      <c r="AE32" s="9"/>
      <c r="AF32" s="289">
        <f>+IFERROR(VLOOKUP($H32,Tabelle!$N$10:$P$58,3,FALSE),0)</f>
        <v>0</v>
      </c>
      <c r="AG32" s="290">
        <f t="shared" si="31"/>
        <v>0</v>
      </c>
      <c r="AH32" s="290" t="e">
        <f>IF(OR($O32&gt;$AG$5,$O32=""),(X32+AA32)*Tabelle!$P$51,0)</f>
        <v>#REF!</v>
      </c>
      <c r="AI32" s="290">
        <f t="shared" si="32"/>
        <v>0</v>
      </c>
      <c r="AJ32" s="290" t="e">
        <f>IF(OR($O32&gt;$AG$5,$O32=""),(Z32+AB32)*Tabelle!$P$51,0)</f>
        <v>#REF!</v>
      </c>
      <c r="AK32" s="290">
        <f t="shared" si="65"/>
        <v>0</v>
      </c>
      <c r="AL32" s="290">
        <f t="shared" si="66"/>
        <v>0</v>
      </c>
      <c r="AM32" s="290">
        <f t="shared" si="33"/>
        <v>0</v>
      </c>
      <c r="AN32" s="290">
        <f t="shared" si="34"/>
        <v>0</v>
      </c>
      <c r="AP32" s="289">
        <f>+IFERROR(VLOOKUP($H32,Tabelle!$N$10:$Q$58,4,FALSE),0)</f>
        <v>0</v>
      </c>
      <c r="AQ32" s="290">
        <f t="shared" si="35"/>
        <v>0</v>
      </c>
      <c r="AR32" s="290" t="e">
        <f>IF(OR($O32&gt;$AQ$5,$O32=""),(AH32+AK32)*Tabelle!$Q$52,0)</f>
        <v>#REF!</v>
      </c>
      <c r="AS32" s="290">
        <f t="shared" si="36"/>
        <v>0</v>
      </c>
      <c r="AT32" s="290" t="e">
        <f>IF(OR($O32&gt;$AQ$5,$O32=""),(AJ32+AL32)*Tabelle!$Q$52,0)</f>
        <v>#REF!</v>
      </c>
      <c r="AU32" s="290">
        <f t="shared" si="37"/>
        <v>0</v>
      </c>
      <c r="AV32" s="290">
        <f t="shared" si="67"/>
        <v>0</v>
      </c>
      <c r="AW32" s="290">
        <f t="shared" si="68"/>
        <v>0</v>
      </c>
      <c r="AX32" s="290">
        <f t="shared" si="38"/>
        <v>0</v>
      </c>
      <c r="AZ32" s="289">
        <f>+IFERROR(VLOOKUP($H32,Tabelle!$N$10:$R$58,5,FALSE),0)</f>
        <v>0</v>
      </c>
      <c r="BA32" s="290">
        <f t="shared" si="39"/>
        <v>0</v>
      </c>
      <c r="BB32" s="290" t="e">
        <f>IF(OR($O32&gt;$BA$5,$O32=""),(AR32+AU32)*Tabelle!$R$53,0)</f>
        <v>#REF!</v>
      </c>
      <c r="BC32" s="290">
        <f t="shared" si="40"/>
        <v>0</v>
      </c>
      <c r="BD32" s="290" t="e">
        <f>IF(OR($O32&gt;$BA$5,$O32=""),(AT32+AV32)*Tabelle!$R$53,0)</f>
        <v>#REF!</v>
      </c>
      <c r="BE32" s="290">
        <f t="shared" si="69"/>
        <v>0</v>
      </c>
      <c r="BF32" s="290">
        <f t="shared" si="41"/>
        <v>0</v>
      </c>
      <c r="BG32" s="290">
        <f t="shared" si="70"/>
        <v>0</v>
      </c>
      <c r="BH32" s="290">
        <f t="shared" si="42"/>
        <v>0</v>
      </c>
      <c r="BJ32" s="289">
        <f>+IFERROR(VLOOKUP($H32,Tabelle!$N$10:$S$58,6,FALSE),0)</f>
        <v>0</v>
      </c>
      <c r="BK32" s="290">
        <f t="shared" si="43"/>
        <v>0</v>
      </c>
      <c r="BL32" s="290" t="e">
        <f>IF(OR($O32&gt;$BK$5,$O32=""),(BB32+BE32)*Tabelle!$S$54,0)</f>
        <v>#REF!</v>
      </c>
      <c r="BM32" s="290">
        <f t="shared" si="44"/>
        <v>0</v>
      </c>
      <c r="BN32" s="290" t="e">
        <f>IF(OR($O32&gt;$BK$5,$O32=""),(BD32+BF32)*Tabelle!$S$54,0)</f>
        <v>#REF!</v>
      </c>
      <c r="BO32" s="290">
        <f t="shared" si="45"/>
        <v>0</v>
      </c>
      <c r="BP32" s="290">
        <f t="shared" si="46"/>
        <v>0</v>
      </c>
      <c r="BQ32" s="290">
        <f t="shared" si="47"/>
        <v>0</v>
      </c>
      <c r="BR32" s="290">
        <f t="shared" si="48"/>
        <v>0</v>
      </c>
      <c r="BT32" s="289">
        <f>+IFERROR(IF(H32=2021,VLOOKUP($H32,Tabelle!$N$10:$T$58,7,FALSE),0),0)</f>
        <v>0</v>
      </c>
      <c r="BU32" s="290">
        <f t="shared" si="49"/>
        <v>0</v>
      </c>
      <c r="BV32" s="290">
        <f t="shared" si="50"/>
        <v>0</v>
      </c>
      <c r="BW32" s="290">
        <f t="shared" si="71"/>
        <v>0</v>
      </c>
      <c r="BX32" s="290">
        <f t="shared" si="71"/>
        <v>0</v>
      </c>
      <c r="BY32" s="290">
        <f t="shared" si="72"/>
        <v>0</v>
      </c>
      <c r="BZ32" s="290">
        <f t="shared" si="73"/>
        <v>0</v>
      </c>
      <c r="CB32" s="289">
        <f>+IFERROR(IF(AND(H32&lt;=2022,H32&gt;=2021),VLOOKUP($H32,Tabelle!$N$10:$U$58,8,FALSE),0),0)</f>
        <v>0</v>
      </c>
      <c r="CC32" s="290">
        <f t="shared" si="74"/>
        <v>0</v>
      </c>
      <c r="CD32" s="290">
        <f>IF(OR($O32&gt;$CC$5,$O32=""),+BW32*Tabelle!$U$56,0)</f>
        <v>0</v>
      </c>
      <c r="CE32" s="290">
        <f t="shared" si="51"/>
        <v>0</v>
      </c>
      <c r="CF32" s="290">
        <f>IF(OR($O32&gt;$CC$5,$O32=""),+BX32*Tabelle!$U$56,0)</f>
        <v>0</v>
      </c>
      <c r="CG32" s="290">
        <f t="shared" si="75"/>
        <v>0</v>
      </c>
      <c r="CH32" s="290">
        <f t="shared" si="76"/>
        <v>0</v>
      </c>
      <c r="CI32" s="290">
        <f t="shared" si="77"/>
        <v>0</v>
      </c>
      <c r="CJ32" s="290">
        <f t="shared" si="78"/>
        <v>0</v>
      </c>
      <c r="CL32" s="289">
        <f>+IFERROR(IF(AND(H32&lt;=2023,H32&gt;=2021),VLOOKUP($H32,Tabelle!$N$10:$V$58,9,FALSE),0),0)</f>
        <v>0</v>
      </c>
      <c r="CM32" s="290">
        <f t="shared" si="52"/>
        <v>0</v>
      </c>
      <c r="CN32" s="290">
        <f>IF(OR($O32&gt;$CM$5,$O32=""),+(CD32+CG32)*Tabelle!$V$57,0)</f>
        <v>0</v>
      </c>
      <c r="CO32" s="290">
        <f t="shared" si="53"/>
        <v>0</v>
      </c>
      <c r="CP32" s="290">
        <f>IF(OR($O32&gt;$CM$5,$O32=""),+(CF32+CH32)*Tabelle!$V$57,0)</f>
        <v>0</v>
      </c>
      <c r="CQ32" s="290">
        <f t="shared" si="79"/>
        <v>0</v>
      </c>
      <c r="CR32" s="290">
        <f t="shared" si="80"/>
        <v>0</v>
      </c>
      <c r="CS32" s="290">
        <f t="shared" si="81"/>
        <v>0</v>
      </c>
      <c r="CT32" s="290">
        <f t="shared" si="82"/>
        <v>0</v>
      </c>
      <c r="CV32" s="289">
        <f>+IFERROR(IF(AND(R32&lt;=2023,R32&gt;=2021),VLOOKUP($H32,Tabelle!$N$10:$V$58,9,FALSE),0),0)</f>
        <v>0</v>
      </c>
      <c r="CW32" s="290">
        <f t="shared" si="54"/>
        <v>0</v>
      </c>
      <c r="CX32" s="290">
        <f>IF(OR($O32&gt;$CM$5,$O32=""),+(CN32+CQ32)*Tabelle!$V$57,0)</f>
        <v>0</v>
      </c>
      <c r="CY32" s="290">
        <f t="shared" si="55"/>
        <v>0</v>
      </c>
      <c r="CZ32" s="290">
        <f>IF(OR($O32&gt;$CM$5,$O32=""),+(CP32+CR32)*Tabelle!$V$57,0)</f>
        <v>0</v>
      </c>
      <c r="DA32" s="290">
        <f t="shared" si="83"/>
        <v>0</v>
      </c>
      <c r="DB32" s="290">
        <f t="shared" si="84"/>
        <v>0</v>
      </c>
      <c r="DC32" s="290">
        <f t="shared" si="85"/>
        <v>0</v>
      </c>
      <c r="DD32" s="290">
        <f t="shared" si="86"/>
        <v>0</v>
      </c>
      <c r="DF32" s="289">
        <f>+IFERROR(IF(AND(AB32&lt;=2023,AB32&gt;=2021),VLOOKUP($H32,Tabelle!$N$10:$V$58,9,FALSE),0),0)</f>
        <v>0</v>
      </c>
      <c r="DG32" s="290">
        <f t="shared" si="56"/>
        <v>0</v>
      </c>
      <c r="DH32" s="290">
        <f>IF(OR($O32&gt;$CM$5,$O32=""),+(CX32+DA32)*Tabelle!$V$57,0)</f>
        <v>0</v>
      </c>
      <c r="DI32" s="290">
        <f t="shared" si="57"/>
        <v>0</v>
      </c>
      <c r="DJ32" s="290">
        <f>IF(OR($O32&gt;$CM$5,$O32=""),+(CZ32+DB32)*Tabelle!$V$57,0)</f>
        <v>0</v>
      </c>
      <c r="DK32" s="290">
        <f t="shared" si="87"/>
        <v>0</v>
      </c>
      <c r="DL32" s="290">
        <f t="shared" si="88"/>
        <v>0</v>
      </c>
      <c r="DM32" s="290">
        <f t="shared" si="89"/>
        <v>0</v>
      </c>
      <c r="DN32" s="290">
        <f t="shared" si="90"/>
        <v>0</v>
      </c>
      <c r="DP32" s="289">
        <f>+IFERROR(IF(AND(AL32&lt;=2023,AL32&gt;=2021),VLOOKUP($H32,Tabelle!$N$10:$V$58,9,FALSE),0),0)</f>
        <v>0</v>
      </c>
      <c r="DQ32" s="290">
        <f t="shared" si="58"/>
        <v>0</v>
      </c>
      <c r="DR32" s="290">
        <f>IF(OR($O32&gt;$CM$5,$O32=""),+(DH32+DK32)*Tabelle!$V$57,0)</f>
        <v>0</v>
      </c>
      <c r="DS32" s="290">
        <f t="shared" si="59"/>
        <v>0</v>
      </c>
      <c r="DT32" s="290">
        <f>IF(OR($O32&gt;$CM$5,$O32=""),+(DJ32+DL32)*Tabelle!$V$57,0)</f>
        <v>0</v>
      </c>
      <c r="DU32" s="290">
        <f t="shared" si="91"/>
        <v>0</v>
      </c>
      <c r="DV32" s="290">
        <f t="shared" si="92"/>
        <v>0</v>
      </c>
      <c r="DW32" s="290">
        <f t="shared" si="93"/>
        <v>0</v>
      </c>
      <c r="DX32" s="290">
        <f t="shared" si="94"/>
        <v>0</v>
      </c>
      <c r="DZ32" s="289">
        <f>+IFERROR(IF(AND(AV32&lt;=2023,AV32&gt;=2021),VLOOKUP($H32,Tabelle!$N$10:$V$58,9,FALSE),0),0)</f>
        <v>0</v>
      </c>
      <c r="EA32" s="290">
        <f t="shared" si="60"/>
        <v>0</v>
      </c>
      <c r="EB32" s="290">
        <f>IF(OR($O32&gt;$CM$5,$O32=""),+(DR32+DU32)*Tabelle!$V$57,0)</f>
        <v>0</v>
      </c>
      <c r="EC32" s="290">
        <f t="shared" si="61"/>
        <v>0</v>
      </c>
      <c r="ED32" s="290">
        <f>IF(OR($O32&gt;$CM$5,$O32=""),+(DT32+DV32)*Tabelle!$V$57,0)</f>
        <v>0</v>
      </c>
      <c r="EE32" s="290">
        <f t="shared" si="95"/>
        <v>0</v>
      </c>
      <c r="EF32" s="290">
        <f t="shared" si="96"/>
        <v>0</v>
      </c>
      <c r="EG32" s="290">
        <f t="shared" si="97"/>
        <v>0</v>
      </c>
      <c r="EH32" s="290">
        <f t="shared" si="98"/>
        <v>0</v>
      </c>
      <c r="EJ32" s="289">
        <f>+IFERROR(IF(AND(BF32&lt;=2023,BF32&gt;=2021),VLOOKUP($H32,Tabelle!$N$10:$V$58,9,FALSE),0),0)</f>
        <v>0</v>
      </c>
      <c r="EK32" s="290">
        <f t="shared" si="62"/>
        <v>0</v>
      </c>
      <c r="EL32" s="290">
        <f>IF(OR($O32&gt;$CM$5,$O32=""),+(EB32+EE32)*Tabelle!$V$57,0)</f>
        <v>0</v>
      </c>
      <c r="EM32" s="290">
        <f t="shared" si="63"/>
        <v>0</v>
      </c>
      <c r="EN32" s="290">
        <f>IF(OR($O32&gt;$CM$5,$O32=""),+(ED32+EF32)*Tabelle!$V$57,0)</f>
        <v>0</v>
      </c>
      <c r="EO32" s="290">
        <f t="shared" si="99"/>
        <v>0</v>
      </c>
      <c r="EP32" s="290">
        <f t="shared" si="100"/>
        <v>0</v>
      </c>
      <c r="EQ32" s="290">
        <f t="shared" si="101"/>
        <v>0</v>
      </c>
      <c r="ER32" s="290">
        <f t="shared" si="102"/>
        <v>0</v>
      </c>
    </row>
    <row r="33" spans="2:148" x14ac:dyDescent="0.3">
      <c r="B33" s="889"/>
      <c r="C33" s="889"/>
      <c r="D33" s="287" t="str">
        <f>++IFERROR(INDEX(Tabelle!$H$11:$H$16,MATCH(IN_Cespiti_20!E33,Tabelle!$I$11:$I$16,0)),"")</f>
        <v/>
      </c>
      <c r="E33" s="889"/>
      <c r="F33" s="287" t="str">
        <f>++IFERROR(INDEX(Tabelle!$C$10:$C$44,MATCH(IN_Cespiti_20!G33,Tabelle!$E$10:$E$44,0)),"")</f>
        <v/>
      </c>
      <c r="G33" s="889"/>
      <c r="H33" s="889"/>
      <c r="I33" s="890"/>
      <c r="J33" s="890"/>
      <c r="K33" s="890"/>
      <c r="L33" s="890"/>
      <c r="M33" s="292"/>
      <c r="O33" s="889"/>
      <c r="Q33" s="288" t="str">
        <f>IF($D33=3,$M33,+IFERROR(VLOOKUP(CONCATENATE(D33,".",F33),Tabelle!$D$10:$F$44,3,),""))</f>
        <v/>
      </c>
      <c r="R33" s="891"/>
      <c r="S33" s="291"/>
      <c r="T33" s="288" t="str">
        <f>+IF(R33="",Q33,+IF(R33=Tabelle!$B$83,IN_Cespiti_20!Q33,IF(OR(R33=Tabelle!$B$81,R33=Tabelle!$B$82),IN_Cespiti_20!S33,0)))</f>
        <v/>
      </c>
      <c r="V33" s="289">
        <f>+IFERROR(VLOOKUP($H33,Tabelle!$N$10:$O$58,2,FALSE),0)</f>
        <v>0</v>
      </c>
      <c r="W33" s="290">
        <f t="shared" si="26"/>
        <v>0</v>
      </c>
      <c r="X33" s="290" t="e">
        <f>IF(OR($O33&gt;$W$5,$O33=""),#REF!*$V33,0)</f>
        <v>#REF!</v>
      </c>
      <c r="Y33" s="290">
        <f t="shared" si="27"/>
        <v>0</v>
      </c>
      <c r="Z33" s="290" t="e">
        <f>IF(OR($O33&gt;$W$5,$O33=""),#REF!*$V33,0)</f>
        <v>#REF!</v>
      </c>
      <c r="AA33" s="290">
        <f t="shared" si="64"/>
        <v>0</v>
      </c>
      <c r="AB33" s="290">
        <f t="shared" si="28"/>
        <v>0</v>
      </c>
      <c r="AC33" s="290">
        <f t="shared" si="29"/>
        <v>0</v>
      </c>
      <c r="AD33" s="290">
        <f t="shared" si="30"/>
        <v>0</v>
      </c>
      <c r="AE33" s="9"/>
      <c r="AF33" s="289">
        <f>+IFERROR(VLOOKUP($H33,Tabelle!$N$10:$P$58,3,FALSE),0)</f>
        <v>0</v>
      </c>
      <c r="AG33" s="290">
        <f t="shared" si="31"/>
        <v>0</v>
      </c>
      <c r="AH33" s="290" t="e">
        <f>IF(OR($O33&gt;$AG$5,$O33=""),(X33+AA33)*Tabelle!$P$51,0)</f>
        <v>#REF!</v>
      </c>
      <c r="AI33" s="290">
        <f t="shared" si="32"/>
        <v>0</v>
      </c>
      <c r="AJ33" s="290" t="e">
        <f>IF(OR($O33&gt;$AG$5,$O33=""),(Z33+AB33)*Tabelle!$P$51,0)</f>
        <v>#REF!</v>
      </c>
      <c r="AK33" s="290">
        <f t="shared" si="65"/>
        <v>0</v>
      </c>
      <c r="AL33" s="290">
        <f t="shared" si="66"/>
        <v>0</v>
      </c>
      <c r="AM33" s="290">
        <f t="shared" si="33"/>
        <v>0</v>
      </c>
      <c r="AN33" s="290">
        <f t="shared" si="34"/>
        <v>0</v>
      </c>
      <c r="AP33" s="289">
        <f>+IFERROR(VLOOKUP($H33,Tabelle!$N$10:$Q$58,4,FALSE),0)</f>
        <v>0</v>
      </c>
      <c r="AQ33" s="290">
        <f t="shared" si="35"/>
        <v>0</v>
      </c>
      <c r="AR33" s="290" t="e">
        <f>IF(OR($O33&gt;$AQ$5,$O33=""),(AH33+AK33)*Tabelle!$Q$52,0)</f>
        <v>#REF!</v>
      </c>
      <c r="AS33" s="290">
        <f t="shared" si="36"/>
        <v>0</v>
      </c>
      <c r="AT33" s="290" t="e">
        <f>IF(OR($O33&gt;$AQ$5,$O33=""),(AJ33+AL33)*Tabelle!$Q$52,0)</f>
        <v>#REF!</v>
      </c>
      <c r="AU33" s="290">
        <f t="shared" si="37"/>
        <v>0</v>
      </c>
      <c r="AV33" s="290">
        <f t="shared" si="67"/>
        <v>0</v>
      </c>
      <c r="AW33" s="290">
        <f t="shared" si="68"/>
        <v>0</v>
      </c>
      <c r="AX33" s="290">
        <f t="shared" si="38"/>
        <v>0</v>
      </c>
      <c r="AZ33" s="289">
        <f>+IFERROR(VLOOKUP($H33,Tabelle!$N$10:$R$58,5,FALSE),0)</f>
        <v>0</v>
      </c>
      <c r="BA33" s="290">
        <f t="shared" si="39"/>
        <v>0</v>
      </c>
      <c r="BB33" s="290" t="e">
        <f>IF(OR($O33&gt;$BA$5,$O33=""),(AR33+AU33)*Tabelle!$R$53,0)</f>
        <v>#REF!</v>
      </c>
      <c r="BC33" s="290">
        <f t="shared" si="40"/>
        <v>0</v>
      </c>
      <c r="BD33" s="290" t="e">
        <f>IF(OR($O33&gt;$BA$5,$O33=""),(AT33+AV33)*Tabelle!$R$53,0)</f>
        <v>#REF!</v>
      </c>
      <c r="BE33" s="290">
        <f t="shared" si="69"/>
        <v>0</v>
      </c>
      <c r="BF33" s="290">
        <f t="shared" si="41"/>
        <v>0</v>
      </c>
      <c r="BG33" s="290">
        <f t="shared" si="70"/>
        <v>0</v>
      </c>
      <c r="BH33" s="290">
        <f t="shared" si="42"/>
        <v>0</v>
      </c>
      <c r="BJ33" s="289">
        <f>+IFERROR(VLOOKUP($H33,Tabelle!$N$10:$S$58,6,FALSE),0)</f>
        <v>0</v>
      </c>
      <c r="BK33" s="290">
        <f t="shared" si="43"/>
        <v>0</v>
      </c>
      <c r="BL33" s="290" t="e">
        <f>IF(OR($O33&gt;$BK$5,$O33=""),(BB33+BE33)*Tabelle!$S$54,0)</f>
        <v>#REF!</v>
      </c>
      <c r="BM33" s="290">
        <f t="shared" si="44"/>
        <v>0</v>
      </c>
      <c r="BN33" s="290" t="e">
        <f>IF(OR($O33&gt;$BK$5,$O33=""),(BD33+BF33)*Tabelle!$S$54,0)</f>
        <v>#REF!</v>
      </c>
      <c r="BO33" s="290">
        <f t="shared" si="45"/>
        <v>0</v>
      </c>
      <c r="BP33" s="290">
        <f t="shared" si="46"/>
        <v>0</v>
      </c>
      <c r="BQ33" s="290">
        <f t="shared" si="47"/>
        <v>0</v>
      </c>
      <c r="BR33" s="290">
        <f t="shared" si="48"/>
        <v>0</v>
      </c>
      <c r="BT33" s="289">
        <f>+IFERROR(IF(H33=2021,VLOOKUP($H33,Tabelle!$N$10:$T$58,7,FALSE),0),0)</f>
        <v>0</v>
      </c>
      <c r="BU33" s="290">
        <f t="shared" si="49"/>
        <v>0</v>
      </c>
      <c r="BV33" s="290">
        <f t="shared" si="50"/>
        <v>0</v>
      </c>
      <c r="BW33" s="290">
        <f t="shared" si="71"/>
        <v>0</v>
      </c>
      <c r="BX33" s="290">
        <f t="shared" si="71"/>
        <v>0</v>
      </c>
      <c r="BY33" s="290">
        <f t="shared" si="72"/>
        <v>0</v>
      </c>
      <c r="BZ33" s="290">
        <f t="shared" si="73"/>
        <v>0</v>
      </c>
      <c r="CB33" s="289">
        <f>+IFERROR(IF(AND(H33&lt;=2022,H33&gt;=2021),VLOOKUP($H33,Tabelle!$N$10:$U$58,8,FALSE),0),0)</f>
        <v>0</v>
      </c>
      <c r="CC33" s="290">
        <f t="shared" si="74"/>
        <v>0</v>
      </c>
      <c r="CD33" s="290">
        <f>IF(OR($O33&gt;$CC$5,$O33=""),+BW33*Tabelle!$U$56,0)</f>
        <v>0</v>
      </c>
      <c r="CE33" s="290">
        <f t="shared" si="51"/>
        <v>0</v>
      </c>
      <c r="CF33" s="290">
        <f>IF(OR($O33&gt;$CC$5,$O33=""),+BX33*Tabelle!$U$56,0)</f>
        <v>0</v>
      </c>
      <c r="CG33" s="290">
        <f t="shared" si="75"/>
        <v>0</v>
      </c>
      <c r="CH33" s="290">
        <f t="shared" si="76"/>
        <v>0</v>
      </c>
      <c r="CI33" s="290">
        <f t="shared" si="77"/>
        <v>0</v>
      </c>
      <c r="CJ33" s="290">
        <f t="shared" si="78"/>
        <v>0</v>
      </c>
      <c r="CL33" s="289">
        <f>+IFERROR(IF(AND(H33&lt;=2023,H33&gt;=2021),VLOOKUP($H33,Tabelle!$N$10:$V$58,9,FALSE),0),0)</f>
        <v>0</v>
      </c>
      <c r="CM33" s="290">
        <f t="shared" si="52"/>
        <v>0</v>
      </c>
      <c r="CN33" s="290">
        <f>IF(OR($O33&gt;$CM$5,$O33=""),+(CD33+CG33)*Tabelle!$V$57,0)</f>
        <v>0</v>
      </c>
      <c r="CO33" s="290">
        <f t="shared" si="53"/>
        <v>0</v>
      </c>
      <c r="CP33" s="290">
        <f>IF(OR($O33&gt;$CM$5,$O33=""),+(CF33+CH33)*Tabelle!$V$57,0)</f>
        <v>0</v>
      </c>
      <c r="CQ33" s="290">
        <f t="shared" si="79"/>
        <v>0</v>
      </c>
      <c r="CR33" s="290">
        <f t="shared" si="80"/>
        <v>0</v>
      </c>
      <c r="CS33" s="290">
        <f t="shared" si="81"/>
        <v>0</v>
      </c>
      <c r="CT33" s="290">
        <f t="shared" si="82"/>
        <v>0</v>
      </c>
      <c r="CV33" s="289">
        <f>+IFERROR(IF(AND(R33&lt;=2023,R33&gt;=2021),VLOOKUP($H33,Tabelle!$N$10:$V$58,9,FALSE),0),0)</f>
        <v>0</v>
      </c>
      <c r="CW33" s="290">
        <f t="shared" si="54"/>
        <v>0</v>
      </c>
      <c r="CX33" s="290">
        <f>IF(OR($O33&gt;$CM$5,$O33=""),+(CN33+CQ33)*Tabelle!$V$57,0)</f>
        <v>0</v>
      </c>
      <c r="CY33" s="290">
        <f t="shared" si="55"/>
        <v>0</v>
      </c>
      <c r="CZ33" s="290">
        <f>IF(OR($O33&gt;$CM$5,$O33=""),+(CP33+CR33)*Tabelle!$V$57,0)</f>
        <v>0</v>
      </c>
      <c r="DA33" s="290">
        <f t="shared" si="83"/>
        <v>0</v>
      </c>
      <c r="DB33" s="290">
        <f t="shared" si="84"/>
        <v>0</v>
      </c>
      <c r="DC33" s="290">
        <f t="shared" si="85"/>
        <v>0</v>
      </c>
      <c r="DD33" s="290">
        <f t="shared" si="86"/>
        <v>0</v>
      </c>
      <c r="DF33" s="289">
        <f>+IFERROR(IF(AND(AB33&lt;=2023,AB33&gt;=2021),VLOOKUP($H33,Tabelle!$N$10:$V$58,9,FALSE),0),0)</f>
        <v>0</v>
      </c>
      <c r="DG33" s="290">
        <f t="shared" si="56"/>
        <v>0</v>
      </c>
      <c r="DH33" s="290">
        <f>IF(OR($O33&gt;$CM$5,$O33=""),+(CX33+DA33)*Tabelle!$V$57,0)</f>
        <v>0</v>
      </c>
      <c r="DI33" s="290">
        <f t="shared" si="57"/>
        <v>0</v>
      </c>
      <c r="DJ33" s="290">
        <f>IF(OR($O33&gt;$CM$5,$O33=""),+(CZ33+DB33)*Tabelle!$V$57,0)</f>
        <v>0</v>
      </c>
      <c r="DK33" s="290">
        <f t="shared" si="87"/>
        <v>0</v>
      </c>
      <c r="DL33" s="290">
        <f t="shared" si="88"/>
        <v>0</v>
      </c>
      <c r="DM33" s="290">
        <f t="shared" si="89"/>
        <v>0</v>
      </c>
      <c r="DN33" s="290">
        <f t="shared" si="90"/>
        <v>0</v>
      </c>
      <c r="DP33" s="289">
        <f>+IFERROR(IF(AND(AL33&lt;=2023,AL33&gt;=2021),VLOOKUP($H33,Tabelle!$N$10:$V$58,9,FALSE),0),0)</f>
        <v>0</v>
      </c>
      <c r="DQ33" s="290">
        <f t="shared" si="58"/>
        <v>0</v>
      </c>
      <c r="DR33" s="290">
        <f>IF(OR($O33&gt;$CM$5,$O33=""),+(DH33+DK33)*Tabelle!$V$57,0)</f>
        <v>0</v>
      </c>
      <c r="DS33" s="290">
        <f t="shared" si="59"/>
        <v>0</v>
      </c>
      <c r="DT33" s="290">
        <f>IF(OR($O33&gt;$CM$5,$O33=""),+(DJ33+DL33)*Tabelle!$V$57,0)</f>
        <v>0</v>
      </c>
      <c r="DU33" s="290">
        <f t="shared" si="91"/>
        <v>0</v>
      </c>
      <c r="DV33" s="290">
        <f t="shared" si="92"/>
        <v>0</v>
      </c>
      <c r="DW33" s="290">
        <f t="shared" si="93"/>
        <v>0</v>
      </c>
      <c r="DX33" s="290">
        <f t="shared" si="94"/>
        <v>0</v>
      </c>
      <c r="DZ33" s="289">
        <f>+IFERROR(IF(AND(AV33&lt;=2023,AV33&gt;=2021),VLOOKUP($H33,Tabelle!$N$10:$V$58,9,FALSE),0),0)</f>
        <v>0</v>
      </c>
      <c r="EA33" s="290">
        <f t="shared" si="60"/>
        <v>0</v>
      </c>
      <c r="EB33" s="290">
        <f>IF(OR($O33&gt;$CM$5,$O33=""),+(DR33+DU33)*Tabelle!$V$57,0)</f>
        <v>0</v>
      </c>
      <c r="EC33" s="290">
        <f t="shared" si="61"/>
        <v>0</v>
      </c>
      <c r="ED33" s="290">
        <f>IF(OR($O33&gt;$CM$5,$O33=""),+(DT33+DV33)*Tabelle!$V$57,0)</f>
        <v>0</v>
      </c>
      <c r="EE33" s="290">
        <f t="shared" si="95"/>
        <v>0</v>
      </c>
      <c r="EF33" s="290">
        <f t="shared" si="96"/>
        <v>0</v>
      </c>
      <c r="EG33" s="290">
        <f t="shared" si="97"/>
        <v>0</v>
      </c>
      <c r="EH33" s="290">
        <f t="shared" si="98"/>
        <v>0</v>
      </c>
      <c r="EJ33" s="289">
        <f>+IFERROR(IF(AND(BF33&lt;=2023,BF33&gt;=2021),VLOOKUP($H33,Tabelle!$N$10:$V$58,9,FALSE),0),0)</f>
        <v>0</v>
      </c>
      <c r="EK33" s="290">
        <f t="shared" si="62"/>
        <v>0</v>
      </c>
      <c r="EL33" s="290">
        <f>IF(OR($O33&gt;$CM$5,$O33=""),+(EB33+EE33)*Tabelle!$V$57,0)</f>
        <v>0</v>
      </c>
      <c r="EM33" s="290">
        <f t="shared" si="63"/>
        <v>0</v>
      </c>
      <c r="EN33" s="290">
        <f>IF(OR($O33&gt;$CM$5,$O33=""),+(ED33+EF33)*Tabelle!$V$57,0)</f>
        <v>0</v>
      </c>
      <c r="EO33" s="290">
        <f t="shared" si="99"/>
        <v>0</v>
      </c>
      <c r="EP33" s="290">
        <f t="shared" si="100"/>
        <v>0</v>
      </c>
      <c r="EQ33" s="290">
        <f t="shared" si="101"/>
        <v>0</v>
      </c>
      <c r="ER33" s="290">
        <f t="shared" si="102"/>
        <v>0</v>
      </c>
    </row>
    <row r="34" spans="2:148" x14ac:dyDescent="0.3">
      <c r="B34" s="889"/>
      <c r="C34" s="889"/>
      <c r="D34" s="287" t="str">
        <f>++IFERROR(INDEX(Tabelle!$H$11:$H$16,MATCH(IN_Cespiti_20!E34,Tabelle!$I$11:$I$16,0)),"")</f>
        <v/>
      </c>
      <c r="E34" s="889"/>
      <c r="F34" s="287" t="str">
        <f>++IFERROR(INDEX(Tabelle!$C$10:$C$44,MATCH(IN_Cespiti_20!G34,Tabelle!$E$10:$E$44,0)),"")</f>
        <v/>
      </c>
      <c r="G34" s="889"/>
      <c r="H34" s="889"/>
      <c r="I34" s="890"/>
      <c r="J34" s="890"/>
      <c r="K34" s="890"/>
      <c r="L34" s="890"/>
      <c r="M34" s="292"/>
      <c r="O34" s="889"/>
      <c r="Q34" s="288" t="str">
        <f>IF($D34=3,$M34,+IFERROR(VLOOKUP(CONCATENATE(D34,".",F34),Tabelle!$D$10:$F$44,3,),""))</f>
        <v/>
      </c>
      <c r="R34" s="891"/>
      <c r="S34" s="291"/>
      <c r="T34" s="288" t="str">
        <f>+IF(R34="",Q34,+IF(R34=Tabelle!$B$83,IN_Cespiti_20!Q34,IF(OR(R34=Tabelle!$B$81,R34=Tabelle!$B$82),IN_Cespiti_20!S34,0)))</f>
        <v/>
      </c>
      <c r="V34" s="289">
        <f>+IFERROR(VLOOKUP($H34,Tabelle!$N$10:$O$58,2,FALSE),0)</f>
        <v>0</v>
      </c>
      <c r="W34" s="290">
        <f t="shared" si="26"/>
        <v>0</v>
      </c>
      <c r="X34" s="290" t="e">
        <f>IF(OR($O34&gt;$W$5,$O34=""),#REF!*$V34,0)</f>
        <v>#REF!</v>
      </c>
      <c r="Y34" s="290">
        <f t="shared" si="27"/>
        <v>0</v>
      </c>
      <c r="Z34" s="290" t="e">
        <f>IF(OR($O34&gt;$W$5,$O34=""),#REF!*$V34,0)</f>
        <v>#REF!</v>
      </c>
      <c r="AA34" s="290">
        <f t="shared" si="64"/>
        <v>0</v>
      </c>
      <c r="AB34" s="290">
        <f t="shared" si="28"/>
        <v>0</v>
      </c>
      <c r="AC34" s="290">
        <f t="shared" si="29"/>
        <v>0</v>
      </c>
      <c r="AD34" s="290">
        <f t="shared" si="30"/>
        <v>0</v>
      </c>
      <c r="AE34" s="9"/>
      <c r="AF34" s="289">
        <f>+IFERROR(VLOOKUP($H34,Tabelle!$N$10:$P$58,3,FALSE),0)</f>
        <v>0</v>
      </c>
      <c r="AG34" s="290">
        <f t="shared" si="31"/>
        <v>0</v>
      </c>
      <c r="AH34" s="290" t="e">
        <f>IF(OR($O34&gt;$AG$5,$O34=""),(X34+AA34)*Tabelle!$P$51,0)</f>
        <v>#REF!</v>
      </c>
      <c r="AI34" s="290">
        <f t="shared" si="32"/>
        <v>0</v>
      </c>
      <c r="AJ34" s="290" t="e">
        <f>IF(OR($O34&gt;$AG$5,$O34=""),(Z34+AB34)*Tabelle!$P$51,0)</f>
        <v>#REF!</v>
      </c>
      <c r="AK34" s="290">
        <f t="shared" si="65"/>
        <v>0</v>
      </c>
      <c r="AL34" s="290">
        <f t="shared" si="66"/>
        <v>0</v>
      </c>
      <c r="AM34" s="290">
        <f t="shared" si="33"/>
        <v>0</v>
      </c>
      <c r="AN34" s="290">
        <f t="shared" si="34"/>
        <v>0</v>
      </c>
      <c r="AP34" s="289">
        <f>+IFERROR(VLOOKUP($H34,Tabelle!$N$10:$Q$58,4,FALSE),0)</f>
        <v>0</v>
      </c>
      <c r="AQ34" s="290">
        <f t="shared" si="35"/>
        <v>0</v>
      </c>
      <c r="AR34" s="290" t="e">
        <f>IF(OR($O34&gt;$AQ$5,$O34=""),(AH34+AK34)*Tabelle!$Q$52,0)</f>
        <v>#REF!</v>
      </c>
      <c r="AS34" s="290">
        <f t="shared" si="36"/>
        <v>0</v>
      </c>
      <c r="AT34" s="290" t="e">
        <f>IF(OR($O34&gt;$AQ$5,$O34=""),(AJ34+AL34)*Tabelle!$Q$52,0)</f>
        <v>#REF!</v>
      </c>
      <c r="AU34" s="290">
        <f t="shared" si="37"/>
        <v>0</v>
      </c>
      <c r="AV34" s="290">
        <f t="shared" si="67"/>
        <v>0</v>
      </c>
      <c r="AW34" s="290">
        <f t="shared" si="68"/>
        <v>0</v>
      </c>
      <c r="AX34" s="290">
        <f t="shared" si="38"/>
        <v>0</v>
      </c>
      <c r="AZ34" s="289">
        <f>+IFERROR(VLOOKUP($H34,Tabelle!$N$10:$R$58,5,FALSE),0)</f>
        <v>0</v>
      </c>
      <c r="BA34" s="290">
        <f t="shared" si="39"/>
        <v>0</v>
      </c>
      <c r="BB34" s="290" t="e">
        <f>IF(OR($O34&gt;$BA$5,$O34=""),(AR34+AU34)*Tabelle!$R$53,0)</f>
        <v>#REF!</v>
      </c>
      <c r="BC34" s="290">
        <f t="shared" si="40"/>
        <v>0</v>
      </c>
      <c r="BD34" s="290" t="e">
        <f>IF(OR($O34&gt;$BA$5,$O34=""),(AT34+AV34)*Tabelle!$R$53,0)</f>
        <v>#REF!</v>
      </c>
      <c r="BE34" s="290">
        <f t="shared" si="69"/>
        <v>0</v>
      </c>
      <c r="BF34" s="290">
        <f t="shared" si="41"/>
        <v>0</v>
      </c>
      <c r="BG34" s="290">
        <f t="shared" si="70"/>
        <v>0</v>
      </c>
      <c r="BH34" s="290">
        <f t="shared" si="42"/>
        <v>0</v>
      </c>
      <c r="BJ34" s="289">
        <f>+IFERROR(VLOOKUP($H34,Tabelle!$N$10:$S$58,6,FALSE),0)</f>
        <v>0</v>
      </c>
      <c r="BK34" s="290">
        <f t="shared" si="43"/>
        <v>0</v>
      </c>
      <c r="BL34" s="290" t="e">
        <f>IF(OR($O34&gt;$BK$5,$O34=""),(BB34+BE34)*Tabelle!$S$54,0)</f>
        <v>#REF!</v>
      </c>
      <c r="BM34" s="290">
        <f t="shared" si="44"/>
        <v>0</v>
      </c>
      <c r="BN34" s="290" t="e">
        <f>IF(OR($O34&gt;$BK$5,$O34=""),(BD34+BF34)*Tabelle!$S$54,0)</f>
        <v>#REF!</v>
      </c>
      <c r="BO34" s="290">
        <f t="shared" si="45"/>
        <v>0</v>
      </c>
      <c r="BP34" s="290">
        <f t="shared" si="46"/>
        <v>0</v>
      </c>
      <c r="BQ34" s="290">
        <f t="shared" si="47"/>
        <v>0</v>
      </c>
      <c r="BR34" s="290">
        <f t="shared" si="48"/>
        <v>0</v>
      </c>
      <c r="BT34" s="289">
        <f>+IFERROR(IF(H34=2021,VLOOKUP($H34,Tabelle!$N$10:$T$58,7,FALSE),0),0)</f>
        <v>0</v>
      </c>
      <c r="BU34" s="290">
        <f t="shared" si="49"/>
        <v>0</v>
      </c>
      <c r="BV34" s="290">
        <f t="shared" si="50"/>
        <v>0</v>
      </c>
      <c r="BW34" s="290">
        <f t="shared" si="71"/>
        <v>0</v>
      </c>
      <c r="BX34" s="290">
        <f t="shared" si="71"/>
        <v>0</v>
      </c>
      <c r="BY34" s="290">
        <f t="shared" si="72"/>
        <v>0</v>
      </c>
      <c r="BZ34" s="290">
        <f t="shared" si="73"/>
        <v>0</v>
      </c>
      <c r="CB34" s="289">
        <f>+IFERROR(IF(AND(H34&lt;=2022,H34&gt;=2021),VLOOKUP($H34,Tabelle!$N$10:$U$58,8,FALSE),0),0)</f>
        <v>0</v>
      </c>
      <c r="CC34" s="290">
        <f t="shared" si="74"/>
        <v>0</v>
      </c>
      <c r="CD34" s="290">
        <f>IF(OR($O34&gt;$CC$5,$O34=""),+BW34*Tabelle!$U$56,0)</f>
        <v>0</v>
      </c>
      <c r="CE34" s="290">
        <f t="shared" si="51"/>
        <v>0</v>
      </c>
      <c r="CF34" s="290">
        <f>IF(OR($O34&gt;$CC$5,$O34=""),+BX34*Tabelle!$U$56,0)</f>
        <v>0</v>
      </c>
      <c r="CG34" s="290">
        <f t="shared" si="75"/>
        <v>0</v>
      </c>
      <c r="CH34" s="290">
        <f t="shared" si="76"/>
        <v>0</v>
      </c>
      <c r="CI34" s="290">
        <f t="shared" si="77"/>
        <v>0</v>
      </c>
      <c r="CJ34" s="290">
        <f t="shared" si="78"/>
        <v>0</v>
      </c>
      <c r="CL34" s="289">
        <f>+IFERROR(IF(AND(H34&lt;=2023,H34&gt;=2021),VLOOKUP($H34,Tabelle!$N$10:$V$58,9,FALSE),0),0)</f>
        <v>0</v>
      </c>
      <c r="CM34" s="290">
        <f t="shared" si="52"/>
        <v>0</v>
      </c>
      <c r="CN34" s="290">
        <f>IF(OR($O34&gt;$CM$5,$O34=""),+(CD34+CG34)*Tabelle!$V$57,0)</f>
        <v>0</v>
      </c>
      <c r="CO34" s="290">
        <f t="shared" si="53"/>
        <v>0</v>
      </c>
      <c r="CP34" s="290">
        <f>IF(OR($O34&gt;$CM$5,$O34=""),+(CF34+CH34)*Tabelle!$V$57,0)</f>
        <v>0</v>
      </c>
      <c r="CQ34" s="290">
        <f t="shared" si="79"/>
        <v>0</v>
      </c>
      <c r="CR34" s="290">
        <f t="shared" si="80"/>
        <v>0</v>
      </c>
      <c r="CS34" s="290">
        <f t="shared" si="81"/>
        <v>0</v>
      </c>
      <c r="CT34" s="290">
        <f t="shared" si="82"/>
        <v>0</v>
      </c>
      <c r="CV34" s="289">
        <f>+IFERROR(IF(AND(R34&lt;=2023,R34&gt;=2021),VLOOKUP($H34,Tabelle!$N$10:$V$58,9,FALSE),0),0)</f>
        <v>0</v>
      </c>
      <c r="CW34" s="290">
        <f t="shared" si="54"/>
        <v>0</v>
      </c>
      <c r="CX34" s="290">
        <f>IF(OR($O34&gt;$CM$5,$O34=""),+(CN34+CQ34)*Tabelle!$V$57,0)</f>
        <v>0</v>
      </c>
      <c r="CY34" s="290">
        <f t="shared" si="55"/>
        <v>0</v>
      </c>
      <c r="CZ34" s="290">
        <f>IF(OR($O34&gt;$CM$5,$O34=""),+(CP34+CR34)*Tabelle!$V$57,0)</f>
        <v>0</v>
      </c>
      <c r="DA34" s="290">
        <f t="shared" si="83"/>
        <v>0</v>
      </c>
      <c r="DB34" s="290">
        <f t="shared" si="84"/>
        <v>0</v>
      </c>
      <c r="DC34" s="290">
        <f t="shared" si="85"/>
        <v>0</v>
      </c>
      <c r="DD34" s="290">
        <f t="shared" si="86"/>
        <v>0</v>
      </c>
      <c r="DF34" s="289">
        <f>+IFERROR(IF(AND(AB34&lt;=2023,AB34&gt;=2021),VLOOKUP($H34,Tabelle!$N$10:$V$58,9,FALSE),0),0)</f>
        <v>0</v>
      </c>
      <c r="DG34" s="290">
        <f t="shared" si="56"/>
        <v>0</v>
      </c>
      <c r="DH34" s="290">
        <f>IF(OR($O34&gt;$CM$5,$O34=""),+(CX34+DA34)*Tabelle!$V$57,0)</f>
        <v>0</v>
      </c>
      <c r="DI34" s="290">
        <f t="shared" si="57"/>
        <v>0</v>
      </c>
      <c r="DJ34" s="290">
        <f>IF(OR($O34&gt;$CM$5,$O34=""),+(CZ34+DB34)*Tabelle!$V$57,0)</f>
        <v>0</v>
      </c>
      <c r="DK34" s="290">
        <f t="shared" si="87"/>
        <v>0</v>
      </c>
      <c r="DL34" s="290">
        <f t="shared" si="88"/>
        <v>0</v>
      </c>
      <c r="DM34" s="290">
        <f t="shared" si="89"/>
        <v>0</v>
      </c>
      <c r="DN34" s="290">
        <f t="shared" si="90"/>
        <v>0</v>
      </c>
      <c r="DP34" s="289">
        <f>+IFERROR(IF(AND(AL34&lt;=2023,AL34&gt;=2021),VLOOKUP($H34,Tabelle!$N$10:$V$58,9,FALSE),0),0)</f>
        <v>0</v>
      </c>
      <c r="DQ34" s="290">
        <f t="shared" si="58"/>
        <v>0</v>
      </c>
      <c r="DR34" s="290">
        <f>IF(OR($O34&gt;$CM$5,$O34=""),+(DH34+DK34)*Tabelle!$V$57,0)</f>
        <v>0</v>
      </c>
      <c r="DS34" s="290">
        <f t="shared" si="59"/>
        <v>0</v>
      </c>
      <c r="DT34" s="290">
        <f>IF(OR($O34&gt;$CM$5,$O34=""),+(DJ34+DL34)*Tabelle!$V$57,0)</f>
        <v>0</v>
      </c>
      <c r="DU34" s="290">
        <f t="shared" si="91"/>
        <v>0</v>
      </c>
      <c r="DV34" s="290">
        <f t="shared" si="92"/>
        <v>0</v>
      </c>
      <c r="DW34" s="290">
        <f t="shared" si="93"/>
        <v>0</v>
      </c>
      <c r="DX34" s="290">
        <f t="shared" si="94"/>
        <v>0</v>
      </c>
      <c r="DZ34" s="289">
        <f>+IFERROR(IF(AND(AV34&lt;=2023,AV34&gt;=2021),VLOOKUP($H34,Tabelle!$N$10:$V$58,9,FALSE),0),0)</f>
        <v>0</v>
      </c>
      <c r="EA34" s="290">
        <f t="shared" si="60"/>
        <v>0</v>
      </c>
      <c r="EB34" s="290">
        <f>IF(OR($O34&gt;$CM$5,$O34=""),+(DR34+DU34)*Tabelle!$V$57,0)</f>
        <v>0</v>
      </c>
      <c r="EC34" s="290">
        <f t="shared" si="61"/>
        <v>0</v>
      </c>
      <c r="ED34" s="290">
        <f>IF(OR($O34&gt;$CM$5,$O34=""),+(DT34+DV34)*Tabelle!$V$57,0)</f>
        <v>0</v>
      </c>
      <c r="EE34" s="290">
        <f t="shared" si="95"/>
        <v>0</v>
      </c>
      <c r="EF34" s="290">
        <f t="shared" si="96"/>
        <v>0</v>
      </c>
      <c r="EG34" s="290">
        <f t="shared" si="97"/>
        <v>0</v>
      </c>
      <c r="EH34" s="290">
        <f t="shared" si="98"/>
        <v>0</v>
      </c>
      <c r="EJ34" s="289">
        <f>+IFERROR(IF(AND(BF34&lt;=2023,BF34&gt;=2021),VLOOKUP($H34,Tabelle!$N$10:$V$58,9,FALSE),0),0)</f>
        <v>0</v>
      </c>
      <c r="EK34" s="290">
        <f t="shared" si="62"/>
        <v>0</v>
      </c>
      <c r="EL34" s="290">
        <f>IF(OR($O34&gt;$CM$5,$O34=""),+(EB34+EE34)*Tabelle!$V$57,0)</f>
        <v>0</v>
      </c>
      <c r="EM34" s="290">
        <f t="shared" si="63"/>
        <v>0</v>
      </c>
      <c r="EN34" s="290">
        <f>IF(OR($O34&gt;$CM$5,$O34=""),+(ED34+EF34)*Tabelle!$V$57,0)</f>
        <v>0</v>
      </c>
      <c r="EO34" s="290">
        <f t="shared" si="99"/>
        <v>0</v>
      </c>
      <c r="EP34" s="290">
        <f t="shared" si="100"/>
        <v>0</v>
      </c>
      <c r="EQ34" s="290">
        <f t="shared" si="101"/>
        <v>0</v>
      </c>
      <c r="ER34" s="290">
        <f t="shared" si="102"/>
        <v>0</v>
      </c>
    </row>
    <row r="35" spans="2:148" x14ac:dyDescent="0.3">
      <c r="B35" s="889"/>
      <c r="C35" s="889"/>
      <c r="D35" s="287" t="str">
        <f>++IFERROR(INDEX(Tabelle!$H$11:$H$16,MATCH(IN_Cespiti_20!E35,Tabelle!$I$11:$I$16,0)),"")</f>
        <v/>
      </c>
      <c r="E35" s="889"/>
      <c r="F35" s="287" t="str">
        <f>++IFERROR(INDEX(Tabelle!$C$10:$C$44,MATCH(IN_Cespiti_20!G35,Tabelle!$E$10:$E$44,0)),"")</f>
        <v/>
      </c>
      <c r="G35" s="889"/>
      <c r="H35" s="889"/>
      <c r="I35" s="890"/>
      <c r="J35" s="890"/>
      <c r="K35" s="890"/>
      <c r="L35" s="890"/>
      <c r="M35" s="292"/>
      <c r="O35" s="889"/>
      <c r="Q35" s="288" t="str">
        <f>IF($D35=3,$M35,+IFERROR(VLOOKUP(CONCATENATE(D35,".",F35),Tabelle!$D$10:$F$44,3,),""))</f>
        <v/>
      </c>
      <c r="R35" s="891"/>
      <c r="S35" s="291"/>
      <c r="T35" s="288" t="str">
        <f>+IF(R35="",Q35,+IF(R35=Tabelle!$B$83,IN_Cespiti_20!Q35,IF(OR(R35=Tabelle!$B$81,R35=Tabelle!$B$82),IN_Cespiti_20!S35,0)))</f>
        <v/>
      </c>
      <c r="V35" s="289">
        <f>+IFERROR(VLOOKUP($H35,Tabelle!$N$10:$O$58,2,FALSE),0)</f>
        <v>0</v>
      </c>
      <c r="W35" s="290">
        <f t="shared" si="26"/>
        <v>0</v>
      </c>
      <c r="X35" s="290" t="e">
        <f>IF(OR($O35&gt;$W$5,$O35=""),#REF!*$V35,0)</f>
        <v>#REF!</v>
      </c>
      <c r="Y35" s="290">
        <f t="shared" si="27"/>
        <v>0</v>
      </c>
      <c r="Z35" s="290" t="e">
        <f>IF(OR($O35&gt;$W$5,$O35=""),#REF!*$V35,0)</f>
        <v>#REF!</v>
      </c>
      <c r="AA35" s="290">
        <f t="shared" si="64"/>
        <v>0</v>
      </c>
      <c r="AB35" s="290">
        <f t="shared" si="28"/>
        <v>0</v>
      </c>
      <c r="AC35" s="290">
        <f t="shared" si="29"/>
        <v>0</v>
      </c>
      <c r="AD35" s="290">
        <f t="shared" si="30"/>
        <v>0</v>
      </c>
      <c r="AE35" s="9"/>
      <c r="AF35" s="289">
        <f>+IFERROR(VLOOKUP($H35,Tabelle!$N$10:$P$58,3,FALSE),0)</f>
        <v>0</v>
      </c>
      <c r="AG35" s="290">
        <f t="shared" si="31"/>
        <v>0</v>
      </c>
      <c r="AH35" s="290" t="e">
        <f>IF(OR($O35&gt;$AG$5,$O35=""),(X35+AA35)*Tabelle!$P$51,0)</f>
        <v>#REF!</v>
      </c>
      <c r="AI35" s="290">
        <f t="shared" si="32"/>
        <v>0</v>
      </c>
      <c r="AJ35" s="290" t="e">
        <f>IF(OR($O35&gt;$AG$5,$O35=""),(Z35+AB35)*Tabelle!$P$51,0)</f>
        <v>#REF!</v>
      </c>
      <c r="AK35" s="290">
        <f t="shared" si="65"/>
        <v>0</v>
      </c>
      <c r="AL35" s="290">
        <f t="shared" si="66"/>
        <v>0</v>
      </c>
      <c r="AM35" s="290">
        <f t="shared" si="33"/>
        <v>0</v>
      </c>
      <c r="AN35" s="290">
        <f t="shared" si="34"/>
        <v>0</v>
      </c>
      <c r="AP35" s="289">
        <f>+IFERROR(VLOOKUP($H35,Tabelle!$N$10:$Q$58,4,FALSE),0)</f>
        <v>0</v>
      </c>
      <c r="AQ35" s="290">
        <f t="shared" si="35"/>
        <v>0</v>
      </c>
      <c r="AR35" s="290" t="e">
        <f>IF(OR($O35&gt;$AQ$5,$O35=""),(AH35+AK35)*Tabelle!$Q$52,0)</f>
        <v>#REF!</v>
      </c>
      <c r="AS35" s="290">
        <f t="shared" si="36"/>
        <v>0</v>
      </c>
      <c r="AT35" s="290" t="e">
        <f>IF(OR($O35&gt;$AQ$5,$O35=""),(AJ35+AL35)*Tabelle!$Q$52,0)</f>
        <v>#REF!</v>
      </c>
      <c r="AU35" s="290">
        <f t="shared" si="37"/>
        <v>0</v>
      </c>
      <c r="AV35" s="290">
        <f t="shared" si="67"/>
        <v>0</v>
      </c>
      <c r="AW35" s="290">
        <f t="shared" si="68"/>
        <v>0</v>
      </c>
      <c r="AX35" s="290">
        <f t="shared" si="38"/>
        <v>0</v>
      </c>
      <c r="AZ35" s="289">
        <f>+IFERROR(VLOOKUP($H35,Tabelle!$N$10:$R$58,5,FALSE),0)</f>
        <v>0</v>
      </c>
      <c r="BA35" s="290">
        <f t="shared" si="39"/>
        <v>0</v>
      </c>
      <c r="BB35" s="290" t="e">
        <f>IF(OR($O35&gt;$BA$5,$O35=""),(AR35+AU35)*Tabelle!$R$53,0)</f>
        <v>#REF!</v>
      </c>
      <c r="BC35" s="290">
        <f t="shared" si="40"/>
        <v>0</v>
      </c>
      <c r="BD35" s="290" t="e">
        <f>IF(OR($O35&gt;$BA$5,$O35=""),(AT35+AV35)*Tabelle!$R$53,0)</f>
        <v>#REF!</v>
      </c>
      <c r="BE35" s="290">
        <f t="shared" si="69"/>
        <v>0</v>
      </c>
      <c r="BF35" s="290">
        <f t="shared" si="41"/>
        <v>0</v>
      </c>
      <c r="BG35" s="290">
        <f t="shared" si="70"/>
        <v>0</v>
      </c>
      <c r="BH35" s="290">
        <f t="shared" si="42"/>
        <v>0</v>
      </c>
      <c r="BJ35" s="289">
        <f>+IFERROR(VLOOKUP($H35,Tabelle!$N$10:$S$58,6,FALSE),0)</f>
        <v>0</v>
      </c>
      <c r="BK35" s="290">
        <f t="shared" si="43"/>
        <v>0</v>
      </c>
      <c r="BL35" s="290" t="e">
        <f>IF(OR($O35&gt;$BK$5,$O35=""),(BB35+BE35)*Tabelle!$S$54,0)</f>
        <v>#REF!</v>
      </c>
      <c r="BM35" s="290">
        <f t="shared" si="44"/>
        <v>0</v>
      </c>
      <c r="BN35" s="290" t="e">
        <f>IF(OR($O35&gt;$BK$5,$O35=""),(BD35+BF35)*Tabelle!$S$54,0)</f>
        <v>#REF!</v>
      </c>
      <c r="BO35" s="290">
        <f t="shared" si="45"/>
        <v>0</v>
      </c>
      <c r="BP35" s="290">
        <f t="shared" si="46"/>
        <v>0</v>
      </c>
      <c r="BQ35" s="290">
        <f t="shared" si="47"/>
        <v>0</v>
      </c>
      <c r="BR35" s="290">
        <f t="shared" si="48"/>
        <v>0</v>
      </c>
      <c r="BT35" s="289">
        <f>+IFERROR(IF(H35=2021,VLOOKUP($H35,Tabelle!$N$10:$T$58,7,FALSE),0),0)</f>
        <v>0</v>
      </c>
      <c r="BU35" s="290">
        <f t="shared" si="49"/>
        <v>0</v>
      </c>
      <c r="BV35" s="290">
        <f t="shared" si="50"/>
        <v>0</v>
      </c>
      <c r="BW35" s="290">
        <f t="shared" si="71"/>
        <v>0</v>
      </c>
      <c r="BX35" s="290">
        <f t="shared" si="71"/>
        <v>0</v>
      </c>
      <c r="BY35" s="290">
        <f t="shared" si="72"/>
        <v>0</v>
      </c>
      <c r="BZ35" s="290">
        <f t="shared" si="73"/>
        <v>0</v>
      </c>
      <c r="CB35" s="289">
        <f>+IFERROR(IF(AND(H35&lt;=2022,H35&gt;=2021),VLOOKUP($H35,Tabelle!$N$10:$U$58,8,FALSE),0),0)</f>
        <v>0</v>
      </c>
      <c r="CC35" s="290">
        <f t="shared" si="74"/>
        <v>0</v>
      </c>
      <c r="CD35" s="290">
        <f>IF(OR($O35&gt;$CC$5,$O35=""),+BW35*Tabelle!$U$56,0)</f>
        <v>0</v>
      </c>
      <c r="CE35" s="290">
        <f t="shared" si="51"/>
        <v>0</v>
      </c>
      <c r="CF35" s="290">
        <f>IF(OR($O35&gt;$CC$5,$O35=""),+BX35*Tabelle!$U$56,0)</f>
        <v>0</v>
      </c>
      <c r="CG35" s="290">
        <f t="shared" si="75"/>
        <v>0</v>
      </c>
      <c r="CH35" s="290">
        <f t="shared" si="76"/>
        <v>0</v>
      </c>
      <c r="CI35" s="290">
        <f t="shared" si="77"/>
        <v>0</v>
      </c>
      <c r="CJ35" s="290">
        <f t="shared" si="78"/>
        <v>0</v>
      </c>
      <c r="CL35" s="289">
        <f>+IFERROR(IF(AND(H35&lt;=2023,H35&gt;=2021),VLOOKUP($H35,Tabelle!$N$10:$V$58,9,FALSE),0),0)</f>
        <v>0</v>
      </c>
      <c r="CM35" s="290">
        <f t="shared" si="52"/>
        <v>0</v>
      </c>
      <c r="CN35" s="290">
        <f>IF(OR($O35&gt;$CM$5,$O35=""),+(CD35+CG35)*Tabelle!$V$57,0)</f>
        <v>0</v>
      </c>
      <c r="CO35" s="290">
        <f t="shared" si="53"/>
        <v>0</v>
      </c>
      <c r="CP35" s="290">
        <f>IF(OR($O35&gt;$CM$5,$O35=""),+(CF35+CH35)*Tabelle!$V$57,0)</f>
        <v>0</v>
      </c>
      <c r="CQ35" s="290">
        <f t="shared" si="79"/>
        <v>0</v>
      </c>
      <c r="CR35" s="290">
        <f t="shared" si="80"/>
        <v>0</v>
      </c>
      <c r="CS35" s="290">
        <f t="shared" si="81"/>
        <v>0</v>
      </c>
      <c r="CT35" s="290">
        <f t="shared" si="82"/>
        <v>0</v>
      </c>
      <c r="CV35" s="289">
        <f>+IFERROR(IF(AND(R35&lt;=2023,R35&gt;=2021),VLOOKUP($H35,Tabelle!$N$10:$V$58,9,FALSE),0),0)</f>
        <v>0</v>
      </c>
      <c r="CW35" s="290">
        <f t="shared" si="54"/>
        <v>0</v>
      </c>
      <c r="CX35" s="290">
        <f>IF(OR($O35&gt;$CM$5,$O35=""),+(CN35+CQ35)*Tabelle!$V$57,0)</f>
        <v>0</v>
      </c>
      <c r="CY35" s="290">
        <f t="shared" si="55"/>
        <v>0</v>
      </c>
      <c r="CZ35" s="290">
        <f>IF(OR($O35&gt;$CM$5,$O35=""),+(CP35+CR35)*Tabelle!$V$57,0)</f>
        <v>0</v>
      </c>
      <c r="DA35" s="290">
        <f t="shared" si="83"/>
        <v>0</v>
      </c>
      <c r="DB35" s="290">
        <f t="shared" si="84"/>
        <v>0</v>
      </c>
      <c r="DC35" s="290">
        <f t="shared" si="85"/>
        <v>0</v>
      </c>
      <c r="DD35" s="290">
        <f t="shared" si="86"/>
        <v>0</v>
      </c>
      <c r="DF35" s="289">
        <f>+IFERROR(IF(AND(AB35&lt;=2023,AB35&gt;=2021),VLOOKUP($H35,Tabelle!$N$10:$V$58,9,FALSE),0),0)</f>
        <v>0</v>
      </c>
      <c r="DG35" s="290">
        <f t="shared" si="56"/>
        <v>0</v>
      </c>
      <c r="DH35" s="290">
        <f>IF(OR($O35&gt;$CM$5,$O35=""),+(CX35+DA35)*Tabelle!$V$57,0)</f>
        <v>0</v>
      </c>
      <c r="DI35" s="290">
        <f t="shared" si="57"/>
        <v>0</v>
      </c>
      <c r="DJ35" s="290">
        <f>IF(OR($O35&gt;$CM$5,$O35=""),+(CZ35+DB35)*Tabelle!$V$57,0)</f>
        <v>0</v>
      </c>
      <c r="DK35" s="290">
        <f t="shared" si="87"/>
        <v>0</v>
      </c>
      <c r="DL35" s="290">
        <f t="shared" si="88"/>
        <v>0</v>
      </c>
      <c r="DM35" s="290">
        <f t="shared" si="89"/>
        <v>0</v>
      </c>
      <c r="DN35" s="290">
        <f t="shared" si="90"/>
        <v>0</v>
      </c>
      <c r="DP35" s="289">
        <f>+IFERROR(IF(AND(AL35&lt;=2023,AL35&gt;=2021),VLOOKUP($H35,Tabelle!$N$10:$V$58,9,FALSE),0),0)</f>
        <v>0</v>
      </c>
      <c r="DQ35" s="290">
        <f t="shared" si="58"/>
        <v>0</v>
      </c>
      <c r="DR35" s="290">
        <f>IF(OR($O35&gt;$CM$5,$O35=""),+(DH35+DK35)*Tabelle!$V$57,0)</f>
        <v>0</v>
      </c>
      <c r="DS35" s="290">
        <f t="shared" si="59"/>
        <v>0</v>
      </c>
      <c r="DT35" s="290">
        <f>IF(OR($O35&gt;$CM$5,$O35=""),+(DJ35+DL35)*Tabelle!$V$57,0)</f>
        <v>0</v>
      </c>
      <c r="DU35" s="290">
        <f t="shared" si="91"/>
        <v>0</v>
      </c>
      <c r="DV35" s="290">
        <f t="shared" si="92"/>
        <v>0</v>
      </c>
      <c r="DW35" s="290">
        <f t="shared" si="93"/>
        <v>0</v>
      </c>
      <c r="DX35" s="290">
        <f t="shared" si="94"/>
        <v>0</v>
      </c>
      <c r="DZ35" s="289">
        <f>+IFERROR(IF(AND(AV35&lt;=2023,AV35&gt;=2021),VLOOKUP($H35,Tabelle!$N$10:$V$58,9,FALSE),0),0)</f>
        <v>0</v>
      </c>
      <c r="EA35" s="290">
        <f t="shared" si="60"/>
        <v>0</v>
      </c>
      <c r="EB35" s="290">
        <f>IF(OR($O35&gt;$CM$5,$O35=""),+(DR35+DU35)*Tabelle!$V$57,0)</f>
        <v>0</v>
      </c>
      <c r="EC35" s="290">
        <f t="shared" si="61"/>
        <v>0</v>
      </c>
      <c r="ED35" s="290">
        <f>IF(OR($O35&gt;$CM$5,$O35=""),+(DT35+DV35)*Tabelle!$V$57,0)</f>
        <v>0</v>
      </c>
      <c r="EE35" s="290">
        <f t="shared" si="95"/>
        <v>0</v>
      </c>
      <c r="EF35" s="290">
        <f t="shared" si="96"/>
        <v>0</v>
      </c>
      <c r="EG35" s="290">
        <f t="shared" si="97"/>
        <v>0</v>
      </c>
      <c r="EH35" s="290">
        <f t="shared" si="98"/>
        <v>0</v>
      </c>
      <c r="EJ35" s="289">
        <f>+IFERROR(IF(AND(BF35&lt;=2023,BF35&gt;=2021),VLOOKUP($H35,Tabelle!$N$10:$V$58,9,FALSE),0),0)</f>
        <v>0</v>
      </c>
      <c r="EK35" s="290">
        <f t="shared" si="62"/>
        <v>0</v>
      </c>
      <c r="EL35" s="290">
        <f>IF(OR($O35&gt;$CM$5,$O35=""),+(EB35+EE35)*Tabelle!$V$57,0)</f>
        <v>0</v>
      </c>
      <c r="EM35" s="290">
        <f t="shared" si="63"/>
        <v>0</v>
      </c>
      <c r="EN35" s="290">
        <f>IF(OR($O35&gt;$CM$5,$O35=""),+(ED35+EF35)*Tabelle!$V$57,0)</f>
        <v>0</v>
      </c>
      <c r="EO35" s="290">
        <f t="shared" si="99"/>
        <v>0</v>
      </c>
      <c r="EP35" s="290">
        <f t="shared" si="100"/>
        <v>0</v>
      </c>
      <c r="EQ35" s="290">
        <f t="shared" si="101"/>
        <v>0</v>
      </c>
      <c r="ER35" s="290">
        <f t="shared" si="102"/>
        <v>0</v>
      </c>
    </row>
    <row r="36" spans="2:148" x14ac:dyDescent="0.3">
      <c r="B36" s="889"/>
      <c r="C36" s="889"/>
      <c r="D36" s="287" t="str">
        <f>++IFERROR(INDEX(Tabelle!$H$11:$H$16,MATCH(IN_Cespiti_20!E36,Tabelle!$I$11:$I$16,0)),"")</f>
        <v/>
      </c>
      <c r="E36" s="889"/>
      <c r="F36" s="287" t="str">
        <f>++IFERROR(INDEX(Tabelle!$C$10:$C$44,MATCH(IN_Cespiti_20!G36,Tabelle!$E$10:$E$44,0)),"")</f>
        <v/>
      </c>
      <c r="G36" s="889"/>
      <c r="H36" s="889"/>
      <c r="I36" s="890"/>
      <c r="J36" s="890"/>
      <c r="K36" s="890"/>
      <c r="L36" s="890"/>
      <c r="M36" s="292"/>
      <c r="O36" s="889"/>
      <c r="Q36" s="288" t="str">
        <f>IF($D36=3,$M36,+IFERROR(VLOOKUP(CONCATENATE(D36,".",F36),Tabelle!$D$10:$F$44,3,),""))</f>
        <v/>
      </c>
      <c r="R36" s="891"/>
      <c r="S36" s="291"/>
      <c r="T36" s="288" t="str">
        <f>+IF(R36="",Q36,+IF(R36=Tabelle!$B$83,IN_Cespiti_20!Q36,IF(OR(R36=Tabelle!$B$81,R36=Tabelle!$B$82),IN_Cespiti_20!S36,0)))</f>
        <v/>
      </c>
      <c r="V36" s="289">
        <f>+IFERROR(VLOOKUP($H36,Tabelle!$N$10:$O$58,2,FALSE),0)</f>
        <v>0</v>
      </c>
      <c r="W36" s="290">
        <f t="shared" si="26"/>
        <v>0</v>
      </c>
      <c r="X36" s="290" t="e">
        <f>IF(OR($O36&gt;$W$5,$O36=""),#REF!*$V36,0)</f>
        <v>#REF!</v>
      </c>
      <c r="Y36" s="290">
        <f t="shared" si="27"/>
        <v>0</v>
      </c>
      <c r="Z36" s="290" t="e">
        <f>IF(OR($O36&gt;$W$5,$O36=""),#REF!*$V36,0)</f>
        <v>#REF!</v>
      </c>
      <c r="AA36" s="290">
        <f t="shared" si="64"/>
        <v>0</v>
      </c>
      <c r="AB36" s="290">
        <f t="shared" si="28"/>
        <v>0</v>
      </c>
      <c r="AC36" s="290">
        <f t="shared" si="29"/>
        <v>0</v>
      </c>
      <c r="AD36" s="290">
        <f t="shared" si="30"/>
        <v>0</v>
      </c>
      <c r="AE36" s="9"/>
      <c r="AF36" s="289">
        <f>+IFERROR(VLOOKUP($H36,Tabelle!$N$10:$P$58,3,FALSE),0)</f>
        <v>0</v>
      </c>
      <c r="AG36" s="290">
        <f t="shared" si="31"/>
        <v>0</v>
      </c>
      <c r="AH36" s="290" t="e">
        <f>IF(OR($O36&gt;$AG$5,$O36=""),(X36+AA36)*Tabelle!$P$51,0)</f>
        <v>#REF!</v>
      </c>
      <c r="AI36" s="290">
        <f t="shared" si="32"/>
        <v>0</v>
      </c>
      <c r="AJ36" s="290" t="e">
        <f>IF(OR($O36&gt;$AG$5,$O36=""),(Z36+AB36)*Tabelle!$P$51,0)</f>
        <v>#REF!</v>
      </c>
      <c r="AK36" s="290">
        <f t="shared" si="65"/>
        <v>0</v>
      </c>
      <c r="AL36" s="290">
        <f t="shared" si="66"/>
        <v>0</v>
      </c>
      <c r="AM36" s="290">
        <f t="shared" si="33"/>
        <v>0</v>
      </c>
      <c r="AN36" s="290">
        <f t="shared" si="34"/>
        <v>0</v>
      </c>
      <c r="AP36" s="289">
        <f>+IFERROR(VLOOKUP($H36,Tabelle!$N$10:$Q$58,4,FALSE),0)</f>
        <v>0</v>
      </c>
      <c r="AQ36" s="290">
        <f t="shared" si="35"/>
        <v>0</v>
      </c>
      <c r="AR36" s="290" t="e">
        <f>IF(OR($O36&gt;$AQ$5,$O36=""),(AH36+AK36)*Tabelle!$Q$52,0)</f>
        <v>#REF!</v>
      </c>
      <c r="AS36" s="290">
        <f t="shared" si="36"/>
        <v>0</v>
      </c>
      <c r="AT36" s="290" t="e">
        <f>IF(OR($O36&gt;$AQ$5,$O36=""),(AJ36+AL36)*Tabelle!$Q$52,0)</f>
        <v>#REF!</v>
      </c>
      <c r="AU36" s="290">
        <f t="shared" si="37"/>
        <v>0</v>
      </c>
      <c r="AV36" s="290">
        <f t="shared" si="67"/>
        <v>0</v>
      </c>
      <c r="AW36" s="290">
        <f t="shared" si="68"/>
        <v>0</v>
      </c>
      <c r="AX36" s="290">
        <f t="shared" si="38"/>
        <v>0</v>
      </c>
      <c r="AZ36" s="289">
        <f>+IFERROR(VLOOKUP($H36,Tabelle!$N$10:$R$58,5,FALSE),0)</f>
        <v>0</v>
      </c>
      <c r="BA36" s="290">
        <f t="shared" si="39"/>
        <v>0</v>
      </c>
      <c r="BB36" s="290" t="e">
        <f>IF(OR($O36&gt;$BA$5,$O36=""),(AR36+AU36)*Tabelle!$R$53,0)</f>
        <v>#REF!</v>
      </c>
      <c r="BC36" s="290">
        <f t="shared" si="40"/>
        <v>0</v>
      </c>
      <c r="BD36" s="290" t="e">
        <f>IF(OR($O36&gt;$BA$5,$O36=""),(AT36+AV36)*Tabelle!$R$53,0)</f>
        <v>#REF!</v>
      </c>
      <c r="BE36" s="290">
        <f t="shared" si="69"/>
        <v>0</v>
      </c>
      <c r="BF36" s="290">
        <f t="shared" si="41"/>
        <v>0</v>
      </c>
      <c r="BG36" s="290">
        <f t="shared" si="70"/>
        <v>0</v>
      </c>
      <c r="BH36" s="290">
        <f t="shared" si="42"/>
        <v>0</v>
      </c>
      <c r="BJ36" s="289">
        <f>+IFERROR(VLOOKUP($H36,Tabelle!$N$10:$S$58,6,FALSE),0)</f>
        <v>0</v>
      </c>
      <c r="BK36" s="290">
        <f t="shared" si="43"/>
        <v>0</v>
      </c>
      <c r="BL36" s="290" t="e">
        <f>IF(OR($O36&gt;$BK$5,$O36=""),(BB36+BE36)*Tabelle!$S$54,0)</f>
        <v>#REF!</v>
      </c>
      <c r="BM36" s="290">
        <f t="shared" si="44"/>
        <v>0</v>
      </c>
      <c r="BN36" s="290" t="e">
        <f>IF(OR($O36&gt;$BK$5,$O36=""),(BD36+BF36)*Tabelle!$S$54,0)</f>
        <v>#REF!</v>
      </c>
      <c r="BO36" s="290">
        <f t="shared" si="45"/>
        <v>0</v>
      </c>
      <c r="BP36" s="290">
        <f t="shared" si="46"/>
        <v>0</v>
      </c>
      <c r="BQ36" s="290">
        <f t="shared" si="47"/>
        <v>0</v>
      </c>
      <c r="BR36" s="290">
        <f t="shared" si="48"/>
        <v>0</v>
      </c>
      <c r="BT36" s="289">
        <f>+IFERROR(IF(H36=2021,VLOOKUP($H36,Tabelle!$N$10:$T$58,7,FALSE),0),0)</f>
        <v>0</v>
      </c>
      <c r="BU36" s="290">
        <f t="shared" si="49"/>
        <v>0</v>
      </c>
      <c r="BV36" s="290">
        <f t="shared" si="50"/>
        <v>0</v>
      </c>
      <c r="BW36" s="290">
        <f t="shared" si="71"/>
        <v>0</v>
      </c>
      <c r="BX36" s="290">
        <f t="shared" si="71"/>
        <v>0</v>
      </c>
      <c r="BY36" s="290">
        <f t="shared" si="72"/>
        <v>0</v>
      </c>
      <c r="BZ36" s="290">
        <f t="shared" si="73"/>
        <v>0</v>
      </c>
      <c r="CB36" s="289">
        <f>+IFERROR(IF(AND(H36&lt;=2022,H36&gt;=2021),VLOOKUP($H36,Tabelle!$N$10:$U$58,8,FALSE),0),0)</f>
        <v>0</v>
      </c>
      <c r="CC36" s="290">
        <f t="shared" si="74"/>
        <v>0</v>
      </c>
      <c r="CD36" s="290">
        <f>IF(OR($O36&gt;$CC$5,$O36=""),+BW36*Tabelle!$U$56,0)</f>
        <v>0</v>
      </c>
      <c r="CE36" s="290">
        <f t="shared" si="51"/>
        <v>0</v>
      </c>
      <c r="CF36" s="290">
        <f>IF(OR($O36&gt;$CC$5,$O36=""),+BX36*Tabelle!$U$56,0)</f>
        <v>0</v>
      </c>
      <c r="CG36" s="290">
        <f t="shared" si="75"/>
        <v>0</v>
      </c>
      <c r="CH36" s="290">
        <f t="shared" si="76"/>
        <v>0</v>
      </c>
      <c r="CI36" s="290">
        <f t="shared" si="77"/>
        <v>0</v>
      </c>
      <c r="CJ36" s="290">
        <f t="shared" si="78"/>
        <v>0</v>
      </c>
      <c r="CL36" s="289">
        <f>+IFERROR(IF(AND(H36&lt;=2023,H36&gt;=2021),VLOOKUP($H36,Tabelle!$N$10:$V$58,9,FALSE),0),0)</f>
        <v>0</v>
      </c>
      <c r="CM36" s="290">
        <f t="shared" si="52"/>
        <v>0</v>
      </c>
      <c r="CN36" s="290">
        <f>IF(OR($O36&gt;$CM$5,$O36=""),+(CD36+CG36)*Tabelle!$V$57,0)</f>
        <v>0</v>
      </c>
      <c r="CO36" s="290">
        <f t="shared" si="53"/>
        <v>0</v>
      </c>
      <c r="CP36" s="290">
        <f>IF(OR($O36&gt;$CM$5,$O36=""),+(CF36+CH36)*Tabelle!$V$57,0)</f>
        <v>0</v>
      </c>
      <c r="CQ36" s="290">
        <f t="shared" si="79"/>
        <v>0</v>
      </c>
      <c r="CR36" s="290">
        <f t="shared" si="80"/>
        <v>0</v>
      </c>
      <c r="CS36" s="290">
        <f t="shared" si="81"/>
        <v>0</v>
      </c>
      <c r="CT36" s="290">
        <f t="shared" si="82"/>
        <v>0</v>
      </c>
      <c r="CV36" s="289">
        <f>+IFERROR(IF(AND(R36&lt;=2023,R36&gt;=2021),VLOOKUP($H36,Tabelle!$N$10:$V$58,9,FALSE),0),0)</f>
        <v>0</v>
      </c>
      <c r="CW36" s="290">
        <f t="shared" si="54"/>
        <v>0</v>
      </c>
      <c r="CX36" s="290">
        <f>IF(OR($O36&gt;$CM$5,$O36=""),+(CN36+CQ36)*Tabelle!$V$57,0)</f>
        <v>0</v>
      </c>
      <c r="CY36" s="290">
        <f t="shared" si="55"/>
        <v>0</v>
      </c>
      <c r="CZ36" s="290">
        <f>IF(OR($O36&gt;$CM$5,$O36=""),+(CP36+CR36)*Tabelle!$V$57,0)</f>
        <v>0</v>
      </c>
      <c r="DA36" s="290">
        <f t="shared" si="83"/>
        <v>0</v>
      </c>
      <c r="DB36" s="290">
        <f t="shared" si="84"/>
        <v>0</v>
      </c>
      <c r="DC36" s="290">
        <f t="shared" si="85"/>
        <v>0</v>
      </c>
      <c r="DD36" s="290">
        <f t="shared" si="86"/>
        <v>0</v>
      </c>
      <c r="DF36" s="289">
        <f>+IFERROR(IF(AND(AB36&lt;=2023,AB36&gt;=2021),VLOOKUP($H36,Tabelle!$N$10:$V$58,9,FALSE),0),0)</f>
        <v>0</v>
      </c>
      <c r="DG36" s="290">
        <f t="shared" si="56"/>
        <v>0</v>
      </c>
      <c r="DH36" s="290">
        <f>IF(OR($O36&gt;$CM$5,$O36=""),+(CX36+DA36)*Tabelle!$V$57,0)</f>
        <v>0</v>
      </c>
      <c r="DI36" s="290">
        <f t="shared" si="57"/>
        <v>0</v>
      </c>
      <c r="DJ36" s="290">
        <f>IF(OR($O36&gt;$CM$5,$O36=""),+(CZ36+DB36)*Tabelle!$V$57,0)</f>
        <v>0</v>
      </c>
      <c r="DK36" s="290">
        <f t="shared" si="87"/>
        <v>0</v>
      </c>
      <c r="DL36" s="290">
        <f t="shared" si="88"/>
        <v>0</v>
      </c>
      <c r="DM36" s="290">
        <f t="shared" si="89"/>
        <v>0</v>
      </c>
      <c r="DN36" s="290">
        <f t="shared" si="90"/>
        <v>0</v>
      </c>
      <c r="DP36" s="289">
        <f>+IFERROR(IF(AND(AL36&lt;=2023,AL36&gt;=2021),VLOOKUP($H36,Tabelle!$N$10:$V$58,9,FALSE),0),0)</f>
        <v>0</v>
      </c>
      <c r="DQ36" s="290">
        <f t="shared" si="58"/>
        <v>0</v>
      </c>
      <c r="DR36" s="290">
        <f>IF(OR($O36&gt;$CM$5,$O36=""),+(DH36+DK36)*Tabelle!$V$57,0)</f>
        <v>0</v>
      </c>
      <c r="DS36" s="290">
        <f t="shared" si="59"/>
        <v>0</v>
      </c>
      <c r="DT36" s="290">
        <f>IF(OR($O36&gt;$CM$5,$O36=""),+(DJ36+DL36)*Tabelle!$V$57,0)</f>
        <v>0</v>
      </c>
      <c r="DU36" s="290">
        <f t="shared" si="91"/>
        <v>0</v>
      </c>
      <c r="DV36" s="290">
        <f t="shared" si="92"/>
        <v>0</v>
      </c>
      <c r="DW36" s="290">
        <f t="shared" si="93"/>
        <v>0</v>
      </c>
      <c r="DX36" s="290">
        <f t="shared" si="94"/>
        <v>0</v>
      </c>
      <c r="DZ36" s="289">
        <f>+IFERROR(IF(AND(AV36&lt;=2023,AV36&gt;=2021),VLOOKUP($H36,Tabelle!$N$10:$V$58,9,FALSE),0),0)</f>
        <v>0</v>
      </c>
      <c r="EA36" s="290">
        <f t="shared" si="60"/>
        <v>0</v>
      </c>
      <c r="EB36" s="290">
        <f>IF(OR($O36&gt;$CM$5,$O36=""),+(DR36+DU36)*Tabelle!$V$57,0)</f>
        <v>0</v>
      </c>
      <c r="EC36" s="290">
        <f t="shared" si="61"/>
        <v>0</v>
      </c>
      <c r="ED36" s="290">
        <f>IF(OR($O36&gt;$CM$5,$O36=""),+(DT36+DV36)*Tabelle!$V$57,0)</f>
        <v>0</v>
      </c>
      <c r="EE36" s="290">
        <f t="shared" si="95"/>
        <v>0</v>
      </c>
      <c r="EF36" s="290">
        <f t="shared" si="96"/>
        <v>0</v>
      </c>
      <c r="EG36" s="290">
        <f t="shared" si="97"/>
        <v>0</v>
      </c>
      <c r="EH36" s="290">
        <f t="shared" si="98"/>
        <v>0</v>
      </c>
      <c r="EJ36" s="289">
        <f>+IFERROR(IF(AND(BF36&lt;=2023,BF36&gt;=2021),VLOOKUP($H36,Tabelle!$N$10:$V$58,9,FALSE),0),0)</f>
        <v>0</v>
      </c>
      <c r="EK36" s="290">
        <f t="shared" si="62"/>
        <v>0</v>
      </c>
      <c r="EL36" s="290">
        <f>IF(OR($O36&gt;$CM$5,$O36=""),+(EB36+EE36)*Tabelle!$V$57,0)</f>
        <v>0</v>
      </c>
      <c r="EM36" s="290">
        <f t="shared" si="63"/>
        <v>0</v>
      </c>
      <c r="EN36" s="290">
        <f>IF(OR($O36&gt;$CM$5,$O36=""),+(ED36+EF36)*Tabelle!$V$57,0)</f>
        <v>0</v>
      </c>
      <c r="EO36" s="290">
        <f t="shared" si="99"/>
        <v>0</v>
      </c>
      <c r="EP36" s="290">
        <f t="shared" si="100"/>
        <v>0</v>
      </c>
      <c r="EQ36" s="290">
        <f t="shared" si="101"/>
        <v>0</v>
      </c>
      <c r="ER36" s="290">
        <f t="shared" si="102"/>
        <v>0</v>
      </c>
    </row>
    <row r="37" spans="2:148" x14ac:dyDescent="0.3">
      <c r="B37" s="889"/>
      <c r="C37" s="889"/>
      <c r="D37" s="287" t="str">
        <f>++IFERROR(INDEX(Tabelle!$H$11:$H$16,MATCH(IN_Cespiti_20!E37,Tabelle!$I$11:$I$16,0)),"")</f>
        <v/>
      </c>
      <c r="E37" s="889"/>
      <c r="F37" s="287" t="str">
        <f>++IFERROR(INDEX(Tabelle!$C$10:$C$44,MATCH(IN_Cespiti_20!G37,Tabelle!$E$10:$E$44,0)),"")</f>
        <v/>
      </c>
      <c r="G37" s="889"/>
      <c r="H37" s="889"/>
      <c r="I37" s="890"/>
      <c r="J37" s="890"/>
      <c r="K37" s="890"/>
      <c r="L37" s="890"/>
      <c r="M37" s="292"/>
      <c r="O37" s="889"/>
      <c r="Q37" s="288" t="str">
        <f>IF($D37=3,$M37,+IFERROR(VLOOKUP(CONCATENATE(D37,".",F37),Tabelle!$D$10:$F$44,3,),""))</f>
        <v/>
      </c>
      <c r="R37" s="891"/>
      <c r="S37" s="291"/>
      <c r="T37" s="288" t="str">
        <f>+IF(R37="",Q37,+IF(R37=Tabelle!$B$83,IN_Cespiti_20!Q37,IF(OR(R37=Tabelle!$B$81,R37=Tabelle!$B$82),IN_Cespiti_20!S37,0)))</f>
        <v/>
      </c>
      <c r="V37" s="289">
        <f>+IFERROR(VLOOKUP($H37,Tabelle!$N$10:$O$58,2,FALSE),0)</f>
        <v>0</v>
      </c>
      <c r="W37" s="290">
        <f t="shared" si="26"/>
        <v>0</v>
      </c>
      <c r="X37" s="290" t="e">
        <f>IF(OR($O37&gt;$W$5,$O37=""),#REF!*$V37,0)</f>
        <v>#REF!</v>
      </c>
      <c r="Y37" s="290">
        <f t="shared" si="27"/>
        <v>0</v>
      </c>
      <c r="Z37" s="290" t="e">
        <f>IF(OR($O37&gt;$W$5,$O37=""),#REF!*$V37,0)</f>
        <v>#REF!</v>
      </c>
      <c r="AA37" s="290">
        <f t="shared" si="64"/>
        <v>0</v>
      </c>
      <c r="AB37" s="290">
        <f t="shared" si="28"/>
        <v>0</v>
      </c>
      <c r="AC37" s="290">
        <f t="shared" si="29"/>
        <v>0</v>
      </c>
      <c r="AD37" s="290">
        <f t="shared" si="30"/>
        <v>0</v>
      </c>
      <c r="AE37" s="9"/>
      <c r="AF37" s="289">
        <f>+IFERROR(VLOOKUP($H37,Tabelle!$N$10:$P$58,3,FALSE),0)</f>
        <v>0</v>
      </c>
      <c r="AG37" s="290">
        <f t="shared" si="31"/>
        <v>0</v>
      </c>
      <c r="AH37" s="290" t="e">
        <f>IF(OR($O37&gt;$AG$5,$O37=""),(X37+AA37)*Tabelle!$P$51,0)</f>
        <v>#REF!</v>
      </c>
      <c r="AI37" s="290">
        <f t="shared" si="32"/>
        <v>0</v>
      </c>
      <c r="AJ37" s="290" t="e">
        <f>IF(OR($O37&gt;$AG$5,$O37=""),(Z37+AB37)*Tabelle!$P$51,0)</f>
        <v>#REF!</v>
      </c>
      <c r="AK37" s="290">
        <f t="shared" si="65"/>
        <v>0</v>
      </c>
      <c r="AL37" s="290">
        <f t="shared" si="66"/>
        <v>0</v>
      </c>
      <c r="AM37" s="290">
        <f t="shared" si="33"/>
        <v>0</v>
      </c>
      <c r="AN37" s="290">
        <f t="shared" si="34"/>
        <v>0</v>
      </c>
      <c r="AP37" s="289">
        <f>+IFERROR(VLOOKUP($H37,Tabelle!$N$10:$Q$58,4,FALSE),0)</f>
        <v>0</v>
      </c>
      <c r="AQ37" s="290">
        <f t="shared" si="35"/>
        <v>0</v>
      </c>
      <c r="AR37" s="290" t="e">
        <f>IF(OR($O37&gt;$AQ$5,$O37=""),(AH37+AK37)*Tabelle!$Q$52,0)</f>
        <v>#REF!</v>
      </c>
      <c r="AS37" s="290">
        <f t="shared" si="36"/>
        <v>0</v>
      </c>
      <c r="AT37" s="290" t="e">
        <f>IF(OR($O37&gt;$AQ$5,$O37=""),(AJ37+AL37)*Tabelle!$Q$52,0)</f>
        <v>#REF!</v>
      </c>
      <c r="AU37" s="290">
        <f t="shared" si="37"/>
        <v>0</v>
      </c>
      <c r="AV37" s="290">
        <f t="shared" si="67"/>
        <v>0</v>
      </c>
      <c r="AW37" s="290">
        <f t="shared" si="68"/>
        <v>0</v>
      </c>
      <c r="AX37" s="290">
        <f t="shared" si="38"/>
        <v>0</v>
      </c>
      <c r="AZ37" s="289">
        <f>+IFERROR(VLOOKUP($H37,Tabelle!$N$10:$R$58,5,FALSE),0)</f>
        <v>0</v>
      </c>
      <c r="BA37" s="290">
        <f t="shared" si="39"/>
        <v>0</v>
      </c>
      <c r="BB37" s="290" t="e">
        <f>IF(OR($O37&gt;$BA$5,$O37=""),(AR37+AU37)*Tabelle!$R$53,0)</f>
        <v>#REF!</v>
      </c>
      <c r="BC37" s="290">
        <f t="shared" si="40"/>
        <v>0</v>
      </c>
      <c r="BD37" s="290" t="e">
        <f>IF(OR($O37&gt;$BA$5,$O37=""),(AT37+AV37)*Tabelle!$R$53,0)</f>
        <v>#REF!</v>
      </c>
      <c r="BE37" s="290">
        <f t="shared" si="69"/>
        <v>0</v>
      </c>
      <c r="BF37" s="290">
        <f t="shared" si="41"/>
        <v>0</v>
      </c>
      <c r="BG37" s="290">
        <f t="shared" si="70"/>
        <v>0</v>
      </c>
      <c r="BH37" s="290">
        <f t="shared" si="42"/>
        <v>0</v>
      </c>
      <c r="BJ37" s="289">
        <f>+IFERROR(VLOOKUP($H37,Tabelle!$N$10:$S$58,6,FALSE),0)</f>
        <v>0</v>
      </c>
      <c r="BK37" s="290">
        <f t="shared" si="43"/>
        <v>0</v>
      </c>
      <c r="BL37" s="290" t="e">
        <f>IF(OR($O37&gt;$BK$5,$O37=""),(BB37+BE37)*Tabelle!$S$54,0)</f>
        <v>#REF!</v>
      </c>
      <c r="BM37" s="290">
        <f t="shared" si="44"/>
        <v>0</v>
      </c>
      <c r="BN37" s="290" t="e">
        <f>IF(OR($O37&gt;$BK$5,$O37=""),(BD37+BF37)*Tabelle!$S$54,0)</f>
        <v>#REF!</v>
      </c>
      <c r="BO37" s="290">
        <f t="shared" si="45"/>
        <v>0</v>
      </c>
      <c r="BP37" s="290">
        <f t="shared" si="46"/>
        <v>0</v>
      </c>
      <c r="BQ37" s="290">
        <f t="shared" si="47"/>
        <v>0</v>
      </c>
      <c r="BR37" s="290">
        <f t="shared" si="48"/>
        <v>0</v>
      </c>
      <c r="BT37" s="289">
        <f>+IFERROR(IF(H37=2021,VLOOKUP($H37,Tabelle!$N$10:$T$58,7,FALSE),0),0)</f>
        <v>0</v>
      </c>
      <c r="BU37" s="290">
        <f t="shared" si="49"/>
        <v>0</v>
      </c>
      <c r="BV37" s="290">
        <f t="shared" si="50"/>
        <v>0</v>
      </c>
      <c r="BW37" s="290">
        <f t="shared" si="71"/>
        <v>0</v>
      </c>
      <c r="BX37" s="290">
        <f t="shared" si="71"/>
        <v>0</v>
      </c>
      <c r="BY37" s="290">
        <f t="shared" si="72"/>
        <v>0</v>
      </c>
      <c r="BZ37" s="290">
        <f t="shared" si="73"/>
        <v>0</v>
      </c>
      <c r="CB37" s="289">
        <f>+IFERROR(IF(AND(H37&lt;=2022,H37&gt;=2021),VLOOKUP($H37,Tabelle!$N$10:$U$58,8,FALSE),0),0)</f>
        <v>0</v>
      </c>
      <c r="CC37" s="290">
        <f t="shared" si="74"/>
        <v>0</v>
      </c>
      <c r="CD37" s="290">
        <f>IF(OR($O37&gt;$CC$5,$O37=""),+BW37*Tabelle!$U$56,0)</f>
        <v>0</v>
      </c>
      <c r="CE37" s="290">
        <f t="shared" si="51"/>
        <v>0</v>
      </c>
      <c r="CF37" s="290">
        <f>IF(OR($O37&gt;$CC$5,$O37=""),+BX37*Tabelle!$U$56,0)</f>
        <v>0</v>
      </c>
      <c r="CG37" s="290">
        <f t="shared" si="75"/>
        <v>0</v>
      </c>
      <c r="CH37" s="290">
        <f t="shared" si="76"/>
        <v>0</v>
      </c>
      <c r="CI37" s="290">
        <f t="shared" si="77"/>
        <v>0</v>
      </c>
      <c r="CJ37" s="290">
        <f t="shared" si="78"/>
        <v>0</v>
      </c>
      <c r="CL37" s="289">
        <f>+IFERROR(IF(AND(H37&lt;=2023,H37&gt;=2021),VLOOKUP($H37,Tabelle!$N$10:$V$58,9,FALSE),0),0)</f>
        <v>0</v>
      </c>
      <c r="CM37" s="290">
        <f t="shared" si="52"/>
        <v>0</v>
      </c>
      <c r="CN37" s="290">
        <f>IF(OR($O37&gt;$CM$5,$O37=""),+(CD37+CG37)*Tabelle!$V$57,0)</f>
        <v>0</v>
      </c>
      <c r="CO37" s="290">
        <f t="shared" si="53"/>
        <v>0</v>
      </c>
      <c r="CP37" s="290">
        <f>IF(OR($O37&gt;$CM$5,$O37=""),+(CF37+CH37)*Tabelle!$V$57,0)</f>
        <v>0</v>
      </c>
      <c r="CQ37" s="290">
        <f t="shared" si="79"/>
        <v>0</v>
      </c>
      <c r="CR37" s="290">
        <f t="shared" si="80"/>
        <v>0</v>
      </c>
      <c r="CS37" s="290">
        <f t="shared" si="81"/>
        <v>0</v>
      </c>
      <c r="CT37" s="290">
        <f t="shared" si="82"/>
        <v>0</v>
      </c>
      <c r="CV37" s="289">
        <f>+IFERROR(IF(AND(R37&lt;=2023,R37&gt;=2021),VLOOKUP($H37,Tabelle!$N$10:$V$58,9,FALSE),0),0)</f>
        <v>0</v>
      </c>
      <c r="CW37" s="290">
        <f t="shared" si="54"/>
        <v>0</v>
      </c>
      <c r="CX37" s="290">
        <f>IF(OR($O37&gt;$CM$5,$O37=""),+(CN37+CQ37)*Tabelle!$V$57,0)</f>
        <v>0</v>
      </c>
      <c r="CY37" s="290">
        <f t="shared" si="55"/>
        <v>0</v>
      </c>
      <c r="CZ37" s="290">
        <f>IF(OR($O37&gt;$CM$5,$O37=""),+(CP37+CR37)*Tabelle!$V$57,0)</f>
        <v>0</v>
      </c>
      <c r="DA37" s="290">
        <f t="shared" si="83"/>
        <v>0</v>
      </c>
      <c r="DB37" s="290">
        <f t="shared" si="84"/>
        <v>0</v>
      </c>
      <c r="DC37" s="290">
        <f t="shared" si="85"/>
        <v>0</v>
      </c>
      <c r="DD37" s="290">
        <f t="shared" si="86"/>
        <v>0</v>
      </c>
      <c r="DF37" s="289">
        <f>+IFERROR(IF(AND(AB37&lt;=2023,AB37&gt;=2021),VLOOKUP($H37,Tabelle!$N$10:$V$58,9,FALSE),0),0)</f>
        <v>0</v>
      </c>
      <c r="DG37" s="290">
        <f t="shared" si="56"/>
        <v>0</v>
      </c>
      <c r="DH37" s="290">
        <f>IF(OR($O37&gt;$CM$5,$O37=""),+(CX37+DA37)*Tabelle!$V$57,0)</f>
        <v>0</v>
      </c>
      <c r="DI37" s="290">
        <f t="shared" si="57"/>
        <v>0</v>
      </c>
      <c r="DJ37" s="290">
        <f>IF(OR($O37&gt;$CM$5,$O37=""),+(CZ37+DB37)*Tabelle!$V$57,0)</f>
        <v>0</v>
      </c>
      <c r="DK37" s="290">
        <f t="shared" si="87"/>
        <v>0</v>
      </c>
      <c r="DL37" s="290">
        <f t="shared" si="88"/>
        <v>0</v>
      </c>
      <c r="DM37" s="290">
        <f t="shared" si="89"/>
        <v>0</v>
      </c>
      <c r="DN37" s="290">
        <f t="shared" si="90"/>
        <v>0</v>
      </c>
      <c r="DP37" s="289">
        <f>+IFERROR(IF(AND(AL37&lt;=2023,AL37&gt;=2021),VLOOKUP($H37,Tabelle!$N$10:$V$58,9,FALSE),0),0)</f>
        <v>0</v>
      </c>
      <c r="DQ37" s="290">
        <f t="shared" si="58"/>
        <v>0</v>
      </c>
      <c r="DR37" s="290">
        <f>IF(OR($O37&gt;$CM$5,$O37=""),+(DH37+DK37)*Tabelle!$V$57,0)</f>
        <v>0</v>
      </c>
      <c r="DS37" s="290">
        <f t="shared" si="59"/>
        <v>0</v>
      </c>
      <c r="DT37" s="290">
        <f>IF(OR($O37&gt;$CM$5,$O37=""),+(DJ37+DL37)*Tabelle!$V$57,0)</f>
        <v>0</v>
      </c>
      <c r="DU37" s="290">
        <f t="shared" si="91"/>
        <v>0</v>
      </c>
      <c r="DV37" s="290">
        <f t="shared" si="92"/>
        <v>0</v>
      </c>
      <c r="DW37" s="290">
        <f t="shared" si="93"/>
        <v>0</v>
      </c>
      <c r="DX37" s="290">
        <f t="shared" si="94"/>
        <v>0</v>
      </c>
      <c r="DZ37" s="289">
        <f>+IFERROR(IF(AND(AV37&lt;=2023,AV37&gt;=2021),VLOOKUP($H37,Tabelle!$N$10:$V$58,9,FALSE),0),0)</f>
        <v>0</v>
      </c>
      <c r="EA37" s="290">
        <f t="shared" si="60"/>
        <v>0</v>
      </c>
      <c r="EB37" s="290">
        <f>IF(OR($O37&gt;$CM$5,$O37=""),+(DR37+DU37)*Tabelle!$V$57,0)</f>
        <v>0</v>
      </c>
      <c r="EC37" s="290">
        <f t="shared" si="61"/>
        <v>0</v>
      </c>
      <c r="ED37" s="290">
        <f>IF(OR($O37&gt;$CM$5,$O37=""),+(DT37+DV37)*Tabelle!$V$57,0)</f>
        <v>0</v>
      </c>
      <c r="EE37" s="290">
        <f t="shared" si="95"/>
        <v>0</v>
      </c>
      <c r="EF37" s="290">
        <f t="shared" si="96"/>
        <v>0</v>
      </c>
      <c r="EG37" s="290">
        <f t="shared" si="97"/>
        <v>0</v>
      </c>
      <c r="EH37" s="290">
        <f t="shared" si="98"/>
        <v>0</v>
      </c>
      <c r="EJ37" s="289">
        <f>+IFERROR(IF(AND(BF37&lt;=2023,BF37&gt;=2021),VLOOKUP($H37,Tabelle!$N$10:$V$58,9,FALSE),0),0)</f>
        <v>0</v>
      </c>
      <c r="EK37" s="290">
        <f t="shared" si="62"/>
        <v>0</v>
      </c>
      <c r="EL37" s="290">
        <f>IF(OR($O37&gt;$CM$5,$O37=""),+(EB37+EE37)*Tabelle!$V$57,0)</f>
        <v>0</v>
      </c>
      <c r="EM37" s="290">
        <f t="shared" si="63"/>
        <v>0</v>
      </c>
      <c r="EN37" s="290">
        <f>IF(OR($O37&gt;$CM$5,$O37=""),+(ED37+EF37)*Tabelle!$V$57,0)</f>
        <v>0</v>
      </c>
      <c r="EO37" s="290">
        <f t="shared" si="99"/>
        <v>0</v>
      </c>
      <c r="EP37" s="290">
        <f t="shared" si="100"/>
        <v>0</v>
      </c>
      <c r="EQ37" s="290">
        <f t="shared" si="101"/>
        <v>0</v>
      </c>
      <c r="ER37" s="290">
        <f t="shared" si="102"/>
        <v>0</v>
      </c>
    </row>
    <row r="38" spans="2:148" x14ac:dyDescent="0.3">
      <c r="B38" s="889"/>
      <c r="C38" s="889"/>
      <c r="D38" s="287" t="str">
        <f>++IFERROR(INDEX(Tabelle!$H$11:$H$16,MATCH(IN_Cespiti_20!E38,Tabelle!$I$11:$I$16,0)),"")</f>
        <v/>
      </c>
      <c r="E38" s="889"/>
      <c r="F38" s="287" t="str">
        <f>++IFERROR(INDEX(Tabelle!$C$10:$C$44,MATCH(IN_Cespiti_20!G38,Tabelle!$E$10:$E$44,0)),"")</f>
        <v/>
      </c>
      <c r="G38" s="889"/>
      <c r="H38" s="889"/>
      <c r="I38" s="890"/>
      <c r="J38" s="890"/>
      <c r="K38" s="890"/>
      <c r="L38" s="890"/>
      <c r="M38" s="292"/>
      <c r="O38" s="889"/>
      <c r="Q38" s="288" t="str">
        <f>IF($D38=3,$M38,+IFERROR(VLOOKUP(CONCATENATE(D38,".",F38),Tabelle!$D$10:$F$44,3,),""))</f>
        <v/>
      </c>
      <c r="R38" s="891"/>
      <c r="S38" s="291"/>
      <c r="T38" s="288" t="str">
        <f>+IF(R38="",Q38,+IF(R38=Tabelle!$B$83,IN_Cespiti_20!Q38,IF(OR(R38=Tabelle!$B$81,R38=Tabelle!$B$82),IN_Cespiti_20!S38,0)))</f>
        <v/>
      </c>
      <c r="V38" s="289">
        <f>+IFERROR(VLOOKUP($H38,Tabelle!$N$10:$O$58,2,FALSE),0)</f>
        <v>0</v>
      </c>
      <c r="W38" s="290">
        <f t="shared" si="26"/>
        <v>0</v>
      </c>
      <c r="X38" s="290" t="e">
        <f>IF(OR($O38&gt;$W$5,$O38=""),#REF!*$V38,0)</f>
        <v>#REF!</v>
      </c>
      <c r="Y38" s="290">
        <f t="shared" si="27"/>
        <v>0</v>
      </c>
      <c r="Z38" s="290" t="e">
        <f>IF(OR($O38&gt;$W$5,$O38=""),#REF!*$V38,0)</f>
        <v>#REF!</v>
      </c>
      <c r="AA38" s="290">
        <f t="shared" si="64"/>
        <v>0</v>
      </c>
      <c r="AB38" s="290">
        <f t="shared" si="28"/>
        <v>0</v>
      </c>
      <c r="AC38" s="290">
        <f t="shared" si="29"/>
        <v>0</v>
      </c>
      <c r="AD38" s="290">
        <f t="shared" si="30"/>
        <v>0</v>
      </c>
      <c r="AE38" s="9"/>
      <c r="AF38" s="289">
        <f>+IFERROR(VLOOKUP($H38,Tabelle!$N$10:$P$58,3,FALSE),0)</f>
        <v>0</v>
      </c>
      <c r="AG38" s="290">
        <f t="shared" si="31"/>
        <v>0</v>
      </c>
      <c r="AH38" s="290" t="e">
        <f>IF(OR($O38&gt;$AG$5,$O38=""),(X38+AA38)*Tabelle!$P$51,0)</f>
        <v>#REF!</v>
      </c>
      <c r="AI38" s="290">
        <f t="shared" si="32"/>
        <v>0</v>
      </c>
      <c r="AJ38" s="290" t="e">
        <f>IF(OR($O38&gt;$AG$5,$O38=""),(Z38+AB38)*Tabelle!$P$51,0)</f>
        <v>#REF!</v>
      </c>
      <c r="AK38" s="290">
        <f t="shared" si="65"/>
        <v>0</v>
      </c>
      <c r="AL38" s="290">
        <f t="shared" si="66"/>
        <v>0</v>
      </c>
      <c r="AM38" s="290">
        <f t="shared" si="33"/>
        <v>0</v>
      </c>
      <c r="AN38" s="290">
        <f t="shared" si="34"/>
        <v>0</v>
      </c>
      <c r="AP38" s="289">
        <f>+IFERROR(VLOOKUP($H38,Tabelle!$N$10:$Q$58,4,FALSE),0)</f>
        <v>0</v>
      </c>
      <c r="AQ38" s="290">
        <f t="shared" si="35"/>
        <v>0</v>
      </c>
      <c r="AR38" s="290" t="e">
        <f>IF(OR($O38&gt;$AQ$5,$O38=""),(AH38+AK38)*Tabelle!$Q$52,0)</f>
        <v>#REF!</v>
      </c>
      <c r="AS38" s="290">
        <f t="shared" si="36"/>
        <v>0</v>
      </c>
      <c r="AT38" s="290" t="e">
        <f>IF(OR($O38&gt;$AQ$5,$O38=""),(AJ38+AL38)*Tabelle!$Q$52,0)</f>
        <v>#REF!</v>
      </c>
      <c r="AU38" s="290">
        <f t="shared" si="37"/>
        <v>0</v>
      </c>
      <c r="AV38" s="290">
        <f t="shared" si="67"/>
        <v>0</v>
      </c>
      <c r="AW38" s="290">
        <f t="shared" si="68"/>
        <v>0</v>
      </c>
      <c r="AX38" s="290">
        <f t="shared" si="38"/>
        <v>0</v>
      </c>
      <c r="AZ38" s="289">
        <f>+IFERROR(VLOOKUP($H38,Tabelle!$N$10:$R$58,5,FALSE),0)</f>
        <v>0</v>
      </c>
      <c r="BA38" s="290">
        <f t="shared" si="39"/>
        <v>0</v>
      </c>
      <c r="BB38" s="290" t="e">
        <f>IF(OR($O38&gt;$BA$5,$O38=""),(AR38+AU38)*Tabelle!$R$53,0)</f>
        <v>#REF!</v>
      </c>
      <c r="BC38" s="290">
        <f t="shared" si="40"/>
        <v>0</v>
      </c>
      <c r="BD38" s="290" t="e">
        <f>IF(OR($O38&gt;$BA$5,$O38=""),(AT38+AV38)*Tabelle!$R$53,0)</f>
        <v>#REF!</v>
      </c>
      <c r="BE38" s="290">
        <f t="shared" si="69"/>
        <v>0</v>
      </c>
      <c r="BF38" s="290">
        <f t="shared" si="41"/>
        <v>0</v>
      </c>
      <c r="BG38" s="290">
        <f t="shared" si="70"/>
        <v>0</v>
      </c>
      <c r="BH38" s="290">
        <f t="shared" si="42"/>
        <v>0</v>
      </c>
      <c r="BJ38" s="289">
        <f>+IFERROR(VLOOKUP($H38,Tabelle!$N$10:$S$58,6,FALSE),0)</f>
        <v>0</v>
      </c>
      <c r="BK38" s="290">
        <f t="shared" si="43"/>
        <v>0</v>
      </c>
      <c r="BL38" s="290" t="e">
        <f>IF(OR($O38&gt;$BK$5,$O38=""),(BB38+BE38)*Tabelle!$S$54,0)</f>
        <v>#REF!</v>
      </c>
      <c r="BM38" s="290">
        <f t="shared" si="44"/>
        <v>0</v>
      </c>
      <c r="BN38" s="290" t="e">
        <f>IF(OR($O38&gt;$BK$5,$O38=""),(BD38+BF38)*Tabelle!$S$54,0)</f>
        <v>#REF!</v>
      </c>
      <c r="BO38" s="290">
        <f t="shared" si="45"/>
        <v>0</v>
      </c>
      <c r="BP38" s="290">
        <f t="shared" si="46"/>
        <v>0</v>
      </c>
      <c r="BQ38" s="290">
        <f t="shared" si="47"/>
        <v>0</v>
      </c>
      <c r="BR38" s="290">
        <f t="shared" si="48"/>
        <v>0</v>
      </c>
      <c r="BT38" s="289">
        <f>+IFERROR(IF(H38=2021,VLOOKUP($H38,Tabelle!$N$10:$T$58,7,FALSE),0),0)</f>
        <v>0</v>
      </c>
      <c r="BU38" s="290">
        <f t="shared" si="49"/>
        <v>0</v>
      </c>
      <c r="BV38" s="290">
        <f t="shared" si="50"/>
        <v>0</v>
      </c>
      <c r="BW38" s="290">
        <f t="shared" si="71"/>
        <v>0</v>
      </c>
      <c r="BX38" s="290">
        <f t="shared" si="71"/>
        <v>0</v>
      </c>
      <c r="BY38" s="290">
        <f t="shared" si="72"/>
        <v>0</v>
      </c>
      <c r="BZ38" s="290">
        <f t="shared" si="73"/>
        <v>0</v>
      </c>
      <c r="CB38" s="289">
        <f>+IFERROR(IF(AND(H38&lt;=2022,H38&gt;=2021),VLOOKUP($H38,Tabelle!$N$10:$U$58,8,FALSE),0),0)</f>
        <v>0</v>
      </c>
      <c r="CC38" s="290">
        <f t="shared" si="74"/>
        <v>0</v>
      </c>
      <c r="CD38" s="290">
        <f>IF(OR($O38&gt;$CC$5,$O38=""),+BW38*Tabelle!$U$56,0)</f>
        <v>0</v>
      </c>
      <c r="CE38" s="290">
        <f t="shared" si="51"/>
        <v>0</v>
      </c>
      <c r="CF38" s="290">
        <f>IF(OR($O38&gt;$CC$5,$O38=""),+BX38*Tabelle!$U$56,0)</f>
        <v>0</v>
      </c>
      <c r="CG38" s="290">
        <f t="shared" si="75"/>
        <v>0</v>
      </c>
      <c r="CH38" s="290">
        <f t="shared" si="76"/>
        <v>0</v>
      </c>
      <c r="CI38" s="290">
        <f t="shared" si="77"/>
        <v>0</v>
      </c>
      <c r="CJ38" s="290">
        <f t="shared" si="78"/>
        <v>0</v>
      </c>
      <c r="CL38" s="289">
        <f>+IFERROR(IF(AND(H38&lt;=2023,H38&gt;=2021),VLOOKUP($H38,Tabelle!$N$10:$V$58,9,FALSE),0),0)</f>
        <v>0</v>
      </c>
      <c r="CM38" s="290">
        <f t="shared" si="52"/>
        <v>0</v>
      </c>
      <c r="CN38" s="290">
        <f>IF(OR($O38&gt;$CM$5,$O38=""),+(CD38+CG38)*Tabelle!$V$57,0)</f>
        <v>0</v>
      </c>
      <c r="CO38" s="290">
        <f t="shared" si="53"/>
        <v>0</v>
      </c>
      <c r="CP38" s="290">
        <f>IF(OR($O38&gt;$CM$5,$O38=""),+(CF38+CH38)*Tabelle!$V$57,0)</f>
        <v>0</v>
      </c>
      <c r="CQ38" s="290">
        <f t="shared" si="79"/>
        <v>0</v>
      </c>
      <c r="CR38" s="290">
        <f t="shared" si="80"/>
        <v>0</v>
      </c>
      <c r="CS38" s="290">
        <f t="shared" si="81"/>
        <v>0</v>
      </c>
      <c r="CT38" s="290">
        <f t="shared" si="82"/>
        <v>0</v>
      </c>
      <c r="CV38" s="289">
        <f>+IFERROR(IF(AND(R38&lt;=2023,R38&gt;=2021),VLOOKUP($H38,Tabelle!$N$10:$V$58,9,FALSE),0),0)</f>
        <v>0</v>
      </c>
      <c r="CW38" s="290">
        <f t="shared" si="54"/>
        <v>0</v>
      </c>
      <c r="CX38" s="290">
        <f>IF(OR($O38&gt;$CM$5,$O38=""),+(CN38+CQ38)*Tabelle!$V$57,0)</f>
        <v>0</v>
      </c>
      <c r="CY38" s="290">
        <f t="shared" si="55"/>
        <v>0</v>
      </c>
      <c r="CZ38" s="290">
        <f>IF(OR($O38&gt;$CM$5,$O38=""),+(CP38+CR38)*Tabelle!$V$57,0)</f>
        <v>0</v>
      </c>
      <c r="DA38" s="290">
        <f t="shared" si="83"/>
        <v>0</v>
      </c>
      <c r="DB38" s="290">
        <f t="shared" si="84"/>
        <v>0</v>
      </c>
      <c r="DC38" s="290">
        <f t="shared" si="85"/>
        <v>0</v>
      </c>
      <c r="DD38" s="290">
        <f t="shared" si="86"/>
        <v>0</v>
      </c>
      <c r="DF38" s="289">
        <f>+IFERROR(IF(AND(AB38&lt;=2023,AB38&gt;=2021),VLOOKUP($H38,Tabelle!$N$10:$V$58,9,FALSE),0),0)</f>
        <v>0</v>
      </c>
      <c r="DG38" s="290">
        <f t="shared" si="56"/>
        <v>0</v>
      </c>
      <c r="DH38" s="290">
        <f>IF(OR($O38&gt;$CM$5,$O38=""),+(CX38+DA38)*Tabelle!$V$57,0)</f>
        <v>0</v>
      </c>
      <c r="DI38" s="290">
        <f t="shared" si="57"/>
        <v>0</v>
      </c>
      <c r="DJ38" s="290">
        <f>IF(OR($O38&gt;$CM$5,$O38=""),+(CZ38+DB38)*Tabelle!$V$57,0)</f>
        <v>0</v>
      </c>
      <c r="DK38" s="290">
        <f t="shared" si="87"/>
        <v>0</v>
      </c>
      <c r="DL38" s="290">
        <f t="shared" si="88"/>
        <v>0</v>
      </c>
      <c r="DM38" s="290">
        <f t="shared" si="89"/>
        <v>0</v>
      </c>
      <c r="DN38" s="290">
        <f t="shared" si="90"/>
        <v>0</v>
      </c>
      <c r="DP38" s="289">
        <f>+IFERROR(IF(AND(AL38&lt;=2023,AL38&gt;=2021),VLOOKUP($H38,Tabelle!$N$10:$V$58,9,FALSE),0),0)</f>
        <v>0</v>
      </c>
      <c r="DQ38" s="290">
        <f t="shared" si="58"/>
        <v>0</v>
      </c>
      <c r="DR38" s="290">
        <f>IF(OR($O38&gt;$CM$5,$O38=""),+(DH38+DK38)*Tabelle!$V$57,0)</f>
        <v>0</v>
      </c>
      <c r="DS38" s="290">
        <f t="shared" si="59"/>
        <v>0</v>
      </c>
      <c r="DT38" s="290">
        <f>IF(OR($O38&gt;$CM$5,$O38=""),+(DJ38+DL38)*Tabelle!$V$57,0)</f>
        <v>0</v>
      </c>
      <c r="DU38" s="290">
        <f t="shared" si="91"/>
        <v>0</v>
      </c>
      <c r="DV38" s="290">
        <f t="shared" si="92"/>
        <v>0</v>
      </c>
      <c r="DW38" s="290">
        <f t="shared" si="93"/>
        <v>0</v>
      </c>
      <c r="DX38" s="290">
        <f t="shared" si="94"/>
        <v>0</v>
      </c>
      <c r="DZ38" s="289">
        <f>+IFERROR(IF(AND(AV38&lt;=2023,AV38&gt;=2021),VLOOKUP($H38,Tabelle!$N$10:$V$58,9,FALSE),0),0)</f>
        <v>0</v>
      </c>
      <c r="EA38" s="290">
        <f t="shared" si="60"/>
        <v>0</v>
      </c>
      <c r="EB38" s="290">
        <f>IF(OR($O38&gt;$CM$5,$O38=""),+(DR38+DU38)*Tabelle!$V$57,0)</f>
        <v>0</v>
      </c>
      <c r="EC38" s="290">
        <f t="shared" si="61"/>
        <v>0</v>
      </c>
      <c r="ED38" s="290">
        <f>IF(OR($O38&gt;$CM$5,$O38=""),+(DT38+DV38)*Tabelle!$V$57,0)</f>
        <v>0</v>
      </c>
      <c r="EE38" s="290">
        <f t="shared" si="95"/>
        <v>0</v>
      </c>
      <c r="EF38" s="290">
        <f t="shared" si="96"/>
        <v>0</v>
      </c>
      <c r="EG38" s="290">
        <f t="shared" si="97"/>
        <v>0</v>
      </c>
      <c r="EH38" s="290">
        <f t="shared" si="98"/>
        <v>0</v>
      </c>
      <c r="EJ38" s="289">
        <f>+IFERROR(IF(AND(BF38&lt;=2023,BF38&gt;=2021),VLOOKUP($H38,Tabelle!$N$10:$V$58,9,FALSE),0),0)</f>
        <v>0</v>
      </c>
      <c r="EK38" s="290">
        <f t="shared" si="62"/>
        <v>0</v>
      </c>
      <c r="EL38" s="290">
        <f>IF(OR($O38&gt;$CM$5,$O38=""),+(EB38+EE38)*Tabelle!$V$57,0)</f>
        <v>0</v>
      </c>
      <c r="EM38" s="290">
        <f t="shared" si="63"/>
        <v>0</v>
      </c>
      <c r="EN38" s="290">
        <f>IF(OR($O38&gt;$CM$5,$O38=""),+(ED38+EF38)*Tabelle!$V$57,0)</f>
        <v>0</v>
      </c>
      <c r="EO38" s="290">
        <f t="shared" si="99"/>
        <v>0</v>
      </c>
      <c r="EP38" s="290">
        <f t="shared" si="100"/>
        <v>0</v>
      </c>
      <c r="EQ38" s="290">
        <f t="shared" si="101"/>
        <v>0</v>
      </c>
      <c r="ER38" s="290">
        <f t="shared" si="102"/>
        <v>0</v>
      </c>
    </row>
    <row r="39" spans="2:148" x14ac:dyDescent="0.3">
      <c r="B39" s="889"/>
      <c r="C39" s="889"/>
      <c r="D39" s="287" t="str">
        <f>++IFERROR(INDEX(Tabelle!$H$11:$H$16,MATCH(IN_Cespiti_20!E39,Tabelle!$I$11:$I$16,0)),"")</f>
        <v/>
      </c>
      <c r="E39" s="889"/>
      <c r="F39" s="287" t="str">
        <f>++IFERROR(INDEX(Tabelle!$C$10:$C$44,MATCH(IN_Cespiti_20!G39,Tabelle!$E$10:$E$44,0)),"")</f>
        <v/>
      </c>
      <c r="G39" s="889"/>
      <c r="H39" s="889"/>
      <c r="I39" s="890"/>
      <c r="J39" s="890"/>
      <c r="K39" s="890"/>
      <c r="L39" s="890"/>
      <c r="M39" s="292"/>
      <c r="O39" s="889"/>
      <c r="Q39" s="288" t="str">
        <f>IF($D39=3,$M39,+IFERROR(VLOOKUP(CONCATENATE(D39,".",F39),Tabelle!$D$10:$F$44,3,),""))</f>
        <v/>
      </c>
      <c r="R39" s="891"/>
      <c r="S39" s="291"/>
      <c r="T39" s="288" t="str">
        <f>+IF(R39="",Q39,+IF(R39=Tabelle!$B$83,IN_Cespiti_20!Q39,IF(OR(R39=Tabelle!$B$81,R39=Tabelle!$B$82),IN_Cespiti_20!S39,0)))</f>
        <v/>
      </c>
      <c r="V39" s="289">
        <f>+IFERROR(VLOOKUP($H39,Tabelle!$N$10:$O$58,2,FALSE),0)</f>
        <v>0</v>
      </c>
      <c r="W39" s="290">
        <f t="shared" si="26"/>
        <v>0</v>
      </c>
      <c r="X39" s="290" t="e">
        <f>IF(OR($O39&gt;$W$5,$O39=""),#REF!*$V39,0)</f>
        <v>#REF!</v>
      </c>
      <c r="Y39" s="290">
        <f t="shared" si="27"/>
        <v>0</v>
      </c>
      <c r="Z39" s="290" t="e">
        <f>IF(OR($O39&gt;$W$5,$O39=""),#REF!*$V39,0)</f>
        <v>#REF!</v>
      </c>
      <c r="AA39" s="290">
        <f t="shared" si="64"/>
        <v>0</v>
      </c>
      <c r="AB39" s="290">
        <f t="shared" si="28"/>
        <v>0</v>
      </c>
      <c r="AC39" s="290">
        <f t="shared" si="29"/>
        <v>0</v>
      </c>
      <c r="AD39" s="290">
        <f t="shared" si="30"/>
        <v>0</v>
      </c>
      <c r="AE39" s="9"/>
      <c r="AF39" s="289">
        <f>+IFERROR(VLOOKUP($H39,Tabelle!$N$10:$P$58,3,FALSE),0)</f>
        <v>0</v>
      </c>
      <c r="AG39" s="290">
        <f t="shared" si="31"/>
        <v>0</v>
      </c>
      <c r="AH39" s="290" t="e">
        <f>IF(OR($O39&gt;$AG$5,$O39=""),(X39+AA39)*Tabelle!$P$51,0)</f>
        <v>#REF!</v>
      </c>
      <c r="AI39" s="290">
        <f t="shared" si="32"/>
        <v>0</v>
      </c>
      <c r="AJ39" s="290" t="e">
        <f>IF(OR($O39&gt;$AG$5,$O39=""),(Z39+AB39)*Tabelle!$P$51,0)</f>
        <v>#REF!</v>
      </c>
      <c r="AK39" s="290">
        <f t="shared" si="65"/>
        <v>0</v>
      </c>
      <c r="AL39" s="290">
        <f t="shared" si="66"/>
        <v>0</v>
      </c>
      <c r="AM39" s="290">
        <f t="shared" si="33"/>
        <v>0</v>
      </c>
      <c r="AN39" s="290">
        <f t="shared" si="34"/>
        <v>0</v>
      </c>
      <c r="AP39" s="289">
        <f>+IFERROR(VLOOKUP($H39,Tabelle!$N$10:$Q$58,4,FALSE),0)</f>
        <v>0</v>
      </c>
      <c r="AQ39" s="290">
        <f t="shared" si="35"/>
        <v>0</v>
      </c>
      <c r="AR39" s="290" t="e">
        <f>IF(OR($O39&gt;$AQ$5,$O39=""),(AH39+AK39)*Tabelle!$Q$52,0)</f>
        <v>#REF!</v>
      </c>
      <c r="AS39" s="290">
        <f t="shared" si="36"/>
        <v>0</v>
      </c>
      <c r="AT39" s="290" t="e">
        <f>IF(OR($O39&gt;$AQ$5,$O39=""),(AJ39+AL39)*Tabelle!$Q$52,0)</f>
        <v>#REF!</v>
      </c>
      <c r="AU39" s="290">
        <f t="shared" si="37"/>
        <v>0</v>
      </c>
      <c r="AV39" s="290">
        <f t="shared" si="67"/>
        <v>0</v>
      </c>
      <c r="AW39" s="290">
        <f t="shared" si="68"/>
        <v>0</v>
      </c>
      <c r="AX39" s="290">
        <f t="shared" si="38"/>
        <v>0</v>
      </c>
      <c r="AZ39" s="289">
        <f>+IFERROR(VLOOKUP($H39,Tabelle!$N$10:$R$58,5,FALSE),0)</f>
        <v>0</v>
      </c>
      <c r="BA39" s="290">
        <f t="shared" si="39"/>
        <v>0</v>
      </c>
      <c r="BB39" s="290" t="e">
        <f>IF(OR($O39&gt;$BA$5,$O39=""),(AR39+AU39)*Tabelle!$R$53,0)</f>
        <v>#REF!</v>
      </c>
      <c r="BC39" s="290">
        <f t="shared" si="40"/>
        <v>0</v>
      </c>
      <c r="BD39" s="290" t="e">
        <f>IF(OR($O39&gt;$BA$5,$O39=""),(AT39+AV39)*Tabelle!$R$53,0)</f>
        <v>#REF!</v>
      </c>
      <c r="BE39" s="290">
        <f t="shared" si="69"/>
        <v>0</v>
      </c>
      <c r="BF39" s="290">
        <f t="shared" si="41"/>
        <v>0</v>
      </c>
      <c r="BG39" s="290">
        <f t="shared" si="70"/>
        <v>0</v>
      </c>
      <c r="BH39" s="290">
        <f t="shared" si="42"/>
        <v>0</v>
      </c>
      <c r="BJ39" s="289">
        <f>+IFERROR(VLOOKUP($H39,Tabelle!$N$10:$S$58,6,FALSE),0)</f>
        <v>0</v>
      </c>
      <c r="BK39" s="290">
        <f t="shared" si="43"/>
        <v>0</v>
      </c>
      <c r="BL39" s="290" t="e">
        <f>IF(OR($O39&gt;$BK$5,$O39=""),(BB39+BE39)*Tabelle!$S$54,0)</f>
        <v>#REF!</v>
      </c>
      <c r="BM39" s="290">
        <f t="shared" si="44"/>
        <v>0</v>
      </c>
      <c r="BN39" s="290" t="e">
        <f>IF(OR($O39&gt;$BK$5,$O39=""),(BD39+BF39)*Tabelle!$S$54,0)</f>
        <v>#REF!</v>
      </c>
      <c r="BO39" s="290">
        <f t="shared" si="45"/>
        <v>0</v>
      </c>
      <c r="BP39" s="290">
        <f t="shared" si="46"/>
        <v>0</v>
      </c>
      <c r="BQ39" s="290">
        <f t="shared" si="47"/>
        <v>0</v>
      </c>
      <c r="BR39" s="290">
        <f t="shared" si="48"/>
        <v>0</v>
      </c>
      <c r="BT39" s="289">
        <f>+IFERROR(IF(H39=2021,VLOOKUP($H39,Tabelle!$N$10:$T$58,7,FALSE),0),0)</f>
        <v>0</v>
      </c>
      <c r="BU39" s="290">
        <f t="shared" si="49"/>
        <v>0</v>
      </c>
      <c r="BV39" s="290">
        <f t="shared" si="50"/>
        <v>0</v>
      </c>
      <c r="BW39" s="290">
        <f t="shared" si="71"/>
        <v>0</v>
      </c>
      <c r="BX39" s="290">
        <f t="shared" si="71"/>
        <v>0</v>
      </c>
      <c r="BY39" s="290">
        <f t="shared" si="72"/>
        <v>0</v>
      </c>
      <c r="BZ39" s="290">
        <f t="shared" si="73"/>
        <v>0</v>
      </c>
      <c r="CB39" s="289">
        <f>+IFERROR(IF(AND(H39&lt;=2022,H39&gt;=2021),VLOOKUP($H39,Tabelle!$N$10:$U$58,8,FALSE),0),0)</f>
        <v>0</v>
      </c>
      <c r="CC39" s="290">
        <f t="shared" si="74"/>
        <v>0</v>
      </c>
      <c r="CD39" s="290">
        <f>IF(OR($O39&gt;$CC$5,$O39=""),+BW39*Tabelle!$U$56,0)</f>
        <v>0</v>
      </c>
      <c r="CE39" s="290">
        <f t="shared" si="51"/>
        <v>0</v>
      </c>
      <c r="CF39" s="290">
        <f>IF(OR($O39&gt;$CC$5,$O39=""),+BX39*Tabelle!$U$56,0)</f>
        <v>0</v>
      </c>
      <c r="CG39" s="290">
        <f t="shared" si="75"/>
        <v>0</v>
      </c>
      <c r="CH39" s="290">
        <f t="shared" si="76"/>
        <v>0</v>
      </c>
      <c r="CI39" s="290">
        <f t="shared" si="77"/>
        <v>0</v>
      </c>
      <c r="CJ39" s="290">
        <f t="shared" si="78"/>
        <v>0</v>
      </c>
      <c r="CL39" s="289">
        <f>+IFERROR(IF(AND(H39&lt;=2023,H39&gt;=2021),VLOOKUP($H39,Tabelle!$N$10:$V$58,9,FALSE),0),0)</f>
        <v>0</v>
      </c>
      <c r="CM39" s="290">
        <f t="shared" si="52"/>
        <v>0</v>
      </c>
      <c r="CN39" s="290">
        <f>IF(OR($O39&gt;$CM$5,$O39=""),+(CD39+CG39)*Tabelle!$V$57,0)</f>
        <v>0</v>
      </c>
      <c r="CO39" s="290">
        <f t="shared" si="53"/>
        <v>0</v>
      </c>
      <c r="CP39" s="290">
        <f>IF(OR($O39&gt;$CM$5,$O39=""),+(CF39+CH39)*Tabelle!$V$57,0)</f>
        <v>0</v>
      </c>
      <c r="CQ39" s="290">
        <f t="shared" si="79"/>
        <v>0</v>
      </c>
      <c r="CR39" s="290">
        <f t="shared" si="80"/>
        <v>0</v>
      </c>
      <c r="CS39" s="290">
        <f t="shared" si="81"/>
        <v>0</v>
      </c>
      <c r="CT39" s="290">
        <f t="shared" si="82"/>
        <v>0</v>
      </c>
      <c r="CV39" s="289">
        <f>+IFERROR(IF(AND(R39&lt;=2023,R39&gt;=2021),VLOOKUP($H39,Tabelle!$N$10:$V$58,9,FALSE),0),0)</f>
        <v>0</v>
      </c>
      <c r="CW39" s="290">
        <f t="shared" si="54"/>
        <v>0</v>
      </c>
      <c r="CX39" s="290">
        <f>IF(OR($O39&gt;$CM$5,$O39=""),+(CN39+CQ39)*Tabelle!$V$57,0)</f>
        <v>0</v>
      </c>
      <c r="CY39" s="290">
        <f t="shared" si="55"/>
        <v>0</v>
      </c>
      <c r="CZ39" s="290">
        <f>IF(OR($O39&gt;$CM$5,$O39=""),+(CP39+CR39)*Tabelle!$V$57,0)</f>
        <v>0</v>
      </c>
      <c r="DA39" s="290">
        <f t="shared" si="83"/>
        <v>0</v>
      </c>
      <c r="DB39" s="290">
        <f t="shared" si="84"/>
        <v>0</v>
      </c>
      <c r="DC39" s="290">
        <f t="shared" si="85"/>
        <v>0</v>
      </c>
      <c r="DD39" s="290">
        <f t="shared" si="86"/>
        <v>0</v>
      </c>
      <c r="DF39" s="289">
        <f>+IFERROR(IF(AND(AB39&lt;=2023,AB39&gt;=2021),VLOOKUP($H39,Tabelle!$N$10:$V$58,9,FALSE),0),0)</f>
        <v>0</v>
      </c>
      <c r="DG39" s="290">
        <f t="shared" si="56"/>
        <v>0</v>
      </c>
      <c r="DH39" s="290">
        <f>IF(OR($O39&gt;$CM$5,$O39=""),+(CX39+DA39)*Tabelle!$V$57,0)</f>
        <v>0</v>
      </c>
      <c r="DI39" s="290">
        <f t="shared" si="57"/>
        <v>0</v>
      </c>
      <c r="DJ39" s="290">
        <f>IF(OR($O39&gt;$CM$5,$O39=""),+(CZ39+DB39)*Tabelle!$V$57,0)</f>
        <v>0</v>
      </c>
      <c r="DK39" s="290">
        <f t="shared" si="87"/>
        <v>0</v>
      </c>
      <c r="DL39" s="290">
        <f t="shared" si="88"/>
        <v>0</v>
      </c>
      <c r="DM39" s="290">
        <f t="shared" si="89"/>
        <v>0</v>
      </c>
      <c r="DN39" s="290">
        <f t="shared" si="90"/>
        <v>0</v>
      </c>
      <c r="DP39" s="289">
        <f>+IFERROR(IF(AND(AL39&lt;=2023,AL39&gt;=2021),VLOOKUP($H39,Tabelle!$N$10:$V$58,9,FALSE),0),0)</f>
        <v>0</v>
      </c>
      <c r="DQ39" s="290">
        <f t="shared" si="58"/>
        <v>0</v>
      </c>
      <c r="DR39" s="290">
        <f>IF(OR($O39&gt;$CM$5,$O39=""),+(DH39+DK39)*Tabelle!$V$57,0)</f>
        <v>0</v>
      </c>
      <c r="DS39" s="290">
        <f t="shared" si="59"/>
        <v>0</v>
      </c>
      <c r="DT39" s="290">
        <f>IF(OR($O39&gt;$CM$5,$O39=""),+(DJ39+DL39)*Tabelle!$V$57,0)</f>
        <v>0</v>
      </c>
      <c r="DU39" s="290">
        <f t="shared" si="91"/>
        <v>0</v>
      </c>
      <c r="DV39" s="290">
        <f t="shared" si="92"/>
        <v>0</v>
      </c>
      <c r="DW39" s="290">
        <f t="shared" si="93"/>
        <v>0</v>
      </c>
      <c r="DX39" s="290">
        <f t="shared" si="94"/>
        <v>0</v>
      </c>
      <c r="DZ39" s="289">
        <f>+IFERROR(IF(AND(AV39&lt;=2023,AV39&gt;=2021),VLOOKUP($H39,Tabelle!$N$10:$V$58,9,FALSE),0),0)</f>
        <v>0</v>
      </c>
      <c r="EA39" s="290">
        <f t="shared" si="60"/>
        <v>0</v>
      </c>
      <c r="EB39" s="290">
        <f>IF(OR($O39&gt;$CM$5,$O39=""),+(DR39+DU39)*Tabelle!$V$57,0)</f>
        <v>0</v>
      </c>
      <c r="EC39" s="290">
        <f t="shared" si="61"/>
        <v>0</v>
      </c>
      <c r="ED39" s="290">
        <f>IF(OR($O39&gt;$CM$5,$O39=""),+(DT39+DV39)*Tabelle!$V$57,0)</f>
        <v>0</v>
      </c>
      <c r="EE39" s="290">
        <f t="shared" si="95"/>
        <v>0</v>
      </c>
      <c r="EF39" s="290">
        <f t="shared" si="96"/>
        <v>0</v>
      </c>
      <c r="EG39" s="290">
        <f t="shared" si="97"/>
        <v>0</v>
      </c>
      <c r="EH39" s="290">
        <f t="shared" si="98"/>
        <v>0</v>
      </c>
      <c r="EJ39" s="289">
        <f>+IFERROR(IF(AND(BF39&lt;=2023,BF39&gt;=2021),VLOOKUP($H39,Tabelle!$N$10:$V$58,9,FALSE),0),0)</f>
        <v>0</v>
      </c>
      <c r="EK39" s="290">
        <f t="shared" si="62"/>
        <v>0</v>
      </c>
      <c r="EL39" s="290">
        <f>IF(OR($O39&gt;$CM$5,$O39=""),+(EB39+EE39)*Tabelle!$V$57,0)</f>
        <v>0</v>
      </c>
      <c r="EM39" s="290">
        <f t="shared" si="63"/>
        <v>0</v>
      </c>
      <c r="EN39" s="290">
        <f>IF(OR($O39&gt;$CM$5,$O39=""),+(ED39+EF39)*Tabelle!$V$57,0)</f>
        <v>0</v>
      </c>
      <c r="EO39" s="290">
        <f t="shared" si="99"/>
        <v>0</v>
      </c>
      <c r="EP39" s="290">
        <f t="shared" si="100"/>
        <v>0</v>
      </c>
      <c r="EQ39" s="290">
        <f t="shared" si="101"/>
        <v>0</v>
      </c>
      <c r="ER39" s="290">
        <f t="shared" si="102"/>
        <v>0</v>
      </c>
    </row>
    <row r="40" spans="2:148" x14ac:dyDescent="0.3">
      <c r="B40" s="889"/>
      <c r="C40" s="889"/>
      <c r="D40" s="287" t="str">
        <f>++IFERROR(INDEX(Tabelle!$H$11:$H$16,MATCH(IN_Cespiti_20!E40,Tabelle!$I$11:$I$16,0)),"")</f>
        <v/>
      </c>
      <c r="E40" s="889"/>
      <c r="F40" s="287" t="str">
        <f>++IFERROR(INDEX(Tabelle!$C$10:$C$44,MATCH(IN_Cespiti_20!G40,Tabelle!$E$10:$E$44,0)),"")</f>
        <v/>
      </c>
      <c r="G40" s="889"/>
      <c r="H40" s="889"/>
      <c r="I40" s="890"/>
      <c r="J40" s="890"/>
      <c r="K40" s="890"/>
      <c r="L40" s="890"/>
      <c r="M40" s="292"/>
      <c r="O40" s="889"/>
      <c r="Q40" s="288" t="str">
        <f>IF($D40=3,$M40,+IFERROR(VLOOKUP(CONCATENATE(D40,".",F40),Tabelle!$D$10:$F$44,3,),""))</f>
        <v/>
      </c>
      <c r="R40" s="891"/>
      <c r="S40" s="291"/>
      <c r="T40" s="288" t="str">
        <f>+IF(R40="",Q40,+IF(R40=Tabelle!$B$83,IN_Cespiti_20!Q40,IF(OR(R40=Tabelle!$B$81,R40=Tabelle!$B$82),IN_Cespiti_20!S40,0)))</f>
        <v/>
      </c>
      <c r="V40" s="289">
        <f>+IFERROR(VLOOKUP($H40,Tabelle!$N$10:$O$58,2,FALSE),0)</f>
        <v>0</v>
      </c>
      <c r="W40" s="290">
        <f t="shared" si="26"/>
        <v>0</v>
      </c>
      <c r="X40" s="290" t="e">
        <f>IF(OR($O40&gt;$W$5,$O40=""),#REF!*$V40,0)</f>
        <v>#REF!</v>
      </c>
      <c r="Y40" s="290">
        <f t="shared" si="27"/>
        <v>0</v>
      </c>
      <c r="Z40" s="290" t="e">
        <f>IF(OR($O40&gt;$W$5,$O40=""),#REF!*$V40,0)</f>
        <v>#REF!</v>
      </c>
      <c r="AA40" s="290">
        <f t="shared" si="64"/>
        <v>0</v>
      </c>
      <c r="AB40" s="290">
        <f t="shared" si="28"/>
        <v>0</v>
      </c>
      <c r="AC40" s="290">
        <f t="shared" si="29"/>
        <v>0</v>
      </c>
      <c r="AD40" s="290">
        <f t="shared" si="30"/>
        <v>0</v>
      </c>
      <c r="AE40" s="9"/>
      <c r="AF40" s="289">
        <f>+IFERROR(VLOOKUP($H40,Tabelle!$N$10:$P$58,3,FALSE),0)</f>
        <v>0</v>
      </c>
      <c r="AG40" s="290">
        <f t="shared" si="31"/>
        <v>0</v>
      </c>
      <c r="AH40" s="290" t="e">
        <f>IF(OR($O40&gt;$AG$5,$O40=""),(X40+AA40)*Tabelle!$P$51,0)</f>
        <v>#REF!</v>
      </c>
      <c r="AI40" s="290">
        <f t="shared" si="32"/>
        <v>0</v>
      </c>
      <c r="AJ40" s="290" t="e">
        <f>IF(OR($O40&gt;$AG$5,$O40=""),(Z40+AB40)*Tabelle!$P$51,0)</f>
        <v>#REF!</v>
      </c>
      <c r="AK40" s="290">
        <f t="shared" si="65"/>
        <v>0</v>
      </c>
      <c r="AL40" s="290">
        <f t="shared" si="66"/>
        <v>0</v>
      </c>
      <c r="AM40" s="290">
        <f t="shared" si="33"/>
        <v>0</v>
      </c>
      <c r="AN40" s="290">
        <f t="shared" si="34"/>
        <v>0</v>
      </c>
      <c r="AP40" s="289">
        <f>+IFERROR(VLOOKUP($H40,Tabelle!$N$10:$Q$58,4,FALSE),0)</f>
        <v>0</v>
      </c>
      <c r="AQ40" s="290">
        <f t="shared" si="35"/>
        <v>0</v>
      </c>
      <c r="AR40" s="290" t="e">
        <f>IF(OR($O40&gt;$AQ$5,$O40=""),(AH40+AK40)*Tabelle!$Q$52,0)</f>
        <v>#REF!</v>
      </c>
      <c r="AS40" s="290">
        <f t="shared" si="36"/>
        <v>0</v>
      </c>
      <c r="AT40" s="290" t="e">
        <f>IF(OR($O40&gt;$AQ$5,$O40=""),(AJ40+AL40)*Tabelle!$Q$52,0)</f>
        <v>#REF!</v>
      </c>
      <c r="AU40" s="290">
        <f t="shared" si="37"/>
        <v>0</v>
      </c>
      <c r="AV40" s="290">
        <f t="shared" si="67"/>
        <v>0</v>
      </c>
      <c r="AW40" s="290">
        <f t="shared" si="68"/>
        <v>0</v>
      </c>
      <c r="AX40" s="290">
        <f t="shared" si="38"/>
        <v>0</v>
      </c>
      <c r="AZ40" s="289">
        <f>+IFERROR(VLOOKUP($H40,Tabelle!$N$10:$R$58,5,FALSE),0)</f>
        <v>0</v>
      </c>
      <c r="BA40" s="290">
        <f t="shared" si="39"/>
        <v>0</v>
      </c>
      <c r="BB40" s="290" t="e">
        <f>IF(OR($O40&gt;$BA$5,$O40=""),(AR40+AU40)*Tabelle!$R$53,0)</f>
        <v>#REF!</v>
      </c>
      <c r="BC40" s="290">
        <f t="shared" si="40"/>
        <v>0</v>
      </c>
      <c r="BD40" s="290" t="e">
        <f>IF(OR($O40&gt;$BA$5,$O40=""),(AT40+AV40)*Tabelle!$R$53,0)</f>
        <v>#REF!</v>
      </c>
      <c r="BE40" s="290">
        <f t="shared" si="69"/>
        <v>0</v>
      </c>
      <c r="BF40" s="290">
        <f t="shared" si="41"/>
        <v>0</v>
      </c>
      <c r="BG40" s="290">
        <f t="shared" si="70"/>
        <v>0</v>
      </c>
      <c r="BH40" s="290">
        <f t="shared" si="42"/>
        <v>0</v>
      </c>
      <c r="BJ40" s="289">
        <f>+IFERROR(VLOOKUP($H40,Tabelle!$N$10:$S$58,6,FALSE),0)</f>
        <v>0</v>
      </c>
      <c r="BK40" s="290">
        <f t="shared" si="43"/>
        <v>0</v>
      </c>
      <c r="BL40" s="290" t="e">
        <f>IF(OR($O40&gt;$BK$5,$O40=""),(BB40+BE40)*Tabelle!$S$54,0)</f>
        <v>#REF!</v>
      </c>
      <c r="BM40" s="290">
        <f t="shared" si="44"/>
        <v>0</v>
      </c>
      <c r="BN40" s="290" t="e">
        <f>IF(OR($O40&gt;$BK$5,$O40=""),(BD40+BF40)*Tabelle!$S$54,0)</f>
        <v>#REF!</v>
      </c>
      <c r="BO40" s="290">
        <f t="shared" si="45"/>
        <v>0</v>
      </c>
      <c r="BP40" s="290">
        <f t="shared" si="46"/>
        <v>0</v>
      </c>
      <c r="BQ40" s="290">
        <f t="shared" si="47"/>
        <v>0</v>
      </c>
      <c r="BR40" s="290">
        <f t="shared" si="48"/>
        <v>0</v>
      </c>
      <c r="BT40" s="289">
        <f>+IFERROR(IF(H40=2021,VLOOKUP($H40,Tabelle!$N$10:$T$58,7,FALSE),0),0)</f>
        <v>0</v>
      </c>
      <c r="BU40" s="290">
        <f t="shared" si="49"/>
        <v>0</v>
      </c>
      <c r="BV40" s="290">
        <f t="shared" si="50"/>
        <v>0</v>
      </c>
      <c r="BW40" s="290">
        <f t="shared" si="71"/>
        <v>0</v>
      </c>
      <c r="BX40" s="290">
        <f t="shared" si="71"/>
        <v>0</v>
      </c>
      <c r="BY40" s="290">
        <f t="shared" si="72"/>
        <v>0</v>
      </c>
      <c r="BZ40" s="290">
        <f t="shared" si="73"/>
        <v>0</v>
      </c>
      <c r="CB40" s="289">
        <f>+IFERROR(IF(AND(H40&lt;=2022,H40&gt;=2021),VLOOKUP($H40,Tabelle!$N$10:$U$58,8,FALSE),0),0)</f>
        <v>0</v>
      </c>
      <c r="CC40" s="290">
        <f t="shared" si="74"/>
        <v>0</v>
      </c>
      <c r="CD40" s="290">
        <f>IF(OR($O40&gt;$CC$5,$O40=""),+BW40*Tabelle!$U$56,0)</f>
        <v>0</v>
      </c>
      <c r="CE40" s="290">
        <f t="shared" si="51"/>
        <v>0</v>
      </c>
      <c r="CF40" s="290">
        <f>IF(OR($O40&gt;$CC$5,$O40=""),+BX40*Tabelle!$U$56,0)</f>
        <v>0</v>
      </c>
      <c r="CG40" s="290">
        <f t="shared" si="75"/>
        <v>0</v>
      </c>
      <c r="CH40" s="290">
        <f t="shared" si="76"/>
        <v>0</v>
      </c>
      <c r="CI40" s="290">
        <f t="shared" si="77"/>
        <v>0</v>
      </c>
      <c r="CJ40" s="290">
        <f t="shared" si="78"/>
        <v>0</v>
      </c>
      <c r="CL40" s="289">
        <f>+IFERROR(IF(AND(H40&lt;=2023,H40&gt;=2021),VLOOKUP($H40,Tabelle!$N$10:$V$58,9,FALSE),0),0)</f>
        <v>0</v>
      </c>
      <c r="CM40" s="290">
        <f t="shared" si="52"/>
        <v>0</v>
      </c>
      <c r="CN40" s="290">
        <f>IF(OR($O40&gt;$CM$5,$O40=""),+(CD40+CG40)*Tabelle!$V$57,0)</f>
        <v>0</v>
      </c>
      <c r="CO40" s="290">
        <f t="shared" si="53"/>
        <v>0</v>
      </c>
      <c r="CP40" s="290">
        <f>IF(OR($O40&gt;$CM$5,$O40=""),+(CF40+CH40)*Tabelle!$V$57,0)</f>
        <v>0</v>
      </c>
      <c r="CQ40" s="290">
        <f t="shared" si="79"/>
        <v>0</v>
      </c>
      <c r="CR40" s="290">
        <f t="shared" si="80"/>
        <v>0</v>
      </c>
      <c r="CS40" s="290">
        <f t="shared" si="81"/>
        <v>0</v>
      </c>
      <c r="CT40" s="290">
        <f t="shared" si="82"/>
        <v>0</v>
      </c>
      <c r="CV40" s="289">
        <f>+IFERROR(IF(AND(R40&lt;=2023,R40&gt;=2021),VLOOKUP($H40,Tabelle!$N$10:$V$58,9,FALSE),0),0)</f>
        <v>0</v>
      </c>
      <c r="CW40" s="290">
        <f t="shared" si="54"/>
        <v>0</v>
      </c>
      <c r="CX40" s="290">
        <f>IF(OR($O40&gt;$CM$5,$O40=""),+(CN40+CQ40)*Tabelle!$V$57,0)</f>
        <v>0</v>
      </c>
      <c r="CY40" s="290">
        <f t="shared" si="55"/>
        <v>0</v>
      </c>
      <c r="CZ40" s="290">
        <f>IF(OR($O40&gt;$CM$5,$O40=""),+(CP40+CR40)*Tabelle!$V$57,0)</f>
        <v>0</v>
      </c>
      <c r="DA40" s="290">
        <f t="shared" si="83"/>
        <v>0</v>
      </c>
      <c r="DB40" s="290">
        <f t="shared" si="84"/>
        <v>0</v>
      </c>
      <c r="DC40" s="290">
        <f t="shared" si="85"/>
        <v>0</v>
      </c>
      <c r="DD40" s="290">
        <f t="shared" si="86"/>
        <v>0</v>
      </c>
      <c r="DF40" s="289">
        <f>+IFERROR(IF(AND(AB40&lt;=2023,AB40&gt;=2021),VLOOKUP($H40,Tabelle!$N$10:$V$58,9,FALSE),0),0)</f>
        <v>0</v>
      </c>
      <c r="DG40" s="290">
        <f t="shared" si="56"/>
        <v>0</v>
      </c>
      <c r="DH40" s="290">
        <f>IF(OR($O40&gt;$CM$5,$O40=""),+(CX40+DA40)*Tabelle!$V$57,0)</f>
        <v>0</v>
      </c>
      <c r="DI40" s="290">
        <f t="shared" si="57"/>
        <v>0</v>
      </c>
      <c r="DJ40" s="290">
        <f>IF(OR($O40&gt;$CM$5,$O40=""),+(CZ40+DB40)*Tabelle!$V$57,0)</f>
        <v>0</v>
      </c>
      <c r="DK40" s="290">
        <f t="shared" si="87"/>
        <v>0</v>
      </c>
      <c r="DL40" s="290">
        <f t="shared" si="88"/>
        <v>0</v>
      </c>
      <c r="DM40" s="290">
        <f t="shared" si="89"/>
        <v>0</v>
      </c>
      <c r="DN40" s="290">
        <f t="shared" si="90"/>
        <v>0</v>
      </c>
      <c r="DP40" s="289">
        <f>+IFERROR(IF(AND(AL40&lt;=2023,AL40&gt;=2021),VLOOKUP($H40,Tabelle!$N$10:$V$58,9,FALSE),0),0)</f>
        <v>0</v>
      </c>
      <c r="DQ40" s="290">
        <f t="shared" si="58"/>
        <v>0</v>
      </c>
      <c r="DR40" s="290">
        <f>IF(OR($O40&gt;$CM$5,$O40=""),+(DH40+DK40)*Tabelle!$V$57,0)</f>
        <v>0</v>
      </c>
      <c r="DS40" s="290">
        <f t="shared" si="59"/>
        <v>0</v>
      </c>
      <c r="DT40" s="290">
        <f>IF(OR($O40&gt;$CM$5,$O40=""),+(DJ40+DL40)*Tabelle!$V$57,0)</f>
        <v>0</v>
      </c>
      <c r="DU40" s="290">
        <f t="shared" si="91"/>
        <v>0</v>
      </c>
      <c r="DV40" s="290">
        <f t="shared" si="92"/>
        <v>0</v>
      </c>
      <c r="DW40" s="290">
        <f t="shared" si="93"/>
        <v>0</v>
      </c>
      <c r="DX40" s="290">
        <f t="shared" si="94"/>
        <v>0</v>
      </c>
      <c r="DZ40" s="289">
        <f>+IFERROR(IF(AND(AV40&lt;=2023,AV40&gt;=2021),VLOOKUP($H40,Tabelle!$N$10:$V$58,9,FALSE),0),0)</f>
        <v>0</v>
      </c>
      <c r="EA40" s="290">
        <f t="shared" si="60"/>
        <v>0</v>
      </c>
      <c r="EB40" s="290">
        <f>IF(OR($O40&gt;$CM$5,$O40=""),+(DR40+DU40)*Tabelle!$V$57,0)</f>
        <v>0</v>
      </c>
      <c r="EC40" s="290">
        <f t="shared" si="61"/>
        <v>0</v>
      </c>
      <c r="ED40" s="290">
        <f>IF(OR($O40&gt;$CM$5,$O40=""),+(DT40+DV40)*Tabelle!$V$57,0)</f>
        <v>0</v>
      </c>
      <c r="EE40" s="290">
        <f t="shared" si="95"/>
        <v>0</v>
      </c>
      <c r="EF40" s="290">
        <f t="shared" si="96"/>
        <v>0</v>
      </c>
      <c r="EG40" s="290">
        <f t="shared" si="97"/>
        <v>0</v>
      </c>
      <c r="EH40" s="290">
        <f t="shared" si="98"/>
        <v>0</v>
      </c>
      <c r="EJ40" s="289">
        <f>+IFERROR(IF(AND(BF40&lt;=2023,BF40&gt;=2021),VLOOKUP($H40,Tabelle!$N$10:$V$58,9,FALSE),0),0)</f>
        <v>0</v>
      </c>
      <c r="EK40" s="290">
        <f t="shared" si="62"/>
        <v>0</v>
      </c>
      <c r="EL40" s="290">
        <f>IF(OR($O40&gt;$CM$5,$O40=""),+(EB40+EE40)*Tabelle!$V$57,0)</f>
        <v>0</v>
      </c>
      <c r="EM40" s="290">
        <f t="shared" si="63"/>
        <v>0</v>
      </c>
      <c r="EN40" s="290">
        <f>IF(OR($O40&gt;$CM$5,$O40=""),+(ED40+EF40)*Tabelle!$V$57,0)</f>
        <v>0</v>
      </c>
      <c r="EO40" s="290">
        <f t="shared" si="99"/>
        <v>0</v>
      </c>
      <c r="EP40" s="290">
        <f t="shared" si="100"/>
        <v>0</v>
      </c>
      <c r="EQ40" s="290">
        <f t="shared" si="101"/>
        <v>0</v>
      </c>
      <c r="ER40" s="290">
        <f t="shared" si="102"/>
        <v>0</v>
      </c>
    </row>
    <row r="41" spans="2:148" x14ac:dyDescent="0.3">
      <c r="B41" s="889"/>
      <c r="C41" s="889"/>
      <c r="D41" s="287" t="str">
        <f>++IFERROR(INDEX(Tabelle!$H$11:$H$16,MATCH(IN_Cespiti_20!E41,Tabelle!$I$11:$I$16,0)),"")</f>
        <v/>
      </c>
      <c r="E41" s="889"/>
      <c r="F41" s="287" t="str">
        <f>++IFERROR(INDEX(Tabelle!$C$10:$C$44,MATCH(IN_Cespiti_20!G41,Tabelle!$E$10:$E$44,0)),"")</f>
        <v/>
      </c>
      <c r="G41" s="889"/>
      <c r="H41" s="889"/>
      <c r="I41" s="890"/>
      <c r="J41" s="890"/>
      <c r="K41" s="890"/>
      <c r="L41" s="890"/>
      <c r="M41" s="292"/>
      <c r="O41" s="889"/>
      <c r="Q41" s="288" t="str">
        <f>IF($D41=3,$M41,+IFERROR(VLOOKUP(CONCATENATE(D41,".",F41),Tabelle!$D$10:$F$44,3,),""))</f>
        <v/>
      </c>
      <c r="R41" s="891"/>
      <c r="S41" s="291"/>
      <c r="T41" s="288" t="str">
        <f>+IF(R41="",Q41,+IF(R41=Tabelle!$B$83,IN_Cespiti_20!Q41,IF(OR(R41=Tabelle!$B$81,R41=Tabelle!$B$82),IN_Cespiti_20!S41,0)))</f>
        <v/>
      </c>
      <c r="V41" s="289">
        <f>+IFERROR(VLOOKUP($H41,Tabelle!$N$10:$O$58,2,FALSE),0)</f>
        <v>0</v>
      </c>
      <c r="W41" s="290">
        <f t="shared" si="26"/>
        <v>0</v>
      </c>
      <c r="X41" s="290" t="e">
        <f>IF(OR($O41&gt;$W$5,$O41=""),#REF!*$V41,0)</f>
        <v>#REF!</v>
      </c>
      <c r="Y41" s="290">
        <f t="shared" si="27"/>
        <v>0</v>
      </c>
      <c r="Z41" s="290" t="e">
        <f>IF(OR($O41&gt;$W$5,$O41=""),#REF!*$V41,0)</f>
        <v>#REF!</v>
      </c>
      <c r="AA41" s="290">
        <f t="shared" si="64"/>
        <v>0</v>
      </c>
      <c r="AB41" s="290">
        <f t="shared" si="28"/>
        <v>0</v>
      </c>
      <c r="AC41" s="290">
        <f t="shared" si="29"/>
        <v>0</v>
      </c>
      <c r="AD41" s="290">
        <f t="shared" si="30"/>
        <v>0</v>
      </c>
      <c r="AE41" s="9"/>
      <c r="AF41" s="289">
        <f>+IFERROR(VLOOKUP($H41,Tabelle!$N$10:$P$58,3,FALSE),0)</f>
        <v>0</v>
      </c>
      <c r="AG41" s="290">
        <f t="shared" si="31"/>
        <v>0</v>
      </c>
      <c r="AH41" s="290" t="e">
        <f>IF(OR($O41&gt;$AG$5,$O41=""),(X41+AA41)*Tabelle!$P$51,0)</f>
        <v>#REF!</v>
      </c>
      <c r="AI41" s="290">
        <f t="shared" si="32"/>
        <v>0</v>
      </c>
      <c r="AJ41" s="290" t="e">
        <f>IF(OR($O41&gt;$AG$5,$O41=""),(Z41+AB41)*Tabelle!$P$51,0)</f>
        <v>#REF!</v>
      </c>
      <c r="AK41" s="290">
        <f t="shared" si="65"/>
        <v>0</v>
      </c>
      <c r="AL41" s="290">
        <f t="shared" si="66"/>
        <v>0</v>
      </c>
      <c r="AM41" s="290">
        <f t="shared" si="33"/>
        <v>0</v>
      </c>
      <c r="AN41" s="290">
        <f t="shared" si="34"/>
        <v>0</v>
      </c>
      <c r="AP41" s="289">
        <f>+IFERROR(VLOOKUP($H41,Tabelle!$N$10:$Q$58,4,FALSE),0)</f>
        <v>0</v>
      </c>
      <c r="AQ41" s="290">
        <f t="shared" si="35"/>
        <v>0</v>
      </c>
      <c r="AR41" s="290" t="e">
        <f>IF(OR($O41&gt;$AQ$5,$O41=""),(AH41+AK41)*Tabelle!$Q$52,0)</f>
        <v>#REF!</v>
      </c>
      <c r="AS41" s="290">
        <f t="shared" si="36"/>
        <v>0</v>
      </c>
      <c r="AT41" s="290" t="e">
        <f>IF(OR($O41&gt;$AQ$5,$O41=""),(AJ41+AL41)*Tabelle!$Q$52,0)</f>
        <v>#REF!</v>
      </c>
      <c r="AU41" s="290">
        <f t="shared" si="37"/>
        <v>0</v>
      </c>
      <c r="AV41" s="290">
        <f t="shared" si="67"/>
        <v>0</v>
      </c>
      <c r="AW41" s="290">
        <f t="shared" si="68"/>
        <v>0</v>
      </c>
      <c r="AX41" s="290">
        <f t="shared" si="38"/>
        <v>0</v>
      </c>
      <c r="AZ41" s="289">
        <f>+IFERROR(VLOOKUP($H41,Tabelle!$N$10:$R$58,5,FALSE),0)</f>
        <v>0</v>
      </c>
      <c r="BA41" s="290">
        <f t="shared" si="39"/>
        <v>0</v>
      </c>
      <c r="BB41" s="290" t="e">
        <f>IF(OR($O41&gt;$BA$5,$O41=""),(AR41+AU41)*Tabelle!$R$53,0)</f>
        <v>#REF!</v>
      </c>
      <c r="BC41" s="290">
        <f t="shared" si="40"/>
        <v>0</v>
      </c>
      <c r="BD41" s="290" t="e">
        <f>IF(OR($O41&gt;$BA$5,$O41=""),(AT41+AV41)*Tabelle!$R$53,0)</f>
        <v>#REF!</v>
      </c>
      <c r="BE41" s="290">
        <f t="shared" si="69"/>
        <v>0</v>
      </c>
      <c r="BF41" s="290">
        <f t="shared" si="41"/>
        <v>0</v>
      </c>
      <c r="BG41" s="290">
        <f t="shared" si="70"/>
        <v>0</v>
      </c>
      <c r="BH41" s="290">
        <f t="shared" si="42"/>
        <v>0</v>
      </c>
      <c r="BJ41" s="289">
        <f>+IFERROR(VLOOKUP($H41,Tabelle!$N$10:$S$58,6,FALSE),0)</f>
        <v>0</v>
      </c>
      <c r="BK41" s="290">
        <f t="shared" si="43"/>
        <v>0</v>
      </c>
      <c r="BL41" s="290" t="e">
        <f>IF(OR($O41&gt;$BK$5,$O41=""),(BB41+BE41)*Tabelle!$S$54,0)</f>
        <v>#REF!</v>
      </c>
      <c r="BM41" s="290">
        <f t="shared" si="44"/>
        <v>0</v>
      </c>
      <c r="BN41" s="290" t="e">
        <f>IF(OR($O41&gt;$BK$5,$O41=""),(BD41+BF41)*Tabelle!$S$54,0)</f>
        <v>#REF!</v>
      </c>
      <c r="BO41" s="290">
        <f t="shared" si="45"/>
        <v>0</v>
      </c>
      <c r="BP41" s="290">
        <f t="shared" si="46"/>
        <v>0</v>
      </c>
      <c r="BQ41" s="290">
        <f t="shared" si="47"/>
        <v>0</v>
      </c>
      <c r="BR41" s="290">
        <f t="shared" si="48"/>
        <v>0</v>
      </c>
      <c r="BT41" s="289">
        <f>+IFERROR(IF(H41=2021,VLOOKUP($H41,Tabelle!$N$10:$T$58,7,FALSE),0),0)</f>
        <v>0</v>
      </c>
      <c r="BU41" s="290">
        <f t="shared" si="49"/>
        <v>0</v>
      </c>
      <c r="BV41" s="290">
        <f t="shared" si="50"/>
        <v>0</v>
      </c>
      <c r="BW41" s="290">
        <f t="shared" si="71"/>
        <v>0</v>
      </c>
      <c r="BX41" s="290">
        <f t="shared" si="71"/>
        <v>0</v>
      </c>
      <c r="BY41" s="290">
        <f t="shared" si="72"/>
        <v>0</v>
      </c>
      <c r="BZ41" s="290">
        <f t="shared" si="73"/>
        <v>0</v>
      </c>
      <c r="CB41" s="289">
        <f>+IFERROR(IF(AND(H41&lt;=2022,H41&gt;=2021),VLOOKUP($H41,Tabelle!$N$10:$U$58,8,FALSE),0),0)</f>
        <v>0</v>
      </c>
      <c r="CC41" s="290">
        <f t="shared" si="74"/>
        <v>0</v>
      </c>
      <c r="CD41" s="290">
        <f>IF(OR($O41&gt;$CC$5,$O41=""),+BW41*Tabelle!$U$56,0)</f>
        <v>0</v>
      </c>
      <c r="CE41" s="290">
        <f t="shared" si="51"/>
        <v>0</v>
      </c>
      <c r="CF41" s="290">
        <f>IF(OR($O41&gt;$CC$5,$O41=""),+BX41*Tabelle!$U$56,0)</f>
        <v>0</v>
      </c>
      <c r="CG41" s="290">
        <f t="shared" si="75"/>
        <v>0</v>
      </c>
      <c r="CH41" s="290">
        <f t="shared" si="76"/>
        <v>0</v>
      </c>
      <c r="CI41" s="290">
        <f t="shared" si="77"/>
        <v>0</v>
      </c>
      <c r="CJ41" s="290">
        <f t="shared" si="78"/>
        <v>0</v>
      </c>
      <c r="CL41" s="289">
        <f>+IFERROR(IF(AND(H41&lt;=2023,H41&gt;=2021),VLOOKUP($H41,Tabelle!$N$10:$V$58,9,FALSE),0),0)</f>
        <v>0</v>
      </c>
      <c r="CM41" s="290">
        <f t="shared" si="52"/>
        <v>0</v>
      </c>
      <c r="CN41" s="290">
        <f>IF(OR($O41&gt;$CM$5,$O41=""),+(CD41+CG41)*Tabelle!$V$57,0)</f>
        <v>0</v>
      </c>
      <c r="CO41" s="290">
        <f t="shared" si="53"/>
        <v>0</v>
      </c>
      <c r="CP41" s="290">
        <f>IF(OR($O41&gt;$CM$5,$O41=""),+(CF41+CH41)*Tabelle!$V$57,0)</f>
        <v>0</v>
      </c>
      <c r="CQ41" s="290">
        <f t="shared" si="79"/>
        <v>0</v>
      </c>
      <c r="CR41" s="290">
        <f t="shared" si="80"/>
        <v>0</v>
      </c>
      <c r="CS41" s="290">
        <f t="shared" si="81"/>
        <v>0</v>
      </c>
      <c r="CT41" s="290">
        <f t="shared" si="82"/>
        <v>0</v>
      </c>
      <c r="CV41" s="289">
        <f>+IFERROR(IF(AND(R41&lt;=2023,R41&gt;=2021),VLOOKUP($H41,Tabelle!$N$10:$V$58,9,FALSE),0),0)</f>
        <v>0</v>
      </c>
      <c r="CW41" s="290">
        <f t="shared" si="54"/>
        <v>0</v>
      </c>
      <c r="CX41" s="290">
        <f>IF(OR($O41&gt;$CM$5,$O41=""),+(CN41+CQ41)*Tabelle!$V$57,0)</f>
        <v>0</v>
      </c>
      <c r="CY41" s="290">
        <f t="shared" si="55"/>
        <v>0</v>
      </c>
      <c r="CZ41" s="290">
        <f>IF(OR($O41&gt;$CM$5,$O41=""),+(CP41+CR41)*Tabelle!$V$57,0)</f>
        <v>0</v>
      </c>
      <c r="DA41" s="290">
        <f t="shared" si="83"/>
        <v>0</v>
      </c>
      <c r="DB41" s="290">
        <f t="shared" si="84"/>
        <v>0</v>
      </c>
      <c r="DC41" s="290">
        <f t="shared" si="85"/>
        <v>0</v>
      </c>
      <c r="DD41" s="290">
        <f t="shared" si="86"/>
        <v>0</v>
      </c>
      <c r="DF41" s="289">
        <f>+IFERROR(IF(AND(AB41&lt;=2023,AB41&gt;=2021),VLOOKUP($H41,Tabelle!$N$10:$V$58,9,FALSE),0),0)</f>
        <v>0</v>
      </c>
      <c r="DG41" s="290">
        <f t="shared" si="56"/>
        <v>0</v>
      </c>
      <c r="DH41" s="290">
        <f>IF(OR($O41&gt;$CM$5,$O41=""),+(CX41+DA41)*Tabelle!$V$57,0)</f>
        <v>0</v>
      </c>
      <c r="DI41" s="290">
        <f t="shared" si="57"/>
        <v>0</v>
      </c>
      <c r="DJ41" s="290">
        <f>IF(OR($O41&gt;$CM$5,$O41=""),+(CZ41+DB41)*Tabelle!$V$57,0)</f>
        <v>0</v>
      </c>
      <c r="DK41" s="290">
        <f t="shared" si="87"/>
        <v>0</v>
      </c>
      <c r="DL41" s="290">
        <f t="shared" si="88"/>
        <v>0</v>
      </c>
      <c r="DM41" s="290">
        <f t="shared" si="89"/>
        <v>0</v>
      </c>
      <c r="DN41" s="290">
        <f t="shared" si="90"/>
        <v>0</v>
      </c>
      <c r="DP41" s="289">
        <f>+IFERROR(IF(AND(AL41&lt;=2023,AL41&gt;=2021),VLOOKUP($H41,Tabelle!$N$10:$V$58,9,FALSE),0),0)</f>
        <v>0</v>
      </c>
      <c r="DQ41" s="290">
        <f t="shared" si="58"/>
        <v>0</v>
      </c>
      <c r="DR41" s="290">
        <f>IF(OR($O41&gt;$CM$5,$O41=""),+(DH41+DK41)*Tabelle!$V$57,0)</f>
        <v>0</v>
      </c>
      <c r="DS41" s="290">
        <f t="shared" si="59"/>
        <v>0</v>
      </c>
      <c r="DT41" s="290">
        <f>IF(OR($O41&gt;$CM$5,$O41=""),+(DJ41+DL41)*Tabelle!$V$57,0)</f>
        <v>0</v>
      </c>
      <c r="DU41" s="290">
        <f t="shared" si="91"/>
        <v>0</v>
      </c>
      <c r="DV41" s="290">
        <f t="shared" si="92"/>
        <v>0</v>
      </c>
      <c r="DW41" s="290">
        <f t="shared" si="93"/>
        <v>0</v>
      </c>
      <c r="DX41" s="290">
        <f t="shared" si="94"/>
        <v>0</v>
      </c>
      <c r="DZ41" s="289">
        <f>+IFERROR(IF(AND(AV41&lt;=2023,AV41&gt;=2021),VLOOKUP($H41,Tabelle!$N$10:$V$58,9,FALSE),0),0)</f>
        <v>0</v>
      </c>
      <c r="EA41" s="290">
        <f t="shared" si="60"/>
        <v>0</v>
      </c>
      <c r="EB41" s="290">
        <f>IF(OR($O41&gt;$CM$5,$O41=""),+(DR41+DU41)*Tabelle!$V$57,0)</f>
        <v>0</v>
      </c>
      <c r="EC41" s="290">
        <f t="shared" si="61"/>
        <v>0</v>
      </c>
      <c r="ED41" s="290">
        <f>IF(OR($O41&gt;$CM$5,$O41=""),+(DT41+DV41)*Tabelle!$V$57,0)</f>
        <v>0</v>
      </c>
      <c r="EE41" s="290">
        <f t="shared" si="95"/>
        <v>0</v>
      </c>
      <c r="EF41" s="290">
        <f t="shared" si="96"/>
        <v>0</v>
      </c>
      <c r="EG41" s="290">
        <f t="shared" si="97"/>
        <v>0</v>
      </c>
      <c r="EH41" s="290">
        <f t="shared" si="98"/>
        <v>0</v>
      </c>
      <c r="EJ41" s="289">
        <f>+IFERROR(IF(AND(BF41&lt;=2023,BF41&gt;=2021),VLOOKUP($H41,Tabelle!$N$10:$V$58,9,FALSE),0),0)</f>
        <v>0</v>
      </c>
      <c r="EK41" s="290">
        <f t="shared" si="62"/>
        <v>0</v>
      </c>
      <c r="EL41" s="290">
        <f>IF(OR($O41&gt;$CM$5,$O41=""),+(EB41+EE41)*Tabelle!$V$57,0)</f>
        <v>0</v>
      </c>
      <c r="EM41" s="290">
        <f t="shared" si="63"/>
        <v>0</v>
      </c>
      <c r="EN41" s="290">
        <f>IF(OR($O41&gt;$CM$5,$O41=""),+(ED41+EF41)*Tabelle!$V$57,0)</f>
        <v>0</v>
      </c>
      <c r="EO41" s="290">
        <f t="shared" si="99"/>
        <v>0</v>
      </c>
      <c r="EP41" s="290">
        <f t="shared" si="100"/>
        <v>0</v>
      </c>
      <c r="EQ41" s="290">
        <f t="shared" si="101"/>
        <v>0</v>
      </c>
      <c r="ER41" s="290">
        <f t="shared" si="102"/>
        <v>0</v>
      </c>
    </row>
    <row r="42" spans="2:148" x14ac:dyDescent="0.3">
      <c r="B42" s="889"/>
      <c r="C42" s="889"/>
      <c r="D42" s="287" t="str">
        <f>++IFERROR(INDEX(Tabelle!$H$11:$H$16,MATCH(IN_Cespiti_20!E42,Tabelle!$I$11:$I$16,0)),"")</f>
        <v/>
      </c>
      <c r="E42" s="889"/>
      <c r="F42" s="287" t="str">
        <f>++IFERROR(INDEX(Tabelle!$C$10:$C$44,MATCH(IN_Cespiti_20!G42,Tabelle!$E$10:$E$44,0)),"")</f>
        <v/>
      </c>
      <c r="G42" s="889"/>
      <c r="H42" s="889"/>
      <c r="I42" s="890"/>
      <c r="J42" s="890"/>
      <c r="K42" s="890"/>
      <c r="L42" s="890"/>
      <c r="M42" s="292"/>
      <c r="O42" s="889"/>
      <c r="Q42" s="288" t="str">
        <f>IF($D42=3,$M42,+IFERROR(VLOOKUP(CONCATENATE(D42,".",F42),Tabelle!$D$10:$F$44,3,),""))</f>
        <v/>
      </c>
      <c r="R42" s="891"/>
      <c r="S42" s="291"/>
      <c r="T42" s="288" t="str">
        <f>+IF(R42="",Q42,+IF(R42=Tabelle!$B$83,IN_Cespiti_20!Q42,IF(OR(R42=Tabelle!$B$81,R42=Tabelle!$B$82),IN_Cespiti_20!S42,0)))</f>
        <v/>
      </c>
      <c r="V42" s="289">
        <f>+IFERROR(VLOOKUP($H42,Tabelle!$N$10:$O$58,2,FALSE),0)</f>
        <v>0</v>
      </c>
      <c r="W42" s="290">
        <f t="shared" si="26"/>
        <v>0</v>
      </c>
      <c r="X42" s="290" t="e">
        <f>IF(OR($O42&gt;$W$5,$O42=""),#REF!*$V42,0)</f>
        <v>#REF!</v>
      </c>
      <c r="Y42" s="290">
        <f t="shared" si="27"/>
        <v>0</v>
      </c>
      <c r="Z42" s="290" t="e">
        <f>IF(OR($O42&gt;$W$5,$O42=""),#REF!*$V42,0)</f>
        <v>#REF!</v>
      </c>
      <c r="AA42" s="290">
        <f t="shared" si="64"/>
        <v>0</v>
      </c>
      <c r="AB42" s="290">
        <f t="shared" si="28"/>
        <v>0</v>
      </c>
      <c r="AC42" s="290">
        <f t="shared" si="29"/>
        <v>0</v>
      </c>
      <c r="AD42" s="290">
        <f t="shared" si="30"/>
        <v>0</v>
      </c>
      <c r="AE42" s="9"/>
      <c r="AF42" s="289">
        <f>+IFERROR(VLOOKUP($H42,Tabelle!$N$10:$P$58,3,FALSE),0)</f>
        <v>0</v>
      </c>
      <c r="AG42" s="290">
        <f t="shared" si="31"/>
        <v>0</v>
      </c>
      <c r="AH42" s="290" t="e">
        <f>IF(OR($O42&gt;$AG$5,$O42=""),(X42+AA42)*Tabelle!$P$51,0)</f>
        <v>#REF!</v>
      </c>
      <c r="AI42" s="290">
        <f t="shared" si="32"/>
        <v>0</v>
      </c>
      <c r="AJ42" s="290" t="e">
        <f>IF(OR($O42&gt;$AG$5,$O42=""),(Z42+AB42)*Tabelle!$P$51,0)</f>
        <v>#REF!</v>
      </c>
      <c r="AK42" s="290">
        <f t="shared" si="65"/>
        <v>0</v>
      </c>
      <c r="AL42" s="290">
        <f t="shared" si="66"/>
        <v>0</v>
      </c>
      <c r="AM42" s="290">
        <f t="shared" si="33"/>
        <v>0</v>
      </c>
      <c r="AN42" s="290">
        <f t="shared" si="34"/>
        <v>0</v>
      </c>
      <c r="AP42" s="289">
        <f>+IFERROR(VLOOKUP($H42,Tabelle!$N$10:$Q$58,4,FALSE),0)</f>
        <v>0</v>
      </c>
      <c r="AQ42" s="290">
        <f t="shared" si="35"/>
        <v>0</v>
      </c>
      <c r="AR42" s="290" t="e">
        <f>IF(OR($O42&gt;$AQ$5,$O42=""),(AH42+AK42)*Tabelle!$Q$52,0)</f>
        <v>#REF!</v>
      </c>
      <c r="AS42" s="290">
        <f t="shared" si="36"/>
        <v>0</v>
      </c>
      <c r="AT42" s="290" t="e">
        <f>IF(OR($O42&gt;$AQ$5,$O42=""),(AJ42+AL42)*Tabelle!$Q$52,0)</f>
        <v>#REF!</v>
      </c>
      <c r="AU42" s="290">
        <f t="shared" si="37"/>
        <v>0</v>
      </c>
      <c r="AV42" s="290">
        <f t="shared" si="67"/>
        <v>0</v>
      </c>
      <c r="AW42" s="290">
        <f t="shared" si="68"/>
        <v>0</v>
      </c>
      <c r="AX42" s="290">
        <f t="shared" si="38"/>
        <v>0</v>
      </c>
      <c r="AZ42" s="289">
        <f>+IFERROR(VLOOKUP($H42,Tabelle!$N$10:$R$58,5,FALSE),0)</f>
        <v>0</v>
      </c>
      <c r="BA42" s="290">
        <f t="shared" si="39"/>
        <v>0</v>
      </c>
      <c r="BB42" s="290" t="e">
        <f>IF(OR($O42&gt;$BA$5,$O42=""),(AR42+AU42)*Tabelle!$R$53,0)</f>
        <v>#REF!</v>
      </c>
      <c r="BC42" s="290">
        <f t="shared" si="40"/>
        <v>0</v>
      </c>
      <c r="BD42" s="290" t="e">
        <f>IF(OR($O42&gt;$BA$5,$O42=""),(AT42+AV42)*Tabelle!$R$53,0)</f>
        <v>#REF!</v>
      </c>
      <c r="BE42" s="290">
        <f t="shared" si="69"/>
        <v>0</v>
      </c>
      <c r="BF42" s="290">
        <f t="shared" si="41"/>
        <v>0</v>
      </c>
      <c r="BG42" s="290">
        <f t="shared" si="70"/>
        <v>0</v>
      </c>
      <c r="BH42" s="290">
        <f t="shared" si="42"/>
        <v>0</v>
      </c>
      <c r="BJ42" s="289">
        <f>+IFERROR(VLOOKUP($H42,Tabelle!$N$10:$S$58,6,FALSE),0)</f>
        <v>0</v>
      </c>
      <c r="BK42" s="290">
        <f t="shared" si="43"/>
        <v>0</v>
      </c>
      <c r="BL42" s="290" t="e">
        <f>IF(OR($O42&gt;$BK$5,$O42=""),(BB42+BE42)*Tabelle!$S$54,0)</f>
        <v>#REF!</v>
      </c>
      <c r="BM42" s="290">
        <f t="shared" si="44"/>
        <v>0</v>
      </c>
      <c r="BN42" s="290" t="e">
        <f>IF(OR($O42&gt;$BK$5,$O42=""),(BD42+BF42)*Tabelle!$S$54,0)</f>
        <v>#REF!</v>
      </c>
      <c r="BO42" s="290">
        <f t="shared" si="45"/>
        <v>0</v>
      </c>
      <c r="BP42" s="290">
        <f t="shared" si="46"/>
        <v>0</v>
      </c>
      <c r="BQ42" s="290">
        <f t="shared" si="47"/>
        <v>0</v>
      </c>
      <c r="BR42" s="290">
        <f t="shared" si="48"/>
        <v>0</v>
      </c>
      <c r="BT42" s="289">
        <f>+IFERROR(IF(H42=2021,VLOOKUP($H42,Tabelle!$N$10:$T$58,7,FALSE),0),0)</f>
        <v>0</v>
      </c>
      <c r="BU42" s="290">
        <f t="shared" si="49"/>
        <v>0</v>
      </c>
      <c r="BV42" s="290">
        <f t="shared" si="50"/>
        <v>0</v>
      </c>
      <c r="BW42" s="290">
        <f t="shared" si="71"/>
        <v>0</v>
      </c>
      <c r="BX42" s="290">
        <f t="shared" si="71"/>
        <v>0</v>
      </c>
      <c r="BY42" s="290">
        <f t="shared" si="72"/>
        <v>0</v>
      </c>
      <c r="BZ42" s="290">
        <f t="shared" si="73"/>
        <v>0</v>
      </c>
      <c r="CB42" s="289">
        <f>+IFERROR(IF(AND(H42&lt;=2022,H42&gt;=2021),VLOOKUP($H42,Tabelle!$N$10:$U$58,8,FALSE),0),0)</f>
        <v>0</v>
      </c>
      <c r="CC42" s="290">
        <f t="shared" si="74"/>
        <v>0</v>
      </c>
      <c r="CD42" s="290">
        <f>IF(OR($O42&gt;$CC$5,$O42=""),+BW42*Tabelle!$U$56,0)</f>
        <v>0</v>
      </c>
      <c r="CE42" s="290">
        <f t="shared" si="51"/>
        <v>0</v>
      </c>
      <c r="CF42" s="290">
        <f>IF(OR($O42&gt;$CC$5,$O42=""),+BX42*Tabelle!$U$56,0)</f>
        <v>0</v>
      </c>
      <c r="CG42" s="290">
        <f t="shared" si="75"/>
        <v>0</v>
      </c>
      <c r="CH42" s="290">
        <f t="shared" si="76"/>
        <v>0</v>
      </c>
      <c r="CI42" s="290">
        <f t="shared" si="77"/>
        <v>0</v>
      </c>
      <c r="CJ42" s="290">
        <f t="shared" si="78"/>
        <v>0</v>
      </c>
      <c r="CL42" s="289">
        <f>+IFERROR(IF(AND(H42&lt;=2023,H42&gt;=2021),VLOOKUP($H42,Tabelle!$N$10:$V$58,9,FALSE),0),0)</f>
        <v>0</v>
      </c>
      <c r="CM42" s="290">
        <f t="shared" si="52"/>
        <v>0</v>
      </c>
      <c r="CN42" s="290">
        <f>IF(OR($O42&gt;$CM$5,$O42=""),+(CD42+CG42)*Tabelle!$V$57,0)</f>
        <v>0</v>
      </c>
      <c r="CO42" s="290">
        <f t="shared" si="53"/>
        <v>0</v>
      </c>
      <c r="CP42" s="290">
        <f>IF(OR($O42&gt;$CM$5,$O42=""),+(CF42+CH42)*Tabelle!$V$57,0)</f>
        <v>0</v>
      </c>
      <c r="CQ42" s="290">
        <f t="shared" si="79"/>
        <v>0</v>
      </c>
      <c r="CR42" s="290">
        <f t="shared" si="80"/>
        <v>0</v>
      </c>
      <c r="CS42" s="290">
        <f t="shared" si="81"/>
        <v>0</v>
      </c>
      <c r="CT42" s="290">
        <f t="shared" si="82"/>
        <v>0</v>
      </c>
      <c r="CV42" s="289">
        <f>+IFERROR(IF(AND(R42&lt;=2023,R42&gt;=2021),VLOOKUP($H42,Tabelle!$N$10:$V$58,9,FALSE),0),0)</f>
        <v>0</v>
      </c>
      <c r="CW42" s="290">
        <f t="shared" si="54"/>
        <v>0</v>
      </c>
      <c r="CX42" s="290">
        <f>IF(OR($O42&gt;$CM$5,$O42=""),+(CN42+CQ42)*Tabelle!$V$57,0)</f>
        <v>0</v>
      </c>
      <c r="CY42" s="290">
        <f t="shared" si="55"/>
        <v>0</v>
      </c>
      <c r="CZ42" s="290">
        <f>IF(OR($O42&gt;$CM$5,$O42=""),+(CP42+CR42)*Tabelle!$V$57,0)</f>
        <v>0</v>
      </c>
      <c r="DA42" s="290">
        <f t="shared" si="83"/>
        <v>0</v>
      </c>
      <c r="DB42" s="290">
        <f t="shared" si="84"/>
        <v>0</v>
      </c>
      <c r="DC42" s="290">
        <f t="shared" si="85"/>
        <v>0</v>
      </c>
      <c r="DD42" s="290">
        <f t="shared" si="86"/>
        <v>0</v>
      </c>
      <c r="DF42" s="289">
        <f>+IFERROR(IF(AND(AB42&lt;=2023,AB42&gt;=2021),VLOOKUP($H42,Tabelle!$N$10:$V$58,9,FALSE),0),0)</f>
        <v>0</v>
      </c>
      <c r="DG42" s="290">
        <f t="shared" si="56"/>
        <v>0</v>
      </c>
      <c r="DH42" s="290">
        <f>IF(OR($O42&gt;$CM$5,$O42=""),+(CX42+DA42)*Tabelle!$V$57,0)</f>
        <v>0</v>
      </c>
      <c r="DI42" s="290">
        <f t="shared" si="57"/>
        <v>0</v>
      </c>
      <c r="DJ42" s="290">
        <f>IF(OR($O42&gt;$CM$5,$O42=""),+(CZ42+DB42)*Tabelle!$V$57,0)</f>
        <v>0</v>
      </c>
      <c r="DK42" s="290">
        <f t="shared" si="87"/>
        <v>0</v>
      </c>
      <c r="DL42" s="290">
        <f t="shared" si="88"/>
        <v>0</v>
      </c>
      <c r="DM42" s="290">
        <f t="shared" si="89"/>
        <v>0</v>
      </c>
      <c r="DN42" s="290">
        <f t="shared" si="90"/>
        <v>0</v>
      </c>
      <c r="DP42" s="289">
        <f>+IFERROR(IF(AND(AL42&lt;=2023,AL42&gt;=2021),VLOOKUP($H42,Tabelle!$N$10:$V$58,9,FALSE),0),0)</f>
        <v>0</v>
      </c>
      <c r="DQ42" s="290">
        <f t="shared" si="58"/>
        <v>0</v>
      </c>
      <c r="DR42" s="290">
        <f>IF(OR($O42&gt;$CM$5,$O42=""),+(DH42+DK42)*Tabelle!$V$57,0)</f>
        <v>0</v>
      </c>
      <c r="DS42" s="290">
        <f t="shared" si="59"/>
        <v>0</v>
      </c>
      <c r="DT42" s="290">
        <f>IF(OR($O42&gt;$CM$5,$O42=""),+(DJ42+DL42)*Tabelle!$V$57,0)</f>
        <v>0</v>
      </c>
      <c r="DU42" s="290">
        <f t="shared" si="91"/>
        <v>0</v>
      </c>
      <c r="DV42" s="290">
        <f t="shared" si="92"/>
        <v>0</v>
      </c>
      <c r="DW42" s="290">
        <f t="shared" si="93"/>
        <v>0</v>
      </c>
      <c r="DX42" s="290">
        <f t="shared" si="94"/>
        <v>0</v>
      </c>
      <c r="DZ42" s="289">
        <f>+IFERROR(IF(AND(AV42&lt;=2023,AV42&gt;=2021),VLOOKUP($H42,Tabelle!$N$10:$V$58,9,FALSE),0),0)</f>
        <v>0</v>
      </c>
      <c r="EA42" s="290">
        <f t="shared" si="60"/>
        <v>0</v>
      </c>
      <c r="EB42" s="290">
        <f>IF(OR($O42&gt;$CM$5,$O42=""),+(DR42+DU42)*Tabelle!$V$57,0)</f>
        <v>0</v>
      </c>
      <c r="EC42" s="290">
        <f t="shared" si="61"/>
        <v>0</v>
      </c>
      <c r="ED42" s="290">
        <f>IF(OR($O42&gt;$CM$5,$O42=""),+(DT42+DV42)*Tabelle!$V$57,0)</f>
        <v>0</v>
      </c>
      <c r="EE42" s="290">
        <f t="shared" si="95"/>
        <v>0</v>
      </c>
      <c r="EF42" s="290">
        <f t="shared" si="96"/>
        <v>0</v>
      </c>
      <c r="EG42" s="290">
        <f t="shared" si="97"/>
        <v>0</v>
      </c>
      <c r="EH42" s="290">
        <f t="shared" si="98"/>
        <v>0</v>
      </c>
      <c r="EJ42" s="289">
        <f>+IFERROR(IF(AND(BF42&lt;=2023,BF42&gt;=2021),VLOOKUP($H42,Tabelle!$N$10:$V$58,9,FALSE),0),0)</f>
        <v>0</v>
      </c>
      <c r="EK42" s="290">
        <f t="shared" si="62"/>
        <v>0</v>
      </c>
      <c r="EL42" s="290">
        <f>IF(OR($O42&gt;$CM$5,$O42=""),+(EB42+EE42)*Tabelle!$V$57,0)</f>
        <v>0</v>
      </c>
      <c r="EM42" s="290">
        <f t="shared" si="63"/>
        <v>0</v>
      </c>
      <c r="EN42" s="290">
        <f>IF(OR($O42&gt;$CM$5,$O42=""),+(ED42+EF42)*Tabelle!$V$57,0)</f>
        <v>0</v>
      </c>
      <c r="EO42" s="290">
        <f t="shared" si="99"/>
        <v>0</v>
      </c>
      <c r="EP42" s="290">
        <f t="shared" si="100"/>
        <v>0</v>
      </c>
      <c r="EQ42" s="290">
        <f t="shared" si="101"/>
        <v>0</v>
      </c>
      <c r="ER42" s="290">
        <f t="shared" si="102"/>
        <v>0</v>
      </c>
    </row>
    <row r="43" spans="2:148" x14ac:dyDescent="0.3">
      <c r="B43" s="889"/>
      <c r="C43" s="889"/>
      <c r="D43" s="287" t="str">
        <f>++IFERROR(INDEX(Tabelle!$H$11:$H$16,MATCH(IN_Cespiti_20!E43,Tabelle!$I$11:$I$16,0)),"")</f>
        <v/>
      </c>
      <c r="E43" s="889"/>
      <c r="F43" s="287" t="str">
        <f>++IFERROR(INDEX(Tabelle!$C$10:$C$44,MATCH(IN_Cespiti_20!G43,Tabelle!$E$10:$E$44,0)),"")</f>
        <v/>
      </c>
      <c r="G43" s="889"/>
      <c r="H43" s="889"/>
      <c r="I43" s="890"/>
      <c r="J43" s="890"/>
      <c r="K43" s="890"/>
      <c r="L43" s="890"/>
      <c r="M43" s="292"/>
      <c r="O43" s="889"/>
      <c r="Q43" s="288" t="str">
        <f>IF($D43=3,$M43,+IFERROR(VLOOKUP(CONCATENATE(D43,".",F43),Tabelle!$D$10:$F$44,3,),""))</f>
        <v/>
      </c>
      <c r="R43" s="891"/>
      <c r="S43" s="291"/>
      <c r="T43" s="288" t="str">
        <f>+IF(R43="",Q43,+IF(R43=Tabelle!$B$83,IN_Cespiti_20!Q43,IF(OR(R43=Tabelle!$B$81,R43=Tabelle!$B$82),IN_Cespiti_20!S43,0)))</f>
        <v/>
      </c>
      <c r="V43" s="289">
        <f>+IFERROR(VLOOKUP($H43,Tabelle!$N$10:$O$58,2,FALSE),0)</f>
        <v>0</v>
      </c>
      <c r="W43" s="290">
        <f t="shared" si="26"/>
        <v>0</v>
      </c>
      <c r="X43" s="290" t="e">
        <f>IF(OR($O43&gt;$W$5,$O43=""),#REF!*$V43,0)</f>
        <v>#REF!</v>
      </c>
      <c r="Y43" s="290">
        <f t="shared" si="27"/>
        <v>0</v>
      </c>
      <c r="Z43" s="290" t="e">
        <f>IF(OR($O43&gt;$W$5,$O43=""),#REF!*$V43,0)</f>
        <v>#REF!</v>
      </c>
      <c r="AA43" s="290">
        <f t="shared" si="64"/>
        <v>0</v>
      </c>
      <c r="AB43" s="290">
        <f t="shared" si="28"/>
        <v>0</v>
      </c>
      <c r="AC43" s="290">
        <f t="shared" si="29"/>
        <v>0</v>
      </c>
      <c r="AD43" s="290">
        <f t="shared" si="30"/>
        <v>0</v>
      </c>
      <c r="AE43" s="9"/>
      <c r="AF43" s="289">
        <f>+IFERROR(VLOOKUP($H43,Tabelle!$N$10:$P$58,3,FALSE),0)</f>
        <v>0</v>
      </c>
      <c r="AG43" s="290">
        <f t="shared" si="31"/>
        <v>0</v>
      </c>
      <c r="AH43" s="290" t="e">
        <f>IF(OR($O43&gt;$AG$5,$O43=""),(X43+AA43)*Tabelle!$P$51,0)</f>
        <v>#REF!</v>
      </c>
      <c r="AI43" s="290">
        <f t="shared" si="32"/>
        <v>0</v>
      </c>
      <c r="AJ43" s="290" t="e">
        <f>IF(OR($O43&gt;$AG$5,$O43=""),(Z43+AB43)*Tabelle!$P$51,0)</f>
        <v>#REF!</v>
      </c>
      <c r="AK43" s="290">
        <f t="shared" si="65"/>
        <v>0</v>
      </c>
      <c r="AL43" s="290">
        <f t="shared" si="66"/>
        <v>0</v>
      </c>
      <c r="AM43" s="290">
        <f t="shared" si="33"/>
        <v>0</v>
      </c>
      <c r="AN43" s="290">
        <f t="shared" si="34"/>
        <v>0</v>
      </c>
      <c r="AP43" s="289">
        <f>+IFERROR(VLOOKUP($H43,Tabelle!$N$10:$Q$58,4,FALSE),0)</f>
        <v>0</v>
      </c>
      <c r="AQ43" s="290">
        <f t="shared" si="35"/>
        <v>0</v>
      </c>
      <c r="AR43" s="290" t="e">
        <f>IF(OR($O43&gt;$AQ$5,$O43=""),(AH43+AK43)*Tabelle!$Q$52,0)</f>
        <v>#REF!</v>
      </c>
      <c r="AS43" s="290">
        <f t="shared" si="36"/>
        <v>0</v>
      </c>
      <c r="AT43" s="290" t="e">
        <f>IF(OR($O43&gt;$AQ$5,$O43=""),(AJ43+AL43)*Tabelle!$Q$52,0)</f>
        <v>#REF!</v>
      </c>
      <c r="AU43" s="290">
        <f t="shared" si="37"/>
        <v>0</v>
      </c>
      <c r="AV43" s="290">
        <f t="shared" si="67"/>
        <v>0</v>
      </c>
      <c r="AW43" s="290">
        <f t="shared" si="68"/>
        <v>0</v>
      </c>
      <c r="AX43" s="290">
        <f t="shared" si="38"/>
        <v>0</v>
      </c>
      <c r="AZ43" s="289">
        <f>+IFERROR(VLOOKUP($H43,Tabelle!$N$10:$R$58,5,FALSE),0)</f>
        <v>0</v>
      </c>
      <c r="BA43" s="290">
        <f t="shared" si="39"/>
        <v>0</v>
      </c>
      <c r="BB43" s="290" t="e">
        <f>IF(OR($O43&gt;$BA$5,$O43=""),(AR43+AU43)*Tabelle!$R$53,0)</f>
        <v>#REF!</v>
      </c>
      <c r="BC43" s="290">
        <f t="shared" si="40"/>
        <v>0</v>
      </c>
      <c r="BD43" s="290" t="e">
        <f>IF(OR($O43&gt;$BA$5,$O43=""),(AT43+AV43)*Tabelle!$R$53,0)</f>
        <v>#REF!</v>
      </c>
      <c r="BE43" s="290">
        <f t="shared" si="69"/>
        <v>0</v>
      </c>
      <c r="BF43" s="290">
        <f t="shared" si="41"/>
        <v>0</v>
      </c>
      <c r="BG43" s="290">
        <f t="shared" si="70"/>
        <v>0</v>
      </c>
      <c r="BH43" s="290">
        <f t="shared" si="42"/>
        <v>0</v>
      </c>
      <c r="BJ43" s="289">
        <f>+IFERROR(VLOOKUP($H43,Tabelle!$N$10:$S$58,6,FALSE),0)</f>
        <v>0</v>
      </c>
      <c r="BK43" s="290">
        <f t="shared" si="43"/>
        <v>0</v>
      </c>
      <c r="BL43" s="290" t="e">
        <f>IF(OR($O43&gt;$BK$5,$O43=""),(BB43+BE43)*Tabelle!$S$54,0)</f>
        <v>#REF!</v>
      </c>
      <c r="BM43" s="290">
        <f t="shared" si="44"/>
        <v>0</v>
      </c>
      <c r="BN43" s="290" t="e">
        <f>IF(OR($O43&gt;$BK$5,$O43=""),(BD43+BF43)*Tabelle!$S$54,0)</f>
        <v>#REF!</v>
      </c>
      <c r="BO43" s="290">
        <f t="shared" si="45"/>
        <v>0</v>
      </c>
      <c r="BP43" s="290">
        <f t="shared" si="46"/>
        <v>0</v>
      </c>
      <c r="BQ43" s="290">
        <f t="shared" si="47"/>
        <v>0</v>
      </c>
      <c r="BR43" s="290">
        <f t="shared" si="48"/>
        <v>0</v>
      </c>
      <c r="BT43" s="289">
        <f>+IFERROR(IF(H43=2021,VLOOKUP($H43,Tabelle!$N$10:$T$58,7,FALSE),0),0)</f>
        <v>0</v>
      </c>
      <c r="BU43" s="290">
        <f t="shared" si="49"/>
        <v>0</v>
      </c>
      <c r="BV43" s="290">
        <f t="shared" si="50"/>
        <v>0</v>
      </c>
      <c r="BW43" s="290">
        <f t="shared" si="71"/>
        <v>0</v>
      </c>
      <c r="BX43" s="290">
        <f t="shared" si="71"/>
        <v>0</v>
      </c>
      <c r="BY43" s="290">
        <f t="shared" si="72"/>
        <v>0</v>
      </c>
      <c r="BZ43" s="290">
        <f t="shared" si="73"/>
        <v>0</v>
      </c>
      <c r="CB43" s="289">
        <f>+IFERROR(IF(AND(H43&lt;=2022,H43&gt;=2021),VLOOKUP($H43,Tabelle!$N$10:$U$58,8,FALSE),0),0)</f>
        <v>0</v>
      </c>
      <c r="CC43" s="290">
        <f t="shared" si="74"/>
        <v>0</v>
      </c>
      <c r="CD43" s="290">
        <f>IF(OR($O43&gt;$CC$5,$O43=""),+BW43*Tabelle!$U$56,0)</f>
        <v>0</v>
      </c>
      <c r="CE43" s="290">
        <f t="shared" si="51"/>
        <v>0</v>
      </c>
      <c r="CF43" s="290">
        <f>IF(OR($O43&gt;$CC$5,$O43=""),+BX43*Tabelle!$U$56,0)</f>
        <v>0</v>
      </c>
      <c r="CG43" s="290">
        <f t="shared" si="75"/>
        <v>0</v>
      </c>
      <c r="CH43" s="290">
        <f t="shared" si="76"/>
        <v>0</v>
      </c>
      <c r="CI43" s="290">
        <f t="shared" si="77"/>
        <v>0</v>
      </c>
      <c r="CJ43" s="290">
        <f t="shared" si="78"/>
        <v>0</v>
      </c>
      <c r="CL43" s="289">
        <f>+IFERROR(IF(AND(H43&lt;=2023,H43&gt;=2021),VLOOKUP($H43,Tabelle!$N$10:$V$58,9,FALSE),0),0)</f>
        <v>0</v>
      </c>
      <c r="CM43" s="290">
        <f t="shared" si="52"/>
        <v>0</v>
      </c>
      <c r="CN43" s="290">
        <f>IF(OR($O43&gt;$CM$5,$O43=""),+(CD43+CG43)*Tabelle!$V$57,0)</f>
        <v>0</v>
      </c>
      <c r="CO43" s="290">
        <f t="shared" si="53"/>
        <v>0</v>
      </c>
      <c r="CP43" s="290">
        <f>IF(OR($O43&gt;$CM$5,$O43=""),+(CF43+CH43)*Tabelle!$V$57,0)</f>
        <v>0</v>
      </c>
      <c r="CQ43" s="290">
        <f t="shared" si="79"/>
        <v>0</v>
      </c>
      <c r="CR43" s="290">
        <f t="shared" si="80"/>
        <v>0</v>
      </c>
      <c r="CS43" s="290">
        <f t="shared" si="81"/>
        <v>0</v>
      </c>
      <c r="CT43" s="290">
        <f t="shared" si="82"/>
        <v>0</v>
      </c>
      <c r="CV43" s="289">
        <f>+IFERROR(IF(AND(R43&lt;=2023,R43&gt;=2021),VLOOKUP($H43,Tabelle!$N$10:$V$58,9,FALSE),0),0)</f>
        <v>0</v>
      </c>
      <c r="CW43" s="290">
        <f t="shared" si="54"/>
        <v>0</v>
      </c>
      <c r="CX43" s="290">
        <f>IF(OR($O43&gt;$CM$5,$O43=""),+(CN43+CQ43)*Tabelle!$V$57,0)</f>
        <v>0</v>
      </c>
      <c r="CY43" s="290">
        <f t="shared" si="55"/>
        <v>0</v>
      </c>
      <c r="CZ43" s="290">
        <f>IF(OR($O43&gt;$CM$5,$O43=""),+(CP43+CR43)*Tabelle!$V$57,0)</f>
        <v>0</v>
      </c>
      <c r="DA43" s="290">
        <f t="shared" si="83"/>
        <v>0</v>
      </c>
      <c r="DB43" s="290">
        <f t="shared" si="84"/>
        <v>0</v>
      </c>
      <c r="DC43" s="290">
        <f t="shared" si="85"/>
        <v>0</v>
      </c>
      <c r="DD43" s="290">
        <f t="shared" si="86"/>
        <v>0</v>
      </c>
      <c r="DF43" s="289">
        <f>+IFERROR(IF(AND(AB43&lt;=2023,AB43&gt;=2021),VLOOKUP($H43,Tabelle!$N$10:$V$58,9,FALSE),0),0)</f>
        <v>0</v>
      </c>
      <c r="DG43" s="290">
        <f t="shared" si="56"/>
        <v>0</v>
      </c>
      <c r="DH43" s="290">
        <f>IF(OR($O43&gt;$CM$5,$O43=""),+(CX43+DA43)*Tabelle!$V$57,0)</f>
        <v>0</v>
      </c>
      <c r="DI43" s="290">
        <f t="shared" si="57"/>
        <v>0</v>
      </c>
      <c r="DJ43" s="290">
        <f>IF(OR($O43&gt;$CM$5,$O43=""),+(CZ43+DB43)*Tabelle!$V$57,0)</f>
        <v>0</v>
      </c>
      <c r="DK43" s="290">
        <f t="shared" si="87"/>
        <v>0</v>
      </c>
      <c r="DL43" s="290">
        <f t="shared" si="88"/>
        <v>0</v>
      </c>
      <c r="DM43" s="290">
        <f t="shared" si="89"/>
        <v>0</v>
      </c>
      <c r="DN43" s="290">
        <f t="shared" si="90"/>
        <v>0</v>
      </c>
      <c r="DP43" s="289">
        <f>+IFERROR(IF(AND(AL43&lt;=2023,AL43&gt;=2021),VLOOKUP($H43,Tabelle!$N$10:$V$58,9,FALSE),0),0)</f>
        <v>0</v>
      </c>
      <c r="DQ43" s="290">
        <f t="shared" si="58"/>
        <v>0</v>
      </c>
      <c r="DR43" s="290">
        <f>IF(OR($O43&gt;$CM$5,$O43=""),+(DH43+DK43)*Tabelle!$V$57,0)</f>
        <v>0</v>
      </c>
      <c r="DS43" s="290">
        <f t="shared" si="59"/>
        <v>0</v>
      </c>
      <c r="DT43" s="290">
        <f>IF(OR($O43&gt;$CM$5,$O43=""),+(DJ43+DL43)*Tabelle!$V$57,0)</f>
        <v>0</v>
      </c>
      <c r="DU43" s="290">
        <f t="shared" si="91"/>
        <v>0</v>
      </c>
      <c r="DV43" s="290">
        <f t="shared" si="92"/>
        <v>0</v>
      </c>
      <c r="DW43" s="290">
        <f t="shared" si="93"/>
        <v>0</v>
      </c>
      <c r="DX43" s="290">
        <f t="shared" si="94"/>
        <v>0</v>
      </c>
      <c r="DZ43" s="289">
        <f>+IFERROR(IF(AND(AV43&lt;=2023,AV43&gt;=2021),VLOOKUP($H43,Tabelle!$N$10:$V$58,9,FALSE),0),0)</f>
        <v>0</v>
      </c>
      <c r="EA43" s="290">
        <f t="shared" si="60"/>
        <v>0</v>
      </c>
      <c r="EB43" s="290">
        <f>IF(OR($O43&gt;$CM$5,$O43=""),+(DR43+DU43)*Tabelle!$V$57,0)</f>
        <v>0</v>
      </c>
      <c r="EC43" s="290">
        <f t="shared" si="61"/>
        <v>0</v>
      </c>
      <c r="ED43" s="290">
        <f>IF(OR($O43&gt;$CM$5,$O43=""),+(DT43+DV43)*Tabelle!$V$57,0)</f>
        <v>0</v>
      </c>
      <c r="EE43" s="290">
        <f t="shared" si="95"/>
        <v>0</v>
      </c>
      <c r="EF43" s="290">
        <f t="shared" si="96"/>
        <v>0</v>
      </c>
      <c r="EG43" s="290">
        <f t="shared" si="97"/>
        <v>0</v>
      </c>
      <c r="EH43" s="290">
        <f t="shared" si="98"/>
        <v>0</v>
      </c>
      <c r="EJ43" s="289">
        <f>+IFERROR(IF(AND(BF43&lt;=2023,BF43&gt;=2021),VLOOKUP($H43,Tabelle!$N$10:$V$58,9,FALSE),0),0)</f>
        <v>0</v>
      </c>
      <c r="EK43" s="290">
        <f t="shared" si="62"/>
        <v>0</v>
      </c>
      <c r="EL43" s="290">
        <f>IF(OR($O43&gt;$CM$5,$O43=""),+(EB43+EE43)*Tabelle!$V$57,0)</f>
        <v>0</v>
      </c>
      <c r="EM43" s="290">
        <f t="shared" si="63"/>
        <v>0</v>
      </c>
      <c r="EN43" s="290">
        <f>IF(OR($O43&gt;$CM$5,$O43=""),+(ED43+EF43)*Tabelle!$V$57,0)</f>
        <v>0</v>
      </c>
      <c r="EO43" s="290">
        <f t="shared" si="99"/>
        <v>0</v>
      </c>
      <c r="EP43" s="290">
        <f t="shared" si="100"/>
        <v>0</v>
      </c>
      <c r="EQ43" s="290">
        <f t="shared" si="101"/>
        <v>0</v>
      </c>
      <c r="ER43" s="290">
        <f t="shared" si="102"/>
        <v>0</v>
      </c>
    </row>
    <row r="44" spans="2:148" x14ac:dyDescent="0.3">
      <c r="B44" s="889"/>
      <c r="C44" s="889"/>
      <c r="D44" s="287" t="str">
        <f>++IFERROR(INDEX(Tabelle!$H$11:$H$16,MATCH(IN_Cespiti_20!E44,Tabelle!$I$11:$I$16,0)),"")</f>
        <v/>
      </c>
      <c r="E44" s="889"/>
      <c r="F44" s="287" t="str">
        <f>++IFERROR(INDEX(Tabelle!$C$10:$C$44,MATCH(IN_Cespiti_20!G44,Tabelle!$E$10:$E$44,0)),"")</f>
        <v/>
      </c>
      <c r="G44" s="889"/>
      <c r="H44" s="889"/>
      <c r="I44" s="890"/>
      <c r="J44" s="890"/>
      <c r="K44" s="890"/>
      <c r="L44" s="890"/>
      <c r="M44" s="292"/>
      <c r="O44" s="889"/>
      <c r="Q44" s="288" t="str">
        <f>IF($D44=3,$M44,+IFERROR(VLOOKUP(CONCATENATE(D44,".",F44),Tabelle!$D$10:$F$44,3,),""))</f>
        <v/>
      </c>
      <c r="R44" s="891"/>
      <c r="S44" s="291"/>
      <c r="T44" s="288" t="str">
        <f>+IF(R44="",Q44,+IF(R44=Tabelle!$B$83,IN_Cespiti_20!Q44,IF(OR(R44=Tabelle!$B$81,R44=Tabelle!$B$82),IN_Cespiti_20!S44,0)))</f>
        <v/>
      </c>
      <c r="V44" s="289">
        <f>+IFERROR(VLOOKUP($H44,Tabelle!$N$10:$O$58,2,FALSE),0)</f>
        <v>0</v>
      </c>
      <c r="W44" s="290">
        <f t="shared" si="26"/>
        <v>0</v>
      </c>
      <c r="X44" s="290" t="e">
        <f>IF(OR($O44&gt;$W$5,$O44=""),#REF!*$V44,0)</f>
        <v>#REF!</v>
      </c>
      <c r="Y44" s="290">
        <f t="shared" si="27"/>
        <v>0</v>
      </c>
      <c r="Z44" s="290" t="e">
        <f>IF(OR($O44&gt;$W$5,$O44=""),#REF!*$V44,0)</f>
        <v>#REF!</v>
      </c>
      <c r="AA44" s="290">
        <f t="shared" si="64"/>
        <v>0</v>
      </c>
      <c r="AB44" s="290">
        <f t="shared" si="28"/>
        <v>0</v>
      </c>
      <c r="AC44" s="290">
        <f t="shared" si="29"/>
        <v>0</v>
      </c>
      <c r="AD44" s="290">
        <f t="shared" si="30"/>
        <v>0</v>
      </c>
      <c r="AE44" s="9"/>
      <c r="AF44" s="289">
        <f>+IFERROR(VLOOKUP($H44,Tabelle!$N$10:$P$58,3,FALSE),0)</f>
        <v>0</v>
      </c>
      <c r="AG44" s="290">
        <f t="shared" si="31"/>
        <v>0</v>
      </c>
      <c r="AH44" s="290" t="e">
        <f>IF(OR($O44&gt;$AG$5,$O44=""),(X44+AA44)*Tabelle!$P$51,0)</f>
        <v>#REF!</v>
      </c>
      <c r="AI44" s="290">
        <f t="shared" si="32"/>
        <v>0</v>
      </c>
      <c r="AJ44" s="290" t="e">
        <f>IF(OR($O44&gt;$AG$5,$O44=""),(Z44+AB44)*Tabelle!$P$51,0)</f>
        <v>#REF!</v>
      </c>
      <c r="AK44" s="290">
        <f t="shared" si="65"/>
        <v>0</v>
      </c>
      <c r="AL44" s="290">
        <f t="shared" si="66"/>
        <v>0</v>
      </c>
      <c r="AM44" s="290">
        <f t="shared" si="33"/>
        <v>0</v>
      </c>
      <c r="AN44" s="290">
        <f t="shared" si="34"/>
        <v>0</v>
      </c>
      <c r="AP44" s="289">
        <f>+IFERROR(VLOOKUP($H44,Tabelle!$N$10:$Q$58,4,FALSE),0)</f>
        <v>0</v>
      </c>
      <c r="AQ44" s="290">
        <f t="shared" si="35"/>
        <v>0</v>
      </c>
      <c r="AR44" s="290" t="e">
        <f>IF(OR($O44&gt;$AQ$5,$O44=""),(AH44+AK44)*Tabelle!$Q$52,0)</f>
        <v>#REF!</v>
      </c>
      <c r="AS44" s="290">
        <f t="shared" si="36"/>
        <v>0</v>
      </c>
      <c r="AT44" s="290" t="e">
        <f>IF(OR($O44&gt;$AQ$5,$O44=""),(AJ44+AL44)*Tabelle!$Q$52,0)</f>
        <v>#REF!</v>
      </c>
      <c r="AU44" s="290">
        <f t="shared" si="37"/>
        <v>0</v>
      </c>
      <c r="AV44" s="290">
        <f t="shared" si="67"/>
        <v>0</v>
      </c>
      <c r="AW44" s="290">
        <f t="shared" si="68"/>
        <v>0</v>
      </c>
      <c r="AX44" s="290">
        <f t="shared" si="38"/>
        <v>0</v>
      </c>
      <c r="AZ44" s="289">
        <f>+IFERROR(VLOOKUP($H44,Tabelle!$N$10:$R$58,5,FALSE),0)</f>
        <v>0</v>
      </c>
      <c r="BA44" s="290">
        <f t="shared" si="39"/>
        <v>0</v>
      </c>
      <c r="BB44" s="290" t="e">
        <f>IF(OR($O44&gt;$BA$5,$O44=""),(AR44+AU44)*Tabelle!$R$53,0)</f>
        <v>#REF!</v>
      </c>
      <c r="BC44" s="290">
        <f t="shared" si="40"/>
        <v>0</v>
      </c>
      <c r="BD44" s="290" t="e">
        <f>IF(OR($O44&gt;$BA$5,$O44=""),(AT44+AV44)*Tabelle!$R$53,0)</f>
        <v>#REF!</v>
      </c>
      <c r="BE44" s="290">
        <f t="shared" si="69"/>
        <v>0</v>
      </c>
      <c r="BF44" s="290">
        <f t="shared" si="41"/>
        <v>0</v>
      </c>
      <c r="BG44" s="290">
        <f t="shared" si="70"/>
        <v>0</v>
      </c>
      <c r="BH44" s="290">
        <f t="shared" si="42"/>
        <v>0</v>
      </c>
      <c r="BJ44" s="289">
        <f>+IFERROR(VLOOKUP($H44,Tabelle!$N$10:$S$58,6,FALSE),0)</f>
        <v>0</v>
      </c>
      <c r="BK44" s="290">
        <f t="shared" si="43"/>
        <v>0</v>
      </c>
      <c r="BL44" s="290" t="e">
        <f>IF(OR($O44&gt;$BK$5,$O44=""),(BB44+BE44)*Tabelle!$S$54,0)</f>
        <v>#REF!</v>
      </c>
      <c r="BM44" s="290">
        <f t="shared" si="44"/>
        <v>0</v>
      </c>
      <c r="BN44" s="290" t="e">
        <f>IF(OR($O44&gt;$BK$5,$O44=""),(BD44+BF44)*Tabelle!$S$54,0)</f>
        <v>#REF!</v>
      </c>
      <c r="BO44" s="290">
        <f t="shared" si="45"/>
        <v>0</v>
      </c>
      <c r="BP44" s="290">
        <f t="shared" si="46"/>
        <v>0</v>
      </c>
      <c r="BQ44" s="290">
        <f t="shared" si="47"/>
        <v>0</v>
      </c>
      <c r="BR44" s="290">
        <f t="shared" si="48"/>
        <v>0</v>
      </c>
      <c r="BT44" s="289">
        <f>+IFERROR(IF(H44=2021,VLOOKUP($H44,Tabelle!$N$10:$T$58,7,FALSE),0),0)</f>
        <v>0</v>
      </c>
      <c r="BU44" s="290">
        <f t="shared" si="49"/>
        <v>0</v>
      </c>
      <c r="BV44" s="290">
        <f t="shared" si="50"/>
        <v>0</v>
      </c>
      <c r="BW44" s="290">
        <f t="shared" si="71"/>
        <v>0</v>
      </c>
      <c r="BX44" s="290">
        <f t="shared" si="71"/>
        <v>0</v>
      </c>
      <c r="BY44" s="290">
        <f t="shared" si="72"/>
        <v>0</v>
      </c>
      <c r="BZ44" s="290">
        <f t="shared" si="73"/>
        <v>0</v>
      </c>
      <c r="CB44" s="289">
        <f>+IFERROR(IF(AND(H44&lt;=2022,H44&gt;=2021),VLOOKUP($H44,Tabelle!$N$10:$U$58,8,FALSE),0),0)</f>
        <v>0</v>
      </c>
      <c r="CC44" s="290">
        <f t="shared" si="74"/>
        <v>0</v>
      </c>
      <c r="CD44" s="290">
        <f>IF(OR($O44&gt;$CC$5,$O44=""),+BW44*Tabelle!$U$56,0)</f>
        <v>0</v>
      </c>
      <c r="CE44" s="290">
        <f t="shared" si="51"/>
        <v>0</v>
      </c>
      <c r="CF44" s="290">
        <f>IF(OR($O44&gt;$CC$5,$O44=""),+BX44*Tabelle!$U$56,0)</f>
        <v>0</v>
      </c>
      <c r="CG44" s="290">
        <f t="shared" si="75"/>
        <v>0</v>
      </c>
      <c r="CH44" s="290">
        <f t="shared" si="76"/>
        <v>0</v>
      </c>
      <c r="CI44" s="290">
        <f t="shared" si="77"/>
        <v>0</v>
      </c>
      <c r="CJ44" s="290">
        <f t="shared" si="78"/>
        <v>0</v>
      </c>
      <c r="CL44" s="289">
        <f>+IFERROR(IF(AND(H44&lt;=2023,H44&gt;=2021),VLOOKUP($H44,Tabelle!$N$10:$V$58,9,FALSE),0),0)</f>
        <v>0</v>
      </c>
      <c r="CM44" s="290">
        <f t="shared" si="52"/>
        <v>0</v>
      </c>
      <c r="CN44" s="290">
        <f>IF(OR($O44&gt;$CM$5,$O44=""),+(CD44+CG44)*Tabelle!$V$57,0)</f>
        <v>0</v>
      </c>
      <c r="CO44" s="290">
        <f t="shared" si="53"/>
        <v>0</v>
      </c>
      <c r="CP44" s="290">
        <f>IF(OR($O44&gt;$CM$5,$O44=""),+(CF44+CH44)*Tabelle!$V$57,0)</f>
        <v>0</v>
      </c>
      <c r="CQ44" s="290">
        <f t="shared" si="79"/>
        <v>0</v>
      </c>
      <c r="CR44" s="290">
        <f t="shared" si="80"/>
        <v>0</v>
      </c>
      <c r="CS44" s="290">
        <f t="shared" si="81"/>
        <v>0</v>
      </c>
      <c r="CT44" s="290">
        <f t="shared" si="82"/>
        <v>0</v>
      </c>
      <c r="CV44" s="289">
        <f>+IFERROR(IF(AND(R44&lt;=2023,R44&gt;=2021),VLOOKUP($H44,Tabelle!$N$10:$V$58,9,FALSE),0),0)</f>
        <v>0</v>
      </c>
      <c r="CW44" s="290">
        <f t="shared" si="54"/>
        <v>0</v>
      </c>
      <c r="CX44" s="290">
        <f>IF(OR($O44&gt;$CM$5,$O44=""),+(CN44+CQ44)*Tabelle!$V$57,0)</f>
        <v>0</v>
      </c>
      <c r="CY44" s="290">
        <f t="shared" si="55"/>
        <v>0</v>
      </c>
      <c r="CZ44" s="290">
        <f>IF(OR($O44&gt;$CM$5,$O44=""),+(CP44+CR44)*Tabelle!$V$57,0)</f>
        <v>0</v>
      </c>
      <c r="DA44" s="290">
        <f t="shared" si="83"/>
        <v>0</v>
      </c>
      <c r="DB44" s="290">
        <f t="shared" si="84"/>
        <v>0</v>
      </c>
      <c r="DC44" s="290">
        <f t="shared" si="85"/>
        <v>0</v>
      </c>
      <c r="DD44" s="290">
        <f t="shared" si="86"/>
        <v>0</v>
      </c>
      <c r="DF44" s="289">
        <f>+IFERROR(IF(AND(AB44&lt;=2023,AB44&gt;=2021),VLOOKUP($H44,Tabelle!$N$10:$V$58,9,FALSE),0),0)</f>
        <v>0</v>
      </c>
      <c r="DG44" s="290">
        <f t="shared" si="56"/>
        <v>0</v>
      </c>
      <c r="DH44" s="290">
        <f>IF(OR($O44&gt;$CM$5,$O44=""),+(CX44+DA44)*Tabelle!$V$57,0)</f>
        <v>0</v>
      </c>
      <c r="DI44" s="290">
        <f t="shared" si="57"/>
        <v>0</v>
      </c>
      <c r="DJ44" s="290">
        <f>IF(OR($O44&gt;$CM$5,$O44=""),+(CZ44+DB44)*Tabelle!$V$57,0)</f>
        <v>0</v>
      </c>
      <c r="DK44" s="290">
        <f t="shared" si="87"/>
        <v>0</v>
      </c>
      <c r="DL44" s="290">
        <f t="shared" si="88"/>
        <v>0</v>
      </c>
      <c r="DM44" s="290">
        <f t="shared" si="89"/>
        <v>0</v>
      </c>
      <c r="DN44" s="290">
        <f t="shared" si="90"/>
        <v>0</v>
      </c>
      <c r="DP44" s="289">
        <f>+IFERROR(IF(AND(AL44&lt;=2023,AL44&gt;=2021),VLOOKUP($H44,Tabelle!$N$10:$V$58,9,FALSE),0),0)</f>
        <v>0</v>
      </c>
      <c r="DQ44" s="290">
        <f t="shared" si="58"/>
        <v>0</v>
      </c>
      <c r="DR44" s="290">
        <f>IF(OR($O44&gt;$CM$5,$O44=""),+(DH44+DK44)*Tabelle!$V$57,0)</f>
        <v>0</v>
      </c>
      <c r="DS44" s="290">
        <f t="shared" si="59"/>
        <v>0</v>
      </c>
      <c r="DT44" s="290">
        <f>IF(OR($O44&gt;$CM$5,$O44=""),+(DJ44+DL44)*Tabelle!$V$57,0)</f>
        <v>0</v>
      </c>
      <c r="DU44" s="290">
        <f t="shared" si="91"/>
        <v>0</v>
      </c>
      <c r="DV44" s="290">
        <f t="shared" si="92"/>
        <v>0</v>
      </c>
      <c r="DW44" s="290">
        <f t="shared" si="93"/>
        <v>0</v>
      </c>
      <c r="DX44" s="290">
        <f t="shared" si="94"/>
        <v>0</v>
      </c>
      <c r="DZ44" s="289">
        <f>+IFERROR(IF(AND(AV44&lt;=2023,AV44&gt;=2021),VLOOKUP($H44,Tabelle!$N$10:$V$58,9,FALSE),0),0)</f>
        <v>0</v>
      </c>
      <c r="EA44" s="290">
        <f t="shared" si="60"/>
        <v>0</v>
      </c>
      <c r="EB44" s="290">
        <f>IF(OR($O44&gt;$CM$5,$O44=""),+(DR44+DU44)*Tabelle!$V$57,0)</f>
        <v>0</v>
      </c>
      <c r="EC44" s="290">
        <f t="shared" si="61"/>
        <v>0</v>
      </c>
      <c r="ED44" s="290">
        <f>IF(OR($O44&gt;$CM$5,$O44=""),+(DT44+DV44)*Tabelle!$V$57,0)</f>
        <v>0</v>
      </c>
      <c r="EE44" s="290">
        <f t="shared" si="95"/>
        <v>0</v>
      </c>
      <c r="EF44" s="290">
        <f t="shared" si="96"/>
        <v>0</v>
      </c>
      <c r="EG44" s="290">
        <f t="shared" si="97"/>
        <v>0</v>
      </c>
      <c r="EH44" s="290">
        <f t="shared" si="98"/>
        <v>0</v>
      </c>
      <c r="EJ44" s="289">
        <f>+IFERROR(IF(AND(BF44&lt;=2023,BF44&gt;=2021),VLOOKUP($H44,Tabelle!$N$10:$V$58,9,FALSE),0),0)</f>
        <v>0</v>
      </c>
      <c r="EK44" s="290">
        <f t="shared" si="62"/>
        <v>0</v>
      </c>
      <c r="EL44" s="290">
        <f>IF(OR($O44&gt;$CM$5,$O44=""),+(EB44+EE44)*Tabelle!$V$57,0)</f>
        <v>0</v>
      </c>
      <c r="EM44" s="290">
        <f t="shared" si="63"/>
        <v>0</v>
      </c>
      <c r="EN44" s="290">
        <f>IF(OR($O44&gt;$CM$5,$O44=""),+(ED44+EF44)*Tabelle!$V$57,0)</f>
        <v>0</v>
      </c>
      <c r="EO44" s="290">
        <f t="shared" si="99"/>
        <v>0</v>
      </c>
      <c r="EP44" s="290">
        <f t="shared" si="100"/>
        <v>0</v>
      </c>
      <c r="EQ44" s="290">
        <f t="shared" si="101"/>
        <v>0</v>
      </c>
      <c r="ER44" s="290">
        <f t="shared" si="102"/>
        <v>0</v>
      </c>
    </row>
    <row r="45" spans="2:148" x14ac:dyDescent="0.3">
      <c r="B45" s="889"/>
      <c r="C45" s="889"/>
      <c r="D45" s="287" t="str">
        <f>++IFERROR(INDEX(Tabelle!$H$11:$H$16,MATCH(IN_Cespiti_20!E45,Tabelle!$I$11:$I$16,0)),"")</f>
        <v/>
      </c>
      <c r="E45" s="889"/>
      <c r="F45" s="287" t="str">
        <f>++IFERROR(INDEX(Tabelle!$C$10:$C$44,MATCH(IN_Cespiti_20!G45,Tabelle!$E$10:$E$44,0)),"")</f>
        <v/>
      </c>
      <c r="G45" s="889"/>
      <c r="H45" s="889"/>
      <c r="I45" s="890"/>
      <c r="J45" s="890"/>
      <c r="K45" s="890"/>
      <c r="L45" s="890"/>
      <c r="M45" s="292"/>
      <c r="O45" s="889"/>
      <c r="Q45" s="288" t="str">
        <f>IF($D45=3,$M45,+IFERROR(VLOOKUP(CONCATENATE(D45,".",F45),Tabelle!$D$10:$F$44,3,),""))</f>
        <v/>
      </c>
      <c r="R45" s="891"/>
      <c r="S45" s="291"/>
      <c r="T45" s="288" t="str">
        <f>+IF(R45="",Q45,+IF(R45=Tabelle!$B$83,IN_Cespiti_20!Q45,IF(OR(R45=Tabelle!$B$81,R45=Tabelle!$B$82),IN_Cespiti_20!S45,0)))</f>
        <v/>
      </c>
      <c r="V45" s="289">
        <f>+IFERROR(VLOOKUP($H45,Tabelle!$N$10:$O$58,2,FALSE),0)</f>
        <v>0</v>
      </c>
      <c r="W45" s="290">
        <f t="shared" si="26"/>
        <v>0</v>
      </c>
      <c r="X45" s="290" t="e">
        <f>IF(OR($O45&gt;$W$5,$O45=""),#REF!*$V45,0)</f>
        <v>#REF!</v>
      </c>
      <c r="Y45" s="290">
        <f t="shared" si="27"/>
        <v>0</v>
      </c>
      <c r="Z45" s="290" t="e">
        <f>IF(OR($O45&gt;$W$5,$O45=""),#REF!*$V45,0)</f>
        <v>#REF!</v>
      </c>
      <c r="AA45" s="290">
        <f t="shared" si="64"/>
        <v>0</v>
      </c>
      <c r="AB45" s="290">
        <f t="shared" si="28"/>
        <v>0</v>
      </c>
      <c r="AC45" s="290">
        <f t="shared" si="29"/>
        <v>0</v>
      </c>
      <c r="AD45" s="290">
        <f t="shared" si="30"/>
        <v>0</v>
      </c>
      <c r="AE45" s="9"/>
      <c r="AF45" s="289">
        <f>+IFERROR(VLOOKUP($H45,Tabelle!$N$10:$P$58,3,FALSE),0)</f>
        <v>0</v>
      </c>
      <c r="AG45" s="290">
        <f t="shared" si="31"/>
        <v>0</v>
      </c>
      <c r="AH45" s="290" t="e">
        <f>IF(OR($O45&gt;$AG$5,$O45=""),(X45+AA45)*Tabelle!$P$51,0)</f>
        <v>#REF!</v>
      </c>
      <c r="AI45" s="290">
        <f t="shared" si="32"/>
        <v>0</v>
      </c>
      <c r="AJ45" s="290" t="e">
        <f>IF(OR($O45&gt;$AG$5,$O45=""),(Z45+AB45)*Tabelle!$P$51,0)</f>
        <v>#REF!</v>
      </c>
      <c r="AK45" s="290">
        <f t="shared" si="65"/>
        <v>0</v>
      </c>
      <c r="AL45" s="290">
        <f t="shared" si="66"/>
        <v>0</v>
      </c>
      <c r="AM45" s="290">
        <f t="shared" si="33"/>
        <v>0</v>
      </c>
      <c r="AN45" s="290">
        <f t="shared" si="34"/>
        <v>0</v>
      </c>
      <c r="AP45" s="289">
        <f>+IFERROR(VLOOKUP($H45,Tabelle!$N$10:$Q$58,4,FALSE),0)</f>
        <v>0</v>
      </c>
      <c r="AQ45" s="290">
        <f t="shared" si="35"/>
        <v>0</v>
      </c>
      <c r="AR45" s="290" t="e">
        <f>IF(OR($O45&gt;$AQ$5,$O45=""),(AH45+AK45)*Tabelle!$Q$52,0)</f>
        <v>#REF!</v>
      </c>
      <c r="AS45" s="290">
        <f t="shared" si="36"/>
        <v>0</v>
      </c>
      <c r="AT45" s="290" t="e">
        <f>IF(OR($O45&gt;$AQ$5,$O45=""),(AJ45+AL45)*Tabelle!$Q$52,0)</f>
        <v>#REF!</v>
      </c>
      <c r="AU45" s="290">
        <f t="shared" si="37"/>
        <v>0</v>
      </c>
      <c r="AV45" s="290">
        <f t="shared" si="67"/>
        <v>0</v>
      </c>
      <c r="AW45" s="290">
        <f t="shared" si="68"/>
        <v>0</v>
      </c>
      <c r="AX45" s="290">
        <f t="shared" si="38"/>
        <v>0</v>
      </c>
      <c r="AZ45" s="289">
        <f>+IFERROR(VLOOKUP($H45,Tabelle!$N$10:$R$58,5,FALSE),0)</f>
        <v>0</v>
      </c>
      <c r="BA45" s="290">
        <f t="shared" si="39"/>
        <v>0</v>
      </c>
      <c r="BB45" s="290" t="e">
        <f>IF(OR($O45&gt;$BA$5,$O45=""),(AR45+AU45)*Tabelle!$R$53,0)</f>
        <v>#REF!</v>
      </c>
      <c r="BC45" s="290">
        <f t="shared" si="40"/>
        <v>0</v>
      </c>
      <c r="BD45" s="290" t="e">
        <f>IF(OR($O45&gt;$BA$5,$O45=""),(AT45+AV45)*Tabelle!$R$53,0)</f>
        <v>#REF!</v>
      </c>
      <c r="BE45" s="290">
        <f t="shared" si="69"/>
        <v>0</v>
      </c>
      <c r="BF45" s="290">
        <f t="shared" si="41"/>
        <v>0</v>
      </c>
      <c r="BG45" s="290">
        <f t="shared" si="70"/>
        <v>0</v>
      </c>
      <c r="BH45" s="290">
        <f t="shared" si="42"/>
        <v>0</v>
      </c>
      <c r="BJ45" s="289">
        <f>+IFERROR(VLOOKUP($H45,Tabelle!$N$10:$S$58,6,FALSE),0)</f>
        <v>0</v>
      </c>
      <c r="BK45" s="290">
        <f t="shared" si="43"/>
        <v>0</v>
      </c>
      <c r="BL45" s="290" t="e">
        <f>IF(OR($O45&gt;$BK$5,$O45=""),(BB45+BE45)*Tabelle!$S$54,0)</f>
        <v>#REF!</v>
      </c>
      <c r="BM45" s="290">
        <f t="shared" si="44"/>
        <v>0</v>
      </c>
      <c r="BN45" s="290" t="e">
        <f>IF(OR($O45&gt;$BK$5,$O45=""),(BD45+BF45)*Tabelle!$S$54,0)</f>
        <v>#REF!</v>
      </c>
      <c r="BO45" s="290">
        <f t="shared" si="45"/>
        <v>0</v>
      </c>
      <c r="BP45" s="290">
        <f t="shared" si="46"/>
        <v>0</v>
      </c>
      <c r="BQ45" s="290">
        <f t="shared" si="47"/>
        <v>0</v>
      </c>
      <c r="BR45" s="290">
        <f t="shared" si="48"/>
        <v>0</v>
      </c>
      <c r="BT45" s="289">
        <f>+IFERROR(IF(H45=2021,VLOOKUP($H45,Tabelle!$N$10:$T$58,7,FALSE),0),0)</f>
        <v>0</v>
      </c>
      <c r="BU45" s="290">
        <f t="shared" si="49"/>
        <v>0</v>
      </c>
      <c r="BV45" s="290">
        <f t="shared" si="50"/>
        <v>0</v>
      </c>
      <c r="BW45" s="290">
        <f t="shared" si="71"/>
        <v>0</v>
      </c>
      <c r="BX45" s="290">
        <f t="shared" si="71"/>
        <v>0</v>
      </c>
      <c r="BY45" s="290">
        <f t="shared" si="72"/>
        <v>0</v>
      </c>
      <c r="BZ45" s="290">
        <f t="shared" si="73"/>
        <v>0</v>
      </c>
      <c r="CB45" s="289">
        <f>+IFERROR(IF(AND(H45&lt;=2022,H45&gt;=2021),VLOOKUP($H45,Tabelle!$N$10:$U$58,8,FALSE),0),0)</f>
        <v>0</v>
      </c>
      <c r="CC45" s="290">
        <f t="shared" si="74"/>
        <v>0</v>
      </c>
      <c r="CD45" s="290">
        <f>IF(OR($O45&gt;$CC$5,$O45=""),+BW45*Tabelle!$U$56,0)</f>
        <v>0</v>
      </c>
      <c r="CE45" s="290">
        <f t="shared" si="51"/>
        <v>0</v>
      </c>
      <c r="CF45" s="290">
        <f>IF(OR($O45&gt;$CC$5,$O45=""),+BX45*Tabelle!$U$56,0)</f>
        <v>0</v>
      </c>
      <c r="CG45" s="290">
        <f t="shared" si="75"/>
        <v>0</v>
      </c>
      <c r="CH45" s="290">
        <f t="shared" si="76"/>
        <v>0</v>
      </c>
      <c r="CI45" s="290">
        <f t="shared" si="77"/>
        <v>0</v>
      </c>
      <c r="CJ45" s="290">
        <f t="shared" si="78"/>
        <v>0</v>
      </c>
      <c r="CL45" s="289">
        <f>+IFERROR(IF(AND(H45&lt;=2023,H45&gt;=2021),VLOOKUP($H45,Tabelle!$N$10:$V$58,9,FALSE),0),0)</f>
        <v>0</v>
      </c>
      <c r="CM45" s="290">
        <f t="shared" si="52"/>
        <v>0</v>
      </c>
      <c r="CN45" s="290">
        <f>IF(OR($O45&gt;$CM$5,$O45=""),+(CD45+CG45)*Tabelle!$V$57,0)</f>
        <v>0</v>
      </c>
      <c r="CO45" s="290">
        <f t="shared" si="53"/>
        <v>0</v>
      </c>
      <c r="CP45" s="290">
        <f>IF(OR($O45&gt;$CM$5,$O45=""),+(CF45+CH45)*Tabelle!$V$57,0)</f>
        <v>0</v>
      </c>
      <c r="CQ45" s="290">
        <f t="shared" si="79"/>
        <v>0</v>
      </c>
      <c r="CR45" s="290">
        <f t="shared" si="80"/>
        <v>0</v>
      </c>
      <c r="CS45" s="290">
        <f t="shared" si="81"/>
        <v>0</v>
      </c>
      <c r="CT45" s="290">
        <f t="shared" si="82"/>
        <v>0</v>
      </c>
      <c r="CV45" s="289">
        <f>+IFERROR(IF(AND(R45&lt;=2023,R45&gt;=2021),VLOOKUP($H45,Tabelle!$N$10:$V$58,9,FALSE),0),0)</f>
        <v>0</v>
      </c>
      <c r="CW45" s="290">
        <f t="shared" si="54"/>
        <v>0</v>
      </c>
      <c r="CX45" s="290">
        <f>IF(OR($O45&gt;$CM$5,$O45=""),+(CN45+CQ45)*Tabelle!$V$57,0)</f>
        <v>0</v>
      </c>
      <c r="CY45" s="290">
        <f t="shared" si="55"/>
        <v>0</v>
      </c>
      <c r="CZ45" s="290">
        <f>IF(OR($O45&gt;$CM$5,$O45=""),+(CP45+CR45)*Tabelle!$V$57,0)</f>
        <v>0</v>
      </c>
      <c r="DA45" s="290">
        <f t="shared" si="83"/>
        <v>0</v>
      </c>
      <c r="DB45" s="290">
        <f t="shared" si="84"/>
        <v>0</v>
      </c>
      <c r="DC45" s="290">
        <f t="shared" si="85"/>
        <v>0</v>
      </c>
      <c r="DD45" s="290">
        <f t="shared" si="86"/>
        <v>0</v>
      </c>
      <c r="DF45" s="289">
        <f>+IFERROR(IF(AND(AB45&lt;=2023,AB45&gt;=2021),VLOOKUP($H45,Tabelle!$N$10:$V$58,9,FALSE),0),0)</f>
        <v>0</v>
      </c>
      <c r="DG45" s="290">
        <f t="shared" si="56"/>
        <v>0</v>
      </c>
      <c r="DH45" s="290">
        <f>IF(OR($O45&gt;$CM$5,$O45=""),+(CX45+DA45)*Tabelle!$V$57,0)</f>
        <v>0</v>
      </c>
      <c r="DI45" s="290">
        <f t="shared" si="57"/>
        <v>0</v>
      </c>
      <c r="DJ45" s="290">
        <f>IF(OR($O45&gt;$CM$5,$O45=""),+(CZ45+DB45)*Tabelle!$V$57,0)</f>
        <v>0</v>
      </c>
      <c r="DK45" s="290">
        <f t="shared" si="87"/>
        <v>0</v>
      </c>
      <c r="DL45" s="290">
        <f t="shared" si="88"/>
        <v>0</v>
      </c>
      <c r="DM45" s="290">
        <f t="shared" si="89"/>
        <v>0</v>
      </c>
      <c r="DN45" s="290">
        <f t="shared" si="90"/>
        <v>0</v>
      </c>
      <c r="DP45" s="289">
        <f>+IFERROR(IF(AND(AL45&lt;=2023,AL45&gt;=2021),VLOOKUP($H45,Tabelle!$N$10:$V$58,9,FALSE),0),0)</f>
        <v>0</v>
      </c>
      <c r="DQ45" s="290">
        <f t="shared" si="58"/>
        <v>0</v>
      </c>
      <c r="DR45" s="290">
        <f>IF(OR($O45&gt;$CM$5,$O45=""),+(DH45+DK45)*Tabelle!$V$57,0)</f>
        <v>0</v>
      </c>
      <c r="DS45" s="290">
        <f t="shared" si="59"/>
        <v>0</v>
      </c>
      <c r="DT45" s="290">
        <f>IF(OR($O45&gt;$CM$5,$O45=""),+(DJ45+DL45)*Tabelle!$V$57,0)</f>
        <v>0</v>
      </c>
      <c r="DU45" s="290">
        <f t="shared" si="91"/>
        <v>0</v>
      </c>
      <c r="DV45" s="290">
        <f t="shared" si="92"/>
        <v>0</v>
      </c>
      <c r="DW45" s="290">
        <f t="shared" si="93"/>
        <v>0</v>
      </c>
      <c r="DX45" s="290">
        <f t="shared" si="94"/>
        <v>0</v>
      </c>
      <c r="DZ45" s="289">
        <f>+IFERROR(IF(AND(AV45&lt;=2023,AV45&gt;=2021),VLOOKUP($H45,Tabelle!$N$10:$V$58,9,FALSE),0),0)</f>
        <v>0</v>
      </c>
      <c r="EA45" s="290">
        <f t="shared" si="60"/>
        <v>0</v>
      </c>
      <c r="EB45" s="290">
        <f>IF(OR($O45&gt;$CM$5,$O45=""),+(DR45+DU45)*Tabelle!$V$57,0)</f>
        <v>0</v>
      </c>
      <c r="EC45" s="290">
        <f t="shared" si="61"/>
        <v>0</v>
      </c>
      <c r="ED45" s="290">
        <f>IF(OR($O45&gt;$CM$5,$O45=""),+(DT45+DV45)*Tabelle!$V$57,0)</f>
        <v>0</v>
      </c>
      <c r="EE45" s="290">
        <f t="shared" si="95"/>
        <v>0</v>
      </c>
      <c r="EF45" s="290">
        <f t="shared" si="96"/>
        <v>0</v>
      </c>
      <c r="EG45" s="290">
        <f t="shared" si="97"/>
        <v>0</v>
      </c>
      <c r="EH45" s="290">
        <f t="shared" si="98"/>
        <v>0</v>
      </c>
      <c r="EJ45" s="289">
        <f>+IFERROR(IF(AND(BF45&lt;=2023,BF45&gt;=2021),VLOOKUP($H45,Tabelle!$N$10:$V$58,9,FALSE),0),0)</f>
        <v>0</v>
      </c>
      <c r="EK45" s="290">
        <f t="shared" si="62"/>
        <v>0</v>
      </c>
      <c r="EL45" s="290">
        <f>IF(OR($O45&gt;$CM$5,$O45=""),+(EB45+EE45)*Tabelle!$V$57,0)</f>
        <v>0</v>
      </c>
      <c r="EM45" s="290">
        <f t="shared" si="63"/>
        <v>0</v>
      </c>
      <c r="EN45" s="290">
        <f>IF(OR($O45&gt;$CM$5,$O45=""),+(ED45+EF45)*Tabelle!$V$57,0)</f>
        <v>0</v>
      </c>
      <c r="EO45" s="290">
        <f t="shared" si="99"/>
        <v>0</v>
      </c>
      <c r="EP45" s="290">
        <f t="shared" si="100"/>
        <v>0</v>
      </c>
      <c r="EQ45" s="290">
        <f t="shared" si="101"/>
        <v>0</v>
      </c>
      <c r="ER45" s="290">
        <f t="shared" si="102"/>
        <v>0</v>
      </c>
    </row>
    <row r="46" spans="2:148" x14ac:dyDescent="0.3">
      <c r="B46" s="889"/>
      <c r="C46" s="889"/>
      <c r="D46" s="287" t="str">
        <f>++IFERROR(INDEX(Tabelle!$H$11:$H$16,MATCH(IN_Cespiti_20!E46,Tabelle!$I$11:$I$16,0)),"")</f>
        <v/>
      </c>
      <c r="E46" s="889"/>
      <c r="F46" s="287" t="str">
        <f>++IFERROR(INDEX(Tabelle!$C$10:$C$44,MATCH(IN_Cespiti_20!G46,Tabelle!$E$10:$E$44,0)),"")</f>
        <v/>
      </c>
      <c r="G46" s="889"/>
      <c r="H46" s="889"/>
      <c r="I46" s="890"/>
      <c r="J46" s="890"/>
      <c r="K46" s="890"/>
      <c r="L46" s="890"/>
      <c r="M46" s="292"/>
      <c r="O46" s="889"/>
      <c r="Q46" s="288" t="str">
        <f>IF($D46=3,$M46,+IFERROR(VLOOKUP(CONCATENATE(D46,".",F46),Tabelle!$D$10:$F$44,3,),""))</f>
        <v/>
      </c>
      <c r="R46" s="891"/>
      <c r="S46" s="291"/>
      <c r="T46" s="288" t="str">
        <f>+IF(R46="",Q46,+IF(R46=Tabelle!$B$83,IN_Cespiti_20!Q46,IF(OR(R46=Tabelle!$B$81,R46=Tabelle!$B$82),IN_Cespiti_20!S46,0)))</f>
        <v/>
      </c>
      <c r="V46" s="289">
        <f>+IFERROR(VLOOKUP($H46,Tabelle!$N$10:$O$58,2,FALSE),0)</f>
        <v>0</v>
      </c>
      <c r="W46" s="290">
        <f t="shared" si="26"/>
        <v>0</v>
      </c>
      <c r="X46" s="290" t="e">
        <f>IF(OR($O46&gt;$W$5,$O46=""),#REF!*$V46,0)</f>
        <v>#REF!</v>
      </c>
      <c r="Y46" s="290">
        <f t="shared" si="27"/>
        <v>0</v>
      </c>
      <c r="Z46" s="290" t="e">
        <f>IF(OR($O46&gt;$W$5,$O46=""),#REF!*$V46,0)</f>
        <v>#REF!</v>
      </c>
      <c r="AA46" s="290">
        <f t="shared" si="64"/>
        <v>0</v>
      </c>
      <c r="AB46" s="290">
        <f t="shared" si="28"/>
        <v>0</v>
      </c>
      <c r="AC46" s="290">
        <f t="shared" si="29"/>
        <v>0</v>
      </c>
      <c r="AD46" s="290">
        <f t="shared" si="30"/>
        <v>0</v>
      </c>
      <c r="AE46" s="9"/>
      <c r="AF46" s="289">
        <f>+IFERROR(VLOOKUP($H46,Tabelle!$N$10:$P$58,3,FALSE),0)</f>
        <v>0</v>
      </c>
      <c r="AG46" s="290">
        <f t="shared" si="31"/>
        <v>0</v>
      </c>
      <c r="AH46" s="290" t="e">
        <f>IF(OR($O46&gt;$AG$5,$O46=""),(X46+AA46)*Tabelle!$P$51,0)</f>
        <v>#REF!</v>
      </c>
      <c r="AI46" s="290">
        <f t="shared" si="32"/>
        <v>0</v>
      </c>
      <c r="AJ46" s="290" t="e">
        <f>IF(OR($O46&gt;$AG$5,$O46=""),(Z46+AB46)*Tabelle!$P$51,0)</f>
        <v>#REF!</v>
      </c>
      <c r="AK46" s="290">
        <f t="shared" si="65"/>
        <v>0</v>
      </c>
      <c r="AL46" s="290">
        <f t="shared" si="66"/>
        <v>0</v>
      </c>
      <c r="AM46" s="290">
        <f t="shared" si="33"/>
        <v>0</v>
      </c>
      <c r="AN46" s="290">
        <f t="shared" si="34"/>
        <v>0</v>
      </c>
      <c r="AP46" s="289">
        <f>+IFERROR(VLOOKUP($H46,Tabelle!$N$10:$Q$58,4,FALSE),0)</f>
        <v>0</v>
      </c>
      <c r="AQ46" s="290">
        <f t="shared" si="35"/>
        <v>0</v>
      </c>
      <c r="AR46" s="290" t="e">
        <f>IF(OR($O46&gt;$AQ$5,$O46=""),(AH46+AK46)*Tabelle!$Q$52,0)</f>
        <v>#REF!</v>
      </c>
      <c r="AS46" s="290">
        <f t="shared" si="36"/>
        <v>0</v>
      </c>
      <c r="AT46" s="290" t="e">
        <f>IF(OR($O46&gt;$AQ$5,$O46=""),(AJ46+AL46)*Tabelle!$Q$52,0)</f>
        <v>#REF!</v>
      </c>
      <c r="AU46" s="290">
        <f t="shared" si="37"/>
        <v>0</v>
      </c>
      <c r="AV46" s="290">
        <f t="shared" si="67"/>
        <v>0</v>
      </c>
      <c r="AW46" s="290">
        <f t="shared" si="68"/>
        <v>0</v>
      </c>
      <c r="AX46" s="290">
        <f t="shared" si="38"/>
        <v>0</v>
      </c>
      <c r="AZ46" s="289">
        <f>+IFERROR(VLOOKUP($H46,Tabelle!$N$10:$R$58,5,FALSE),0)</f>
        <v>0</v>
      </c>
      <c r="BA46" s="290">
        <f t="shared" si="39"/>
        <v>0</v>
      </c>
      <c r="BB46" s="290" t="e">
        <f>IF(OR($O46&gt;$BA$5,$O46=""),(AR46+AU46)*Tabelle!$R$53,0)</f>
        <v>#REF!</v>
      </c>
      <c r="BC46" s="290">
        <f t="shared" si="40"/>
        <v>0</v>
      </c>
      <c r="BD46" s="290" t="e">
        <f>IF(OR($O46&gt;$BA$5,$O46=""),(AT46+AV46)*Tabelle!$R$53,0)</f>
        <v>#REF!</v>
      </c>
      <c r="BE46" s="290">
        <f t="shared" si="69"/>
        <v>0</v>
      </c>
      <c r="BF46" s="290">
        <f t="shared" si="41"/>
        <v>0</v>
      </c>
      <c r="BG46" s="290">
        <f t="shared" si="70"/>
        <v>0</v>
      </c>
      <c r="BH46" s="290">
        <f t="shared" si="42"/>
        <v>0</v>
      </c>
      <c r="BJ46" s="289">
        <f>+IFERROR(VLOOKUP($H46,Tabelle!$N$10:$S$58,6,FALSE),0)</f>
        <v>0</v>
      </c>
      <c r="BK46" s="290">
        <f t="shared" si="43"/>
        <v>0</v>
      </c>
      <c r="BL46" s="290" t="e">
        <f>IF(OR($O46&gt;$BK$5,$O46=""),(BB46+BE46)*Tabelle!$S$54,0)</f>
        <v>#REF!</v>
      </c>
      <c r="BM46" s="290">
        <f t="shared" si="44"/>
        <v>0</v>
      </c>
      <c r="BN46" s="290" t="e">
        <f>IF(OR($O46&gt;$BK$5,$O46=""),(BD46+BF46)*Tabelle!$S$54,0)</f>
        <v>#REF!</v>
      </c>
      <c r="BO46" s="290">
        <f t="shared" si="45"/>
        <v>0</v>
      </c>
      <c r="BP46" s="290">
        <f t="shared" si="46"/>
        <v>0</v>
      </c>
      <c r="BQ46" s="290">
        <f t="shared" si="47"/>
        <v>0</v>
      </c>
      <c r="BR46" s="290">
        <f t="shared" si="48"/>
        <v>0</v>
      </c>
      <c r="BT46" s="289">
        <f>+IFERROR(IF(H46=2021,VLOOKUP($H46,Tabelle!$N$10:$T$58,7,FALSE),0),0)</f>
        <v>0</v>
      </c>
      <c r="BU46" s="290">
        <f t="shared" si="49"/>
        <v>0</v>
      </c>
      <c r="BV46" s="290">
        <f t="shared" si="50"/>
        <v>0</v>
      </c>
      <c r="BW46" s="290">
        <f t="shared" si="71"/>
        <v>0</v>
      </c>
      <c r="BX46" s="290">
        <f t="shared" si="71"/>
        <v>0</v>
      </c>
      <c r="BY46" s="290">
        <f t="shared" si="72"/>
        <v>0</v>
      </c>
      <c r="BZ46" s="290">
        <f t="shared" si="73"/>
        <v>0</v>
      </c>
      <c r="CB46" s="289">
        <f>+IFERROR(IF(AND(H46&lt;=2022,H46&gt;=2021),VLOOKUP($H46,Tabelle!$N$10:$U$58,8,FALSE),0),0)</f>
        <v>0</v>
      </c>
      <c r="CC46" s="290">
        <f t="shared" si="74"/>
        <v>0</v>
      </c>
      <c r="CD46" s="290">
        <f>IF(OR($O46&gt;$CC$5,$O46=""),+BW46*Tabelle!$U$56,0)</f>
        <v>0</v>
      </c>
      <c r="CE46" s="290">
        <f t="shared" si="51"/>
        <v>0</v>
      </c>
      <c r="CF46" s="290">
        <f>IF(OR($O46&gt;$CC$5,$O46=""),+BX46*Tabelle!$U$56,0)</f>
        <v>0</v>
      </c>
      <c r="CG46" s="290">
        <f t="shared" si="75"/>
        <v>0</v>
      </c>
      <c r="CH46" s="290">
        <f t="shared" si="76"/>
        <v>0</v>
      </c>
      <c r="CI46" s="290">
        <f t="shared" si="77"/>
        <v>0</v>
      </c>
      <c r="CJ46" s="290">
        <f t="shared" si="78"/>
        <v>0</v>
      </c>
      <c r="CL46" s="289">
        <f>+IFERROR(IF(AND(H46&lt;=2023,H46&gt;=2021),VLOOKUP($H46,Tabelle!$N$10:$V$58,9,FALSE),0),0)</f>
        <v>0</v>
      </c>
      <c r="CM46" s="290">
        <f t="shared" si="52"/>
        <v>0</v>
      </c>
      <c r="CN46" s="290">
        <f>IF(OR($O46&gt;$CM$5,$O46=""),+(CD46+CG46)*Tabelle!$V$57,0)</f>
        <v>0</v>
      </c>
      <c r="CO46" s="290">
        <f t="shared" si="53"/>
        <v>0</v>
      </c>
      <c r="CP46" s="290">
        <f>IF(OR($O46&gt;$CM$5,$O46=""),+(CF46+CH46)*Tabelle!$V$57,0)</f>
        <v>0</v>
      </c>
      <c r="CQ46" s="290">
        <f t="shared" si="79"/>
        <v>0</v>
      </c>
      <c r="CR46" s="290">
        <f t="shared" si="80"/>
        <v>0</v>
      </c>
      <c r="CS46" s="290">
        <f t="shared" si="81"/>
        <v>0</v>
      </c>
      <c r="CT46" s="290">
        <f t="shared" si="82"/>
        <v>0</v>
      </c>
      <c r="CV46" s="289">
        <f>+IFERROR(IF(AND(R46&lt;=2023,R46&gt;=2021),VLOOKUP($H46,Tabelle!$N$10:$V$58,9,FALSE),0),0)</f>
        <v>0</v>
      </c>
      <c r="CW46" s="290">
        <f t="shared" si="54"/>
        <v>0</v>
      </c>
      <c r="CX46" s="290">
        <f>IF(OR($O46&gt;$CM$5,$O46=""),+(CN46+CQ46)*Tabelle!$V$57,0)</f>
        <v>0</v>
      </c>
      <c r="CY46" s="290">
        <f t="shared" si="55"/>
        <v>0</v>
      </c>
      <c r="CZ46" s="290">
        <f>IF(OR($O46&gt;$CM$5,$O46=""),+(CP46+CR46)*Tabelle!$V$57,0)</f>
        <v>0</v>
      </c>
      <c r="DA46" s="290">
        <f t="shared" si="83"/>
        <v>0</v>
      </c>
      <c r="DB46" s="290">
        <f t="shared" si="84"/>
        <v>0</v>
      </c>
      <c r="DC46" s="290">
        <f t="shared" si="85"/>
        <v>0</v>
      </c>
      <c r="DD46" s="290">
        <f t="shared" si="86"/>
        <v>0</v>
      </c>
      <c r="DF46" s="289">
        <f>+IFERROR(IF(AND(AB46&lt;=2023,AB46&gt;=2021),VLOOKUP($H46,Tabelle!$N$10:$V$58,9,FALSE),0),0)</f>
        <v>0</v>
      </c>
      <c r="DG46" s="290">
        <f t="shared" si="56"/>
        <v>0</v>
      </c>
      <c r="DH46" s="290">
        <f>IF(OR($O46&gt;$CM$5,$O46=""),+(CX46+DA46)*Tabelle!$V$57,0)</f>
        <v>0</v>
      </c>
      <c r="DI46" s="290">
        <f t="shared" si="57"/>
        <v>0</v>
      </c>
      <c r="DJ46" s="290">
        <f>IF(OR($O46&gt;$CM$5,$O46=""),+(CZ46+DB46)*Tabelle!$V$57,0)</f>
        <v>0</v>
      </c>
      <c r="DK46" s="290">
        <f t="shared" si="87"/>
        <v>0</v>
      </c>
      <c r="DL46" s="290">
        <f t="shared" si="88"/>
        <v>0</v>
      </c>
      <c r="DM46" s="290">
        <f t="shared" si="89"/>
        <v>0</v>
      </c>
      <c r="DN46" s="290">
        <f t="shared" si="90"/>
        <v>0</v>
      </c>
      <c r="DP46" s="289">
        <f>+IFERROR(IF(AND(AL46&lt;=2023,AL46&gt;=2021),VLOOKUP($H46,Tabelle!$N$10:$V$58,9,FALSE),0),0)</f>
        <v>0</v>
      </c>
      <c r="DQ46" s="290">
        <f t="shared" si="58"/>
        <v>0</v>
      </c>
      <c r="DR46" s="290">
        <f>IF(OR($O46&gt;$CM$5,$O46=""),+(DH46+DK46)*Tabelle!$V$57,0)</f>
        <v>0</v>
      </c>
      <c r="DS46" s="290">
        <f t="shared" si="59"/>
        <v>0</v>
      </c>
      <c r="DT46" s="290">
        <f>IF(OR($O46&gt;$CM$5,$O46=""),+(DJ46+DL46)*Tabelle!$V$57,0)</f>
        <v>0</v>
      </c>
      <c r="DU46" s="290">
        <f t="shared" si="91"/>
        <v>0</v>
      </c>
      <c r="DV46" s="290">
        <f t="shared" si="92"/>
        <v>0</v>
      </c>
      <c r="DW46" s="290">
        <f t="shared" si="93"/>
        <v>0</v>
      </c>
      <c r="DX46" s="290">
        <f t="shared" si="94"/>
        <v>0</v>
      </c>
      <c r="DZ46" s="289">
        <f>+IFERROR(IF(AND(AV46&lt;=2023,AV46&gt;=2021),VLOOKUP($H46,Tabelle!$N$10:$V$58,9,FALSE),0),0)</f>
        <v>0</v>
      </c>
      <c r="EA46" s="290">
        <f t="shared" si="60"/>
        <v>0</v>
      </c>
      <c r="EB46" s="290">
        <f>IF(OR($O46&gt;$CM$5,$O46=""),+(DR46+DU46)*Tabelle!$V$57,0)</f>
        <v>0</v>
      </c>
      <c r="EC46" s="290">
        <f t="shared" si="61"/>
        <v>0</v>
      </c>
      <c r="ED46" s="290">
        <f>IF(OR($O46&gt;$CM$5,$O46=""),+(DT46+DV46)*Tabelle!$V$57,0)</f>
        <v>0</v>
      </c>
      <c r="EE46" s="290">
        <f t="shared" si="95"/>
        <v>0</v>
      </c>
      <c r="EF46" s="290">
        <f t="shared" si="96"/>
        <v>0</v>
      </c>
      <c r="EG46" s="290">
        <f t="shared" si="97"/>
        <v>0</v>
      </c>
      <c r="EH46" s="290">
        <f t="shared" si="98"/>
        <v>0</v>
      </c>
      <c r="EJ46" s="289">
        <f>+IFERROR(IF(AND(BF46&lt;=2023,BF46&gt;=2021),VLOOKUP($H46,Tabelle!$N$10:$V$58,9,FALSE),0),0)</f>
        <v>0</v>
      </c>
      <c r="EK46" s="290">
        <f t="shared" si="62"/>
        <v>0</v>
      </c>
      <c r="EL46" s="290">
        <f>IF(OR($O46&gt;$CM$5,$O46=""),+(EB46+EE46)*Tabelle!$V$57,0)</f>
        <v>0</v>
      </c>
      <c r="EM46" s="290">
        <f t="shared" si="63"/>
        <v>0</v>
      </c>
      <c r="EN46" s="290">
        <f>IF(OR($O46&gt;$CM$5,$O46=""),+(ED46+EF46)*Tabelle!$V$57,0)</f>
        <v>0</v>
      </c>
      <c r="EO46" s="290">
        <f t="shared" si="99"/>
        <v>0</v>
      </c>
      <c r="EP46" s="290">
        <f t="shared" si="100"/>
        <v>0</v>
      </c>
      <c r="EQ46" s="290">
        <f t="shared" si="101"/>
        <v>0</v>
      </c>
      <c r="ER46" s="290">
        <f t="shared" si="102"/>
        <v>0</v>
      </c>
    </row>
    <row r="47" spans="2:148" x14ac:dyDescent="0.3">
      <c r="B47" s="889"/>
      <c r="C47" s="889"/>
      <c r="D47" s="287" t="str">
        <f>++IFERROR(INDEX(Tabelle!$H$11:$H$16,MATCH(IN_Cespiti_20!E47,Tabelle!$I$11:$I$16,0)),"")</f>
        <v/>
      </c>
      <c r="E47" s="889"/>
      <c r="F47" s="287" t="str">
        <f>++IFERROR(INDEX(Tabelle!$C$10:$C$44,MATCH(IN_Cespiti_20!G47,Tabelle!$E$10:$E$44,0)),"")</f>
        <v/>
      </c>
      <c r="G47" s="889"/>
      <c r="H47" s="889"/>
      <c r="I47" s="890"/>
      <c r="J47" s="890"/>
      <c r="K47" s="890"/>
      <c r="L47" s="890"/>
      <c r="M47" s="292"/>
      <c r="O47" s="889"/>
      <c r="Q47" s="288" t="str">
        <f>IF($D47=3,$M47,+IFERROR(VLOOKUP(CONCATENATE(D47,".",F47),Tabelle!$D$10:$F$44,3,),""))</f>
        <v/>
      </c>
      <c r="R47" s="891"/>
      <c r="S47" s="291"/>
      <c r="T47" s="288" t="str">
        <f>+IF(R47="",Q47,+IF(R47=Tabelle!$B$83,IN_Cespiti_20!Q47,IF(OR(R47=Tabelle!$B$81,R47=Tabelle!$B$82),IN_Cespiti_20!S47,0)))</f>
        <v/>
      </c>
      <c r="V47" s="289">
        <f>+IFERROR(VLOOKUP($H47,Tabelle!$N$10:$O$58,2,FALSE),0)</f>
        <v>0</v>
      </c>
      <c r="W47" s="290">
        <f t="shared" si="26"/>
        <v>0</v>
      </c>
      <c r="X47" s="290" t="e">
        <f>IF(OR($O47&gt;$W$5,$O47=""),#REF!*$V47,0)</f>
        <v>#REF!</v>
      </c>
      <c r="Y47" s="290">
        <f t="shared" si="27"/>
        <v>0</v>
      </c>
      <c r="Z47" s="290" t="e">
        <f>IF(OR($O47&gt;$W$5,$O47=""),#REF!*$V47,0)</f>
        <v>#REF!</v>
      </c>
      <c r="AA47" s="290">
        <f t="shared" si="64"/>
        <v>0</v>
      </c>
      <c r="AB47" s="290">
        <f t="shared" si="28"/>
        <v>0</v>
      </c>
      <c r="AC47" s="290">
        <f t="shared" si="29"/>
        <v>0</v>
      </c>
      <c r="AD47" s="290">
        <f t="shared" si="30"/>
        <v>0</v>
      </c>
      <c r="AE47" s="9"/>
      <c r="AF47" s="289">
        <f>+IFERROR(VLOOKUP($H47,Tabelle!$N$10:$P$58,3,FALSE),0)</f>
        <v>0</v>
      </c>
      <c r="AG47" s="290">
        <f t="shared" si="31"/>
        <v>0</v>
      </c>
      <c r="AH47" s="290" t="e">
        <f>IF(OR($O47&gt;$AG$5,$O47=""),(X47+AA47)*Tabelle!$P$51,0)</f>
        <v>#REF!</v>
      </c>
      <c r="AI47" s="290">
        <f t="shared" si="32"/>
        <v>0</v>
      </c>
      <c r="AJ47" s="290" t="e">
        <f>IF(OR($O47&gt;$AG$5,$O47=""),(Z47+AB47)*Tabelle!$P$51,0)</f>
        <v>#REF!</v>
      </c>
      <c r="AK47" s="290">
        <f t="shared" si="65"/>
        <v>0</v>
      </c>
      <c r="AL47" s="290">
        <f t="shared" si="66"/>
        <v>0</v>
      </c>
      <c r="AM47" s="290">
        <f t="shared" si="33"/>
        <v>0</v>
      </c>
      <c r="AN47" s="290">
        <f t="shared" si="34"/>
        <v>0</v>
      </c>
      <c r="AP47" s="289">
        <f>+IFERROR(VLOOKUP($H47,Tabelle!$N$10:$Q$58,4,FALSE),0)</f>
        <v>0</v>
      </c>
      <c r="AQ47" s="290">
        <f t="shared" si="35"/>
        <v>0</v>
      </c>
      <c r="AR47" s="290" t="e">
        <f>IF(OR($O47&gt;$AQ$5,$O47=""),(AH47+AK47)*Tabelle!$Q$52,0)</f>
        <v>#REF!</v>
      </c>
      <c r="AS47" s="290">
        <f t="shared" si="36"/>
        <v>0</v>
      </c>
      <c r="AT47" s="290" t="e">
        <f>IF(OR($O47&gt;$AQ$5,$O47=""),(AJ47+AL47)*Tabelle!$Q$52,0)</f>
        <v>#REF!</v>
      </c>
      <c r="AU47" s="290">
        <f t="shared" si="37"/>
        <v>0</v>
      </c>
      <c r="AV47" s="290">
        <f t="shared" si="67"/>
        <v>0</v>
      </c>
      <c r="AW47" s="290">
        <f t="shared" si="68"/>
        <v>0</v>
      </c>
      <c r="AX47" s="290">
        <f t="shared" si="38"/>
        <v>0</v>
      </c>
      <c r="AZ47" s="289">
        <f>+IFERROR(VLOOKUP($H47,Tabelle!$N$10:$R$58,5,FALSE),0)</f>
        <v>0</v>
      </c>
      <c r="BA47" s="290">
        <f t="shared" si="39"/>
        <v>0</v>
      </c>
      <c r="BB47" s="290" t="e">
        <f>IF(OR($O47&gt;$BA$5,$O47=""),(AR47+AU47)*Tabelle!$R$53,0)</f>
        <v>#REF!</v>
      </c>
      <c r="BC47" s="290">
        <f t="shared" si="40"/>
        <v>0</v>
      </c>
      <c r="BD47" s="290" t="e">
        <f>IF(OR($O47&gt;$BA$5,$O47=""),(AT47+AV47)*Tabelle!$R$53,0)</f>
        <v>#REF!</v>
      </c>
      <c r="BE47" s="290">
        <f t="shared" si="69"/>
        <v>0</v>
      </c>
      <c r="BF47" s="290">
        <f t="shared" si="41"/>
        <v>0</v>
      </c>
      <c r="BG47" s="290">
        <f t="shared" si="70"/>
        <v>0</v>
      </c>
      <c r="BH47" s="290">
        <f t="shared" si="42"/>
        <v>0</v>
      </c>
      <c r="BJ47" s="289">
        <f>+IFERROR(VLOOKUP($H47,Tabelle!$N$10:$S$58,6,FALSE),0)</f>
        <v>0</v>
      </c>
      <c r="BK47" s="290">
        <f t="shared" si="43"/>
        <v>0</v>
      </c>
      <c r="BL47" s="290" t="e">
        <f>IF(OR($O47&gt;$BK$5,$O47=""),(BB47+BE47)*Tabelle!$S$54,0)</f>
        <v>#REF!</v>
      </c>
      <c r="BM47" s="290">
        <f t="shared" si="44"/>
        <v>0</v>
      </c>
      <c r="BN47" s="290" t="e">
        <f>IF(OR($O47&gt;$BK$5,$O47=""),(BD47+BF47)*Tabelle!$S$54,0)</f>
        <v>#REF!</v>
      </c>
      <c r="BO47" s="290">
        <f t="shared" si="45"/>
        <v>0</v>
      </c>
      <c r="BP47" s="290">
        <f t="shared" si="46"/>
        <v>0</v>
      </c>
      <c r="BQ47" s="290">
        <f t="shared" si="47"/>
        <v>0</v>
      </c>
      <c r="BR47" s="290">
        <f t="shared" si="48"/>
        <v>0</v>
      </c>
      <c r="BT47" s="289">
        <f>+IFERROR(IF(H47=2021,VLOOKUP($H47,Tabelle!$N$10:$T$58,7,FALSE),0),0)</f>
        <v>0</v>
      </c>
      <c r="BU47" s="290">
        <f t="shared" si="49"/>
        <v>0</v>
      </c>
      <c r="BV47" s="290">
        <f t="shared" si="50"/>
        <v>0</v>
      </c>
      <c r="BW47" s="290">
        <f t="shared" si="71"/>
        <v>0</v>
      </c>
      <c r="BX47" s="290">
        <f t="shared" si="71"/>
        <v>0</v>
      </c>
      <c r="BY47" s="290">
        <f t="shared" si="72"/>
        <v>0</v>
      </c>
      <c r="BZ47" s="290">
        <f t="shared" si="73"/>
        <v>0</v>
      </c>
      <c r="CB47" s="289">
        <f>+IFERROR(IF(AND(H47&lt;=2022,H47&gt;=2021),VLOOKUP($H47,Tabelle!$N$10:$U$58,8,FALSE),0),0)</f>
        <v>0</v>
      </c>
      <c r="CC47" s="290">
        <f t="shared" si="74"/>
        <v>0</v>
      </c>
      <c r="CD47" s="290">
        <f>IF(OR($O47&gt;$CC$5,$O47=""),+BW47*Tabelle!$U$56,0)</f>
        <v>0</v>
      </c>
      <c r="CE47" s="290">
        <f t="shared" si="51"/>
        <v>0</v>
      </c>
      <c r="CF47" s="290">
        <f>IF(OR($O47&gt;$CC$5,$O47=""),+BX47*Tabelle!$U$56,0)</f>
        <v>0</v>
      </c>
      <c r="CG47" s="290">
        <f t="shared" si="75"/>
        <v>0</v>
      </c>
      <c r="CH47" s="290">
        <f t="shared" si="76"/>
        <v>0</v>
      </c>
      <c r="CI47" s="290">
        <f t="shared" si="77"/>
        <v>0</v>
      </c>
      <c r="CJ47" s="290">
        <f t="shared" si="78"/>
        <v>0</v>
      </c>
      <c r="CL47" s="289">
        <f>+IFERROR(IF(AND(H47&lt;=2023,H47&gt;=2021),VLOOKUP($H47,Tabelle!$N$10:$V$58,9,FALSE),0),0)</f>
        <v>0</v>
      </c>
      <c r="CM47" s="290">
        <f t="shared" si="52"/>
        <v>0</v>
      </c>
      <c r="CN47" s="290">
        <f>IF(OR($O47&gt;$CM$5,$O47=""),+(CD47+CG47)*Tabelle!$V$57,0)</f>
        <v>0</v>
      </c>
      <c r="CO47" s="290">
        <f t="shared" si="53"/>
        <v>0</v>
      </c>
      <c r="CP47" s="290">
        <f>IF(OR($O47&gt;$CM$5,$O47=""),+(CF47+CH47)*Tabelle!$V$57,0)</f>
        <v>0</v>
      </c>
      <c r="CQ47" s="290">
        <f t="shared" si="79"/>
        <v>0</v>
      </c>
      <c r="CR47" s="290">
        <f t="shared" si="80"/>
        <v>0</v>
      </c>
      <c r="CS47" s="290">
        <f t="shared" si="81"/>
        <v>0</v>
      </c>
      <c r="CT47" s="290">
        <f t="shared" si="82"/>
        <v>0</v>
      </c>
      <c r="CV47" s="289">
        <f>+IFERROR(IF(AND(R47&lt;=2023,R47&gt;=2021),VLOOKUP($H47,Tabelle!$N$10:$V$58,9,FALSE),0),0)</f>
        <v>0</v>
      </c>
      <c r="CW47" s="290">
        <f t="shared" si="54"/>
        <v>0</v>
      </c>
      <c r="CX47" s="290">
        <f>IF(OR($O47&gt;$CM$5,$O47=""),+(CN47+CQ47)*Tabelle!$V$57,0)</f>
        <v>0</v>
      </c>
      <c r="CY47" s="290">
        <f t="shared" si="55"/>
        <v>0</v>
      </c>
      <c r="CZ47" s="290">
        <f>IF(OR($O47&gt;$CM$5,$O47=""),+(CP47+CR47)*Tabelle!$V$57,0)</f>
        <v>0</v>
      </c>
      <c r="DA47" s="290">
        <f t="shared" si="83"/>
        <v>0</v>
      </c>
      <c r="DB47" s="290">
        <f t="shared" si="84"/>
        <v>0</v>
      </c>
      <c r="DC47" s="290">
        <f t="shared" si="85"/>
        <v>0</v>
      </c>
      <c r="DD47" s="290">
        <f t="shared" si="86"/>
        <v>0</v>
      </c>
      <c r="DF47" s="289">
        <f>+IFERROR(IF(AND(AB47&lt;=2023,AB47&gt;=2021),VLOOKUP($H47,Tabelle!$N$10:$V$58,9,FALSE),0),0)</f>
        <v>0</v>
      </c>
      <c r="DG47" s="290">
        <f t="shared" si="56"/>
        <v>0</v>
      </c>
      <c r="DH47" s="290">
        <f>IF(OR($O47&gt;$CM$5,$O47=""),+(CX47+DA47)*Tabelle!$V$57,0)</f>
        <v>0</v>
      </c>
      <c r="DI47" s="290">
        <f t="shared" si="57"/>
        <v>0</v>
      </c>
      <c r="DJ47" s="290">
        <f>IF(OR($O47&gt;$CM$5,$O47=""),+(CZ47+DB47)*Tabelle!$V$57,0)</f>
        <v>0</v>
      </c>
      <c r="DK47" s="290">
        <f t="shared" si="87"/>
        <v>0</v>
      </c>
      <c r="DL47" s="290">
        <f t="shared" si="88"/>
        <v>0</v>
      </c>
      <c r="DM47" s="290">
        <f t="shared" si="89"/>
        <v>0</v>
      </c>
      <c r="DN47" s="290">
        <f t="shared" si="90"/>
        <v>0</v>
      </c>
      <c r="DP47" s="289">
        <f>+IFERROR(IF(AND(AL47&lt;=2023,AL47&gt;=2021),VLOOKUP($H47,Tabelle!$N$10:$V$58,9,FALSE),0),0)</f>
        <v>0</v>
      </c>
      <c r="DQ47" s="290">
        <f t="shared" si="58"/>
        <v>0</v>
      </c>
      <c r="DR47" s="290">
        <f>IF(OR($O47&gt;$CM$5,$O47=""),+(DH47+DK47)*Tabelle!$V$57,0)</f>
        <v>0</v>
      </c>
      <c r="DS47" s="290">
        <f t="shared" si="59"/>
        <v>0</v>
      </c>
      <c r="DT47" s="290">
        <f>IF(OR($O47&gt;$CM$5,$O47=""),+(DJ47+DL47)*Tabelle!$V$57,0)</f>
        <v>0</v>
      </c>
      <c r="DU47" s="290">
        <f t="shared" si="91"/>
        <v>0</v>
      </c>
      <c r="DV47" s="290">
        <f t="shared" si="92"/>
        <v>0</v>
      </c>
      <c r="DW47" s="290">
        <f t="shared" si="93"/>
        <v>0</v>
      </c>
      <c r="DX47" s="290">
        <f t="shared" si="94"/>
        <v>0</v>
      </c>
      <c r="DZ47" s="289">
        <f>+IFERROR(IF(AND(AV47&lt;=2023,AV47&gt;=2021),VLOOKUP($H47,Tabelle!$N$10:$V$58,9,FALSE),0),0)</f>
        <v>0</v>
      </c>
      <c r="EA47" s="290">
        <f t="shared" si="60"/>
        <v>0</v>
      </c>
      <c r="EB47" s="290">
        <f>IF(OR($O47&gt;$CM$5,$O47=""),+(DR47+DU47)*Tabelle!$V$57,0)</f>
        <v>0</v>
      </c>
      <c r="EC47" s="290">
        <f t="shared" si="61"/>
        <v>0</v>
      </c>
      <c r="ED47" s="290">
        <f>IF(OR($O47&gt;$CM$5,$O47=""),+(DT47+DV47)*Tabelle!$V$57,0)</f>
        <v>0</v>
      </c>
      <c r="EE47" s="290">
        <f t="shared" si="95"/>
        <v>0</v>
      </c>
      <c r="EF47" s="290">
        <f t="shared" si="96"/>
        <v>0</v>
      </c>
      <c r="EG47" s="290">
        <f t="shared" si="97"/>
        <v>0</v>
      </c>
      <c r="EH47" s="290">
        <f t="shared" si="98"/>
        <v>0</v>
      </c>
      <c r="EJ47" s="289">
        <f>+IFERROR(IF(AND(BF47&lt;=2023,BF47&gt;=2021),VLOOKUP($H47,Tabelle!$N$10:$V$58,9,FALSE),0),0)</f>
        <v>0</v>
      </c>
      <c r="EK47" s="290">
        <f t="shared" si="62"/>
        <v>0</v>
      </c>
      <c r="EL47" s="290">
        <f>IF(OR($O47&gt;$CM$5,$O47=""),+(EB47+EE47)*Tabelle!$V$57,0)</f>
        <v>0</v>
      </c>
      <c r="EM47" s="290">
        <f t="shared" si="63"/>
        <v>0</v>
      </c>
      <c r="EN47" s="290">
        <f>IF(OR($O47&gt;$CM$5,$O47=""),+(ED47+EF47)*Tabelle!$V$57,0)</f>
        <v>0</v>
      </c>
      <c r="EO47" s="290">
        <f t="shared" si="99"/>
        <v>0</v>
      </c>
      <c r="EP47" s="290">
        <f t="shared" si="100"/>
        <v>0</v>
      </c>
      <c r="EQ47" s="290">
        <f t="shared" si="101"/>
        <v>0</v>
      </c>
      <c r="ER47" s="290">
        <f t="shared" si="102"/>
        <v>0</v>
      </c>
    </row>
    <row r="48" spans="2:148" x14ac:dyDescent="0.3">
      <c r="B48" s="889"/>
      <c r="C48" s="889"/>
      <c r="D48" s="287" t="str">
        <f>++IFERROR(INDEX(Tabelle!$H$11:$H$16,MATCH(IN_Cespiti_20!E48,Tabelle!$I$11:$I$16,0)),"")</f>
        <v/>
      </c>
      <c r="E48" s="889"/>
      <c r="F48" s="287" t="str">
        <f>++IFERROR(INDEX(Tabelle!$C$10:$C$44,MATCH(IN_Cespiti_20!G48,Tabelle!$E$10:$E$44,0)),"")</f>
        <v/>
      </c>
      <c r="G48" s="889"/>
      <c r="H48" s="889"/>
      <c r="I48" s="890"/>
      <c r="J48" s="890"/>
      <c r="K48" s="890"/>
      <c r="L48" s="890"/>
      <c r="M48" s="292"/>
      <c r="O48" s="889"/>
      <c r="Q48" s="288" t="str">
        <f>IF($D48=3,$M48,+IFERROR(VLOOKUP(CONCATENATE(D48,".",F48),Tabelle!$D$10:$F$44,3,),""))</f>
        <v/>
      </c>
      <c r="R48" s="891"/>
      <c r="S48" s="291"/>
      <c r="T48" s="288" t="str">
        <f>+IF(R48="",Q48,+IF(R48=Tabelle!$B$83,IN_Cespiti_20!Q48,IF(OR(R48=Tabelle!$B$81,R48=Tabelle!$B$82),IN_Cespiti_20!S48,0)))</f>
        <v/>
      </c>
      <c r="V48" s="289">
        <f>+IFERROR(VLOOKUP($H48,Tabelle!$N$10:$O$58,2,FALSE),0)</f>
        <v>0</v>
      </c>
      <c r="W48" s="290">
        <f t="shared" si="26"/>
        <v>0</v>
      </c>
      <c r="X48" s="290" t="e">
        <f>IF(OR($O48&gt;$W$5,$O48=""),#REF!*$V48,0)</f>
        <v>#REF!</v>
      </c>
      <c r="Y48" s="290">
        <f t="shared" si="27"/>
        <v>0</v>
      </c>
      <c r="Z48" s="290" t="e">
        <f>IF(OR($O48&gt;$W$5,$O48=""),#REF!*$V48,0)</f>
        <v>#REF!</v>
      </c>
      <c r="AA48" s="290">
        <f t="shared" si="64"/>
        <v>0</v>
      </c>
      <c r="AB48" s="290">
        <f t="shared" si="28"/>
        <v>0</v>
      </c>
      <c r="AC48" s="290">
        <f t="shared" si="29"/>
        <v>0</v>
      </c>
      <c r="AD48" s="290">
        <f t="shared" si="30"/>
        <v>0</v>
      </c>
      <c r="AE48" s="9"/>
      <c r="AF48" s="289">
        <f>+IFERROR(VLOOKUP($H48,Tabelle!$N$10:$P$58,3,FALSE),0)</f>
        <v>0</v>
      </c>
      <c r="AG48" s="290">
        <f t="shared" si="31"/>
        <v>0</v>
      </c>
      <c r="AH48" s="290" t="e">
        <f>IF(OR($O48&gt;$AG$5,$O48=""),(X48+AA48)*Tabelle!$P$51,0)</f>
        <v>#REF!</v>
      </c>
      <c r="AI48" s="290">
        <f t="shared" si="32"/>
        <v>0</v>
      </c>
      <c r="AJ48" s="290" t="e">
        <f>IF(OR($O48&gt;$AG$5,$O48=""),(Z48+AB48)*Tabelle!$P$51,0)</f>
        <v>#REF!</v>
      </c>
      <c r="AK48" s="290">
        <f t="shared" si="65"/>
        <v>0</v>
      </c>
      <c r="AL48" s="290">
        <f t="shared" si="66"/>
        <v>0</v>
      </c>
      <c r="AM48" s="290">
        <f t="shared" si="33"/>
        <v>0</v>
      </c>
      <c r="AN48" s="290">
        <f t="shared" si="34"/>
        <v>0</v>
      </c>
      <c r="AP48" s="289">
        <f>+IFERROR(VLOOKUP($H48,Tabelle!$N$10:$Q$58,4,FALSE),0)</f>
        <v>0</v>
      </c>
      <c r="AQ48" s="290">
        <f t="shared" si="35"/>
        <v>0</v>
      </c>
      <c r="AR48" s="290" t="e">
        <f>IF(OR($O48&gt;$AQ$5,$O48=""),(AH48+AK48)*Tabelle!$Q$52,0)</f>
        <v>#REF!</v>
      </c>
      <c r="AS48" s="290">
        <f t="shared" si="36"/>
        <v>0</v>
      </c>
      <c r="AT48" s="290" t="e">
        <f>IF(OR($O48&gt;$AQ$5,$O48=""),(AJ48+AL48)*Tabelle!$Q$52,0)</f>
        <v>#REF!</v>
      </c>
      <c r="AU48" s="290">
        <f t="shared" si="37"/>
        <v>0</v>
      </c>
      <c r="AV48" s="290">
        <f t="shared" si="67"/>
        <v>0</v>
      </c>
      <c r="AW48" s="290">
        <f t="shared" si="68"/>
        <v>0</v>
      </c>
      <c r="AX48" s="290">
        <f t="shared" si="38"/>
        <v>0</v>
      </c>
      <c r="AZ48" s="289">
        <f>+IFERROR(VLOOKUP($H48,Tabelle!$N$10:$R$58,5,FALSE),0)</f>
        <v>0</v>
      </c>
      <c r="BA48" s="290">
        <f t="shared" si="39"/>
        <v>0</v>
      </c>
      <c r="BB48" s="290" t="e">
        <f>IF(OR($O48&gt;$BA$5,$O48=""),(AR48+AU48)*Tabelle!$R$53,0)</f>
        <v>#REF!</v>
      </c>
      <c r="BC48" s="290">
        <f t="shared" si="40"/>
        <v>0</v>
      </c>
      <c r="BD48" s="290" t="e">
        <f>IF(OR($O48&gt;$BA$5,$O48=""),(AT48+AV48)*Tabelle!$R$53,0)</f>
        <v>#REF!</v>
      </c>
      <c r="BE48" s="290">
        <f t="shared" si="69"/>
        <v>0</v>
      </c>
      <c r="BF48" s="290">
        <f t="shared" si="41"/>
        <v>0</v>
      </c>
      <c r="BG48" s="290">
        <f t="shared" si="70"/>
        <v>0</v>
      </c>
      <c r="BH48" s="290">
        <f t="shared" si="42"/>
        <v>0</v>
      </c>
      <c r="BJ48" s="289">
        <f>+IFERROR(VLOOKUP($H48,Tabelle!$N$10:$S$58,6,FALSE),0)</f>
        <v>0</v>
      </c>
      <c r="BK48" s="290">
        <f t="shared" si="43"/>
        <v>0</v>
      </c>
      <c r="BL48" s="290" t="e">
        <f>IF(OR($O48&gt;$BK$5,$O48=""),(BB48+BE48)*Tabelle!$S$54,0)</f>
        <v>#REF!</v>
      </c>
      <c r="BM48" s="290">
        <f t="shared" si="44"/>
        <v>0</v>
      </c>
      <c r="BN48" s="290" t="e">
        <f>IF(OR($O48&gt;$BK$5,$O48=""),(BD48+BF48)*Tabelle!$S$54,0)</f>
        <v>#REF!</v>
      </c>
      <c r="BO48" s="290">
        <f t="shared" si="45"/>
        <v>0</v>
      </c>
      <c r="BP48" s="290">
        <f t="shared" si="46"/>
        <v>0</v>
      </c>
      <c r="BQ48" s="290">
        <f t="shared" si="47"/>
        <v>0</v>
      </c>
      <c r="BR48" s="290">
        <f t="shared" si="48"/>
        <v>0</v>
      </c>
      <c r="BT48" s="289">
        <f>+IFERROR(IF(H48=2021,VLOOKUP($H48,Tabelle!$N$10:$T$58,7,FALSE),0),0)</f>
        <v>0</v>
      </c>
      <c r="BU48" s="290">
        <f t="shared" si="49"/>
        <v>0</v>
      </c>
      <c r="BV48" s="290">
        <f t="shared" si="50"/>
        <v>0</v>
      </c>
      <c r="BW48" s="290">
        <f t="shared" si="71"/>
        <v>0</v>
      </c>
      <c r="BX48" s="290">
        <f t="shared" si="71"/>
        <v>0</v>
      </c>
      <c r="BY48" s="290">
        <f t="shared" si="72"/>
        <v>0</v>
      </c>
      <c r="BZ48" s="290">
        <f t="shared" si="73"/>
        <v>0</v>
      </c>
      <c r="CB48" s="289">
        <f>+IFERROR(IF(AND(H48&lt;=2022,H48&gt;=2021),VLOOKUP($H48,Tabelle!$N$10:$U$58,8,FALSE),0),0)</f>
        <v>0</v>
      </c>
      <c r="CC48" s="290">
        <f t="shared" si="74"/>
        <v>0</v>
      </c>
      <c r="CD48" s="290">
        <f>IF(OR($O48&gt;$CC$5,$O48=""),+BW48*Tabelle!$U$56,0)</f>
        <v>0</v>
      </c>
      <c r="CE48" s="290">
        <f t="shared" si="51"/>
        <v>0</v>
      </c>
      <c r="CF48" s="290">
        <f>IF(OR($O48&gt;$CC$5,$O48=""),+BX48*Tabelle!$U$56,0)</f>
        <v>0</v>
      </c>
      <c r="CG48" s="290">
        <f t="shared" si="75"/>
        <v>0</v>
      </c>
      <c r="CH48" s="290">
        <f t="shared" si="76"/>
        <v>0</v>
      </c>
      <c r="CI48" s="290">
        <f t="shared" si="77"/>
        <v>0</v>
      </c>
      <c r="CJ48" s="290">
        <f t="shared" si="78"/>
        <v>0</v>
      </c>
      <c r="CL48" s="289">
        <f>+IFERROR(IF(AND(H48&lt;=2023,H48&gt;=2021),VLOOKUP($H48,Tabelle!$N$10:$V$58,9,FALSE),0),0)</f>
        <v>0</v>
      </c>
      <c r="CM48" s="290">
        <f t="shared" si="52"/>
        <v>0</v>
      </c>
      <c r="CN48" s="290">
        <f>IF(OR($O48&gt;$CM$5,$O48=""),+(CD48+CG48)*Tabelle!$V$57,0)</f>
        <v>0</v>
      </c>
      <c r="CO48" s="290">
        <f t="shared" si="53"/>
        <v>0</v>
      </c>
      <c r="CP48" s="290">
        <f>IF(OR($O48&gt;$CM$5,$O48=""),+(CF48+CH48)*Tabelle!$V$57,0)</f>
        <v>0</v>
      </c>
      <c r="CQ48" s="290">
        <f t="shared" si="79"/>
        <v>0</v>
      </c>
      <c r="CR48" s="290">
        <f t="shared" si="80"/>
        <v>0</v>
      </c>
      <c r="CS48" s="290">
        <f t="shared" si="81"/>
        <v>0</v>
      </c>
      <c r="CT48" s="290">
        <f t="shared" si="82"/>
        <v>0</v>
      </c>
      <c r="CV48" s="289">
        <f>+IFERROR(IF(AND(R48&lt;=2023,R48&gt;=2021),VLOOKUP($H48,Tabelle!$N$10:$V$58,9,FALSE),0),0)</f>
        <v>0</v>
      </c>
      <c r="CW48" s="290">
        <f t="shared" si="54"/>
        <v>0</v>
      </c>
      <c r="CX48" s="290">
        <f>IF(OR($O48&gt;$CM$5,$O48=""),+(CN48+CQ48)*Tabelle!$V$57,0)</f>
        <v>0</v>
      </c>
      <c r="CY48" s="290">
        <f t="shared" si="55"/>
        <v>0</v>
      </c>
      <c r="CZ48" s="290">
        <f>IF(OR($O48&gt;$CM$5,$O48=""),+(CP48+CR48)*Tabelle!$V$57,0)</f>
        <v>0</v>
      </c>
      <c r="DA48" s="290">
        <f t="shared" si="83"/>
        <v>0</v>
      </c>
      <c r="DB48" s="290">
        <f t="shared" si="84"/>
        <v>0</v>
      </c>
      <c r="DC48" s="290">
        <f t="shared" si="85"/>
        <v>0</v>
      </c>
      <c r="DD48" s="290">
        <f t="shared" si="86"/>
        <v>0</v>
      </c>
      <c r="DF48" s="289">
        <f>+IFERROR(IF(AND(AB48&lt;=2023,AB48&gt;=2021),VLOOKUP($H48,Tabelle!$N$10:$V$58,9,FALSE),0),0)</f>
        <v>0</v>
      </c>
      <c r="DG48" s="290">
        <f t="shared" si="56"/>
        <v>0</v>
      </c>
      <c r="DH48" s="290">
        <f>IF(OR($O48&gt;$CM$5,$O48=""),+(CX48+DA48)*Tabelle!$V$57,0)</f>
        <v>0</v>
      </c>
      <c r="DI48" s="290">
        <f t="shared" si="57"/>
        <v>0</v>
      </c>
      <c r="DJ48" s="290">
        <f>IF(OR($O48&gt;$CM$5,$O48=""),+(CZ48+DB48)*Tabelle!$V$57,0)</f>
        <v>0</v>
      </c>
      <c r="DK48" s="290">
        <f t="shared" si="87"/>
        <v>0</v>
      </c>
      <c r="DL48" s="290">
        <f t="shared" si="88"/>
        <v>0</v>
      </c>
      <c r="DM48" s="290">
        <f t="shared" si="89"/>
        <v>0</v>
      </c>
      <c r="DN48" s="290">
        <f t="shared" si="90"/>
        <v>0</v>
      </c>
      <c r="DP48" s="289">
        <f>+IFERROR(IF(AND(AL48&lt;=2023,AL48&gt;=2021),VLOOKUP($H48,Tabelle!$N$10:$V$58,9,FALSE),0),0)</f>
        <v>0</v>
      </c>
      <c r="DQ48" s="290">
        <f t="shared" si="58"/>
        <v>0</v>
      </c>
      <c r="DR48" s="290">
        <f>IF(OR($O48&gt;$CM$5,$O48=""),+(DH48+DK48)*Tabelle!$V$57,0)</f>
        <v>0</v>
      </c>
      <c r="DS48" s="290">
        <f t="shared" si="59"/>
        <v>0</v>
      </c>
      <c r="DT48" s="290">
        <f>IF(OR($O48&gt;$CM$5,$O48=""),+(DJ48+DL48)*Tabelle!$V$57,0)</f>
        <v>0</v>
      </c>
      <c r="DU48" s="290">
        <f t="shared" si="91"/>
        <v>0</v>
      </c>
      <c r="DV48" s="290">
        <f t="shared" si="92"/>
        <v>0</v>
      </c>
      <c r="DW48" s="290">
        <f t="shared" si="93"/>
        <v>0</v>
      </c>
      <c r="DX48" s="290">
        <f t="shared" si="94"/>
        <v>0</v>
      </c>
      <c r="DZ48" s="289">
        <f>+IFERROR(IF(AND(AV48&lt;=2023,AV48&gt;=2021),VLOOKUP($H48,Tabelle!$N$10:$V$58,9,FALSE),0),0)</f>
        <v>0</v>
      </c>
      <c r="EA48" s="290">
        <f t="shared" si="60"/>
        <v>0</v>
      </c>
      <c r="EB48" s="290">
        <f>IF(OR($O48&gt;$CM$5,$O48=""),+(DR48+DU48)*Tabelle!$V$57,0)</f>
        <v>0</v>
      </c>
      <c r="EC48" s="290">
        <f t="shared" si="61"/>
        <v>0</v>
      </c>
      <c r="ED48" s="290">
        <f>IF(OR($O48&gt;$CM$5,$O48=""),+(DT48+DV48)*Tabelle!$V$57,0)</f>
        <v>0</v>
      </c>
      <c r="EE48" s="290">
        <f t="shared" si="95"/>
        <v>0</v>
      </c>
      <c r="EF48" s="290">
        <f t="shared" si="96"/>
        <v>0</v>
      </c>
      <c r="EG48" s="290">
        <f t="shared" si="97"/>
        <v>0</v>
      </c>
      <c r="EH48" s="290">
        <f t="shared" si="98"/>
        <v>0</v>
      </c>
      <c r="EJ48" s="289">
        <f>+IFERROR(IF(AND(BF48&lt;=2023,BF48&gt;=2021),VLOOKUP($H48,Tabelle!$N$10:$V$58,9,FALSE),0),0)</f>
        <v>0</v>
      </c>
      <c r="EK48" s="290">
        <f t="shared" si="62"/>
        <v>0</v>
      </c>
      <c r="EL48" s="290">
        <f>IF(OR($O48&gt;$CM$5,$O48=""),+(EB48+EE48)*Tabelle!$V$57,0)</f>
        <v>0</v>
      </c>
      <c r="EM48" s="290">
        <f t="shared" si="63"/>
        <v>0</v>
      </c>
      <c r="EN48" s="290">
        <f>IF(OR($O48&gt;$CM$5,$O48=""),+(ED48+EF48)*Tabelle!$V$57,0)</f>
        <v>0</v>
      </c>
      <c r="EO48" s="290">
        <f t="shared" si="99"/>
        <v>0</v>
      </c>
      <c r="EP48" s="290">
        <f t="shared" si="100"/>
        <v>0</v>
      </c>
      <c r="EQ48" s="290">
        <f t="shared" si="101"/>
        <v>0</v>
      </c>
      <c r="ER48" s="290">
        <f t="shared" si="102"/>
        <v>0</v>
      </c>
    </row>
    <row r="49" spans="2:148" x14ac:dyDescent="0.3">
      <c r="B49" s="889"/>
      <c r="C49" s="889"/>
      <c r="D49" s="287" t="str">
        <f>++IFERROR(INDEX(Tabelle!$H$11:$H$16,MATCH(IN_Cespiti_20!E49,Tabelle!$I$11:$I$16,0)),"")</f>
        <v/>
      </c>
      <c r="E49" s="889"/>
      <c r="F49" s="287" t="str">
        <f>++IFERROR(INDEX(Tabelle!$C$10:$C$44,MATCH(IN_Cespiti_20!G49,Tabelle!$E$10:$E$44,0)),"")</f>
        <v/>
      </c>
      <c r="G49" s="889"/>
      <c r="H49" s="889"/>
      <c r="I49" s="890"/>
      <c r="J49" s="890"/>
      <c r="K49" s="890"/>
      <c r="L49" s="890"/>
      <c r="M49" s="292"/>
      <c r="O49" s="889"/>
      <c r="Q49" s="288" t="str">
        <f>IF($D49=3,$M49,+IFERROR(VLOOKUP(CONCATENATE(D49,".",F49),Tabelle!$D$10:$F$44,3,),""))</f>
        <v/>
      </c>
      <c r="R49" s="891"/>
      <c r="S49" s="291"/>
      <c r="T49" s="288" t="str">
        <f>+IF(R49="",Q49,+IF(R49=Tabelle!$B$83,IN_Cespiti_20!Q49,IF(OR(R49=Tabelle!$B$81,R49=Tabelle!$B$82),IN_Cespiti_20!S49,0)))</f>
        <v/>
      </c>
      <c r="V49" s="289">
        <f>+IFERROR(VLOOKUP($H49,Tabelle!$N$10:$O$58,2,FALSE),0)</f>
        <v>0</v>
      </c>
      <c r="W49" s="290">
        <f t="shared" si="26"/>
        <v>0</v>
      </c>
      <c r="X49" s="290" t="e">
        <f>IF(OR($O49&gt;$W$5,$O49=""),#REF!*$V49,0)</f>
        <v>#REF!</v>
      </c>
      <c r="Y49" s="290">
        <f t="shared" si="27"/>
        <v>0</v>
      </c>
      <c r="Z49" s="290" t="e">
        <f>IF(OR($O49&gt;$W$5,$O49=""),#REF!*$V49,0)</f>
        <v>#REF!</v>
      </c>
      <c r="AA49" s="290">
        <f t="shared" si="64"/>
        <v>0</v>
      </c>
      <c r="AB49" s="290">
        <f t="shared" si="28"/>
        <v>0</v>
      </c>
      <c r="AC49" s="290">
        <f t="shared" si="29"/>
        <v>0</v>
      </c>
      <c r="AD49" s="290">
        <f t="shared" si="30"/>
        <v>0</v>
      </c>
      <c r="AE49" s="9"/>
      <c r="AF49" s="289">
        <f>+IFERROR(VLOOKUP($H49,Tabelle!$N$10:$P$58,3,FALSE),0)</f>
        <v>0</v>
      </c>
      <c r="AG49" s="290">
        <f t="shared" si="31"/>
        <v>0</v>
      </c>
      <c r="AH49" s="290" t="e">
        <f>IF(OR($O49&gt;$AG$5,$O49=""),(X49+AA49)*Tabelle!$P$51,0)</f>
        <v>#REF!</v>
      </c>
      <c r="AI49" s="290">
        <f t="shared" si="32"/>
        <v>0</v>
      </c>
      <c r="AJ49" s="290" t="e">
        <f>IF(OR($O49&gt;$AG$5,$O49=""),(Z49+AB49)*Tabelle!$P$51,0)</f>
        <v>#REF!</v>
      </c>
      <c r="AK49" s="290">
        <f t="shared" si="65"/>
        <v>0</v>
      </c>
      <c r="AL49" s="290">
        <f t="shared" si="66"/>
        <v>0</v>
      </c>
      <c r="AM49" s="290">
        <f t="shared" si="33"/>
        <v>0</v>
      </c>
      <c r="AN49" s="290">
        <f t="shared" si="34"/>
        <v>0</v>
      </c>
      <c r="AP49" s="289">
        <f>+IFERROR(VLOOKUP($H49,Tabelle!$N$10:$Q$58,4,FALSE),0)</f>
        <v>0</v>
      </c>
      <c r="AQ49" s="290">
        <f t="shared" si="35"/>
        <v>0</v>
      </c>
      <c r="AR49" s="290" t="e">
        <f>IF(OR($O49&gt;$AQ$5,$O49=""),(AH49+AK49)*Tabelle!$Q$52,0)</f>
        <v>#REF!</v>
      </c>
      <c r="AS49" s="290">
        <f t="shared" si="36"/>
        <v>0</v>
      </c>
      <c r="AT49" s="290" t="e">
        <f>IF(OR($O49&gt;$AQ$5,$O49=""),(AJ49+AL49)*Tabelle!$Q$52,0)</f>
        <v>#REF!</v>
      </c>
      <c r="AU49" s="290">
        <f t="shared" si="37"/>
        <v>0</v>
      </c>
      <c r="AV49" s="290">
        <f t="shared" si="67"/>
        <v>0</v>
      </c>
      <c r="AW49" s="290">
        <f t="shared" si="68"/>
        <v>0</v>
      </c>
      <c r="AX49" s="290">
        <f t="shared" si="38"/>
        <v>0</v>
      </c>
      <c r="AZ49" s="289">
        <f>+IFERROR(VLOOKUP($H49,Tabelle!$N$10:$R$58,5,FALSE),0)</f>
        <v>0</v>
      </c>
      <c r="BA49" s="290">
        <f t="shared" si="39"/>
        <v>0</v>
      </c>
      <c r="BB49" s="290" t="e">
        <f>IF(OR($O49&gt;$BA$5,$O49=""),(AR49+AU49)*Tabelle!$R$53,0)</f>
        <v>#REF!</v>
      </c>
      <c r="BC49" s="290">
        <f t="shared" si="40"/>
        <v>0</v>
      </c>
      <c r="BD49" s="290" t="e">
        <f>IF(OR($O49&gt;$BA$5,$O49=""),(AT49+AV49)*Tabelle!$R$53,0)</f>
        <v>#REF!</v>
      </c>
      <c r="BE49" s="290">
        <f t="shared" si="69"/>
        <v>0</v>
      </c>
      <c r="BF49" s="290">
        <f t="shared" si="41"/>
        <v>0</v>
      </c>
      <c r="BG49" s="290">
        <f t="shared" si="70"/>
        <v>0</v>
      </c>
      <c r="BH49" s="290">
        <f t="shared" si="42"/>
        <v>0</v>
      </c>
      <c r="BJ49" s="289">
        <f>+IFERROR(VLOOKUP($H49,Tabelle!$N$10:$S$58,6,FALSE),0)</f>
        <v>0</v>
      </c>
      <c r="BK49" s="290">
        <f t="shared" si="43"/>
        <v>0</v>
      </c>
      <c r="BL49" s="290" t="e">
        <f>IF(OR($O49&gt;$BK$5,$O49=""),(BB49+BE49)*Tabelle!$S$54,0)</f>
        <v>#REF!</v>
      </c>
      <c r="BM49" s="290">
        <f t="shared" si="44"/>
        <v>0</v>
      </c>
      <c r="BN49" s="290" t="e">
        <f>IF(OR($O49&gt;$BK$5,$O49=""),(BD49+BF49)*Tabelle!$S$54,0)</f>
        <v>#REF!</v>
      </c>
      <c r="BO49" s="290">
        <f t="shared" si="45"/>
        <v>0</v>
      </c>
      <c r="BP49" s="290">
        <f t="shared" si="46"/>
        <v>0</v>
      </c>
      <c r="BQ49" s="290">
        <f t="shared" si="47"/>
        <v>0</v>
      </c>
      <c r="BR49" s="290">
        <f t="shared" si="48"/>
        <v>0</v>
      </c>
      <c r="BT49" s="289">
        <f>+IFERROR(IF(H49=2021,VLOOKUP($H49,Tabelle!$N$10:$T$58,7,FALSE),0),0)</f>
        <v>0</v>
      </c>
      <c r="BU49" s="290">
        <f t="shared" si="49"/>
        <v>0</v>
      </c>
      <c r="BV49" s="290">
        <f t="shared" si="50"/>
        <v>0</v>
      </c>
      <c r="BW49" s="290">
        <f t="shared" si="71"/>
        <v>0</v>
      </c>
      <c r="BX49" s="290">
        <f t="shared" si="71"/>
        <v>0</v>
      </c>
      <c r="BY49" s="290">
        <f t="shared" si="72"/>
        <v>0</v>
      </c>
      <c r="BZ49" s="290">
        <f t="shared" si="73"/>
        <v>0</v>
      </c>
      <c r="CB49" s="289">
        <f>+IFERROR(IF(AND(H49&lt;=2022,H49&gt;=2021),VLOOKUP($H49,Tabelle!$N$10:$U$58,8,FALSE),0),0)</f>
        <v>0</v>
      </c>
      <c r="CC49" s="290">
        <f t="shared" si="74"/>
        <v>0</v>
      </c>
      <c r="CD49" s="290">
        <f>IF(OR($O49&gt;$CC$5,$O49=""),+BW49*Tabelle!$U$56,0)</f>
        <v>0</v>
      </c>
      <c r="CE49" s="290">
        <f t="shared" si="51"/>
        <v>0</v>
      </c>
      <c r="CF49" s="290">
        <f>IF(OR($O49&gt;$CC$5,$O49=""),+BX49*Tabelle!$U$56,0)</f>
        <v>0</v>
      </c>
      <c r="CG49" s="290">
        <f t="shared" si="75"/>
        <v>0</v>
      </c>
      <c r="CH49" s="290">
        <f t="shared" si="76"/>
        <v>0</v>
      </c>
      <c r="CI49" s="290">
        <f t="shared" si="77"/>
        <v>0</v>
      </c>
      <c r="CJ49" s="290">
        <f t="shared" si="78"/>
        <v>0</v>
      </c>
      <c r="CL49" s="289">
        <f>+IFERROR(IF(AND(H49&lt;=2023,H49&gt;=2021),VLOOKUP($H49,Tabelle!$N$10:$V$58,9,FALSE),0),0)</f>
        <v>0</v>
      </c>
      <c r="CM49" s="290">
        <f t="shared" si="52"/>
        <v>0</v>
      </c>
      <c r="CN49" s="290">
        <f>IF(OR($O49&gt;$CM$5,$O49=""),+(CD49+CG49)*Tabelle!$V$57,0)</f>
        <v>0</v>
      </c>
      <c r="CO49" s="290">
        <f t="shared" si="53"/>
        <v>0</v>
      </c>
      <c r="CP49" s="290">
        <f>IF(OR($O49&gt;$CM$5,$O49=""),+(CF49+CH49)*Tabelle!$V$57,0)</f>
        <v>0</v>
      </c>
      <c r="CQ49" s="290">
        <f t="shared" si="79"/>
        <v>0</v>
      </c>
      <c r="CR49" s="290">
        <f t="shared" si="80"/>
        <v>0</v>
      </c>
      <c r="CS49" s="290">
        <f t="shared" si="81"/>
        <v>0</v>
      </c>
      <c r="CT49" s="290">
        <f t="shared" si="82"/>
        <v>0</v>
      </c>
      <c r="CV49" s="289">
        <f>+IFERROR(IF(AND(R49&lt;=2023,R49&gt;=2021),VLOOKUP($H49,Tabelle!$N$10:$V$58,9,FALSE),0),0)</f>
        <v>0</v>
      </c>
      <c r="CW49" s="290">
        <f t="shared" si="54"/>
        <v>0</v>
      </c>
      <c r="CX49" s="290">
        <f>IF(OR($O49&gt;$CM$5,$O49=""),+(CN49+CQ49)*Tabelle!$V$57,0)</f>
        <v>0</v>
      </c>
      <c r="CY49" s="290">
        <f t="shared" si="55"/>
        <v>0</v>
      </c>
      <c r="CZ49" s="290">
        <f>IF(OR($O49&gt;$CM$5,$O49=""),+(CP49+CR49)*Tabelle!$V$57,0)</f>
        <v>0</v>
      </c>
      <c r="DA49" s="290">
        <f t="shared" si="83"/>
        <v>0</v>
      </c>
      <c r="DB49" s="290">
        <f t="shared" si="84"/>
        <v>0</v>
      </c>
      <c r="DC49" s="290">
        <f t="shared" si="85"/>
        <v>0</v>
      </c>
      <c r="DD49" s="290">
        <f t="shared" si="86"/>
        <v>0</v>
      </c>
      <c r="DF49" s="289">
        <f>+IFERROR(IF(AND(AB49&lt;=2023,AB49&gt;=2021),VLOOKUP($H49,Tabelle!$N$10:$V$58,9,FALSE),0),0)</f>
        <v>0</v>
      </c>
      <c r="DG49" s="290">
        <f t="shared" si="56"/>
        <v>0</v>
      </c>
      <c r="DH49" s="290">
        <f>IF(OR($O49&gt;$CM$5,$O49=""),+(CX49+DA49)*Tabelle!$V$57,0)</f>
        <v>0</v>
      </c>
      <c r="DI49" s="290">
        <f t="shared" si="57"/>
        <v>0</v>
      </c>
      <c r="DJ49" s="290">
        <f>IF(OR($O49&gt;$CM$5,$O49=""),+(CZ49+DB49)*Tabelle!$V$57,0)</f>
        <v>0</v>
      </c>
      <c r="DK49" s="290">
        <f t="shared" si="87"/>
        <v>0</v>
      </c>
      <c r="DL49" s="290">
        <f t="shared" si="88"/>
        <v>0</v>
      </c>
      <c r="DM49" s="290">
        <f t="shared" si="89"/>
        <v>0</v>
      </c>
      <c r="DN49" s="290">
        <f t="shared" si="90"/>
        <v>0</v>
      </c>
      <c r="DP49" s="289">
        <f>+IFERROR(IF(AND(AL49&lt;=2023,AL49&gt;=2021),VLOOKUP($H49,Tabelle!$N$10:$V$58,9,FALSE),0),0)</f>
        <v>0</v>
      </c>
      <c r="DQ49" s="290">
        <f t="shared" si="58"/>
        <v>0</v>
      </c>
      <c r="DR49" s="290">
        <f>IF(OR($O49&gt;$CM$5,$O49=""),+(DH49+DK49)*Tabelle!$V$57,0)</f>
        <v>0</v>
      </c>
      <c r="DS49" s="290">
        <f t="shared" si="59"/>
        <v>0</v>
      </c>
      <c r="DT49" s="290">
        <f>IF(OR($O49&gt;$CM$5,$O49=""),+(DJ49+DL49)*Tabelle!$V$57,0)</f>
        <v>0</v>
      </c>
      <c r="DU49" s="290">
        <f t="shared" si="91"/>
        <v>0</v>
      </c>
      <c r="DV49" s="290">
        <f t="shared" si="92"/>
        <v>0</v>
      </c>
      <c r="DW49" s="290">
        <f t="shared" si="93"/>
        <v>0</v>
      </c>
      <c r="DX49" s="290">
        <f t="shared" si="94"/>
        <v>0</v>
      </c>
      <c r="DZ49" s="289">
        <f>+IFERROR(IF(AND(AV49&lt;=2023,AV49&gt;=2021),VLOOKUP($H49,Tabelle!$N$10:$V$58,9,FALSE),0),0)</f>
        <v>0</v>
      </c>
      <c r="EA49" s="290">
        <f t="shared" si="60"/>
        <v>0</v>
      </c>
      <c r="EB49" s="290">
        <f>IF(OR($O49&gt;$CM$5,$O49=""),+(DR49+DU49)*Tabelle!$V$57,0)</f>
        <v>0</v>
      </c>
      <c r="EC49" s="290">
        <f t="shared" si="61"/>
        <v>0</v>
      </c>
      <c r="ED49" s="290">
        <f>IF(OR($O49&gt;$CM$5,$O49=""),+(DT49+DV49)*Tabelle!$V$57,0)</f>
        <v>0</v>
      </c>
      <c r="EE49" s="290">
        <f t="shared" si="95"/>
        <v>0</v>
      </c>
      <c r="EF49" s="290">
        <f t="shared" si="96"/>
        <v>0</v>
      </c>
      <c r="EG49" s="290">
        <f t="shared" si="97"/>
        <v>0</v>
      </c>
      <c r="EH49" s="290">
        <f t="shared" si="98"/>
        <v>0</v>
      </c>
      <c r="EJ49" s="289">
        <f>+IFERROR(IF(AND(BF49&lt;=2023,BF49&gt;=2021),VLOOKUP($H49,Tabelle!$N$10:$V$58,9,FALSE),0),0)</f>
        <v>0</v>
      </c>
      <c r="EK49" s="290">
        <f t="shared" si="62"/>
        <v>0</v>
      </c>
      <c r="EL49" s="290">
        <f>IF(OR($O49&gt;$CM$5,$O49=""),+(EB49+EE49)*Tabelle!$V$57,0)</f>
        <v>0</v>
      </c>
      <c r="EM49" s="290">
        <f t="shared" si="63"/>
        <v>0</v>
      </c>
      <c r="EN49" s="290">
        <f>IF(OR($O49&gt;$CM$5,$O49=""),+(ED49+EF49)*Tabelle!$V$57,0)</f>
        <v>0</v>
      </c>
      <c r="EO49" s="290">
        <f t="shared" si="99"/>
        <v>0</v>
      </c>
      <c r="EP49" s="290">
        <f t="shared" si="100"/>
        <v>0</v>
      </c>
      <c r="EQ49" s="290">
        <f t="shared" si="101"/>
        <v>0</v>
      </c>
      <c r="ER49" s="290">
        <f t="shared" si="102"/>
        <v>0</v>
      </c>
    </row>
    <row r="50" spans="2:148" x14ac:dyDescent="0.3">
      <c r="B50" s="889"/>
      <c r="C50" s="889"/>
      <c r="D50" s="287" t="str">
        <f>++IFERROR(INDEX(Tabelle!$H$11:$H$16,MATCH(IN_Cespiti_20!E50,Tabelle!$I$11:$I$16,0)),"")</f>
        <v/>
      </c>
      <c r="E50" s="889"/>
      <c r="F50" s="287" t="str">
        <f>++IFERROR(INDEX(Tabelle!$C$10:$C$44,MATCH(IN_Cespiti_20!G50,Tabelle!$E$10:$E$44,0)),"")</f>
        <v/>
      </c>
      <c r="G50" s="889"/>
      <c r="H50" s="889"/>
      <c r="I50" s="890"/>
      <c r="J50" s="890"/>
      <c r="K50" s="890"/>
      <c r="L50" s="890"/>
      <c r="M50" s="292"/>
      <c r="O50" s="889"/>
      <c r="Q50" s="288" t="str">
        <f>IF($D50=3,$M50,+IFERROR(VLOOKUP(CONCATENATE(D50,".",F50),Tabelle!$D$10:$F$44,3,),""))</f>
        <v/>
      </c>
      <c r="R50" s="891"/>
      <c r="S50" s="291"/>
      <c r="T50" s="288" t="str">
        <f>+IF(R50="",Q50,+IF(R50=Tabelle!$B$83,IN_Cespiti_20!Q50,IF(OR(R50=Tabelle!$B$81,R50=Tabelle!$B$82),IN_Cespiti_20!S50,0)))</f>
        <v/>
      </c>
      <c r="V50" s="289">
        <f>+IFERROR(VLOOKUP($H50,Tabelle!$N$10:$O$58,2,FALSE),0)</f>
        <v>0</v>
      </c>
      <c r="W50" s="290">
        <f t="shared" si="26"/>
        <v>0</v>
      </c>
      <c r="X50" s="290" t="e">
        <f>IF(OR($O50&gt;$W$5,$O50=""),#REF!*$V50,0)</f>
        <v>#REF!</v>
      </c>
      <c r="Y50" s="290">
        <f t="shared" si="27"/>
        <v>0</v>
      </c>
      <c r="Z50" s="290" t="e">
        <f>IF(OR($O50&gt;$W$5,$O50=""),#REF!*$V50,0)</f>
        <v>#REF!</v>
      </c>
      <c r="AA50" s="290">
        <f t="shared" si="64"/>
        <v>0</v>
      </c>
      <c r="AB50" s="290">
        <f t="shared" si="28"/>
        <v>0</v>
      </c>
      <c r="AC50" s="290">
        <f t="shared" si="29"/>
        <v>0</v>
      </c>
      <c r="AD50" s="290">
        <f t="shared" si="30"/>
        <v>0</v>
      </c>
      <c r="AE50" s="9"/>
      <c r="AF50" s="289">
        <f>+IFERROR(VLOOKUP($H50,Tabelle!$N$10:$P$58,3,FALSE),0)</f>
        <v>0</v>
      </c>
      <c r="AG50" s="290">
        <f t="shared" si="31"/>
        <v>0</v>
      </c>
      <c r="AH50" s="290" t="e">
        <f>IF(OR($O50&gt;$AG$5,$O50=""),(X50+AA50)*Tabelle!$P$51,0)</f>
        <v>#REF!</v>
      </c>
      <c r="AI50" s="290">
        <f t="shared" si="32"/>
        <v>0</v>
      </c>
      <c r="AJ50" s="290" t="e">
        <f>IF(OR($O50&gt;$AG$5,$O50=""),(Z50+AB50)*Tabelle!$P$51,0)</f>
        <v>#REF!</v>
      </c>
      <c r="AK50" s="290">
        <f t="shared" si="65"/>
        <v>0</v>
      </c>
      <c r="AL50" s="290">
        <f t="shared" si="66"/>
        <v>0</v>
      </c>
      <c r="AM50" s="290">
        <f t="shared" si="33"/>
        <v>0</v>
      </c>
      <c r="AN50" s="290">
        <f t="shared" si="34"/>
        <v>0</v>
      </c>
      <c r="AP50" s="289">
        <f>+IFERROR(VLOOKUP($H50,Tabelle!$N$10:$Q$58,4,FALSE),0)</f>
        <v>0</v>
      </c>
      <c r="AQ50" s="290">
        <f t="shared" si="35"/>
        <v>0</v>
      </c>
      <c r="AR50" s="290" t="e">
        <f>IF(OR($O50&gt;$AQ$5,$O50=""),(AH50+AK50)*Tabelle!$Q$52,0)</f>
        <v>#REF!</v>
      </c>
      <c r="AS50" s="290">
        <f t="shared" si="36"/>
        <v>0</v>
      </c>
      <c r="AT50" s="290" t="e">
        <f>IF(OR($O50&gt;$AQ$5,$O50=""),(AJ50+AL50)*Tabelle!$Q$52,0)</f>
        <v>#REF!</v>
      </c>
      <c r="AU50" s="290">
        <f t="shared" si="37"/>
        <v>0</v>
      </c>
      <c r="AV50" s="290">
        <f t="shared" si="67"/>
        <v>0</v>
      </c>
      <c r="AW50" s="290">
        <f t="shared" si="68"/>
        <v>0</v>
      </c>
      <c r="AX50" s="290">
        <f t="shared" si="38"/>
        <v>0</v>
      </c>
      <c r="AZ50" s="289">
        <f>+IFERROR(VLOOKUP($H50,Tabelle!$N$10:$R$58,5,FALSE),0)</f>
        <v>0</v>
      </c>
      <c r="BA50" s="290">
        <f t="shared" si="39"/>
        <v>0</v>
      </c>
      <c r="BB50" s="290" t="e">
        <f>IF(OR($O50&gt;$BA$5,$O50=""),(AR50+AU50)*Tabelle!$R$53,0)</f>
        <v>#REF!</v>
      </c>
      <c r="BC50" s="290">
        <f t="shared" si="40"/>
        <v>0</v>
      </c>
      <c r="BD50" s="290" t="e">
        <f>IF(OR($O50&gt;$BA$5,$O50=""),(AT50+AV50)*Tabelle!$R$53,0)</f>
        <v>#REF!</v>
      </c>
      <c r="BE50" s="290">
        <f t="shared" si="69"/>
        <v>0</v>
      </c>
      <c r="BF50" s="290">
        <f t="shared" si="41"/>
        <v>0</v>
      </c>
      <c r="BG50" s="290">
        <f t="shared" si="70"/>
        <v>0</v>
      </c>
      <c r="BH50" s="290">
        <f t="shared" si="42"/>
        <v>0</v>
      </c>
      <c r="BJ50" s="289">
        <f>+IFERROR(VLOOKUP($H50,Tabelle!$N$10:$S$58,6,FALSE),0)</f>
        <v>0</v>
      </c>
      <c r="BK50" s="290">
        <f t="shared" si="43"/>
        <v>0</v>
      </c>
      <c r="BL50" s="290" t="e">
        <f>IF(OR($O50&gt;$BK$5,$O50=""),(BB50+BE50)*Tabelle!$S$54,0)</f>
        <v>#REF!</v>
      </c>
      <c r="BM50" s="290">
        <f t="shared" si="44"/>
        <v>0</v>
      </c>
      <c r="BN50" s="290" t="e">
        <f>IF(OR($O50&gt;$BK$5,$O50=""),(BD50+BF50)*Tabelle!$S$54,0)</f>
        <v>#REF!</v>
      </c>
      <c r="BO50" s="290">
        <f t="shared" si="45"/>
        <v>0</v>
      </c>
      <c r="BP50" s="290">
        <f t="shared" si="46"/>
        <v>0</v>
      </c>
      <c r="BQ50" s="290">
        <f t="shared" si="47"/>
        <v>0</v>
      </c>
      <c r="BR50" s="290">
        <f t="shared" si="48"/>
        <v>0</v>
      </c>
      <c r="BT50" s="289">
        <f>+IFERROR(IF(H50=2021,VLOOKUP($H50,Tabelle!$N$10:$T$58,7,FALSE),0),0)</f>
        <v>0</v>
      </c>
      <c r="BU50" s="290">
        <f t="shared" si="49"/>
        <v>0</v>
      </c>
      <c r="BV50" s="290">
        <f t="shared" si="50"/>
        <v>0</v>
      </c>
      <c r="BW50" s="290">
        <f t="shared" si="71"/>
        <v>0</v>
      </c>
      <c r="BX50" s="290">
        <f t="shared" si="71"/>
        <v>0</v>
      </c>
      <c r="BY50" s="290">
        <f t="shared" si="72"/>
        <v>0</v>
      </c>
      <c r="BZ50" s="290">
        <f t="shared" si="73"/>
        <v>0</v>
      </c>
      <c r="CB50" s="289">
        <f>+IFERROR(IF(AND(H50&lt;=2022,H50&gt;=2021),VLOOKUP($H50,Tabelle!$N$10:$U$58,8,FALSE),0),0)</f>
        <v>0</v>
      </c>
      <c r="CC50" s="290">
        <f t="shared" si="74"/>
        <v>0</v>
      </c>
      <c r="CD50" s="290">
        <f>IF(OR($O50&gt;$CC$5,$O50=""),+BW50*Tabelle!$U$56,0)</f>
        <v>0</v>
      </c>
      <c r="CE50" s="290">
        <f t="shared" si="51"/>
        <v>0</v>
      </c>
      <c r="CF50" s="290">
        <f>IF(OR($O50&gt;$CC$5,$O50=""),+BX50*Tabelle!$U$56,0)</f>
        <v>0</v>
      </c>
      <c r="CG50" s="290">
        <f t="shared" si="75"/>
        <v>0</v>
      </c>
      <c r="CH50" s="290">
        <f t="shared" si="76"/>
        <v>0</v>
      </c>
      <c r="CI50" s="290">
        <f t="shared" si="77"/>
        <v>0</v>
      </c>
      <c r="CJ50" s="290">
        <f t="shared" si="78"/>
        <v>0</v>
      </c>
      <c r="CL50" s="289">
        <f>+IFERROR(IF(AND(H50&lt;=2023,H50&gt;=2021),VLOOKUP($H50,Tabelle!$N$10:$V$58,9,FALSE),0),0)</f>
        <v>0</v>
      </c>
      <c r="CM50" s="290">
        <f t="shared" si="52"/>
        <v>0</v>
      </c>
      <c r="CN50" s="290">
        <f>IF(OR($O50&gt;$CM$5,$O50=""),+(CD50+CG50)*Tabelle!$V$57,0)</f>
        <v>0</v>
      </c>
      <c r="CO50" s="290">
        <f t="shared" si="53"/>
        <v>0</v>
      </c>
      <c r="CP50" s="290">
        <f>IF(OR($O50&gt;$CM$5,$O50=""),+(CF50+CH50)*Tabelle!$V$57,0)</f>
        <v>0</v>
      </c>
      <c r="CQ50" s="290">
        <f t="shared" si="79"/>
        <v>0</v>
      </c>
      <c r="CR50" s="290">
        <f t="shared" si="80"/>
        <v>0</v>
      </c>
      <c r="CS50" s="290">
        <f t="shared" si="81"/>
        <v>0</v>
      </c>
      <c r="CT50" s="290">
        <f t="shared" si="82"/>
        <v>0</v>
      </c>
      <c r="CV50" s="289">
        <f>+IFERROR(IF(AND(R50&lt;=2023,R50&gt;=2021),VLOOKUP($H50,Tabelle!$N$10:$V$58,9,FALSE),0),0)</f>
        <v>0</v>
      </c>
      <c r="CW50" s="290">
        <f t="shared" si="54"/>
        <v>0</v>
      </c>
      <c r="CX50" s="290">
        <f>IF(OR($O50&gt;$CM$5,$O50=""),+(CN50+CQ50)*Tabelle!$V$57,0)</f>
        <v>0</v>
      </c>
      <c r="CY50" s="290">
        <f t="shared" si="55"/>
        <v>0</v>
      </c>
      <c r="CZ50" s="290">
        <f>IF(OR($O50&gt;$CM$5,$O50=""),+(CP50+CR50)*Tabelle!$V$57,0)</f>
        <v>0</v>
      </c>
      <c r="DA50" s="290">
        <f t="shared" si="83"/>
        <v>0</v>
      </c>
      <c r="DB50" s="290">
        <f t="shared" si="84"/>
        <v>0</v>
      </c>
      <c r="DC50" s="290">
        <f t="shared" si="85"/>
        <v>0</v>
      </c>
      <c r="DD50" s="290">
        <f t="shared" si="86"/>
        <v>0</v>
      </c>
      <c r="DF50" s="289">
        <f>+IFERROR(IF(AND(AB50&lt;=2023,AB50&gt;=2021),VLOOKUP($H50,Tabelle!$N$10:$V$58,9,FALSE),0),0)</f>
        <v>0</v>
      </c>
      <c r="DG50" s="290">
        <f t="shared" si="56"/>
        <v>0</v>
      </c>
      <c r="DH50" s="290">
        <f>IF(OR($O50&gt;$CM$5,$O50=""),+(CX50+DA50)*Tabelle!$V$57,0)</f>
        <v>0</v>
      </c>
      <c r="DI50" s="290">
        <f t="shared" si="57"/>
        <v>0</v>
      </c>
      <c r="DJ50" s="290">
        <f>IF(OR($O50&gt;$CM$5,$O50=""),+(CZ50+DB50)*Tabelle!$V$57,0)</f>
        <v>0</v>
      </c>
      <c r="DK50" s="290">
        <f t="shared" si="87"/>
        <v>0</v>
      </c>
      <c r="DL50" s="290">
        <f t="shared" si="88"/>
        <v>0</v>
      </c>
      <c r="DM50" s="290">
        <f t="shared" si="89"/>
        <v>0</v>
      </c>
      <c r="DN50" s="290">
        <f t="shared" si="90"/>
        <v>0</v>
      </c>
      <c r="DP50" s="289">
        <f>+IFERROR(IF(AND(AL50&lt;=2023,AL50&gt;=2021),VLOOKUP($H50,Tabelle!$N$10:$V$58,9,FALSE),0),0)</f>
        <v>0</v>
      </c>
      <c r="DQ50" s="290">
        <f t="shared" si="58"/>
        <v>0</v>
      </c>
      <c r="DR50" s="290">
        <f>IF(OR($O50&gt;$CM$5,$O50=""),+(DH50+DK50)*Tabelle!$V$57,0)</f>
        <v>0</v>
      </c>
      <c r="DS50" s="290">
        <f t="shared" si="59"/>
        <v>0</v>
      </c>
      <c r="DT50" s="290">
        <f>IF(OR($O50&gt;$CM$5,$O50=""),+(DJ50+DL50)*Tabelle!$V$57,0)</f>
        <v>0</v>
      </c>
      <c r="DU50" s="290">
        <f t="shared" si="91"/>
        <v>0</v>
      </c>
      <c r="DV50" s="290">
        <f t="shared" si="92"/>
        <v>0</v>
      </c>
      <c r="DW50" s="290">
        <f t="shared" si="93"/>
        <v>0</v>
      </c>
      <c r="DX50" s="290">
        <f t="shared" si="94"/>
        <v>0</v>
      </c>
      <c r="DZ50" s="289">
        <f>+IFERROR(IF(AND(AV50&lt;=2023,AV50&gt;=2021),VLOOKUP($H50,Tabelle!$N$10:$V$58,9,FALSE),0),0)</f>
        <v>0</v>
      </c>
      <c r="EA50" s="290">
        <f t="shared" si="60"/>
        <v>0</v>
      </c>
      <c r="EB50" s="290">
        <f>IF(OR($O50&gt;$CM$5,$O50=""),+(DR50+DU50)*Tabelle!$V$57,0)</f>
        <v>0</v>
      </c>
      <c r="EC50" s="290">
        <f t="shared" si="61"/>
        <v>0</v>
      </c>
      <c r="ED50" s="290">
        <f>IF(OR($O50&gt;$CM$5,$O50=""),+(DT50+DV50)*Tabelle!$V$57,0)</f>
        <v>0</v>
      </c>
      <c r="EE50" s="290">
        <f t="shared" si="95"/>
        <v>0</v>
      </c>
      <c r="EF50" s="290">
        <f t="shared" si="96"/>
        <v>0</v>
      </c>
      <c r="EG50" s="290">
        <f t="shared" si="97"/>
        <v>0</v>
      </c>
      <c r="EH50" s="290">
        <f t="shared" si="98"/>
        <v>0</v>
      </c>
      <c r="EJ50" s="289">
        <f>+IFERROR(IF(AND(BF50&lt;=2023,BF50&gt;=2021),VLOOKUP($H50,Tabelle!$N$10:$V$58,9,FALSE),0),0)</f>
        <v>0</v>
      </c>
      <c r="EK50" s="290">
        <f t="shared" si="62"/>
        <v>0</v>
      </c>
      <c r="EL50" s="290">
        <f>IF(OR($O50&gt;$CM$5,$O50=""),+(EB50+EE50)*Tabelle!$V$57,0)</f>
        <v>0</v>
      </c>
      <c r="EM50" s="290">
        <f t="shared" si="63"/>
        <v>0</v>
      </c>
      <c r="EN50" s="290">
        <f>IF(OR($O50&gt;$CM$5,$O50=""),+(ED50+EF50)*Tabelle!$V$57,0)</f>
        <v>0</v>
      </c>
      <c r="EO50" s="290">
        <f t="shared" si="99"/>
        <v>0</v>
      </c>
      <c r="EP50" s="290">
        <f t="shared" si="100"/>
        <v>0</v>
      </c>
      <c r="EQ50" s="290">
        <f t="shared" si="101"/>
        <v>0</v>
      </c>
      <c r="ER50" s="290">
        <f t="shared" si="102"/>
        <v>0</v>
      </c>
    </row>
    <row r="51" spans="2:148" x14ac:dyDescent="0.3">
      <c r="B51" s="889"/>
      <c r="C51" s="889"/>
      <c r="D51" s="287" t="str">
        <f>++IFERROR(INDEX(Tabelle!$H$11:$H$16,MATCH(IN_Cespiti_20!E51,Tabelle!$I$11:$I$16,0)),"")</f>
        <v/>
      </c>
      <c r="E51" s="889"/>
      <c r="F51" s="287" t="str">
        <f>++IFERROR(INDEX(Tabelle!$C$10:$C$44,MATCH(IN_Cespiti_20!G51,Tabelle!$E$10:$E$44,0)),"")</f>
        <v/>
      </c>
      <c r="G51" s="889"/>
      <c r="H51" s="889"/>
      <c r="I51" s="890"/>
      <c r="J51" s="890"/>
      <c r="K51" s="890"/>
      <c r="L51" s="890"/>
      <c r="M51" s="292"/>
      <c r="O51" s="889"/>
      <c r="Q51" s="288" t="str">
        <f>IF($D51=3,$M51,+IFERROR(VLOOKUP(CONCATENATE(D51,".",F51),Tabelle!$D$10:$F$44,3,),""))</f>
        <v/>
      </c>
      <c r="R51" s="891"/>
      <c r="S51" s="291"/>
      <c r="T51" s="288" t="str">
        <f>+IF(R51="",Q51,+IF(R51=Tabelle!$B$83,IN_Cespiti_20!Q51,IF(OR(R51=Tabelle!$B$81,R51=Tabelle!$B$82),IN_Cespiti_20!S51,0)))</f>
        <v/>
      </c>
      <c r="V51" s="289">
        <f>+IFERROR(VLOOKUP($H51,Tabelle!$N$10:$O$58,2,FALSE),0)</f>
        <v>0</v>
      </c>
      <c r="W51" s="290">
        <f t="shared" si="26"/>
        <v>0</v>
      </c>
      <c r="X51" s="290" t="e">
        <f>IF(OR($O51&gt;$W$5,$O51=""),#REF!*$V51,0)</f>
        <v>#REF!</v>
      </c>
      <c r="Y51" s="290">
        <f t="shared" si="27"/>
        <v>0</v>
      </c>
      <c r="Z51" s="290" t="e">
        <f>IF(OR($O51&gt;$W$5,$O51=""),#REF!*$V51,0)</f>
        <v>#REF!</v>
      </c>
      <c r="AA51" s="290">
        <f t="shared" si="64"/>
        <v>0</v>
      </c>
      <c r="AB51" s="290">
        <f t="shared" si="28"/>
        <v>0</v>
      </c>
      <c r="AC51" s="290">
        <f t="shared" si="29"/>
        <v>0</v>
      </c>
      <c r="AD51" s="290">
        <f t="shared" si="30"/>
        <v>0</v>
      </c>
      <c r="AE51" s="9"/>
      <c r="AF51" s="289">
        <f>+IFERROR(VLOOKUP($H51,Tabelle!$N$10:$P$58,3,FALSE),0)</f>
        <v>0</v>
      </c>
      <c r="AG51" s="290">
        <f t="shared" si="31"/>
        <v>0</v>
      </c>
      <c r="AH51" s="290" t="e">
        <f>IF(OR($O51&gt;$AG$5,$O51=""),(X51+AA51)*Tabelle!$P$51,0)</f>
        <v>#REF!</v>
      </c>
      <c r="AI51" s="290">
        <f t="shared" si="32"/>
        <v>0</v>
      </c>
      <c r="AJ51" s="290" t="e">
        <f>IF(OR($O51&gt;$AG$5,$O51=""),(Z51+AB51)*Tabelle!$P$51,0)</f>
        <v>#REF!</v>
      </c>
      <c r="AK51" s="290">
        <f t="shared" si="65"/>
        <v>0</v>
      </c>
      <c r="AL51" s="290">
        <f t="shared" si="66"/>
        <v>0</v>
      </c>
      <c r="AM51" s="290">
        <f t="shared" si="33"/>
        <v>0</v>
      </c>
      <c r="AN51" s="290">
        <f t="shared" si="34"/>
        <v>0</v>
      </c>
      <c r="AP51" s="289">
        <f>+IFERROR(VLOOKUP($H51,Tabelle!$N$10:$Q$58,4,FALSE),0)</f>
        <v>0</v>
      </c>
      <c r="AQ51" s="290">
        <f t="shared" si="35"/>
        <v>0</v>
      </c>
      <c r="AR51" s="290" t="e">
        <f>IF(OR($O51&gt;$AQ$5,$O51=""),(AH51+AK51)*Tabelle!$Q$52,0)</f>
        <v>#REF!</v>
      </c>
      <c r="AS51" s="290">
        <f t="shared" si="36"/>
        <v>0</v>
      </c>
      <c r="AT51" s="290" t="e">
        <f>IF(OR($O51&gt;$AQ$5,$O51=""),(AJ51+AL51)*Tabelle!$Q$52,0)</f>
        <v>#REF!</v>
      </c>
      <c r="AU51" s="290">
        <f t="shared" si="37"/>
        <v>0</v>
      </c>
      <c r="AV51" s="290">
        <f t="shared" si="67"/>
        <v>0</v>
      </c>
      <c r="AW51" s="290">
        <f t="shared" si="68"/>
        <v>0</v>
      </c>
      <c r="AX51" s="290">
        <f t="shared" si="38"/>
        <v>0</v>
      </c>
      <c r="AZ51" s="289">
        <f>+IFERROR(VLOOKUP($H51,Tabelle!$N$10:$R$58,5,FALSE),0)</f>
        <v>0</v>
      </c>
      <c r="BA51" s="290">
        <f t="shared" si="39"/>
        <v>0</v>
      </c>
      <c r="BB51" s="290" t="e">
        <f>IF(OR($O51&gt;$BA$5,$O51=""),(AR51+AU51)*Tabelle!$R$53,0)</f>
        <v>#REF!</v>
      </c>
      <c r="BC51" s="290">
        <f t="shared" si="40"/>
        <v>0</v>
      </c>
      <c r="BD51" s="290" t="e">
        <f>IF(OR($O51&gt;$BA$5,$O51=""),(AT51+AV51)*Tabelle!$R$53,0)</f>
        <v>#REF!</v>
      </c>
      <c r="BE51" s="290">
        <f t="shared" si="69"/>
        <v>0</v>
      </c>
      <c r="BF51" s="290">
        <f t="shared" si="41"/>
        <v>0</v>
      </c>
      <c r="BG51" s="290">
        <f t="shared" si="70"/>
        <v>0</v>
      </c>
      <c r="BH51" s="290">
        <f t="shared" si="42"/>
        <v>0</v>
      </c>
      <c r="BJ51" s="289">
        <f>+IFERROR(VLOOKUP($H51,Tabelle!$N$10:$S$58,6,FALSE),0)</f>
        <v>0</v>
      </c>
      <c r="BK51" s="290">
        <f t="shared" si="43"/>
        <v>0</v>
      </c>
      <c r="BL51" s="290" t="e">
        <f>IF(OR($O51&gt;$BK$5,$O51=""),(BB51+BE51)*Tabelle!$S$54,0)</f>
        <v>#REF!</v>
      </c>
      <c r="BM51" s="290">
        <f t="shared" si="44"/>
        <v>0</v>
      </c>
      <c r="BN51" s="290" t="e">
        <f>IF(OR($O51&gt;$BK$5,$O51=""),(BD51+BF51)*Tabelle!$S$54,0)</f>
        <v>#REF!</v>
      </c>
      <c r="BO51" s="290">
        <f t="shared" si="45"/>
        <v>0</v>
      </c>
      <c r="BP51" s="290">
        <f t="shared" si="46"/>
        <v>0</v>
      </c>
      <c r="BQ51" s="290">
        <f t="shared" si="47"/>
        <v>0</v>
      </c>
      <c r="BR51" s="290">
        <f t="shared" si="48"/>
        <v>0</v>
      </c>
      <c r="BT51" s="289">
        <f>+IFERROR(IF(H51=2021,VLOOKUP($H51,Tabelle!$N$10:$T$58,7,FALSE),0),0)</f>
        <v>0</v>
      </c>
      <c r="BU51" s="290">
        <f t="shared" si="49"/>
        <v>0</v>
      </c>
      <c r="BV51" s="290">
        <f t="shared" si="50"/>
        <v>0</v>
      </c>
      <c r="BW51" s="290">
        <f t="shared" si="71"/>
        <v>0</v>
      </c>
      <c r="BX51" s="290">
        <f t="shared" si="71"/>
        <v>0</v>
      </c>
      <c r="BY51" s="290">
        <f t="shared" si="72"/>
        <v>0</v>
      </c>
      <c r="BZ51" s="290">
        <f t="shared" si="73"/>
        <v>0</v>
      </c>
      <c r="CB51" s="289">
        <f>+IFERROR(IF(AND(H51&lt;=2022,H51&gt;=2021),VLOOKUP($H51,Tabelle!$N$10:$U$58,8,FALSE),0),0)</f>
        <v>0</v>
      </c>
      <c r="CC51" s="290">
        <f t="shared" si="74"/>
        <v>0</v>
      </c>
      <c r="CD51" s="290">
        <f>IF(OR($O51&gt;$CC$5,$O51=""),+BW51*Tabelle!$U$56,0)</f>
        <v>0</v>
      </c>
      <c r="CE51" s="290">
        <f t="shared" si="51"/>
        <v>0</v>
      </c>
      <c r="CF51" s="290">
        <f>IF(OR($O51&gt;$CC$5,$O51=""),+BX51*Tabelle!$U$56,0)</f>
        <v>0</v>
      </c>
      <c r="CG51" s="290">
        <f t="shared" si="75"/>
        <v>0</v>
      </c>
      <c r="CH51" s="290">
        <f t="shared" si="76"/>
        <v>0</v>
      </c>
      <c r="CI51" s="290">
        <f t="shared" si="77"/>
        <v>0</v>
      </c>
      <c r="CJ51" s="290">
        <f t="shared" si="78"/>
        <v>0</v>
      </c>
      <c r="CL51" s="289">
        <f>+IFERROR(IF(AND(H51&lt;=2023,H51&gt;=2021),VLOOKUP($H51,Tabelle!$N$10:$V$58,9,FALSE),0),0)</f>
        <v>0</v>
      </c>
      <c r="CM51" s="290">
        <f t="shared" si="52"/>
        <v>0</v>
      </c>
      <c r="CN51" s="290">
        <f>IF(OR($O51&gt;$CM$5,$O51=""),+(CD51+CG51)*Tabelle!$V$57,0)</f>
        <v>0</v>
      </c>
      <c r="CO51" s="290">
        <f t="shared" si="53"/>
        <v>0</v>
      </c>
      <c r="CP51" s="290">
        <f>IF(OR($O51&gt;$CM$5,$O51=""),+(CF51+CH51)*Tabelle!$V$57,0)</f>
        <v>0</v>
      </c>
      <c r="CQ51" s="290">
        <f t="shared" si="79"/>
        <v>0</v>
      </c>
      <c r="CR51" s="290">
        <f t="shared" si="80"/>
        <v>0</v>
      </c>
      <c r="CS51" s="290">
        <f t="shared" si="81"/>
        <v>0</v>
      </c>
      <c r="CT51" s="290">
        <f t="shared" si="82"/>
        <v>0</v>
      </c>
      <c r="CV51" s="289">
        <f>+IFERROR(IF(AND(R51&lt;=2023,R51&gt;=2021),VLOOKUP($H51,Tabelle!$N$10:$V$58,9,FALSE),0),0)</f>
        <v>0</v>
      </c>
      <c r="CW51" s="290">
        <f t="shared" si="54"/>
        <v>0</v>
      </c>
      <c r="CX51" s="290">
        <f>IF(OR($O51&gt;$CM$5,$O51=""),+(CN51+CQ51)*Tabelle!$V$57,0)</f>
        <v>0</v>
      </c>
      <c r="CY51" s="290">
        <f t="shared" si="55"/>
        <v>0</v>
      </c>
      <c r="CZ51" s="290">
        <f>IF(OR($O51&gt;$CM$5,$O51=""),+(CP51+CR51)*Tabelle!$V$57,0)</f>
        <v>0</v>
      </c>
      <c r="DA51" s="290">
        <f t="shared" si="83"/>
        <v>0</v>
      </c>
      <c r="DB51" s="290">
        <f t="shared" si="84"/>
        <v>0</v>
      </c>
      <c r="DC51" s="290">
        <f t="shared" si="85"/>
        <v>0</v>
      </c>
      <c r="DD51" s="290">
        <f t="shared" si="86"/>
        <v>0</v>
      </c>
      <c r="DF51" s="289">
        <f>+IFERROR(IF(AND(AB51&lt;=2023,AB51&gt;=2021),VLOOKUP($H51,Tabelle!$N$10:$V$58,9,FALSE),0),0)</f>
        <v>0</v>
      </c>
      <c r="DG51" s="290">
        <f t="shared" si="56"/>
        <v>0</v>
      </c>
      <c r="DH51" s="290">
        <f>IF(OR($O51&gt;$CM$5,$O51=""),+(CX51+DA51)*Tabelle!$V$57,0)</f>
        <v>0</v>
      </c>
      <c r="DI51" s="290">
        <f t="shared" si="57"/>
        <v>0</v>
      </c>
      <c r="DJ51" s="290">
        <f>IF(OR($O51&gt;$CM$5,$O51=""),+(CZ51+DB51)*Tabelle!$V$57,0)</f>
        <v>0</v>
      </c>
      <c r="DK51" s="290">
        <f t="shared" si="87"/>
        <v>0</v>
      </c>
      <c r="DL51" s="290">
        <f t="shared" si="88"/>
        <v>0</v>
      </c>
      <c r="DM51" s="290">
        <f t="shared" si="89"/>
        <v>0</v>
      </c>
      <c r="DN51" s="290">
        <f t="shared" si="90"/>
        <v>0</v>
      </c>
      <c r="DP51" s="289">
        <f>+IFERROR(IF(AND(AL51&lt;=2023,AL51&gt;=2021),VLOOKUP($H51,Tabelle!$N$10:$V$58,9,FALSE),0),0)</f>
        <v>0</v>
      </c>
      <c r="DQ51" s="290">
        <f t="shared" si="58"/>
        <v>0</v>
      </c>
      <c r="DR51" s="290">
        <f>IF(OR($O51&gt;$CM$5,$O51=""),+(DH51+DK51)*Tabelle!$V$57,0)</f>
        <v>0</v>
      </c>
      <c r="DS51" s="290">
        <f t="shared" si="59"/>
        <v>0</v>
      </c>
      <c r="DT51" s="290">
        <f>IF(OR($O51&gt;$CM$5,$O51=""),+(DJ51+DL51)*Tabelle!$V$57,0)</f>
        <v>0</v>
      </c>
      <c r="DU51" s="290">
        <f t="shared" si="91"/>
        <v>0</v>
      </c>
      <c r="DV51" s="290">
        <f t="shared" si="92"/>
        <v>0</v>
      </c>
      <c r="DW51" s="290">
        <f t="shared" si="93"/>
        <v>0</v>
      </c>
      <c r="DX51" s="290">
        <f t="shared" si="94"/>
        <v>0</v>
      </c>
      <c r="DZ51" s="289">
        <f>+IFERROR(IF(AND(AV51&lt;=2023,AV51&gt;=2021),VLOOKUP($H51,Tabelle!$N$10:$V$58,9,FALSE),0),0)</f>
        <v>0</v>
      </c>
      <c r="EA51" s="290">
        <f t="shared" si="60"/>
        <v>0</v>
      </c>
      <c r="EB51" s="290">
        <f>IF(OR($O51&gt;$CM$5,$O51=""),+(DR51+DU51)*Tabelle!$V$57,0)</f>
        <v>0</v>
      </c>
      <c r="EC51" s="290">
        <f t="shared" si="61"/>
        <v>0</v>
      </c>
      <c r="ED51" s="290">
        <f>IF(OR($O51&gt;$CM$5,$O51=""),+(DT51+DV51)*Tabelle!$V$57,0)</f>
        <v>0</v>
      </c>
      <c r="EE51" s="290">
        <f t="shared" si="95"/>
        <v>0</v>
      </c>
      <c r="EF51" s="290">
        <f t="shared" si="96"/>
        <v>0</v>
      </c>
      <c r="EG51" s="290">
        <f t="shared" si="97"/>
        <v>0</v>
      </c>
      <c r="EH51" s="290">
        <f t="shared" si="98"/>
        <v>0</v>
      </c>
      <c r="EJ51" s="289">
        <f>+IFERROR(IF(AND(BF51&lt;=2023,BF51&gt;=2021),VLOOKUP($H51,Tabelle!$N$10:$V$58,9,FALSE),0),0)</f>
        <v>0</v>
      </c>
      <c r="EK51" s="290">
        <f t="shared" si="62"/>
        <v>0</v>
      </c>
      <c r="EL51" s="290">
        <f>IF(OR($O51&gt;$CM$5,$O51=""),+(EB51+EE51)*Tabelle!$V$57,0)</f>
        <v>0</v>
      </c>
      <c r="EM51" s="290">
        <f t="shared" si="63"/>
        <v>0</v>
      </c>
      <c r="EN51" s="290">
        <f>IF(OR($O51&gt;$CM$5,$O51=""),+(ED51+EF51)*Tabelle!$V$57,0)</f>
        <v>0</v>
      </c>
      <c r="EO51" s="290">
        <f t="shared" si="99"/>
        <v>0</v>
      </c>
      <c r="EP51" s="290">
        <f t="shared" si="100"/>
        <v>0</v>
      </c>
      <c r="EQ51" s="290">
        <f t="shared" si="101"/>
        <v>0</v>
      </c>
      <c r="ER51" s="290">
        <f t="shared" si="102"/>
        <v>0</v>
      </c>
    </row>
    <row r="52" spans="2:148" x14ac:dyDescent="0.3">
      <c r="B52" s="889"/>
      <c r="C52" s="889"/>
      <c r="D52" s="287" t="str">
        <f>++IFERROR(INDEX(Tabelle!$H$11:$H$16,MATCH(IN_Cespiti_20!E52,Tabelle!$I$11:$I$16,0)),"")</f>
        <v/>
      </c>
      <c r="E52" s="889"/>
      <c r="F52" s="287" t="str">
        <f>++IFERROR(INDEX(Tabelle!$C$10:$C$44,MATCH(IN_Cespiti_20!G52,Tabelle!$E$10:$E$44,0)),"")</f>
        <v/>
      </c>
      <c r="G52" s="889"/>
      <c r="H52" s="889"/>
      <c r="I52" s="890"/>
      <c r="J52" s="890"/>
      <c r="K52" s="890"/>
      <c r="L52" s="890"/>
      <c r="M52" s="292"/>
      <c r="O52" s="889"/>
      <c r="Q52" s="288" t="str">
        <f>IF($D52=3,$M52,+IFERROR(VLOOKUP(CONCATENATE(D52,".",F52),Tabelle!$D$10:$F$44,3,),""))</f>
        <v/>
      </c>
      <c r="R52" s="891"/>
      <c r="S52" s="291"/>
      <c r="T52" s="288" t="str">
        <f>+IF(R52="",Q52,+IF(R52=Tabelle!$B$83,IN_Cespiti_20!Q52,IF(OR(R52=Tabelle!$B$81,R52=Tabelle!$B$82),IN_Cespiti_20!S52,0)))</f>
        <v/>
      </c>
      <c r="V52" s="289">
        <f>+IFERROR(VLOOKUP($H52,Tabelle!$N$10:$O$58,2,FALSE),0)</f>
        <v>0</v>
      </c>
      <c r="W52" s="290">
        <f t="shared" si="26"/>
        <v>0</v>
      </c>
      <c r="X52" s="290" t="e">
        <f>IF(OR($O52&gt;$W$5,$O52=""),#REF!*$V52,0)</f>
        <v>#REF!</v>
      </c>
      <c r="Y52" s="290">
        <f t="shared" si="27"/>
        <v>0</v>
      </c>
      <c r="Z52" s="290" t="e">
        <f>IF(OR($O52&gt;$W$5,$O52=""),#REF!*$V52,0)</f>
        <v>#REF!</v>
      </c>
      <c r="AA52" s="290">
        <f t="shared" si="64"/>
        <v>0</v>
      </c>
      <c r="AB52" s="290">
        <f t="shared" si="28"/>
        <v>0</v>
      </c>
      <c r="AC52" s="290">
        <f t="shared" si="29"/>
        <v>0</v>
      </c>
      <c r="AD52" s="290">
        <f t="shared" si="30"/>
        <v>0</v>
      </c>
      <c r="AE52" s="9"/>
      <c r="AF52" s="289">
        <f>+IFERROR(VLOOKUP($H52,Tabelle!$N$10:$P$58,3,FALSE),0)</f>
        <v>0</v>
      </c>
      <c r="AG52" s="290">
        <f t="shared" si="31"/>
        <v>0</v>
      </c>
      <c r="AH52" s="290" t="e">
        <f>IF(OR($O52&gt;$AG$5,$O52=""),(X52+AA52)*Tabelle!$P$51,0)</f>
        <v>#REF!</v>
      </c>
      <c r="AI52" s="290">
        <f t="shared" si="32"/>
        <v>0</v>
      </c>
      <c r="AJ52" s="290" t="e">
        <f>IF(OR($O52&gt;$AG$5,$O52=""),(Z52+AB52)*Tabelle!$P$51,0)</f>
        <v>#REF!</v>
      </c>
      <c r="AK52" s="290">
        <f t="shared" si="65"/>
        <v>0</v>
      </c>
      <c r="AL52" s="290">
        <f t="shared" si="66"/>
        <v>0</v>
      </c>
      <c r="AM52" s="290">
        <f t="shared" si="33"/>
        <v>0</v>
      </c>
      <c r="AN52" s="290">
        <f t="shared" si="34"/>
        <v>0</v>
      </c>
      <c r="AP52" s="289">
        <f>+IFERROR(VLOOKUP($H52,Tabelle!$N$10:$Q$58,4,FALSE),0)</f>
        <v>0</v>
      </c>
      <c r="AQ52" s="290">
        <f t="shared" si="35"/>
        <v>0</v>
      </c>
      <c r="AR52" s="290" t="e">
        <f>IF(OR($O52&gt;$AQ$5,$O52=""),(AH52+AK52)*Tabelle!$Q$52,0)</f>
        <v>#REF!</v>
      </c>
      <c r="AS52" s="290">
        <f t="shared" si="36"/>
        <v>0</v>
      </c>
      <c r="AT52" s="290" t="e">
        <f>IF(OR($O52&gt;$AQ$5,$O52=""),(AJ52+AL52)*Tabelle!$Q$52,0)</f>
        <v>#REF!</v>
      </c>
      <c r="AU52" s="290">
        <f t="shared" si="37"/>
        <v>0</v>
      </c>
      <c r="AV52" s="290">
        <f t="shared" si="67"/>
        <v>0</v>
      </c>
      <c r="AW52" s="290">
        <f t="shared" si="68"/>
        <v>0</v>
      </c>
      <c r="AX52" s="290">
        <f t="shared" si="38"/>
        <v>0</v>
      </c>
      <c r="AZ52" s="289">
        <f>+IFERROR(VLOOKUP($H52,Tabelle!$N$10:$R$58,5,FALSE),0)</f>
        <v>0</v>
      </c>
      <c r="BA52" s="290">
        <f t="shared" si="39"/>
        <v>0</v>
      </c>
      <c r="BB52" s="290" t="e">
        <f>IF(OR($O52&gt;$BA$5,$O52=""),(AR52+AU52)*Tabelle!$R$53,0)</f>
        <v>#REF!</v>
      </c>
      <c r="BC52" s="290">
        <f t="shared" si="40"/>
        <v>0</v>
      </c>
      <c r="BD52" s="290" t="e">
        <f>IF(OR($O52&gt;$BA$5,$O52=""),(AT52+AV52)*Tabelle!$R$53,0)</f>
        <v>#REF!</v>
      </c>
      <c r="BE52" s="290">
        <f t="shared" si="69"/>
        <v>0</v>
      </c>
      <c r="BF52" s="290">
        <f t="shared" si="41"/>
        <v>0</v>
      </c>
      <c r="BG52" s="290">
        <f t="shared" si="70"/>
        <v>0</v>
      </c>
      <c r="BH52" s="290">
        <f t="shared" si="42"/>
        <v>0</v>
      </c>
      <c r="BJ52" s="289">
        <f>+IFERROR(VLOOKUP($H52,Tabelle!$N$10:$S$58,6,FALSE),0)</f>
        <v>0</v>
      </c>
      <c r="BK52" s="290">
        <f t="shared" si="43"/>
        <v>0</v>
      </c>
      <c r="BL52" s="290" t="e">
        <f>IF(OR($O52&gt;$BK$5,$O52=""),(BB52+BE52)*Tabelle!$S$54,0)</f>
        <v>#REF!</v>
      </c>
      <c r="BM52" s="290">
        <f t="shared" si="44"/>
        <v>0</v>
      </c>
      <c r="BN52" s="290" t="e">
        <f>IF(OR($O52&gt;$BK$5,$O52=""),(BD52+BF52)*Tabelle!$S$54,0)</f>
        <v>#REF!</v>
      </c>
      <c r="BO52" s="290">
        <f t="shared" si="45"/>
        <v>0</v>
      </c>
      <c r="BP52" s="290">
        <f t="shared" si="46"/>
        <v>0</v>
      </c>
      <c r="BQ52" s="290">
        <f t="shared" si="47"/>
        <v>0</v>
      </c>
      <c r="BR52" s="290">
        <f t="shared" si="48"/>
        <v>0</v>
      </c>
      <c r="BT52" s="289">
        <f>+IFERROR(IF(H52=2021,VLOOKUP($H52,Tabelle!$N$10:$T$58,7,FALSE),0),0)</f>
        <v>0</v>
      </c>
      <c r="BU52" s="290">
        <f t="shared" si="49"/>
        <v>0</v>
      </c>
      <c r="BV52" s="290">
        <f t="shared" si="50"/>
        <v>0</v>
      </c>
      <c r="BW52" s="290">
        <f t="shared" si="71"/>
        <v>0</v>
      </c>
      <c r="BX52" s="290">
        <f t="shared" si="71"/>
        <v>0</v>
      </c>
      <c r="BY52" s="290">
        <f t="shared" si="72"/>
        <v>0</v>
      </c>
      <c r="BZ52" s="290">
        <f t="shared" si="73"/>
        <v>0</v>
      </c>
      <c r="CB52" s="289">
        <f>+IFERROR(IF(AND(H52&lt;=2022,H52&gt;=2021),VLOOKUP($H52,Tabelle!$N$10:$U$58,8,FALSE),0),0)</f>
        <v>0</v>
      </c>
      <c r="CC52" s="290">
        <f t="shared" si="74"/>
        <v>0</v>
      </c>
      <c r="CD52" s="290">
        <f>IF(OR($O52&gt;$CC$5,$O52=""),+BW52*Tabelle!$U$56,0)</f>
        <v>0</v>
      </c>
      <c r="CE52" s="290">
        <f t="shared" si="51"/>
        <v>0</v>
      </c>
      <c r="CF52" s="290">
        <f>IF(OR($O52&gt;$CC$5,$O52=""),+BX52*Tabelle!$U$56,0)</f>
        <v>0</v>
      </c>
      <c r="CG52" s="290">
        <f t="shared" si="75"/>
        <v>0</v>
      </c>
      <c r="CH52" s="290">
        <f t="shared" si="76"/>
        <v>0</v>
      </c>
      <c r="CI52" s="290">
        <f t="shared" si="77"/>
        <v>0</v>
      </c>
      <c r="CJ52" s="290">
        <f t="shared" si="78"/>
        <v>0</v>
      </c>
      <c r="CL52" s="289">
        <f>+IFERROR(IF(AND(H52&lt;=2023,H52&gt;=2021),VLOOKUP($H52,Tabelle!$N$10:$V$58,9,FALSE),0),0)</f>
        <v>0</v>
      </c>
      <c r="CM52" s="290">
        <f t="shared" si="52"/>
        <v>0</v>
      </c>
      <c r="CN52" s="290">
        <f>IF(OR($O52&gt;$CM$5,$O52=""),+(CD52+CG52)*Tabelle!$V$57,0)</f>
        <v>0</v>
      </c>
      <c r="CO52" s="290">
        <f t="shared" si="53"/>
        <v>0</v>
      </c>
      <c r="CP52" s="290">
        <f>IF(OR($O52&gt;$CM$5,$O52=""),+(CF52+CH52)*Tabelle!$V$57,0)</f>
        <v>0</v>
      </c>
      <c r="CQ52" s="290">
        <f t="shared" si="79"/>
        <v>0</v>
      </c>
      <c r="CR52" s="290">
        <f t="shared" si="80"/>
        <v>0</v>
      </c>
      <c r="CS52" s="290">
        <f t="shared" si="81"/>
        <v>0</v>
      </c>
      <c r="CT52" s="290">
        <f t="shared" si="82"/>
        <v>0</v>
      </c>
      <c r="CV52" s="289">
        <f>+IFERROR(IF(AND(R52&lt;=2023,R52&gt;=2021),VLOOKUP($H52,Tabelle!$N$10:$V$58,9,FALSE),0),0)</f>
        <v>0</v>
      </c>
      <c r="CW52" s="290">
        <f t="shared" si="54"/>
        <v>0</v>
      </c>
      <c r="CX52" s="290">
        <f>IF(OR($O52&gt;$CM$5,$O52=""),+(CN52+CQ52)*Tabelle!$V$57,0)</f>
        <v>0</v>
      </c>
      <c r="CY52" s="290">
        <f t="shared" si="55"/>
        <v>0</v>
      </c>
      <c r="CZ52" s="290">
        <f>IF(OR($O52&gt;$CM$5,$O52=""),+(CP52+CR52)*Tabelle!$V$57,0)</f>
        <v>0</v>
      </c>
      <c r="DA52" s="290">
        <f t="shared" si="83"/>
        <v>0</v>
      </c>
      <c r="DB52" s="290">
        <f t="shared" si="84"/>
        <v>0</v>
      </c>
      <c r="DC52" s="290">
        <f t="shared" si="85"/>
        <v>0</v>
      </c>
      <c r="DD52" s="290">
        <f t="shared" si="86"/>
        <v>0</v>
      </c>
      <c r="DF52" s="289">
        <f>+IFERROR(IF(AND(AB52&lt;=2023,AB52&gt;=2021),VLOOKUP($H52,Tabelle!$N$10:$V$58,9,FALSE),0),0)</f>
        <v>0</v>
      </c>
      <c r="DG52" s="290">
        <f t="shared" si="56"/>
        <v>0</v>
      </c>
      <c r="DH52" s="290">
        <f>IF(OR($O52&gt;$CM$5,$O52=""),+(CX52+DA52)*Tabelle!$V$57,0)</f>
        <v>0</v>
      </c>
      <c r="DI52" s="290">
        <f t="shared" si="57"/>
        <v>0</v>
      </c>
      <c r="DJ52" s="290">
        <f>IF(OR($O52&gt;$CM$5,$O52=""),+(CZ52+DB52)*Tabelle!$V$57,0)</f>
        <v>0</v>
      </c>
      <c r="DK52" s="290">
        <f t="shared" si="87"/>
        <v>0</v>
      </c>
      <c r="DL52" s="290">
        <f t="shared" si="88"/>
        <v>0</v>
      </c>
      <c r="DM52" s="290">
        <f t="shared" si="89"/>
        <v>0</v>
      </c>
      <c r="DN52" s="290">
        <f t="shared" si="90"/>
        <v>0</v>
      </c>
      <c r="DP52" s="289">
        <f>+IFERROR(IF(AND(AL52&lt;=2023,AL52&gt;=2021),VLOOKUP($H52,Tabelle!$N$10:$V$58,9,FALSE),0),0)</f>
        <v>0</v>
      </c>
      <c r="DQ52" s="290">
        <f t="shared" si="58"/>
        <v>0</v>
      </c>
      <c r="DR52" s="290">
        <f>IF(OR($O52&gt;$CM$5,$O52=""),+(DH52+DK52)*Tabelle!$V$57,0)</f>
        <v>0</v>
      </c>
      <c r="DS52" s="290">
        <f t="shared" si="59"/>
        <v>0</v>
      </c>
      <c r="DT52" s="290">
        <f>IF(OR($O52&gt;$CM$5,$O52=""),+(DJ52+DL52)*Tabelle!$V$57,0)</f>
        <v>0</v>
      </c>
      <c r="DU52" s="290">
        <f t="shared" si="91"/>
        <v>0</v>
      </c>
      <c r="DV52" s="290">
        <f t="shared" si="92"/>
        <v>0</v>
      </c>
      <c r="DW52" s="290">
        <f t="shared" si="93"/>
        <v>0</v>
      </c>
      <c r="DX52" s="290">
        <f t="shared" si="94"/>
        <v>0</v>
      </c>
      <c r="DZ52" s="289">
        <f>+IFERROR(IF(AND(AV52&lt;=2023,AV52&gt;=2021),VLOOKUP($H52,Tabelle!$N$10:$V$58,9,FALSE),0),0)</f>
        <v>0</v>
      </c>
      <c r="EA52" s="290">
        <f t="shared" si="60"/>
        <v>0</v>
      </c>
      <c r="EB52" s="290">
        <f>IF(OR($O52&gt;$CM$5,$O52=""),+(DR52+DU52)*Tabelle!$V$57,0)</f>
        <v>0</v>
      </c>
      <c r="EC52" s="290">
        <f t="shared" si="61"/>
        <v>0</v>
      </c>
      <c r="ED52" s="290">
        <f>IF(OR($O52&gt;$CM$5,$O52=""),+(DT52+DV52)*Tabelle!$V$57,0)</f>
        <v>0</v>
      </c>
      <c r="EE52" s="290">
        <f t="shared" si="95"/>
        <v>0</v>
      </c>
      <c r="EF52" s="290">
        <f t="shared" si="96"/>
        <v>0</v>
      </c>
      <c r="EG52" s="290">
        <f t="shared" si="97"/>
        <v>0</v>
      </c>
      <c r="EH52" s="290">
        <f t="shared" si="98"/>
        <v>0</v>
      </c>
      <c r="EJ52" s="289">
        <f>+IFERROR(IF(AND(BF52&lt;=2023,BF52&gt;=2021),VLOOKUP($H52,Tabelle!$N$10:$V$58,9,FALSE),0),0)</f>
        <v>0</v>
      </c>
      <c r="EK52" s="290">
        <f t="shared" si="62"/>
        <v>0</v>
      </c>
      <c r="EL52" s="290">
        <f>IF(OR($O52&gt;$CM$5,$O52=""),+(EB52+EE52)*Tabelle!$V$57,0)</f>
        <v>0</v>
      </c>
      <c r="EM52" s="290">
        <f t="shared" si="63"/>
        <v>0</v>
      </c>
      <c r="EN52" s="290">
        <f>IF(OR($O52&gt;$CM$5,$O52=""),+(ED52+EF52)*Tabelle!$V$57,0)</f>
        <v>0</v>
      </c>
      <c r="EO52" s="290">
        <f t="shared" si="99"/>
        <v>0</v>
      </c>
      <c r="EP52" s="290">
        <f t="shared" si="100"/>
        <v>0</v>
      </c>
      <c r="EQ52" s="290">
        <f t="shared" si="101"/>
        <v>0</v>
      </c>
      <c r="ER52" s="290">
        <f t="shared" si="102"/>
        <v>0</v>
      </c>
    </row>
    <row r="53" spans="2:148" x14ac:dyDescent="0.3">
      <c r="B53" s="889"/>
      <c r="C53" s="889"/>
      <c r="D53" s="287" t="str">
        <f>++IFERROR(INDEX(Tabelle!$H$11:$H$16,MATCH(IN_Cespiti_20!E53,Tabelle!$I$11:$I$16,0)),"")</f>
        <v/>
      </c>
      <c r="E53" s="889"/>
      <c r="F53" s="287" t="str">
        <f>++IFERROR(INDEX(Tabelle!$C$10:$C$44,MATCH(IN_Cespiti_20!G53,Tabelle!$E$10:$E$44,0)),"")</f>
        <v/>
      </c>
      <c r="G53" s="889"/>
      <c r="H53" s="889"/>
      <c r="I53" s="890"/>
      <c r="J53" s="890"/>
      <c r="K53" s="890"/>
      <c r="L53" s="890"/>
      <c r="M53" s="292"/>
      <c r="O53" s="889"/>
      <c r="Q53" s="288" t="str">
        <f>IF($D53=3,$M53,+IFERROR(VLOOKUP(CONCATENATE(D53,".",F53),Tabelle!$D$10:$F$44,3,),""))</f>
        <v/>
      </c>
      <c r="R53" s="891"/>
      <c r="S53" s="291"/>
      <c r="T53" s="288" t="str">
        <f>+IF(R53="",Q53,+IF(R53=Tabelle!$B$83,IN_Cespiti_20!Q53,IF(OR(R53=Tabelle!$B$81,R53=Tabelle!$B$82),IN_Cespiti_20!S53,0)))</f>
        <v/>
      </c>
      <c r="V53" s="289">
        <f>+IFERROR(VLOOKUP($H53,Tabelle!$N$10:$O$58,2,FALSE),0)</f>
        <v>0</v>
      </c>
      <c r="W53" s="290">
        <f t="shared" si="26"/>
        <v>0</v>
      </c>
      <c r="X53" s="290" t="e">
        <f>IF(OR($O53&gt;$W$5,$O53=""),#REF!*$V53,0)</f>
        <v>#REF!</v>
      </c>
      <c r="Y53" s="290">
        <f t="shared" si="27"/>
        <v>0</v>
      </c>
      <c r="Z53" s="290" t="e">
        <f>IF(OR($O53&gt;$W$5,$O53=""),#REF!*$V53,0)</f>
        <v>#REF!</v>
      </c>
      <c r="AA53" s="290">
        <f t="shared" si="64"/>
        <v>0</v>
      </c>
      <c r="AB53" s="290">
        <f t="shared" si="28"/>
        <v>0</v>
      </c>
      <c r="AC53" s="290">
        <f t="shared" si="29"/>
        <v>0</v>
      </c>
      <c r="AD53" s="290">
        <f t="shared" si="30"/>
        <v>0</v>
      </c>
      <c r="AE53" s="9"/>
      <c r="AF53" s="289">
        <f>+IFERROR(VLOOKUP($H53,Tabelle!$N$10:$P$58,3,FALSE),0)</f>
        <v>0</v>
      </c>
      <c r="AG53" s="290">
        <f t="shared" si="31"/>
        <v>0</v>
      </c>
      <c r="AH53" s="290" t="e">
        <f>IF(OR($O53&gt;$AG$5,$O53=""),(X53+AA53)*Tabelle!$P$51,0)</f>
        <v>#REF!</v>
      </c>
      <c r="AI53" s="290">
        <f t="shared" si="32"/>
        <v>0</v>
      </c>
      <c r="AJ53" s="290" t="e">
        <f>IF(OR($O53&gt;$AG$5,$O53=""),(Z53+AB53)*Tabelle!$P$51,0)</f>
        <v>#REF!</v>
      </c>
      <c r="AK53" s="290">
        <f t="shared" si="65"/>
        <v>0</v>
      </c>
      <c r="AL53" s="290">
        <f t="shared" si="66"/>
        <v>0</v>
      </c>
      <c r="AM53" s="290">
        <f t="shared" si="33"/>
        <v>0</v>
      </c>
      <c r="AN53" s="290">
        <f t="shared" si="34"/>
        <v>0</v>
      </c>
      <c r="AP53" s="289">
        <f>+IFERROR(VLOOKUP($H53,Tabelle!$N$10:$Q$58,4,FALSE),0)</f>
        <v>0</v>
      </c>
      <c r="AQ53" s="290">
        <f t="shared" si="35"/>
        <v>0</v>
      </c>
      <c r="AR53" s="290" t="e">
        <f>IF(OR($O53&gt;$AQ$5,$O53=""),(AH53+AK53)*Tabelle!$Q$52,0)</f>
        <v>#REF!</v>
      </c>
      <c r="AS53" s="290">
        <f t="shared" si="36"/>
        <v>0</v>
      </c>
      <c r="AT53" s="290" t="e">
        <f>IF(OR($O53&gt;$AQ$5,$O53=""),(AJ53+AL53)*Tabelle!$Q$52,0)</f>
        <v>#REF!</v>
      </c>
      <c r="AU53" s="290">
        <f t="shared" si="37"/>
        <v>0</v>
      </c>
      <c r="AV53" s="290">
        <f t="shared" si="67"/>
        <v>0</v>
      </c>
      <c r="AW53" s="290">
        <f t="shared" si="68"/>
        <v>0</v>
      </c>
      <c r="AX53" s="290">
        <f t="shared" si="38"/>
        <v>0</v>
      </c>
      <c r="AZ53" s="289">
        <f>+IFERROR(VLOOKUP($H53,Tabelle!$N$10:$R$58,5,FALSE),0)</f>
        <v>0</v>
      </c>
      <c r="BA53" s="290">
        <f t="shared" si="39"/>
        <v>0</v>
      </c>
      <c r="BB53" s="290" t="e">
        <f>IF(OR($O53&gt;$BA$5,$O53=""),(AR53+AU53)*Tabelle!$R$53,0)</f>
        <v>#REF!</v>
      </c>
      <c r="BC53" s="290">
        <f t="shared" si="40"/>
        <v>0</v>
      </c>
      <c r="BD53" s="290" t="e">
        <f>IF(OR($O53&gt;$BA$5,$O53=""),(AT53+AV53)*Tabelle!$R$53,0)</f>
        <v>#REF!</v>
      </c>
      <c r="BE53" s="290">
        <f t="shared" si="69"/>
        <v>0</v>
      </c>
      <c r="BF53" s="290">
        <f t="shared" si="41"/>
        <v>0</v>
      </c>
      <c r="BG53" s="290">
        <f t="shared" si="70"/>
        <v>0</v>
      </c>
      <c r="BH53" s="290">
        <f t="shared" si="42"/>
        <v>0</v>
      </c>
      <c r="BJ53" s="289">
        <f>+IFERROR(VLOOKUP($H53,Tabelle!$N$10:$S$58,6,FALSE),0)</f>
        <v>0</v>
      </c>
      <c r="BK53" s="290">
        <f t="shared" si="43"/>
        <v>0</v>
      </c>
      <c r="BL53" s="290" t="e">
        <f>IF(OR($O53&gt;$BK$5,$O53=""),(BB53+BE53)*Tabelle!$S$54,0)</f>
        <v>#REF!</v>
      </c>
      <c r="BM53" s="290">
        <f t="shared" si="44"/>
        <v>0</v>
      </c>
      <c r="BN53" s="290" t="e">
        <f>IF(OR($O53&gt;$BK$5,$O53=""),(BD53+BF53)*Tabelle!$S$54,0)</f>
        <v>#REF!</v>
      </c>
      <c r="BO53" s="290">
        <f t="shared" si="45"/>
        <v>0</v>
      </c>
      <c r="BP53" s="290">
        <f t="shared" si="46"/>
        <v>0</v>
      </c>
      <c r="BQ53" s="290">
        <f t="shared" si="47"/>
        <v>0</v>
      </c>
      <c r="BR53" s="290">
        <f t="shared" si="48"/>
        <v>0</v>
      </c>
      <c r="BT53" s="289">
        <f>+IFERROR(IF(H53=2021,VLOOKUP($H53,Tabelle!$N$10:$T$58,7,FALSE),0),0)</f>
        <v>0</v>
      </c>
      <c r="BU53" s="290">
        <f t="shared" si="49"/>
        <v>0</v>
      </c>
      <c r="BV53" s="290">
        <f t="shared" si="50"/>
        <v>0</v>
      </c>
      <c r="BW53" s="290">
        <f t="shared" si="71"/>
        <v>0</v>
      </c>
      <c r="BX53" s="290">
        <f t="shared" si="71"/>
        <v>0</v>
      </c>
      <c r="BY53" s="290">
        <f t="shared" si="72"/>
        <v>0</v>
      </c>
      <c r="BZ53" s="290">
        <f t="shared" si="73"/>
        <v>0</v>
      </c>
      <c r="CB53" s="289">
        <f>+IFERROR(IF(AND(H53&lt;=2022,H53&gt;=2021),VLOOKUP($H53,Tabelle!$N$10:$U$58,8,FALSE),0),0)</f>
        <v>0</v>
      </c>
      <c r="CC53" s="290">
        <f t="shared" si="74"/>
        <v>0</v>
      </c>
      <c r="CD53" s="290">
        <f>IF(OR($O53&gt;$CC$5,$O53=""),+BW53*Tabelle!$U$56,0)</f>
        <v>0</v>
      </c>
      <c r="CE53" s="290">
        <f t="shared" si="51"/>
        <v>0</v>
      </c>
      <c r="CF53" s="290">
        <f>IF(OR($O53&gt;$CC$5,$O53=""),+BX53*Tabelle!$U$56,0)</f>
        <v>0</v>
      </c>
      <c r="CG53" s="290">
        <f t="shared" si="75"/>
        <v>0</v>
      </c>
      <c r="CH53" s="290">
        <f t="shared" si="76"/>
        <v>0</v>
      </c>
      <c r="CI53" s="290">
        <f t="shared" si="77"/>
        <v>0</v>
      </c>
      <c r="CJ53" s="290">
        <f t="shared" si="78"/>
        <v>0</v>
      </c>
      <c r="CL53" s="289">
        <f>+IFERROR(IF(AND(H53&lt;=2023,H53&gt;=2021),VLOOKUP($H53,Tabelle!$N$10:$V$58,9,FALSE),0),0)</f>
        <v>0</v>
      </c>
      <c r="CM53" s="290">
        <f t="shared" si="52"/>
        <v>0</v>
      </c>
      <c r="CN53" s="290">
        <f>IF(OR($O53&gt;$CM$5,$O53=""),+(CD53+CG53)*Tabelle!$V$57,0)</f>
        <v>0</v>
      </c>
      <c r="CO53" s="290">
        <f t="shared" si="53"/>
        <v>0</v>
      </c>
      <c r="CP53" s="290">
        <f>IF(OR($O53&gt;$CM$5,$O53=""),+(CF53+CH53)*Tabelle!$V$57,0)</f>
        <v>0</v>
      </c>
      <c r="CQ53" s="290">
        <f t="shared" si="79"/>
        <v>0</v>
      </c>
      <c r="CR53" s="290">
        <f t="shared" si="80"/>
        <v>0</v>
      </c>
      <c r="CS53" s="290">
        <f t="shared" si="81"/>
        <v>0</v>
      </c>
      <c r="CT53" s="290">
        <f t="shared" si="82"/>
        <v>0</v>
      </c>
      <c r="CV53" s="289">
        <f>+IFERROR(IF(AND(R53&lt;=2023,R53&gt;=2021),VLOOKUP($H53,Tabelle!$N$10:$V$58,9,FALSE),0),0)</f>
        <v>0</v>
      </c>
      <c r="CW53" s="290">
        <f t="shared" si="54"/>
        <v>0</v>
      </c>
      <c r="CX53" s="290">
        <f>IF(OR($O53&gt;$CM$5,$O53=""),+(CN53+CQ53)*Tabelle!$V$57,0)</f>
        <v>0</v>
      </c>
      <c r="CY53" s="290">
        <f t="shared" si="55"/>
        <v>0</v>
      </c>
      <c r="CZ53" s="290">
        <f>IF(OR($O53&gt;$CM$5,$O53=""),+(CP53+CR53)*Tabelle!$V$57,0)</f>
        <v>0</v>
      </c>
      <c r="DA53" s="290">
        <f t="shared" si="83"/>
        <v>0</v>
      </c>
      <c r="DB53" s="290">
        <f t="shared" si="84"/>
        <v>0</v>
      </c>
      <c r="DC53" s="290">
        <f t="shared" si="85"/>
        <v>0</v>
      </c>
      <c r="DD53" s="290">
        <f t="shared" si="86"/>
        <v>0</v>
      </c>
      <c r="DF53" s="289">
        <f>+IFERROR(IF(AND(AB53&lt;=2023,AB53&gt;=2021),VLOOKUP($H53,Tabelle!$N$10:$V$58,9,FALSE),0),0)</f>
        <v>0</v>
      </c>
      <c r="DG53" s="290">
        <f t="shared" si="56"/>
        <v>0</v>
      </c>
      <c r="DH53" s="290">
        <f>IF(OR($O53&gt;$CM$5,$O53=""),+(CX53+DA53)*Tabelle!$V$57,0)</f>
        <v>0</v>
      </c>
      <c r="DI53" s="290">
        <f t="shared" si="57"/>
        <v>0</v>
      </c>
      <c r="DJ53" s="290">
        <f>IF(OR($O53&gt;$CM$5,$O53=""),+(CZ53+DB53)*Tabelle!$V$57,0)</f>
        <v>0</v>
      </c>
      <c r="DK53" s="290">
        <f t="shared" si="87"/>
        <v>0</v>
      </c>
      <c r="DL53" s="290">
        <f t="shared" si="88"/>
        <v>0</v>
      </c>
      <c r="DM53" s="290">
        <f t="shared" si="89"/>
        <v>0</v>
      </c>
      <c r="DN53" s="290">
        <f t="shared" si="90"/>
        <v>0</v>
      </c>
      <c r="DP53" s="289">
        <f>+IFERROR(IF(AND(AL53&lt;=2023,AL53&gt;=2021),VLOOKUP($H53,Tabelle!$N$10:$V$58,9,FALSE),0),0)</f>
        <v>0</v>
      </c>
      <c r="DQ53" s="290">
        <f t="shared" si="58"/>
        <v>0</v>
      </c>
      <c r="DR53" s="290">
        <f>IF(OR($O53&gt;$CM$5,$O53=""),+(DH53+DK53)*Tabelle!$V$57,0)</f>
        <v>0</v>
      </c>
      <c r="DS53" s="290">
        <f t="shared" si="59"/>
        <v>0</v>
      </c>
      <c r="DT53" s="290">
        <f>IF(OR($O53&gt;$CM$5,$O53=""),+(DJ53+DL53)*Tabelle!$V$57,0)</f>
        <v>0</v>
      </c>
      <c r="DU53" s="290">
        <f t="shared" si="91"/>
        <v>0</v>
      </c>
      <c r="DV53" s="290">
        <f t="shared" si="92"/>
        <v>0</v>
      </c>
      <c r="DW53" s="290">
        <f t="shared" si="93"/>
        <v>0</v>
      </c>
      <c r="DX53" s="290">
        <f t="shared" si="94"/>
        <v>0</v>
      </c>
      <c r="DZ53" s="289">
        <f>+IFERROR(IF(AND(AV53&lt;=2023,AV53&gt;=2021),VLOOKUP($H53,Tabelle!$N$10:$V$58,9,FALSE),0),0)</f>
        <v>0</v>
      </c>
      <c r="EA53" s="290">
        <f t="shared" si="60"/>
        <v>0</v>
      </c>
      <c r="EB53" s="290">
        <f>IF(OR($O53&gt;$CM$5,$O53=""),+(DR53+DU53)*Tabelle!$V$57,0)</f>
        <v>0</v>
      </c>
      <c r="EC53" s="290">
        <f t="shared" si="61"/>
        <v>0</v>
      </c>
      <c r="ED53" s="290">
        <f>IF(OR($O53&gt;$CM$5,$O53=""),+(DT53+DV53)*Tabelle!$V$57,0)</f>
        <v>0</v>
      </c>
      <c r="EE53" s="290">
        <f t="shared" si="95"/>
        <v>0</v>
      </c>
      <c r="EF53" s="290">
        <f t="shared" si="96"/>
        <v>0</v>
      </c>
      <c r="EG53" s="290">
        <f t="shared" si="97"/>
        <v>0</v>
      </c>
      <c r="EH53" s="290">
        <f t="shared" si="98"/>
        <v>0</v>
      </c>
      <c r="EJ53" s="289">
        <f>+IFERROR(IF(AND(BF53&lt;=2023,BF53&gt;=2021),VLOOKUP($H53,Tabelle!$N$10:$V$58,9,FALSE),0),0)</f>
        <v>0</v>
      </c>
      <c r="EK53" s="290">
        <f t="shared" si="62"/>
        <v>0</v>
      </c>
      <c r="EL53" s="290">
        <f>IF(OR($O53&gt;$CM$5,$O53=""),+(EB53+EE53)*Tabelle!$V$57,0)</f>
        <v>0</v>
      </c>
      <c r="EM53" s="290">
        <f t="shared" si="63"/>
        <v>0</v>
      </c>
      <c r="EN53" s="290">
        <f>IF(OR($O53&gt;$CM$5,$O53=""),+(ED53+EF53)*Tabelle!$V$57,0)</f>
        <v>0</v>
      </c>
      <c r="EO53" s="290">
        <f t="shared" si="99"/>
        <v>0</v>
      </c>
      <c r="EP53" s="290">
        <f t="shared" si="100"/>
        <v>0</v>
      </c>
      <c r="EQ53" s="290">
        <f t="shared" si="101"/>
        <v>0</v>
      </c>
      <c r="ER53" s="290">
        <f t="shared" si="102"/>
        <v>0</v>
      </c>
    </row>
    <row r="54" spans="2:148" x14ac:dyDescent="0.3">
      <c r="B54" s="889"/>
      <c r="C54" s="889"/>
      <c r="D54" s="287" t="str">
        <f>++IFERROR(INDEX(Tabelle!$H$11:$H$16,MATCH(IN_Cespiti_20!E54,Tabelle!$I$11:$I$16,0)),"")</f>
        <v/>
      </c>
      <c r="E54" s="889"/>
      <c r="F54" s="287" t="str">
        <f>++IFERROR(INDEX(Tabelle!$C$10:$C$44,MATCH(IN_Cespiti_20!G54,Tabelle!$E$10:$E$44,0)),"")</f>
        <v/>
      </c>
      <c r="G54" s="889"/>
      <c r="H54" s="889"/>
      <c r="I54" s="890"/>
      <c r="J54" s="890"/>
      <c r="K54" s="890"/>
      <c r="L54" s="890"/>
      <c r="M54" s="292"/>
      <c r="O54" s="889"/>
      <c r="Q54" s="288" t="str">
        <f>IF($D54=3,$M54,+IFERROR(VLOOKUP(CONCATENATE(D54,".",F54),Tabelle!$D$10:$F$44,3,),""))</f>
        <v/>
      </c>
      <c r="R54" s="891"/>
      <c r="S54" s="291"/>
      <c r="T54" s="288" t="str">
        <f>+IF(R54="",Q54,+IF(R54=Tabelle!$B$83,IN_Cespiti_20!Q54,IF(OR(R54=Tabelle!$B$81,R54=Tabelle!$B$82),IN_Cespiti_20!S54,0)))</f>
        <v/>
      </c>
      <c r="V54" s="289">
        <f>+IFERROR(VLOOKUP($H54,Tabelle!$N$10:$O$58,2,FALSE),0)</f>
        <v>0</v>
      </c>
      <c r="W54" s="290">
        <f t="shared" si="26"/>
        <v>0</v>
      </c>
      <c r="X54" s="290" t="e">
        <f>IF(OR($O54&gt;$W$5,$O54=""),#REF!*$V54,0)</f>
        <v>#REF!</v>
      </c>
      <c r="Y54" s="290">
        <f t="shared" si="27"/>
        <v>0</v>
      </c>
      <c r="Z54" s="290" t="e">
        <f>IF(OR($O54&gt;$W$5,$O54=""),#REF!*$V54,0)</f>
        <v>#REF!</v>
      </c>
      <c r="AA54" s="290">
        <f t="shared" si="64"/>
        <v>0</v>
      </c>
      <c r="AB54" s="290">
        <f t="shared" si="28"/>
        <v>0</v>
      </c>
      <c r="AC54" s="290">
        <f t="shared" si="29"/>
        <v>0</v>
      </c>
      <c r="AD54" s="290">
        <f t="shared" si="30"/>
        <v>0</v>
      </c>
      <c r="AE54" s="9"/>
      <c r="AF54" s="289">
        <f>+IFERROR(VLOOKUP($H54,Tabelle!$N$10:$P$58,3,FALSE),0)</f>
        <v>0</v>
      </c>
      <c r="AG54" s="290">
        <f t="shared" si="31"/>
        <v>0</v>
      </c>
      <c r="AH54" s="290" t="e">
        <f>IF(OR($O54&gt;$AG$5,$O54=""),(X54+AA54)*Tabelle!$P$51,0)</f>
        <v>#REF!</v>
      </c>
      <c r="AI54" s="290">
        <f t="shared" si="32"/>
        <v>0</v>
      </c>
      <c r="AJ54" s="290" t="e">
        <f>IF(OR($O54&gt;$AG$5,$O54=""),(Z54+AB54)*Tabelle!$P$51,0)</f>
        <v>#REF!</v>
      </c>
      <c r="AK54" s="290">
        <f t="shared" si="65"/>
        <v>0</v>
      </c>
      <c r="AL54" s="290">
        <f t="shared" si="66"/>
        <v>0</v>
      </c>
      <c r="AM54" s="290">
        <f t="shared" si="33"/>
        <v>0</v>
      </c>
      <c r="AN54" s="290">
        <f t="shared" si="34"/>
        <v>0</v>
      </c>
      <c r="AP54" s="289">
        <f>+IFERROR(VLOOKUP($H54,Tabelle!$N$10:$Q$58,4,FALSE),0)</f>
        <v>0</v>
      </c>
      <c r="AQ54" s="290">
        <f t="shared" si="35"/>
        <v>0</v>
      </c>
      <c r="AR54" s="290" t="e">
        <f>IF(OR($O54&gt;$AQ$5,$O54=""),(AH54+AK54)*Tabelle!$Q$52,0)</f>
        <v>#REF!</v>
      </c>
      <c r="AS54" s="290">
        <f t="shared" si="36"/>
        <v>0</v>
      </c>
      <c r="AT54" s="290" t="e">
        <f>IF(OR($O54&gt;$AQ$5,$O54=""),(AJ54+AL54)*Tabelle!$Q$52,0)</f>
        <v>#REF!</v>
      </c>
      <c r="AU54" s="290">
        <f t="shared" si="37"/>
        <v>0</v>
      </c>
      <c r="AV54" s="290">
        <f t="shared" si="67"/>
        <v>0</v>
      </c>
      <c r="AW54" s="290">
        <f t="shared" si="68"/>
        <v>0</v>
      </c>
      <c r="AX54" s="290">
        <f t="shared" si="38"/>
        <v>0</v>
      </c>
      <c r="AZ54" s="289">
        <f>+IFERROR(VLOOKUP($H54,Tabelle!$N$10:$R$58,5,FALSE),0)</f>
        <v>0</v>
      </c>
      <c r="BA54" s="290">
        <f t="shared" si="39"/>
        <v>0</v>
      </c>
      <c r="BB54" s="290" t="e">
        <f>IF(OR($O54&gt;$BA$5,$O54=""),(AR54+AU54)*Tabelle!$R$53,0)</f>
        <v>#REF!</v>
      </c>
      <c r="BC54" s="290">
        <f t="shared" si="40"/>
        <v>0</v>
      </c>
      <c r="BD54" s="290" t="e">
        <f>IF(OR($O54&gt;$BA$5,$O54=""),(AT54+AV54)*Tabelle!$R$53,0)</f>
        <v>#REF!</v>
      </c>
      <c r="BE54" s="290">
        <f t="shared" si="69"/>
        <v>0</v>
      </c>
      <c r="BF54" s="290">
        <f t="shared" si="41"/>
        <v>0</v>
      </c>
      <c r="BG54" s="290">
        <f t="shared" si="70"/>
        <v>0</v>
      </c>
      <c r="BH54" s="290">
        <f t="shared" si="42"/>
        <v>0</v>
      </c>
      <c r="BJ54" s="289">
        <f>+IFERROR(VLOOKUP($H54,Tabelle!$N$10:$S$58,6,FALSE),0)</f>
        <v>0</v>
      </c>
      <c r="BK54" s="290">
        <f t="shared" si="43"/>
        <v>0</v>
      </c>
      <c r="BL54" s="290" t="e">
        <f>IF(OR($O54&gt;$BK$5,$O54=""),(BB54+BE54)*Tabelle!$S$54,0)</f>
        <v>#REF!</v>
      </c>
      <c r="BM54" s="290">
        <f t="shared" si="44"/>
        <v>0</v>
      </c>
      <c r="BN54" s="290" t="e">
        <f>IF(OR($O54&gt;$BK$5,$O54=""),(BD54+BF54)*Tabelle!$S$54,0)</f>
        <v>#REF!</v>
      </c>
      <c r="BO54" s="290">
        <f t="shared" si="45"/>
        <v>0</v>
      </c>
      <c r="BP54" s="290">
        <f t="shared" si="46"/>
        <v>0</v>
      </c>
      <c r="BQ54" s="290">
        <f t="shared" si="47"/>
        <v>0</v>
      </c>
      <c r="BR54" s="290">
        <f t="shared" si="48"/>
        <v>0</v>
      </c>
      <c r="BT54" s="289">
        <f>+IFERROR(IF(H54=2021,VLOOKUP($H54,Tabelle!$N$10:$T$58,7,FALSE),0),0)</f>
        <v>0</v>
      </c>
      <c r="BU54" s="290">
        <f t="shared" si="49"/>
        <v>0</v>
      </c>
      <c r="BV54" s="290">
        <f t="shared" si="50"/>
        <v>0</v>
      </c>
      <c r="BW54" s="290">
        <f t="shared" si="71"/>
        <v>0</v>
      </c>
      <c r="BX54" s="290">
        <f t="shared" si="71"/>
        <v>0</v>
      </c>
      <c r="BY54" s="290">
        <f t="shared" si="72"/>
        <v>0</v>
      </c>
      <c r="BZ54" s="290">
        <f t="shared" si="73"/>
        <v>0</v>
      </c>
      <c r="CB54" s="289">
        <f>+IFERROR(IF(AND(H54&lt;=2022,H54&gt;=2021),VLOOKUP($H54,Tabelle!$N$10:$U$58,8,FALSE),0),0)</f>
        <v>0</v>
      </c>
      <c r="CC54" s="290">
        <f t="shared" si="74"/>
        <v>0</v>
      </c>
      <c r="CD54" s="290">
        <f>IF(OR($O54&gt;$CC$5,$O54=""),+BW54*Tabelle!$U$56,0)</f>
        <v>0</v>
      </c>
      <c r="CE54" s="290">
        <f t="shared" si="51"/>
        <v>0</v>
      </c>
      <c r="CF54" s="290">
        <f>IF(OR($O54&gt;$CC$5,$O54=""),+BX54*Tabelle!$U$56,0)</f>
        <v>0</v>
      </c>
      <c r="CG54" s="290">
        <f t="shared" si="75"/>
        <v>0</v>
      </c>
      <c r="CH54" s="290">
        <f t="shared" si="76"/>
        <v>0</v>
      </c>
      <c r="CI54" s="290">
        <f t="shared" si="77"/>
        <v>0</v>
      </c>
      <c r="CJ54" s="290">
        <f t="shared" si="78"/>
        <v>0</v>
      </c>
      <c r="CL54" s="289">
        <f>+IFERROR(IF(AND(H54&lt;=2023,H54&gt;=2021),VLOOKUP($H54,Tabelle!$N$10:$V$58,9,FALSE),0),0)</f>
        <v>0</v>
      </c>
      <c r="CM54" s="290">
        <f t="shared" si="52"/>
        <v>0</v>
      </c>
      <c r="CN54" s="290">
        <f>IF(OR($O54&gt;$CM$5,$O54=""),+(CD54+CG54)*Tabelle!$V$57,0)</f>
        <v>0</v>
      </c>
      <c r="CO54" s="290">
        <f t="shared" si="53"/>
        <v>0</v>
      </c>
      <c r="CP54" s="290">
        <f>IF(OR($O54&gt;$CM$5,$O54=""),+(CF54+CH54)*Tabelle!$V$57,0)</f>
        <v>0</v>
      </c>
      <c r="CQ54" s="290">
        <f t="shared" si="79"/>
        <v>0</v>
      </c>
      <c r="CR54" s="290">
        <f t="shared" si="80"/>
        <v>0</v>
      </c>
      <c r="CS54" s="290">
        <f t="shared" si="81"/>
        <v>0</v>
      </c>
      <c r="CT54" s="290">
        <f t="shared" si="82"/>
        <v>0</v>
      </c>
      <c r="CV54" s="289">
        <f>+IFERROR(IF(AND(R54&lt;=2023,R54&gt;=2021),VLOOKUP($H54,Tabelle!$N$10:$V$58,9,FALSE),0),0)</f>
        <v>0</v>
      </c>
      <c r="CW54" s="290">
        <f t="shared" si="54"/>
        <v>0</v>
      </c>
      <c r="CX54" s="290">
        <f>IF(OR($O54&gt;$CM$5,$O54=""),+(CN54+CQ54)*Tabelle!$V$57,0)</f>
        <v>0</v>
      </c>
      <c r="CY54" s="290">
        <f t="shared" si="55"/>
        <v>0</v>
      </c>
      <c r="CZ54" s="290">
        <f>IF(OR($O54&gt;$CM$5,$O54=""),+(CP54+CR54)*Tabelle!$V$57,0)</f>
        <v>0</v>
      </c>
      <c r="DA54" s="290">
        <f t="shared" si="83"/>
        <v>0</v>
      </c>
      <c r="DB54" s="290">
        <f t="shared" si="84"/>
        <v>0</v>
      </c>
      <c r="DC54" s="290">
        <f t="shared" si="85"/>
        <v>0</v>
      </c>
      <c r="DD54" s="290">
        <f t="shared" si="86"/>
        <v>0</v>
      </c>
      <c r="DF54" s="289">
        <f>+IFERROR(IF(AND(AB54&lt;=2023,AB54&gt;=2021),VLOOKUP($H54,Tabelle!$N$10:$V$58,9,FALSE),0),0)</f>
        <v>0</v>
      </c>
      <c r="DG54" s="290">
        <f t="shared" si="56"/>
        <v>0</v>
      </c>
      <c r="DH54" s="290">
        <f>IF(OR($O54&gt;$CM$5,$O54=""),+(CX54+DA54)*Tabelle!$V$57,0)</f>
        <v>0</v>
      </c>
      <c r="DI54" s="290">
        <f t="shared" si="57"/>
        <v>0</v>
      </c>
      <c r="DJ54" s="290">
        <f>IF(OR($O54&gt;$CM$5,$O54=""),+(CZ54+DB54)*Tabelle!$V$57,0)</f>
        <v>0</v>
      </c>
      <c r="DK54" s="290">
        <f t="shared" si="87"/>
        <v>0</v>
      </c>
      <c r="DL54" s="290">
        <f t="shared" si="88"/>
        <v>0</v>
      </c>
      <c r="DM54" s="290">
        <f t="shared" si="89"/>
        <v>0</v>
      </c>
      <c r="DN54" s="290">
        <f t="shared" si="90"/>
        <v>0</v>
      </c>
      <c r="DP54" s="289">
        <f>+IFERROR(IF(AND(AL54&lt;=2023,AL54&gt;=2021),VLOOKUP($H54,Tabelle!$N$10:$V$58,9,FALSE),0),0)</f>
        <v>0</v>
      </c>
      <c r="DQ54" s="290">
        <f t="shared" si="58"/>
        <v>0</v>
      </c>
      <c r="DR54" s="290">
        <f>IF(OR($O54&gt;$CM$5,$O54=""),+(DH54+DK54)*Tabelle!$V$57,0)</f>
        <v>0</v>
      </c>
      <c r="DS54" s="290">
        <f t="shared" si="59"/>
        <v>0</v>
      </c>
      <c r="DT54" s="290">
        <f>IF(OR($O54&gt;$CM$5,$O54=""),+(DJ54+DL54)*Tabelle!$V$57,0)</f>
        <v>0</v>
      </c>
      <c r="DU54" s="290">
        <f t="shared" si="91"/>
        <v>0</v>
      </c>
      <c r="DV54" s="290">
        <f t="shared" si="92"/>
        <v>0</v>
      </c>
      <c r="DW54" s="290">
        <f t="shared" si="93"/>
        <v>0</v>
      </c>
      <c r="DX54" s="290">
        <f t="shared" si="94"/>
        <v>0</v>
      </c>
      <c r="DZ54" s="289">
        <f>+IFERROR(IF(AND(AV54&lt;=2023,AV54&gt;=2021),VLOOKUP($H54,Tabelle!$N$10:$V$58,9,FALSE),0),0)</f>
        <v>0</v>
      </c>
      <c r="EA54" s="290">
        <f t="shared" si="60"/>
        <v>0</v>
      </c>
      <c r="EB54" s="290">
        <f>IF(OR($O54&gt;$CM$5,$O54=""),+(DR54+DU54)*Tabelle!$V$57,0)</f>
        <v>0</v>
      </c>
      <c r="EC54" s="290">
        <f t="shared" si="61"/>
        <v>0</v>
      </c>
      <c r="ED54" s="290">
        <f>IF(OR($O54&gt;$CM$5,$O54=""),+(DT54+DV54)*Tabelle!$V$57,0)</f>
        <v>0</v>
      </c>
      <c r="EE54" s="290">
        <f t="shared" si="95"/>
        <v>0</v>
      </c>
      <c r="EF54" s="290">
        <f t="shared" si="96"/>
        <v>0</v>
      </c>
      <c r="EG54" s="290">
        <f t="shared" si="97"/>
        <v>0</v>
      </c>
      <c r="EH54" s="290">
        <f t="shared" si="98"/>
        <v>0</v>
      </c>
      <c r="EJ54" s="289">
        <f>+IFERROR(IF(AND(BF54&lt;=2023,BF54&gt;=2021),VLOOKUP($H54,Tabelle!$N$10:$V$58,9,FALSE),0),0)</f>
        <v>0</v>
      </c>
      <c r="EK54" s="290">
        <f t="shared" si="62"/>
        <v>0</v>
      </c>
      <c r="EL54" s="290">
        <f>IF(OR($O54&gt;$CM$5,$O54=""),+(EB54+EE54)*Tabelle!$V$57,0)</f>
        <v>0</v>
      </c>
      <c r="EM54" s="290">
        <f t="shared" si="63"/>
        <v>0</v>
      </c>
      <c r="EN54" s="290">
        <f>IF(OR($O54&gt;$CM$5,$O54=""),+(ED54+EF54)*Tabelle!$V$57,0)</f>
        <v>0</v>
      </c>
      <c r="EO54" s="290">
        <f t="shared" si="99"/>
        <v>0</v>
      </c>
      <c r="EP54" s="290">
        <f t="shared" si="100"/>
        <v>0</v>
      </c>
      <c r="EQ54" s="290">
        <f t="shared" si="101"/>
        <v>0</v>
      </c>
      <c r="ER54" s="290">
        <f t="shared" si="102"/>
        <v>0</v>
      </c>
    </row>
    <row r="55" spans="2:148" x14ac:dyDescent="0.3">
      <c r="B55" s="889"/>
      <c r="C55" s="889"/>
      <c r="D55" s="287" t="str">
        <f>++IFERROR(INDEX(Tabelle!$H$11:$H$16,MATCH(IN_Cespiti_20!E55,Tabelle!$I$11:$I$16,0)),"")</f>
        <v/>
      </c>
      <c r="E55" s="889"/>
      <c r="F55" s="287" t="str">
        <f>++IFERROR(INDEX(Tabelle!$C$10:$C$44,MATCH(IN_Cespiti_20!G55,Tabelle!$E$10:$E$44,0)),"")</f>
        <v/>
      </c>
      <c r="G55" s="889"/>
      <c r="H55" s="889"/>
      <c r="I55" s="890"/>
      <c r="J55" s="890"/>
      <c r="K55" s="890"/>
      <c r="L55" s="890"/>
      <c r="M55" s="292"/>
      <c r="O55" s="889"/>
      <c r="Q55" s="288" t="str">
        <f>IF($D55=3,$M55,+IFERROR(VLOOKUP(CONCATENATE(D55,".",F55),Tabelle!$D$10:$F$44,3,),""))</f>
        <v/>
      </c>
      <c r="R55" s="891"/>
      <c r="S55" s="291"/>
      <c r="T55" s="288" t="str">
        <f>+IF(R55="",Q55,+IF(R55=Tabelle!$B$83,IN_Cespiti_20!Q55,IF(OR(R55=Tabelle!$B$81,R55=Tabelle!$B$82),IN_Cespiti_20!S55,0)))</f>
        <v/>
      </c>
      <c r="V55" s="289">
        <f>+IFERROR(VLOOKUP($H55,Tabelle!$N$10:$O$58,2,FALSE),0)</f>
        <v>0</v>
      </c>
      <c r="W55" s="290">
        <f t="shared" si="26"/>
        <v>0</v>
      </c>
      <c r="X55" s="290" t="e">
        <f>IF(OR($O55&gt;$W$5,$O55=""),#REF!*$V55,0)</f>
        <v>#REF!</v>
      </c>
      <c r="Y55" s="290">
        <f t="shared" si="27"/>
        <v>0</v>
      </c>
      <c r="Z55" s="290" t="e">
        <f>IF(OR($O55&gt;$W$5,$O55=""),#REF!*$V55,0)</f>
        <v>#REF!</v>
      </c>
      <c r="AA55" s="290">
        <f t="shared" si="64"/>
        <v>0</v>
      </c>
      <c r="AB55" s="290">
        <f t="shared" si="28"/>
        <v>0</v>
      </c>
      <c r="AC55" s="290">
        <f t="shared" si="29"/>
        <v>0</v>
      </c>
      <c r="AD55" s="290">
        <f t="shared" si="30"/>
        <v>0</v>
      </c>
      <c r="AE55" s="9"/>
      <c r="AF55" s="289">
        <f>+IFERROR(VLOOKUP($H55,Tabelle!$N$10:$P$58,3,FALSE),0)</f>
        <v>0</v>
      </c>
      <c r="AG55" s="290">
        <f t="shared" si="31"/>
        <v>0</v>
      </c>
      <c r="AH55" s="290" t="e">
        <f>IF(OR($O55&gt;$AG$5,$O55=""),(X55+AA55)*Tabelle!$P$51,0)</f>
        <v>#REF!</v>
      </c>
      <c r="AI55" s="290">
        <f t="shared" si="32"/>
        <v>0</v>
      </c>
      <c r="AJ55" s="290" t="e">
        <f>IF(OR($O55&gt;$AG$5,$O55=""),(Z55+AB55)*Tabelle!$P$51,0)</f>
        <v>#REF!</v>
      </c>
      <c r="AK55" s="290">
        <f t="shared" si="65"/>
        <v>0</v>
      </c>
      <c r="AL55" s="290">
        <f t="shared" si="66"/>
        <v>0</v>
      </c>
      <c r="AM55" s="290">
        <f t="shared" si="33"/>
        <v>0</v>
      </c>
      <c r="AN55" s="290">
        <f t="shared" si="34"/>
        <v>0</v>
      </c>
      <c r="AP55" s="289">
        <f>+IFERROR(VLOOKUP($H55,Tabelle!$N$10:$Q$58,4,FALSE),0)</f>
        <v>0</v>
      </c>
      <c r="AQ55" s="290">
        <f t="shared" si="35"/>
        <v>0</v>
      </c>
      <c r="AR55" s="290" t="e">
        <f>IF(OR($O55&gt;$AQ$5,$O55=""),(AH55+AK55)*Tabelle!$Q$52,0)</f>
        <v>#REF!</v>
      </c>
      <c r="AS55" s="290">
        <f t="shared" si="36"/>
        <v>0</v>
      </c>
      <c r="AT55" s="290" t="e">
        <f>IF(OR($O55&gt;$AQ$5,$O55=""),(AJ55+AL55)*Tabelle!$Q$52,0)</f>
        <v>#REF!</v>
      </c>
      <c r="AU55" s="290">
        <f t="shared" si="37"/>
        <v>0</v>
      </c>
      <c r="AV55" s="290">
        <f t="shared" si="67"/>
        <v>0</v>
      </c>
      <c r="AW55" s="290">
        <f t="shared" si="68"/>
        <v>0</v>
      </c>
      <c r="AX55" s="290">
        <f t="shared" si="38"/>
        <v>0</v>
      </c>
      <c r="AZ55" s="289">
        <f>+IFERROR(VLOOKUP($H55,Tabelle!$N$10:$R$58,5,FALSE),0)</f>
        <v>0</v>
      </c>
      <c r="BA55" s="290">
        <f t="shared" si="39"/>
        <v>0</v>
      </c>
      <c r="BB55" s="290" t="e">
        <f>IF(OR($O55&gt;$BA$5,$O55=""),(AR55+AU55)*Tabelle!$R$53,0)</f>
        <v>#REF!</v>
      </c>
      <c r="BC55" s="290">
        <f t="shared" si="40"/>
        <v>0</v>
      </c>
      <c r="BD55" s="290" t="e">
        <f>IF(OR($O55&gt;$BA$5,$O55=""),(AT55+AV55)*Tabelle!$R$53,0)</f>
        <v>#REF!</v>
      </c>
      <c r="BE55" s="290">
        <f t="shared" si="69"/>
        <v>0</v>
      </c>
      <c r="BF55" s="290">
        <f t="shared" si="41"/>
        <v>0</v>
      </c>
      <c r="BG55" s="290">
        <f t="shared" si="70"/>
        <v>0</v>
      </c>
      <c r="BH55" s="290">
        <f t="shared" si="42"/>
        <v>0</v>
      </c>
      <c r="BJ55" s="289">
        <f>+IFERROR(VLOOKUP($H55,Tabelle!$N$10:$S$58,6,FALSE),0)</f>
        <v>0</v>
      </c>
      <c r="BK55" s="290">
        <f t="shared" si="43"/>
        <v>0</v>
      </c>
      <c r="BL55" s="290" t="e">
        <f>IF(OR($O55&gt;$BK$5,$O55=""),(BB55+BE55)*Tabelle!$S$54,0)</f>
        <v>#REF!</v>
      </c>
      <c r="BM55" s="290">
        <f t="shared" si="44"/>
        <v>0</v>
      </c>
      <c r="BN55" s="290" t="e">
        <f>IF(OR($O55&gt;$BK$5,$O55=""),(BD55+BF55)*Tabelle!$S$54,0)</f>
        <v>#REF!</v>
      </c>
      <c r="BO55" s="290">
        <f t="shared" si="45"/>
        <v>0</v>
      </c>
      <c r="BP55" s="290">
        <f t="shared" si="46"/>
        <v>0</v>
      </c>
      <c r="BQ55" s="290">
        <f t="shared" si="47"/>
        <v>0</v>
      </c>
      <c r="BR55" s="290">
        <f t="shared" si="48"/>
        <v>0</v>
      </c>
      <c r="BT55" s="289">
        <f>+IFERROR(IF(H55=2021,VLOOKUP($H55,Tabelle!$N$10:$T$58,7,FALSE),0),0)</f>
        <v>0</v>
      </c>
      <c r="BU55" s="290">
        <f t="shared" si="49"/>
        <v>0</v>
      </c>
      <c r="BV55" s="290">
        <f t="shared" si="50"/>
        <v>0</v>
      </c>
      <c r="BW55" s="290">
        <f t="shared" si="71"/>
        <v>0</v>
      </c>
      <c r="BX55" s="290">
        <f t="shared" si="71"/>
        <v>0</v>
      </c>
      <c r="BY55" s="290">
        <f t="shared" si="72"/>
        <v>0</v>
      </c>
      <c r="BZ55" s="290">
        <f t="shared" si="73"/>
        <v>0</v>
      </c>
      <c r="CB55" s="289">
        <f>+IFERROR(IF(AND(H55&lt;=2022,H55&gt;=2021),VLOOKUP($H55,Tabelle!$N$10:$U$58,8,FALSE),0),0)</f>
        <v>0</v>
      </c>
      <c r="CC55" s="290">
        <f t="shared" si="74"/>
        <v>0</v>
      </c>
      <c r="CD55" s="290">
        <f>IF(OR($O55&gt;$CC$5,$O55=""),+BW55*Tabelle!$U$56,0)</f>
        <v>0</v>
      </c>
      <c r="CE55" s="290">
        <f t="shared" si="51"/>
        <v>0</v>
      </c>
      <c r="CF55" s="290">
        <f>IF(OR($O55&gt;$CC$5,$O55=""),+BX55*Tabelle!$U$56,0)</f>
        <v>0</v>
      </c>
      <c r="CG55" s="290">
        <f t="shared" si="75"/>
        <v>0</v>
      </c>
      <c r="CH55" s="290">
        <f t="shared" si="76"/>
        <v>0</v>
      </c>
      <c r="CI55" s="290">
        <f t="shared" si="77"/>
        <v>0</v>
      </c>
      <c r="CJ55" s="290">
        <f t="shared" si="78"/>
        <v>0</v>
      </c>
      <c r="CL55" s="289">
        <f>+IFERROR(IF(AND(H55&lt;=2023,H55&gt;=2021),VLOOKUP($H55,Tabelle!$N$10:$V$58,9,FALSE),0),0)</f>
        <v>0</v>
      </c>
      <c r="CM55" s="290">
        <f t="shared" si="52"/>
        <v>0</v>
      </c>
      <c r="CN55" s="290">
        <f>IF(OR($O55&gt;$CM$5,$O55=""),+(CD55+CG55)*Tabelle!$V$57,0)</f>
        <v>0</v>
      </c>
      <c r="CO55" s="290">
        <f t="shared" si="53"/>
        <v>0</v>
      </c>
      <c r="CP55" s="290">
        <f>IF(OR($O55&gt;$CM$5,$O55=""),+(CF55+CH55)*Tabelle!$V$57,0)</f>
        <v>0</v>
      </c>
      <c r="CQ55" s="290">
        <f t="shared" si="79"/>
        <v>0</v>
      </c>
      <c r="CR55" s="290">
        <f t="shared" si="80"/>
        <v>0</v>
      </c>
      <c r="CS55" s="290">
        <f t="shared" si="81"/>
        <v>0</v>
      </c>
      <c r="CT55" s="290">
        <f t="shared" si="82"/>
        <v>0</v>
      </c>
      <c r="CV55" s="289">
        <f>+IFERROR(IF(AND(R55&lt;=2023,R55&gt;=2021),VLOOKUP($H55,Tabelle!$N$10:$V$58,9,FALSE),0),0)</f>
        <v>0</v>
      </c>
      <c r="CW55" s="290">
        <f t="shared" si="54"/>
        <v>0</v>
      </c>
      <c r="CX55" s="290">
        <f>IF(OR($O55&gt;$CM$5,$O55=""),+(CN55+CQ55)*Tabelle!$V$57,0)</f>
        <v>0</v>
      </c>
      <c r="CY55" s="290">
        <f t="shared" si="55"/>
        <v>0</v>
      </c>
      <c r="CZ55" s="290">
        <f>IF(OR($O55&gt;$CM$5,$O55=""),+(CP55+CR55)*Tabelle!$V$57,0)</f>
        <v>0</v>
      </c>
      <c r="DA55" s="290">
        <f t="shared" si="83"/>
        <v>0</v>
      </c>
      <c r="DB55" s="290">
        <f t="shared" si="84"/>
        <v>0</v>
      </c>
      <c r="DC55" s="290">
        <f t="shared" si="85"/>
        <v>0</v>
      </c>
      <c r="DD55" s="290">
        <f t="shared" si="86"/>
        <v>0</v>
      </c>
      <c r="DF55" s="289">
        <f>+IFERROR(IF(AND(AB55&lt;=2023,AB55&gt;=2021),VLOOKUP($H55,Tabelle!$N$10:$V$58,9,FALSE),0),0)</f>
        <v>0</v>
      </c>
      <c r="DG55" s="290">
        <f t="shared" si="56"/>
        <v>0</v>
      </c>
      <c r="DH55" s="290">
        <f>IF(OR($O55&gt;$CM$5,$O55=""),+(CX55+DA55)*Tabelle!$V$57,0)</f>
        <v>0</v>
      </c>
      <c r="DI55" s="290">
        <f t="shared" si="57"/>
        <v>0</v>
      </c>
      <c r="DJ55" s="290">
        <f>IF(OR($O55&gt;$CM$5,$O55=""),+(CZ55+DB55)*Tabelle!$V$57,0)</f>
        <v>0</v>
      </c>
      <c r="DK55" s="290">
        <f t="shared" si="87"/>
        <v>0</v>
      </c>
      <c r="DL55" s="290">
        <f t="shared" si="88"/>
        <v>0</v>
      </c>
      <c r="DM55" s="290">
        <f t="shared" si="89"/>
        <v>0</v>
      </c>
      <c r="DN55" s="290">
        <f t="shared" si="90"/>
        <v>0</v>
      </c>
      <c r="DP55" s="289">
        <f>+IFERROR(IF(AND(AL55&lt;=2023,AL55&gt;=2021),VLOOKUP($H55,Tabelle!$N$10:$V$58,9,FALSE),0),0)</f>
        <v>0</v>
      </c>
      <c r="DQ55" s="290">
        <f t="shared" si="58"/>
        <v>0</v>
      </c>
      <c r="DR55" s="290">
        <f>IF(OR($O55&gt;$CM$5,$O55=""),+(DH55+DK55)*Tabelle!$V$57,0)</f>
        <v>0</v>
      </c>
      <c r="DS55" s="290">
        <f t="shared" si="59"/>
        <v>0</v>
      </c>
      <c r="DT55" s="290">
        <f>IF(OR($O55&gt;$CM$5,$O55=""),+(DJ55+DL55)*Tabelle!$V$57,0)</f>
        <v>0</v>
      </c>
      <c r="DU55" s="290">
        <f t="shared" si="91"/>
        <v>0</v>
      </c>
      <c r="DV55" s="290">
        <f t="shared" si="92"/>
        <v>0</v>
      </c>
      <c r="DW55" s="290">
        <f t="shared" si="93"/>
        <v>0</v>
      </c>
      <c r="DX55" s="290">
        <f t="shared" si="94"/>
        <v>0</v>
      </c>
      <c r="DZ55" s="289">
        <f>+IFERROR(IF(AND(AV55&lt;=2023,AV55&gt;=2021),VLOOKUP($H55,Tabelle!$N$10:$V$58,9,FALSE),0),0)</f>
        <v>0</v>
      </c>
      <c r="EA55" s="290">
        <f t="shared" si="60"/>
        <v>0</v>
      </c>
      <c r="EB55" s="290">
        <f>IF(OR($O55&gt;$CM$5,$O55=""),+(DR55+DU55)*Tabelle!$V$57,0)</f>
        <v>0</v>
      </c>
      <c r="EC55" s="290">
        <f t="shared" si="61"/>
        <v>0</v>
      </c>
      <c r="ED55" s="290">
        <f>IF(OR($O55&gt;$CM$5,$O55=""),+(DT55+DV55)*Tabelle!$V$57,0)</f>
        <v>0</v>
      </c>
      <c r="EE55" s="290">
        <f t="shared" si="95"/>
        <v>0</v>
      </c>
      <c r="EF55" s="290">
        <f t="shared" si="96"/>
        <v>0</v>
      </c>
      <c r="EG55" s="290">
        <f t="shared" si="97"/>
        <v>0</v>
      </c>
      <c r="EH55" s="290">
        <f t="shared" si="98"/>
        <v>0</v>
      </c>
      <c r="EJ55" s="289">
        <f>+IFERROR(IF(AND(BF55&lt;=2023,BF55&gt;=2021),VLOOKUP($H55,Tabelle!$N$10:$V$58,9,FALSE),0),0)</f>
        <v>0</v>
      </c>
      <c r="EK55" s="290">
        <f t="shared" si="62"/>
        <v>0</v>
      </c>
      <c r="EL55" s="290">
        <f>IF(OR($O55&gt;$CM$5,$O55=""),+(EB55+EE55)*Tabelle!$V$57,0)</f>
        <v>0</v>
      </c>
      <c r="EM55" s="290">
        <f t="shared" si="63"/>
        <v>0</v>
      </c>
      <c r="EN55" s="290">
        <f>IF(OR($O55&gt;$CM$5,$O55=""),+(ED55+EF55)*Tabelle!$V$57,0)</f>
        <v>0</v>
      </c>
      <c r="EO55" s="290">
        <f t="shared" si="99"/>
        <v>0</v>
      </c>
      <c r="EP55" s="290">
        <f t="shared" si="100"/>
        <v>0</v>
      </c>
      <c r="EQ55" s="290">
        <f t="shared" si="101"/>
        <v>0</v>
      </c>
      <c r="ER55" s="290">
        <f t="shared" si="102"/>
        <v>0</v>
      </c>
    </row>
    <row r="56" spans="2:148" x14ac:dyDescent="0.3">
      <c r="B56" s="889"/>
      <c r="C56" s="889"/>
      <c r="D56" s="287" t="str">
        <f>++IFERROR(INDEX(Tabelle!$H$11:$H$16,MATCH(IN_Cespiti_20!E56,Tabelle!$I$11:$I$16,0)),"")</f>
        <v/>
      </c>
      <c r="E56" s="889"/>
      <c r="F56" s="287" t="str">
        <f>++IFERROR(INDEX(Tabelle!$C$10:$C$44,MATCH(IN_Cespiti_20!G56,Tabelle!$E$10:$E$44,0)),"")</f>
        <v/>
      </c>
      <c r="G56" s="889"/>
      <c r="H56" s="889"/>
      <c r="I56" s="890"/>
      <c r="J56" s="890"/>
      <c r="K56" s="890"/>
      <c r="L56" s="890"/>
      <c r="M56" s="292"/>
      <c r="O56" s="889"/>
      <c r="Q56" s="288" t="str">
        <f>IF($D56=3,$M56,+IFERROR(VLOOKUP(CONCATENATE(D56,".",F56),Tabelle!$D$10:$F$44,3,),""))</f>
        <v/>
      </c>
      <c r="R56" s="891"/>
      <c r="S56" s="291"/>
      <c r="T56" s="288" t="str">
        <f>+IF(R56="",Q56,+IF(R56=Tabelle!$B$83,IN_Cespiti_20!Q56,IF(OR(R56=Tabelle!$B$81,R56=Tabelle!$B$82),IN_Cespiti_20!S56,0)))</f>
        <v/>
      </c>
      <c r="V56" s="289">
        <f>+IFERROR(VLOOKUP($H56,Tabelle!$N$10:$O$58,2,FALSE),0)</f>
        <v>0</v>
      </c>
      <c r="W56" s="290">
        <f t="shared" si="26"/>
        <v>0</v>
      </c>
      <c r="X56" s="290" t="e">
        <f>IF(OR($O56&gt;$W$5,$O56=""),#REF!*$V56,0)</f>
        <v>#REF!</v>
      </c>
      <c r="Y56" s="290">
        <f t="shared" si="27"/>
        <v>0</v>
      </c>
      <c r="Z56" s="290" t="e">
        <f>IF(OR($O56&gt;$W$5,$O56=""),#REF!*$V56,0)</f>
        <v>#REF!</v>
      </c>
      <c r="AA56" s="290">
        <f t="shared" si="64"/>
        <v>0</v>
      </c>
      <c r="AB56" s="290">
        <f t="shared" si="28"/>
        <v>0</v>
      </c>
      <c r="AC56" s="290">
        <f t="shared" si="29"/>
        <v>0</v>
      </c>
      <c r="AD56" s="290">
        <f t="shared" si="30"/>
        <v>0</v>
      </c>
      <c r="AE56" s="9"/>
      <c r="AF56" s="289">
        <f>+IFERROR(VLOOKUP($H56,Tabelle!$N$10:$P$58,3,FALSE),0)</f>
        <v>0</v>
      </c>
      <c r="AG56" s="290">
        <f t="shared" si="31"/>
        <v>0</v>
      </c>
      <c r="AH56" s="290" t="e">
        <f>IF(OR($O56&gt;$AG$5,$O56=""),(X56+AA56)*Tabelle!$P$51,0)</f>
        <v>#REF!</v>
      </c>
      <c r="AI56" s="290">
        <f t="shared" si="32"/>
        <v>0</v>
      </c>
      <c r="AJ56" s="290" t="e">
        <f>IF(OR($O56&gt;$AG$5,$O56=""),(Z56+AB56)*Tabelle!$P$51,0)</f>
        <v>#REF!</v>
      </c>
      <c r="AK56" s="290">
        <f t="shared" si="65"/>
        <v>0</v>
      </c>
      <c r="AL56" s="290">
        <f t="shared" si="66"/>
        <v>0</v>
      </c>
      <c r="AM56" s="290">
        <f t="shared" si="33"/>
        <v>0</v>
      </c>
      <c r="AN56" s="290">
        <f t="shared" si="34"/>
        <v>0</v>
      </c>
      <c r="AP56" s="289">
        <f>+IFERROR(VLOOKUP($H56,Tabelle!$N$10:$Q$58,4,FALSE),0)</f>
        <v>0</v>
      </c>
      <c r="AQ56" s="290">
        <f t="shared" si="35"/>
        <v>0</v>
      </c>
      <c r="AR56" s="290" t="e">
        <f>IF(OR($O56&gt;$AQ$5,$O56=""),(AH56+AK56)*Tabelle!$Q$52,0)</f>
        <v>#REF!</v>
      </c>
      <c r="AS56" s="290">
        <f t="shared" si="36"/>
        <v>0</v>
      </c>
      <c r="AT56" s="290" t="e">
        <f>IF(OR($O56&gt;$AQ$5,$O56=""),(AJ56+AL56)*Tabelle!$Q$52,0)</f>
        <v>#REF!</v>
      </c>
      <c r="AU56" s="290">
        <f t="shared" si="37"/>
        <v>0</v>
      </c>
      <c r="AV56" s="290">
        <f t="shared" si="67"/>
        <v>0</v>
      </c>
      <c r="AW56" s="290">
        <f t="shared" si="68"/>
        <v>0</v>
      </c>
      <c r="AX56" s="290">
        <f t="shared" si="38"/>
        <v>0</v>
      </c>
      <c r="AZ56" s="289">
        <f>+IFERROR(VLOOKUP($H56,Tabelle!$N$10:$R$58,5,FALSE),0)</f>
        <v>0</v>
      </c>
      <c r="BA56" s="290">
        <f t="shared" si="39"/>
        <v>0</v>
      </c>
      <c r="BB56" s="290" t="e">
        <f>IF(OR($O56&gt;$BA$5,$O56=""),(AR56+AU56)*Tabelle!$R$53,0)</f>
        <v>#REF!</v>
      </c>
      <c r="BC56" s="290">
        <f t="shared" si="40"/>
        <v>0</v>
      </c>
      <c r="BD56" s="290" t="e">
        <f>IF(OR($O56&gt;$BA$5,$O56=""),(AT56+AV56)*Tabelle!$R$53,0)</f>
        <v>#REF!</v>
      </c>
      <c r="BE56" s="290">
        <f t="shared" si="69"/>
        <v>0</v>
      </c>
      <c r="BF56" s="290">
        <f t="shared" si="41"/>
        <v>0</v>
      </c>
      <c r="BG56" s="290">
        <f t="shared" si="70"/>
        <v>0</v>
      </c>
      <c r="BH56" s="290">
        <f t="shared" si="42"/>
        <v>0</v>
      </c>
      <c r="BJ56" s="289">
        <f>+IFERROR(VLOOKUP($H56,Tabelle!$N$10:$S$58,6,FALSE),0)</f>
        <v>0</v>
      </c>
      <c r="BK56" s="290">
        <f t="shared" si="43"/>
        <v>0</v>
      </c>
      <c r="BL56" s="290" t="e">
        <f>IF(OR($O56&gt;$BK$5,$O56=""),(BB56+BE56)*Tabelle!$S$54,0)</f>
        <v>#REF!</v>
      </c>
      <c r="BM56" s="290">
        <f t="shared" si="44"/>
        <v>0</v>
      </c>
      <c r="BN56" s="290" t="e">
        <f>IF(OR($O56&gt;$BK$5,$O56=""),(BD56+BF56)*Tabelle!$S$54,0)</f>
        <v>#REF!</v>
      </c>
      <c r="BO56" s="290">
        <f t="shared" si="45"/>
        <v>0</v>
      </c>
      <c r="BP56" s="290">
        <f t="shared" si="46"/>
        <v>0</v>
      </c>
      <c r="BQ56" s="290">
        <f t="shared" si="47"/>
        <v>0</v>
      </c>
      <c r="BR56" s="290">
        <f t="shared" si="48"/>
        <v>0</v>
      </c>
      <c r="BT56" s="289">
        <f>+IFERROR(IF(H56=2021,VLOOKUP($H56,Tabelle!$N$10:$T$58,7,FALSE),0),0)</f>
        <v>0</v>
      </c>
      <c r="BU56" s="290">
        <f t="shared" si="49"/>
        <v>0</v>
      </c>
      <c r="BV56" s="290">
        <f t="shared" si="50"/>
        <v>0</v>
      </c>
      <c r="BW56" s="290">
        <f t="shared" si="71"/>
        <v>0</v>
      </c>
      <c r="BX56" s="290">
        <f t="shared" si="71"/>
        <v>0</v>
      </c>
      <c r="BY56" s="290">
        <f t="shared" si="72"/>
        <v>0</v>
      </c>
      <c r="BZ56" s="290">
        <f t="shared" si="73"/>
        <v>0</v>
      </c>
      <c r="CB56" s="289">
        <f>+IFERROR(IF(AND(H56&lt;=2022,H56&gt;=2021),VLOOKUP($H56,Tabelle!$N$10:$U$58,8,FALSE),0),0)</f>
        <v>0</v>
      </c>
      <c r="CC56" s="290">
        <f t="shared" si="74"/>
        <v>0</v>
      </c>
      <c r="CD56" s="290">
        <f>IF(OR($O56&gt;$CC$5,$O56=""),+BW56*Tabelle!$U$56,0)</f>
        <v>0</v>
      </c>
      <c r="CE56" s="290">
        <f t="shared" si="51"/>
        <v>0</v>
      </c>
      <c r="CF56" s="290">
        <f>IF(OR($O56&gt;$CC$5,$O56=""),+BX56*Tabelle!$U$56,0)</f>
        <v>0</v>
      </c>
      <c r="CG56" s="290">
        <f t="shared" si="75"/>
        <v>0</v>
      </c>
      <c r="CH56" s="290">
        <f t="shared" si="76"/>
        <v>0</v>
      </c>
      <c r="CI56" s="290">
        <f t="shared" si="77"/>
        <v>0</v>
      </c>
      <c r="CJ56" s="290">
        <f t="shared" si="78"/>
        <v>0</v>
      </c>
      <c r="CL56" s="289">
        <f>+IFERROR(IF(AND(H56&lt;=2023,H56&gt;=2021),VLOOKUP($H56,Tabelle!$N$10:$V$58,9,FALSE),0),0)</f>
        <v>0</v>
      </c>
      <c r="CM56" s="290">
        <f t="shared" si="52"/>
        <v>0</v>
      </c>
      <c r="CN56" s="290">
        <f>IF(OR($O56&gt;$CM$5,$O56=""),+(CD56+CG56)*Tabelle!$V$57,0)</f>
        <v>0</v>
      </c>
      <c r="CO56" s="290">
        <f t="shared" si="53"/>
        <v>0</v>
      </c>
      <c r="CP56" s="290">
        <f>IF(OR($O56&gt;$CM$5,$O56=""),+(CF56+CH56)*Tabelle!$V$57,0)</f>
        <v>0</v>
      </c>
      <c r="CQ56" s="290">
        <f t="shared" si="79"/>
        <v>0</v>
      </c>
      <c r="CR56" s="290">
        <f t="shared" si="80"/>
        <v>0</v>
      </c>
      <c r="CS56" s="290">
        <f t="shared" si="81"/>
        <v>0</v>
      </c>
      <c r="CT56" s="290">
        <f t="shared" si="82"/>
        <v>0</v>
      </c>
      <c r="CV56" s="289">
        <f>+IFERROR(IF(AND(R56&lt;=2023,R56&gt;=2021),VLOOKUP($H56,Tabelle!$N$10:$V$58,9,FALSE),0),0)</f>
        <v>0</v>
      </c>
      <c r="CW56" s="290">
        <f t="shared" si="54"/>
        <v>0</v>
      </c>
      <c r="CX56" s="290">
        <f>IF(OR($O56&gt;$CM$5,$O56=""),+(CN56+CQ56)*Tabelle!$V$57,0)</f>
        <v>0</v>
      </c>
      <c r="CY56" s="290">
        <f t="shared" si="55"/>
        <v>0</v>
      </c>
      <c r="CZ56" s="290">
        <f>IF(OR($O56&gt;$CM$5,$O56=""),+(CP56+CR56)*Tabelle!$V$57,0)</f>
        <v>0</v>
      </c>
      <c r="DA56" s="290">
        <f t="shared" si="83"/>
        <v>0</v>
      </c>
      <c r="DB56" s="290">
        <f t="shared" si="84"/>
        <v>0</v>
      </c>
      <c r="DC56" s="290">
        <f t="shared" si="85"/>
        <v>0</v>
      </c>
      <c r="DD56" s="290">
        <f t="shared" si="86"/>
        <v>0</v>
      </c>
      <c r="DF56" s="289">
        <f>+IFERROR(IF(AND(AB56&lt;=2023,AB56&gt;=2021),VLOOKUP($H56,Tabelle!$N$10:$V$58,9,FALSE),0),0)</f>
        <v>0</v>
      </c>
      <c r="DG56" s="290">
        <f t="shared" si="56"/>
        <v>0</v>
      </c>
      <c r="DH56" s="290">
        <f>IF(OR($O56&gt;$CM$5,$O56=""),+(CX56+DA56)*Tabelle!$V$57,0)</f>
        <v>0</v>
      </c>
      <c r="DI56" s="290">
        <f t="shared" si="57"/>
        <v>0</v>
      </c>
      <c r="DJ56" s="290">
        <f>IF(OR($O56&gt;$CM$5,$O56=""),+(CZ56+DB56)*Tabelle!$V$57,0)</f>
        <v>0</v>
      </c>
      <c r="DK56" s="290">
        <f t="shared" si="87"/>
        <v>0</v>
      </c>
      <c r="DL56" s="290">
        <f t="shared" si="88"/>
        <v>0</v>
      </c>
      <c r="DM56" s="290">
        <f t="shared" si="89"/>
        <v>0</v>
      </c>
      <c r="DN56" s="290">
        <f t="shared" si="90"/>
        <v>0</v>
      </c>
      <c r="DP56" s="289">
        <f>+IFERROR(IF(AND(AL56&lt;=2023,AL56&gt;=2021),VLOOKUP($H56,Tabelle!$N$10:$V$58,9,FALSE),0),0)</f>
        <v>0</v>
      </c>
      <c r="DQ56" s="290">
        <f t="shared" si="58"/>
        <v>0</v>
      </c>
      <c r="DR56" s="290">
        <f>IF(OR($O56&gt;$CM$5,$O56=""),+(DH56+DK56)*Tabelle!$V$57,0)</f>
        <v>0</v>
      </c>
      <c r="DS56" s="290">
        <f t="shared" si="59"/>
        <v>0</v>
      </c>
      <c r="DT56" s="290">
        <f>IF(OR($O56&gt;$CM$5,$O56=""),+(DJ56+DL56)*Tabelle!$V$57,0)</f>
        <v>0</v>
      </c>
      <c r="DU56" s="290">
        <f t="shared" si="91"/>
        <v>0</v>
      </c>
      <c r="DV56" s="290">
        <f t="shared" si="92"/>
        <v>0</v>
      </c>
      <c r="DW56" s="290">
        <f t="shared" si="93"/>
        <v>0</v>
      </c>
      <c r="DX56" s="290">
        <f t="shared" si="94"/>
        <v>0</v>
      </c>
      <c r="DZ56" s="289">
        <f>+IFERROR(IF(AND(AV56&lt;=2023,AV56&gt;=2021),VLOOKUP($H56,Tabelle!$N$10:$V$58,9,FALSE),0),0)</f>
        <v>0</v>
      </c>
      <c r="EA56" s="290">
        <f t="shared" si="60"/>
        <v>0</v>
      </c>
      <c r="EB56" s="290">
        <f>IF(OR($O56&gt;$CM$5,$O56=""),+(DR56+DU56)*Tabelle!$V$57,0)</f>
        <v>0</v>
      </c>
      <c r="EC56" s="290">
        <f t="shared" si="61"/>
        <v>0</v>
      </c>
      <c r="ED56" s="290">
        <f>IF(OR($O56&gt;$CM$5,$O56=""),+(DT56+DV56)*Tabelle!$V$57,0)</f>
        <v>0</v>
      </c>
      <c r="EE56" s="290">
        <f t="shared" si="95"/>
        <v>0</v>
      </c>
      <c r="EF56" s="290">
        <f t="shared" si="96"/>
        <v>0</v>
      </c>
      <c r="EG56" s="290">
        <f t="shared" si="97"/>
        <v>0</v>
      </c>
      <c r="EH56" s="290">
        <f t="shared" si="98"/>
        <v>0</v>
      </c>
      <c r="EJ56" s="289">
        <f>+IFERROR(IF(AND(BF56&lt;=2023,BF56&gt;=2021),VLOOKUP($H56,Tabelle!$N$10:$V$58,9,FALSE),0),0)</f>
        <v>0</v>
      </c>
      <c r="EK56" s="290">
        <f t="shared" si="62"/>
        <v>0</v>
      </c>
      <c r="EL56" s="290">
        <f>IF(OR($O56&gt;$CM$5,$O56=""),+(EB56+EE56)*Tabelle!$V$57,0)</f>
        <v>0</v>
      </c>
      <c r="EM56" s="290">
        <f t="shared" si="63"/>
        <v>0</v>
      </c>
      <c r="EN56" s="290">
        <f>IF(OR($O56&gt;$CM$5,$O56=""),+(ED56+EF56)*Tabelle!$V$57,0)</f>
        <v>0</v>
      </c>
      <c r="EO56" s="290">
        <f t="shared" si="99"/>
        <v>0</v>
      </c>
      <c r="EP56" s="290">
        <f t="shared" si="100"/>
        <v>0</v>
      </c>
      <c r="EQ56" s="290">
        <f t="shared" si="101"/>
        <v>0</v>
      </c>
      <c r="ER56" s="290">
        <f t="shared" si="102"/>
        <v>0</v>
      </c>
    </row>
    <row r="57" spans="2:148" x14ac:dyDescent="0.3">
      <c r="B57" s="889"/>
      <c r="C57" s="889"/>
      <c r="D57" s="287" t="str">
        <f>++IFERROR(INDEX(Tabelle!$H$11:$H$16,MATCH(IN_Cespiti_20!E57,Tabelle!$I$11:$I$16,0)),"")</f>
        <v/>
      </c>
      <c r="E57" s="889"/>
      <c r="F57" s="287" t="str">
        <f>++IFERROR(INDEX(Tabelle!$C$10:$C$44,MATCH(IN_Cespiti_20!G57,Tabelle!$E$10:$E$44,0)),"")</f>
        <v/>
      </c>
      <c r="G57" s="889"/>
      <c r="H57" s="889"/>
      <c r="I57" s="890"/>
      <c r="J57" s="890"/>
      <c r="K57" s="890"/>
      <c r="L57" s="890"/>
      <c r="M57" s="292"/>
      <c r="O57" s="889"/>
      <c r="Q57" s="288" t="str">
        <f>IF($D57=3,$M57,+IFERROR(VLOOKUP(CONCATENATE(D57,".",F57),Tabelle!$D$10:$F$44,3,),""))</f>
        <v/>
      </c>
      <c r="R57" s="891"/>
      <c r="S57" s="291"/>
      <c r="T57" s="288" t="str">
        <f>+IF(R57="",Q57,+IF(R57=Tabelle!$B$83,IN_Cespiti_20!Q57,IF(OR(R57=Tabelle!$B$81,R57=Tabelle!$B$82),IN_Cespiti_20!S57,0)))</f>
        <v/>
      </c>
      <c r="V57" s="289">
        <f>+IFERROR(VLOOKUP($H57,Tabelle!$N$10:$O$58,2,FALSE),0)</f>
        <v>0</v>
      </c>
      <c r="W57" s="290">
        <f t="shared" si="26"/>
        <v>0</v>
      </c>
      <c r="X57" s="290" t="e">
        <f>IF(OR($O57&gt;$W$5,$O57=""),#REF!*$V57,0)</f>
        <v>#REF!</v>
      </c>
      <c r="Y57" s="290">
        <f t="shared" si="27"/>
        <v>0</v>
      </c>
      <c r="Z57" s="290" t="e">
        <f>IF(OR($O57&gt;$W$5,$O57=""),#REF!*$V57,0)</f>
        <v>#REF!</v>
      </c>
      <c r="AA57" s="290">
        <f t="shared" si="64"/>
        <v>0</v>
      </c>
      <c r="AB57" s="290">
        <f t="shared" si="28"/>
        <v>0</v>
      </c>
      <c r="AC57" s="290">
        <f t="shared" si="29"/>
        <v>0</v>
      </c>
      <c r="AD57" s="290">
        <f t="shared" si="30"/>
        <v>0</v>
      </c>
      <c r="AE57" s="9"/>
      <c r="AF57" s="289">
        <f>+IFERROR(VLOOKUP($H57,Tabelle!$N$10:$P$58,3,FALSE),0)</f>
        <v>0</v>
      </c>
      <c r="AG57" s="290">
        <f t="shared" si="31"/>
        <v>0</v>
      </c>
      <c r="AH57" s="290" t="e">
        <f>IF(OR($O57&gt;$AG$5,$O57=""),(X57+AA57)*Tabelle!$P$51,0)</f>
        <v>#REF!</v>
      </c>
      <c r="AI57" s="290">
        <f t="shared" si="32"/>
        <v>0</v>
      </c>
      <c r="AJ57" s="290" t="e">
        <f>IF(OR($O57&gt;$AG$5,$O57=""),(Z57+AB57)*Tabelle!$P$51,0)</f>
        <v>#REF!</v>
      </c>
      <c r="AK57" s="290">
        <f t="shared" si="65"/>
        <v>0</v>
      </c>
      <c r="AL57" s="290">
        <f t="shared" si="66"/>
        <v>0</v>
      </c>
      <c r="AM57" s="290">
        <f t="shared" si="33"/>
        <v>0</v>
      </c>
      <c r="AN57" s="290">
        <f t="shared" si="34"/>
        <v>0</v>
      </c>
      <c r="AP57" s="289">
        <f>+IFERROR(VLOOKUP($H57,Tabelle!$N$10:$Q$58,4,FALSE),0)</f>
        <v>0</v>
      </c>
      <c r="AQ57" s="290">
        <f t="shared" si="35"/>
        <v>0</v>
      </c>
      <c r="AR57" s="290" t="e">
        <f>IF(OR($O57&gt;$AQ$5,$O57=""),(AH57+AK57)*Tabelle!$Q$52,0)</f>
        <v>#REF!</v>
      </c>
      <c r="AS57" s="290">
        <f t="shared" si="36"/>
        <v>0</v>
      </c>
      <c r="AT57" s="290" t="e">
        <f>IF(OR($O57&gt;$AQ$5,$O57=""),(AJ57+AL57)*Tabelle!$Q$52,0)</f>
        <v>#REF!</v>
      </c>
      <c r="AU57" s="290">
        <f t="shared" si="37"/>
        <v>0</v>
      </c>
      <c r="AV57" s="290">
        <f t="shared" si="67"/>
        <v>0</v>
      </c>
      <c r="AW57" s="290">
        <f t="shared" si="68"/>
        <v>0</v>
      </c>
      <c r="AX57" s="290">
        <f t="shared" si="38"/>
        <v>0</v>
      </c>
      <c r="AZ57" s="289">
        <f>+IFERROR(VLOOKUP($H57,Tabelle!$N$10:$R$58,5,FALSE),0)</f>
        <v>0</v>
      </c>
      <c r="BA57" s="290">
        <f t="shared" si="39"/>
        <v>0</v>
      </c>
      <c r="BB57" s="290" t="e">
        <f>IF(OR($O57&gt;$BA$5,$O57=""),(AR57+AU57)*Tabelle!$R$53,0)</f>
        <v>#REF!</v>
      </c>
      <c r="BC57" s="290">
        <f t="shared" si="40"/>
        <v>0</v>
      </c>
      <c r="BD57" s="290" t="e">
        <f>IF(OR($O57&gt;$BA$5,$O57=""),(AT57+AV57)*Tabelle!$R$53,0)</f>
        <v>#REF!</v>
      </c>
      <c r="BE57" s="290">
        <f t="shared" si="69"/>
        <v>0</v>
      </c>
      <c r="BF57" s="290">
        <f t="shared" si="41"/>
        <v>0</v>
      </c>
      <c r="BG57" s="290">
        <f t="shared" si="70"/>
        <v>0</v>
      </c>
      <c r="BH57" s="290">
        <f t="shared" si="42"/>
        <v>0</v>
      </c>
      <c r="BJ57" s="289">
        <f>+IFERROR(VLOOKUP($H57,Tabelle!$N$10:$S$58,6,FALSE),0)</f>
        <v>0</v>
      </c>
      <c r="BK57" s="290">
        <f t="shared" si="43"/>
        <v>0</v>
      </c>
      <c r="BL57" s="290" t="e">
        <f>IF(OR($O57&gt;$BK$5,$O57=""),(BB57+BE57)*Tabelle!$S$54,0)</f>
        <v>#REF!</v>
      </c>
      <c r="BM57" s="290">
        <f t="shared" si="44"/>
        <v>0</v>
      </c>
      <c r="BN57" s="290" t="e">
        <f>IF(OR($O57&gt;$BK$5,$O57=""),(BD57+BF57)*Tabelle!$S$54,0)</f>
        <v>#REF!</v>
      </c>
      <c r="BO57" s="290">
        <f t="shared" si="45"/>
        <v>0</v>
      </c>
      <c r="BP57" s="290">
        <f t="shared" si="46"/>
        <v>0</v>
      </c>
      <c r="BQ57" s="290">
        <f t="shared" si="47"/>
        <v>0</v>
      </c>
      <c r="BR57" s="290">
        <f t="shared" si="48"/>
        <v>0</v>
      </c>
      <c r="BT57" s="289">
        <f>+IFERROR(IF(H57=2021,VLOOKUP($H57,Tabelle!$N$10:$T$58,7,FALSE),0),0)</f>
        <v>0</v>
      </c>
      <c r="BU57" s="290">
        <f t="shared" si="49"/>
        <v>0</v>
      </c>
      <c r="BV57" s="290">
        <f t="shared" si="50"/>
        <v>0</v>
      </c>
      <c r="BW57" s="290">
        <f t="shared" si="71"/>
        <v>0</v>
      </c>
      <c r="BX57" s="290">
        <f t="shared" si="71"/>
        <v>0</v>
      </c>
      <c r="BY57" s="290">
        <f t="shared" si="72"/>
        <v>0</v>
      </c>
      <c r="BZ57" s="290">
        <f t="shared" si="73"/>
        <v>0</v>
      </c>
      <c r="CB57" s="289">
        <f>+IFERROR(IF(AND(H57&lt;=2022,H57&gt;=2021),VLOOKUP($H57,Tabelle!$N$10:$U$58,8,FALSE),0),0)</f>
        <v>0</v>
      </c>
      <c r="CC57" s="290">
        <f t="shared" si="74"/>
        <v>0</v>
      </c>
      <c r="CD57" s="290">
        <f>IF(OR($O57&gt;$CC$5,$O57=""),+BW57*Tabelle!$U$56,0)</f>
        <v>0</v>
      </c>
      <c r="CE57" s="290">
        <f t="shared" si="51"/>
        <v>0</v>
      </c>
      <c r="CF57" s="290">
        <f>IF(OR($O57&gt;$CC$5,$O57=""),+BX57*Tabelle!$U$56,0)</f>
        <v>0</v>
      </c>
      <c r="CG57" s="290">
        <f t="shared" si="75"/>
        <v>0</v>
      </c>
      <c r="CH57" s="290">
        <f t="shared" si="76"/>
        <v>0</v>
      </c>
      <c r="CI57" s="290">
        <f t="shared" si="77"/>
        <v>0</v>
      </c>
      <c r="CJ57" s="290">
        <f t="shared" si="78"/>
        <v>0</v>
      </c>
      <c r="CL57" s="289">
        <f>+IFERROR(IF(AND(H57&lt;=2023,H57&gt;=2021),VLOOKUP($H57,Tabelle!$N$10:$V$58,9,FALSE),0),0)</f>
        <v>0</v>
      </c>
      <c r="CM57" s="290">
        <f t="shared" si="52"/>
        <v>0</v>
      </c>
      <c r="CN57" s="290">
        <f>IF(OR($O57&gt;$CM$5,$O57=""),+(CD57+CG57)*Tabelle!$V$57,0)</f>
        <v>0</v>
      </c>
      <c r="CO57" s="290">
        <f t="shared" si="53"/>
        <v>0</v>
      </c>
      <c r="CP57" s="290">
        <f>IF(OR($O57&gt;$CM$5,$O57=""),+(CF57+CH57)*Tabelle!$V$57,0)</f>
        <v>0</v>
      </c>
      <c r="CQ57" s="290">
        <f t="shared" si="79"/>
        <v>0</v>
      </c>
      <c r="CR57" s="290">
        <f t="shared" si="80"/>
        <v>0</v>
      </c>
      <c r="CS57" s="290">
        <f t="shared" si="81"/>
        <v>0</v>
      </c>
      <c r="CT57" s="290">
        <f t="shared" si="82"/>
        <v>0</v>
      </c>
      <c r="CV57" s="289">
        <f>+IFERROR(IF(AND(R57&lt;=2023,R57&gt;=2021),VLOOKUP($H57,Tabelle!$N$10:$V$58,9,FALSE),0),0)</f>
        <v>0</v>
      </c>
      <c r="CW57" s="290">
        <f t="shared" si="54"/>
        <v>0</v>
      </c>
      <c r="CX57" s="290">
        <f>IF(OR($O57&gt;$CM$5,$O57=""),+(CN57+CQ57)*Tabelle!$V$57,0)</f>
        <v>0</v>
      </c>
      <c r="CY57" s="290">
        <f t="shared" si="55"/>
        <v>0</v>
      </c>
      <c r="CZ57" s="290">
        <f>IF(OR($O57&gt;$CM$5,$O57=""),+(CP57+CR57)*Tabelle!$V$57,0)</f>
        <v>0</v>
      </c>
      <c r="DA57" s="290">
        <f t="shared" si="83"/>
        <v>0</v>
      </c>
      <c r="DB57" s="290">
        <f t="shared" si="84"/>
        <v>0</v>
      </c>
      <c r="DC57" s="290">
        <f t="shared" si="85"/>
        <v>0</v>
      </c>
      <c r="DD57" s="290">
        <f t="shared" si="86"/>
        <v>0</v>
      </c>
      <c r="DF57" s="289">
        <f>+IFERROR(IF(AND(AB57&lt;=2023,AB57&gt;=2021),VLOOKUP($H57,Tabelle!$N$10:$V$58,9,FALSE),0),0)</f>
        <v>0</v>
      </c>
      <c r="DG57" s="290">
        <f t="shared" si="56"/>
        <v>0</v>
      </c>
      <c r="DH57" s="290">
        <f>IF(OR($O57&gt;$CM$5,$O57=""),+(CX57+DA57)*Tabelle!$V$57,0)</f>
        <v>0</v>
      </c>
      <c r="DI57" s="290">
        <f t="shared" si="57"/>
        <v>0</v>
      </c>
      <c r="DJ57" s="290">
        <f>IF(OR($O57&gt;$CM$5,$O57=""),+(CZ57+DB57)*Tabelle!$V$57,0)</f>
        <v>0</v>
      </c>
      <c r="DK57" s="290">
        <f t="shared" si="87"/>
        <v>0</v>
      </c>
      <c r="DL57" s="290">
        <f t="shared" si="88"/>
        <v>0</v>
      </c>
      <c r="DM57" s="290">
        <f t="shared" si="89"/>
        <v>0</v>
      </c>
      <c r="DN57" s="290">
        <f t="shared" si="90"/>
        <v>0</v>
      </c>
      <c r="DP57" s="289">
        <f>+IFERROR(IF(AND(AL57&lt;=2023,AL57&gt;=2021),VLOOKUP($H57,Tabelle!$N$10:$V$58,9,FALSE),0),0)</f>
        <v>0</v>
      </c>
      <c r="DQ57" s="290">
        <f t="shared" si="58"/>
        <v>0</v>
      </c>
      <c r="DR57" s="290">
        <f>IF(OR($O57&gt;$CM$5,$O57=""),+(DH57+DK57)*Tabelle!$V$57,0)</f>
        <v>0</v>
      </c>
      <c r="DS57" s="290">
        <f t="shared" si="59"/>
        <v>0</v>
      </c>
      <c r="DT57" s="290">
        <f>IF(OR($O57&gt;$CM$5,$O57=""),+(DJ57+DL57)*Tabelle!$V$57,0)</f>
        <v>0</v>
      </c>
      <c r="DU57" s="290">
        <f t="shared" si="91"/>
        <v>0</v>
      </c>
      <c r="DV57" s="290">
        <f t="shared" si="92"/>
        <v>0</v>
      </c>
      <c r="DW57" s="290">
        <f t="shared" si="93"/>
        <v>0</v>
      </c>
      <c r="DX57" s="290">
        <f t="shared" si="94"/>
        <v>0</v>
      </c>
      <c r="DZ57" s="289">
        <f>+IFERROR(IF(AND(AV57&lt;=2023,AV57&gt;=2021),VLOOKUP($H57,Tabelle!$N$10:$V$58,9,FALSE),0),0)</f>
        <v>0</v>
      </c>
      <c r="EA57" s="290">
        <f t="shared" si="60"/>
        <v>0</v>
      </c>
      <c r="EB57" s="290">
        <f>IF(OR($O57&gt;$CM$5,$O57=""),+(DR57+DU57)*Tabelle!$V$57,0)</f>
        <v>0</v>
      </c>
      <c r="EC57" s="290">
        <f t="shared" si="61"/>
        <v>0</v>
      </c>
      <c r="ED57" s="290">
        <f>IF(OR($O57&gt;$CM$5,$O57=""),+(DT57+DV57)*Tabelle!$V$57,0)</f>
        <v>0</v>
      </c>
      <c r="EE57" s="290">
        <f t="shared" si="95"/>
        <v>0</v>
      </c>
      <c r="EF57" s="290">
        <f t="shared" si="96"/>
        <v>0</v>
      </c>
      <c r="EG57" s="290">
        <f t="shared" si="97"/>
        <v>0</v>
      </c>
      <c r="EH57" s="290">
        <f t="shared" si="98"/>
        <v>0</v>
      </c>
      <c r="EJ57" s="289">
        <f>+IFERROR(IF(AND(BF57&lt;=2023,BF57&gt;=2021),VLOOKUP($H57,Tabelle!$N$10:$V$58,9,FALSE),0),0)</f>
        <v>0</v>
      </c>
      <c r="EK57" s="290">
        <f t="shared" si="62"/>
        <v>0</v>
      </c>
      <c r="EL57" s="290">
        <f>IF(OR($O57&gt;$CM$5,$O57=""),+(EB57+EE57)*Tabelle!$V$57,0)</f>
        <v>0</v>
      </c>
      <c r="EM57" s="290">
        <f t="shared" si="63"/>
        <v>0</v>
      </c>
      <c r="EN57" s="290">
        <f>IF(OR($O57&gt;$CM$5,$O57=""),+(ED57+EF57)*Tabelle!$V$57,0)</f>
        <v>0</v>
      </c>
      <c r="EO57" s="290">
        <f t="shared" si="99"/>
        <v>0</v>
      </c>
      <c r="EP57" s="290">
        <f t="shared" si="100"/>
        <v>0</v>
      </c>
      <c r="EQ57" s="290">
        <f t="shared" si="101"/>
        <v>0</v>
      </c>
      <c r="ER57" s="290">
        <f t="shared" si="102"/>
        <v>0</v>
      </c>
    </row>
  </sheetData>
  <mergeCells count="13">
    <mergeCell ref="EK6:ER6"/>
    <mergeCell ref="CC6:CJ6"/>
    <mergeCell ref="CM6:CT6"/>
    <mergeCell ref="CW6:DD6"/>
    <mergeCell ref="DG6:DN6"/>
    <mergeCell ref="DQ6:DX6"/>
    <mergeCell ref="EA6:EH6"/>
    <mergeCell ref="BU6:BZ6"/>
    <mergeCell ref="W6:AD6"/>
    <mergeCell ref="AG6:AN6"/>
    <mergeCell ref="AQ6:AX6"/>
    <mergeCell ref="BA6:BH6"/>
    <mergeCell ref="BK6:BR6"/>
  </mergeCells>
  <conditionalFormatting sqref="B8:M57">
    <cfRule type="expression" dxfId="50" priority="1">
      <formula>B8&lt;&gt;""</formula>
    </cfRule>
  </conditionalFormatting>
  <conditionalFormatting sqref="M8:M57">
    <cfRule type="expression" dxfId="49" priority="4">
      <formula>$E8="Discariche"</formula>
    </cfRule>
  </conditionalFormatting>
  <conditionalFormatting sqref="Q8:T57">
    <cfRule type="expression" dxfId="48" priority="3">
      <formula>Q8&lt;&gt;""</formula>
    </cfRule>
  </conditionalFormatting>
  <dataValidations count="6">
    <dataValidation type="list" allowBlank="1" showInputMessage="1" showErrorMessage="1" sqref="C8:C57" xr:uid="{00000000-0002-0000-0A00-000000000000}">
      <formula1>"Cespiti Comune,Cespiti proprietari diversi dal Comune - Proprietario1,Cespiti proprietari diversi dal Comune - Proprietario2,Cespiti proprietari diversi dal Comune - Proprietario3,Leasing"</formula1>
    </dataValidation>
    <dataValidation type="list" allowBlank="1" showInputMessage="1" showErrorMessage="1" sqref="G8:G57" xr:uid="{00000000-0002-0000-0A00-000001000000}">
      <formula1>Elenco_Cespiti</formula1>
    </dataValidation>
    <dataValidation type="whole" allowBlank="1" showInputMessage="1" showErrorMessage="1" prompt="Inserire la vita utile adottata per le discariche nei PEF 2020 e 2021" sqref="M8:M57" xr:uid="{00000000-0002-0000-0A00-000002000000}">
      <formula1>1</formula1>
      <formula2>40</formula2>
    </dataValidation>
    <dataValidation type="whole" operator="greaterThanOrEqual" allowBlank="1" showInputMessage="1" showErrorMessage="1" sqref="H8:H57" xr:uid="{00000000-0002-0000-0A00-000003000000}">
      <formula1>2020</formula1>
    </dataValidation>
    <dataValidation type="custom" allowBlank="1" showInputMessage="1" showErrorMessage="1" error="Per cespiti iscritti a patrimonio successivamente al 31/12/2017 non deve essere inserito il Fondo Ammortamento" sqref="J8:J2500" xr:uid="{00000000-0002-0000-0A00-000004000000}">
      <formula1>+IF($H8&gt;=2018,J8=0,J8&gt;=0)</formula1>
    </dataValidation>
    <dataValidation type="custom" allowBlank="1" showInputMessage="1" showErrorMessage="1" error="Per CFP incassati successivamente al 31/12/2017 non deve essere inserito il relativo Fondo di Ammortamento" sqref="L8:L2500" xr:uid="{00000000-0002-0000-0A00-000005000000}">
      <formula1>+IF(H8&gt;=2018,L8=0,L8&gt;=0)</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5" id="{996F2D07-B2A9-4931-8ED7-86DCDFA742C4}">
            <xm:f>OR($R8=Tabelle!$B$81,$R8=Tabelle!$B$82)</xm:f>
            <x14:dxf>
              <font>
                <color auto="1"/>
              </font>
              <fill>
                <patternFill patternType="solid">
                  <bgColor theme="0"/>
                </patternFill>
              </fill>
            </x14:dxf>
          </x14:cfRule>
          <xm:sqref>S8:S57</xm:sqref>
        </x14:conditionalFormatting>
      </x14:conditionalFormattings>
    </ext>
    <ext xmlns:x14="http://schemas.microsoft.com/office/spreadsheetml/2009/9/main" uri="{CCE6A557-97BC-4b89-ADB6-D9C93CAAB3DF}">
      <x14:dataValidations xmlns:xm="http://schemas.microsoft.com/office/excel/2006/main" count="4">
        <x14:dataValidation type="custom" allowBlank="1" showInputMessage="1" showErrorMessage="1" error="La vita utile inserita non è coerente con la scelta effettuata nella colonna precedente (art. 15.5 o art. 15.6)" prompt="Compilare la cella solo nel caso ci si avvalga degli artt. 15.5 o 15.6 del MTR-2" xr:uid="{00000000-0002-0000-0A00-000006000000}">
          <x14:formula1>
            <xm:f>+IF($R8=Tabelle!$B$81,S8&lt;Q8,IF($R8=Tabelle!$B$82,S8&gt;$Q8,$Q8))</xm:f>
          </x14:formula1>
          <xm:sqref>S8:S57</xm:sqref>
        </x14:dataValidation>
        <x14:dataValidation type="list" allowBlank="1" showInputMessage="1" showErrorMessage="1" xr:uid="{00000000-0002-0000-0A00-000007000000}">
          <x14:formula1>
            <xm:f>Info!$B$6</xm:f>
          </x14:formula1>
          <xm:sqref>B8:B57</xm:sqref>
        </x14:dataValidation>
        <x14:dataValidation type="list" allowBlank="1" showInputMessage="1" showErrorMessage="1" xr:uid="{00000000-0002-0000-0A00-000008000000}">
          <x14:formula1>
            <xm:f>Tabelle!$B$81:$B$83</xm:f>
          </x14:formula1>
          <xm:sqref>R8:R57</xm:sqref>
        </x14:dataValidation>
        <x14:dataValidation type="list" allowBlank="1" showInputMessage="1" showErrorMessage="1" xr:uid="{00000000-0002-0000-0A00-000009000000}">
          <x14:formula1>
            <xm:f>Tabelle!$I$11:$I$16</xm:f>
          </x14:formula1>
          <xm:sqref>E8:E57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44546A"/>
  </sheetPr>
  <dimension ref="B1:T167"/>
  <sheetViews>
    <sheetView showGridLines="0" zoomScale="55" zoomScaleNormal="55" workbookViewId="0">
      <selection activeCell="C28" sqref="C28"/>
    </sheetView>
  </sheetViews>
  <sheetFormatPr defaultColWidth="9.140625" defaultRowHeight="15" customHeight="1" zeroHeight="1" x14ac:dyDescent="0.2"/>
  <cols>
    <col min="1" max="1" width="9.85546875" style="839" customWidth="1"/>
    <col min="2" max="2" width="9.42578125" style="839" customWidth="1"/>
    <col min="3" max="3" width="31.7109375" style="839" customWidth="1"/>
    <col min="4" max="4" width="95.5703125" style="839" customWidth="1"/>
    <col min="5" max="5" width="20.7109375" style="839" customWidth="1"/>
    <col min="6" max="6" width="30" style="858" customWidth="1"/>
    <col min="7" max="7" width="28.5703125" style="839" customWidth="1"/>
    <col min="8" max="13" width="20.7109375" style="839" customWidth="1"/>
    <col min="14" max="14" width="20.5703125" style="839" customWidth="1"/>
    <col min="15" max="15" width="24.140625" style="839" customWidth="1"/>
    <col min="16" max="16" width="7.42578125" style="839" customWidth="1"/>
    <col min="17" max="17" width="27.140625" style="839" customWidth="1"/>
    <col min="18" max="18" width="22.28515625" style="839" customWidth="1"/>
    <col min="19" max="19" width="22.42578125" style="839" bestFit="1" customWidth="1"/>
    <col min="20" max="20" width="17.140625" style="839" customWidth="1"/>
    <col min="21" max="1026" width="8.7109375" style="839" customWidth="1"/>
    <col min="1027" max="16384" width="9.140625" style="839"/>
  </cols>
  <sheetData>
    <row r="1" spans="3:20" ht="45" customHeight="1" x14ac:dyDescent="0.2">
      <c r="C1" s="840" t="s">
        <v>510</v>
      </c>
      <c r="D1" s="840">
        <v>2023</v>
      </c>
    </row>
    <row r="2" spans="3:20" ht="15.75" x14ac:dyDescent="0.25">
      <c r="F2" s="859"/>
    </row>
    <row r="3" spans="3:20" ht="15.75" x14ac:dyDescent="0.25">
      <c r="C3" s="895" t="str">
        <f>"Ricavi "&amp;$D$1</f>
        <v>Ricavi 2023</v>
      </c>
      <c r="D3" s="896" t="s">
        <v>1038</v>
      </c>
      <c r="E3" s="1010" t="s">
        <v>1105</v>
      </c>
      <c r="F3" s="1011"/>
      <c r="G3" s="1011"/>
      <c r="H3" s="1011"/>
      <c r="I3" s="1011"/>
      <c r="J3" s="1011"/>
      <c r="K3" s="1011"/>
      <c r="L3" s="1012"/>
    </row>
    <row r="4" spans="3:20" ht="15.75" hidden="1" x14ac:dyDescent="0.25">
      <c r="C4" s="841" t="s">
        <v>1039</v>
      </c>
      <c r="D4" s="883">
        <f>+RC_Ricavi2022!F15+RC_Ricavi2022!F24</f>
        <v>0</v>
      </c>
      <c r="E4" s="871"/>
      <c r="F4" s="872"/>
      <c r="G4" s="871"/>
    </row>
    <row r="5" spans="3:20" ht="15.75" x14ac:dyDescent="0.25">
      <c r="C5" s="841" t="s">
        <v>1040</v>
      </c>
      <c r="D5" s="918"/>
      <c r="E5" s="916" t="s">
        <v>1131</v>
      </c>
      <c r="F5" s="917"/>
      <c r="G5" s="916"/>
      <c r="H5" s="916"/>
      <c r="I5" s="916"/>
      <c r="J5" s="916"/>
      <c r="K5" s="916"/>
      <c r="L5" s="916"/>
    </row>
    <row r="6" spans="3:20" ht="19.5" x14ac:dyDescent="0.35">
      <c r="C6" s="841" t="s">
        <v>1087</v>
      </c>
      <c r="D6" s="918"/>
      <c r="E6" s="916" t="s">
        <v>1131</v>
      </c>
      <c r="F6" s="917"/>
      <c r="G6" s="916"/>
      <c r="H6" s="916"/>
      <c r="I6" s="916"/>
      <c r="J6" s="916"/>
      <c r="K6" s="916"/>
      <c r="L6" s="916"/>
    </row>
    <row r="7" spans="3:20" ht="31.5" hidden="1" x14ac:dyDescent="0.25">
      <c r="F7" s="859"/>
      <c r="N7" s="866" t="s">
        <v>1100</v>
      </c>
      <c r="O7" s="866"/>
      <c r="R7" s="867" t="s">
        <v>1103</v>
      </c>
      <c r="S7" s="867"/>
    </row>
    <row r="8" spans="3:20" ht="15.75" hidden="1" x14ac:dyDescent="0.25">
      <c r="C8" s="895" t="str">
        <f>"Costi "&amp;D1</f>
        <v>Costi 2023</v>
      </c>
      <c r="D8" s="896" t="s">
        <v>576</v>
      </c>
      <c r="E8" s="895" t="s">
        <v>578</v>
      </c>
      <c r="F8" s="896" t="s">
        <v>580</v>
      </c>
      <c r="G8" s="895" t="s">
        <v>582</v>
      </c>
      <c r="H8" s="896" t="s">
        <v>584</v>
      </c>
      <c r="I8" s="895" t="s">
        <v>586</v>
      </c>
      <c r="J8" s="896" t="s">
        <v>588</v>
      </c>
      <c r="K8" s="895" t="s">
        <v>589</v>
      </c>
      <c r="L8" s="896" t="s">
        <v>1041</v>
      </c>
      <c r="M8" s="895" t="s">
        <v>591</v>
      </c>
      <c r="N8" s="896" t="s">
        <v>685</v>
      </c>
      <c r="O8" s="895" t="s">
        <v>684</v>
      </c>
      <c r="R8" s="868" t="s">
        <v>685</v>
      </c>
      <c r="S8" s="868" t="s">
        <v>684</v>
      </c>
      <c r="T8" s="839" t="s">
        <v>220</v>
      </c>
    </row>
    <row r="9" spans="3:20" hidden="1" x14ac:dyDescent="0.2">
      <c r="C9" s="841" t="s">
        <v>1042</v>
      </c>
      <c r="D9" s="854">
        <f t="shared" ref="D9:D16" si="0">SUMIFS($J$28:$J$151,$F$28:$F$151,$C9,$B$28:$B$151,$D$8)</f>
        <v>0</v>
      </c>
      <c r="E9" s="854">
        <f t="shared" ref="E9:M16" si="1">SUMIFS($J$28:$J$151,$F$28:$F$151,$C9,$B$28:$B$151,E$8)</f>
        <v>0</v>
      </c>
      <c r="F9" s="860">
        <f t="shared" si="1"/>
        <v>0</v>
      </c>
      <c r="G9" s="854">
        <f t="shared" si="1"/>
        <v>0</v>
      </c>
      <c r="H9" s="854">
        <f t="shared" si="1"/>
        <v>0</v>
      </c>
      <c r="I9" s="854">
        <f t="shared" si="1"/>
        <v>0</v>
      </c>
      <c r="J9" s="854">
        <f t="shared" si="1"/>
        <v>0</v>
      </c>
      <c r="K9" s="854">
        <f t="shared" si="1"/>
        <v>0</v>
      </c>
      <c r="L9" s="854">
        <f t="shared" si="1"/>
        <v>0</v>
      </c>
      <c r="M9" s="854">
        <f t="shared" si="1"/>
        <v>0</v>
      </c>
      <c r="N9" s="854">
        <f t="shared" ref="N9:N16" si="2">SUMIFS($K$28:$K$151,$F$28:$F$151,$C9,$B$28:$B$151,$I$8)+SUMIFS($K$28:$K$151,$F$28:$F$151,$C9,$B$28:$B$151,$J$8)+SUMIFS($K$28:$K$151,$F$28:$F$151,$C9,$B$28:$B$151,$K$8)+SUMIFS($K$28:$K$151,$F$28:$F$151,$C9,$B$28:$B$151,$L$8)+SUMIFS($K$28:$K$151,$F$28:$F$151,$C9,$B$28:$B$151,$M$8)+SUMIFS($K$28:$K$151,$F$28:$F$151,$C9,$B$28:$B$151,$D$8)</f>
        <v>0</v>
      </c>
      <c r="O9" s="854">
        <f t="shared" ref="O9:O16" si="3">SUMIFS($K$28:$K$151,$F$28:$F$151,$C9,$B$28:$B$151,$F$8)+SUMIFS($K$28:$K$151,$F$28:$F$151,$C9,$B$28:$B$151,$G$8)+SUMIFS($K$28:$K$151,$F$28:$F$151,$C9,$B$28:$B$151,$H$8)+SUMIFS($K$28:$K$151,$F$28:$F$151,$C9,$B$28:$B$151,$E$8)</f>
        <v>0</v>
      </c>
      <c r="Q9" s="893" t="s">
        <v>1101</v>
      </c>
      <c r="R9" s="892"/>
      <c r="S9" s="854"/>
      <c r="T9" s="854">
        <f>SUM(R9:S9)</f>
        <v>0</v>
      </c>
    </row>
    <row r="10" spans="3:20" hidden="1" x14ac:dyDescent="0.2">
      <c r="C10" s="841" t="s">
        <v>1043</v>
      </c>
      <c r="D10" s="854">
        <f t="shared" si="0"/>
        <v>0</v>
      </c>
      <c r="E10" s="854">
        <f t="shared" si="1"/>
        <v>0</v>
      </c>
      <c r="F10" s="860">
        <f t="shared" si="1"/>
        <v>0</v>
      </c>
      <c r="G10" s="854">
        <f t="shared" si="1"/>
        <v>0</v>
      </c>
      <c r="H10" s="854">
        <f t="shared" si="1"/>
        <v>0</v>
      </c>
      <c r="I10" s="854">
        <f t="shared" si="1"/>
        <v>0</v>
      </c>
      <c r="J10" s="854">
        <f t="shared" si="1"/>
        <v>0</v>
      </c>
      <c r="K10" s="854">
        <f t="shared" si="1"/>
        <v>0</v>
      </c>
      <c r="L10" s="854">
        <f t="shared" si="1"/>
        <v>0</v>
      </c>
      <c r="M10" s="854">
        <f t="shared" si="1"/>
        <v>0</v>
      </c>
      <c r="N10" s="854">
        <f t="shared" si="2"/>
        <v>0</v>
      </c>
      <c r="O10" s="854">
        <f t="shared" si="3"/>
        <v>0</v>
      </c>
      <c r="Q10" s="893" t="s">
        <v>1102</v>
      </c>
      <c r="R10" s="892"/>
      <c r="S10" s="854"/>
      <c r="T10" s="854">
        <f>SUM(R10:S10)</f>
        <v>0</v>
      </c>
    </row>
    <row r="11" spans="3:20" hidden="1" x14ac:dyDescent="0.2">
      <c r="C11" s="841" t="s">
        <v>1044</v>
      </c>
      <c r="D11" s="854">
        <f t="shared" si="0"/>
        <v>0</v>
      </c>
      <c r="E11" s="854">
        <f t="shared" si="1"/>
        <v>0</v>
      </c>
      <c r="F11" s="860">
        <f t="shared" si="1"/>
        <v>0</v>
      </c>
      <c r="G11" s="854">
        <f t="shared" si="1"/>
        <v>0</v>
      </c>
      <c r="H11" s="854">
        <f t="shared" si="1"/>
        <v>0</v>
      </c>
      <c r="I11" s="854">
        <f t="shared" si="1"/>
        <v>0</v>
      </c>
      <c r="J11" s="854">
        <f t="shared" si="1"/>
        <v>0</v>
      </c>
      <c r="K11" s="854">
        <f t="shared" si="1"/>
        <v>0</v>
      </c>
      <c r="L11" s="854">
        <f t="shared" si="1"/>
        <v>0</v>
      </c>
      <c r="M11" s="854">
        <f t="shared" si="1"/>
        <v>0</v>
      </c>
      <c r="N11" s="854">
        <f t="shared" si="2"/>
        <v>0</v>
      </c>
      <c r="O11" s="854">
        <f t="shared" si="3"/>
        <v>0</v>
      </c>
      <c r="Q11" s="894" t="s">
        <v>220</v>
      </c>
      <c r="R11" s="892">
        <f>SUM(R9:R10)</f>
        <v>0</v>
      </c>
      <c r="S11" s="854">
        <f>SUM(S9:S10)</f>
        <v>0</v>
      </c>
      <c r="T11" s="854">
        <f>SUM(T9:T10)</f>
        <v>0</v>
      </c>
    </row>
    <row r="12" spans="3:20" ht="31.5" hidden="1" x14ac:dyDescent="0.25">
      <c r="C12" s="841" t="s">
        <v>1045</v>
      </c>
      <c r="D12" s="854">
        <f t="shared" si="0"/>
        <v>0</v>
      </c>
      <c r="E12" s="854">
        <f t="shared" si="1"/>
        <v>0</v>
      </c>
      <c r="F12" s="860">
        <f t="shared" si="1"/>
        <v>0</v>
      </c>
      <c r="G12" s="854">
        <f t="shared" si="1"/>
        <v>0</v>
      </c>
      <c r="H12" s="854">
        <f t="shared" si="1"/>
        <v>0</v>
      </c>
      <c r="I12" s="854">
        <f t="shared" si="1"/>
        <v>0</v>
      </c>
      <c r="J12" s="854">
        <f t="shared" si="1"/>
        <v>0</v>
      </c>
      <c r="K12" s="854">
        <f t="shared" si="1"/>
        <v>0</v>
      </c>
      <c r="L12" s="854">
        <f t="shared" si="1"/>
        <v>0</v>
      </c>
      <c r="M12" s="854">
        <f t="shared" si="1"/>
        <v>0</v>
      </c>
      <c r="N12" s="854">
        <f t="shared" si="2"/>
        <v>0</v>
      </c>
      <c r="O12" s="854">
        <f t="shared" si="3"/>
        <v>0</v>
      </c>
      <c r="R12" s="867" t="s">
        <v>1116</v>
      </c>
      <c r="S12" s="867"/>
    </row>
    <row r="13" spans="3:20" ht="15.75" hidden="1" x14ac:dyDescent="0.25">
      <c r="C13" s="841" t="s">
        <v>1046</v>
      </c>
      <c r="D13" s="854">
        <f t="shared" si="0"/>
        <v>0</v>
      </c>
      <c r="E13" s="854">
        <f t="shared" si="1"/>
        <v>0</v>
      </c>
      <c r="F13" s="860">
        <f t="shared" si="1"/>
        <v>0</v>
      </c>
      <c r="G13" s="854">
        <f t="shared" si="1"/>
        <v>0</v>
      </c>
      <c r="H13" s="854">
        <f t="shared" si="1"/>
        <v>0</v>
      </c>
      <c r="I13" s="854">
        <f t="shared" si="1"/>
        <v>0</v>
      </c>
      <c r="J13" s="854">
        <f t="shared" si="1"/>
        <v>0</v>
      </c>
      <c r="K13" s="854">
        <f t="shared" si="1"/>
        <v>0</v>
      </c>
      <c r="L13" s="854">
        <f t="shared" si="1"/>
        <v>0</v>
      </c>
      <c r="M13" s="854">
        <f t="shared" si="1"/>
        <v>0</v>
      </c>
      <c r="N13" s="854">
        <f t="shared" si="2"/>
        <v>0</v>
      </c>
      <c r="O13" s="854">
        <f t="shared" si="3"/>
        <v>0</v>
      </c>
      <c r="R13" s="868" t="s">
        <v>685</v>
      </c>
      <c r="S13" s="868" t="s">
        <v>684</v>
      </c>
      <c r="T13" s="839" t="s">
        <v>220</v>
      </c>
    </row>
    <row r="14" spans="3:20" hidden="1" x14ac:dyDescent="0.2">
      <c r="C14" s="841" t="s">
        <v>1047</v>
      </c>
      <c r="D14" s="854">
        <f t="shared" si="0"/>
        <v>0</v>
      </c>
      <c r="E14" s="854">
        <f t="shared" si="1"/>
        <v>0</v>
      </c>
      <c r="F14" s="860">
        <f t="shared" si="1"/>
        <v>0</v>
      </c>
      <c r="G14" s="854">
        <f t="shared" si="1"/>
        <v>0</v>
      </c>
      <c r="H14" s="854">
        <f t="shared" si="1"/>
        <v>0</v>
      </c>
      <c r="I14" s="854">
        <f t="shared" si="1"/>
        <v>0</v>
      </c>
      <c r="J14" s="854">
        <f t="shared" si="1"/>
        <v>0</v>
      </c>
      <c r="K14" s="854">
        <f t="shared" si="1"/>
        <v>0</v>
      </c>
      <c r="L14" s="854">
        <f t="shared" si="1"/>
        <v>0</v>
      </c>
      <c r="M14" s="854">
        <f t="shared" si="1"/>
        <v>0</v>
      </c>
      <c r="N14" s="854">
        <f t="shared" si="2"/>
        <v>0</v>
      </c>
      <c r="O14" s="854">
        <f t="shared" si="3"/>
        <v>0</v>
      </c>
      <c r="Q14" s="893" t="s">
        <v>1101</v>
      </c>
      <c r="R14" s="892">
        <f>+D22+I22+J22+K22+L22+M22</f>
        <v>0</v>
      </c>
      <c r="S14" s="854">
        <f>+E22+F22+G22+H22</f>
        <v>0</v>
      </c>
      <c r="T14" s="854">
        <f>SUM(R14:S14)</f>
        <v>0</v>
      </c>
    </row>
    <row r="15" spans="3:20" hidden="1" x14ac:dyDescent="0.2">
      <c r="C15" s="841" t="s">
        <v>1048</v>
      </c>
      <c r="D15" s="854">
        <f t="shared" si="0"/>
        <v>0</v>
      </c>
      <c r="E15" s="854">
        <f t="shared" si="1"/>
        <v>0</v>
      </c>
      <c r="F15" s="860">
        <f t="shared" si="1"/>
        <v>0</v>
      </c>
      <c r="G15" s="854">
        <f t="shared" si="1"/>
        <v>0</v>
      </c>
      <c r="H15" s="854">
        <f t="shared" si="1"/>
        <v>0</v>
      </c>
      <c r="I15" s="854">
        <f t="shared" si="1"/>
        <v>0</v>
      </c>
      <c r="J15" s="854">
        <f t="shared" si="1"/>
        <v>0</v>
      </c>
      <c r="K15" s="854">
        <f t="shared" si="1"/>
        <v>0</v>
      </c>
      <c r="L15" s="854">
        <f t="shared" si="1"/>
        <v>0</v>
      </c>
      <c r="M15" s="854">
        <f t="shared" si="1"/>
        <v>0</v>
      </c>
      <c r="N15" s="854">
        <f t="shared" si="2"/>
        <v>0</v>
      </c>
      <c r="O15" s="854">
        <f t="shared" si="3"/>
        <v>0</v>
      </c>
      <c r="Q15" s="893" t="s">
        <v>1102</v>
      </c>
      <c r="R15" s="892">
        <f>+N22</f>
        <v>0</v>
      </c>
      <c r="S15" s="854">
        <f>+O22</f>
        <v>0</v>
      </c>
      <c r="T15" s="854">
        <f>SUM(R15:S15)</f>
        <v>0</v>
      </c>
    </row>
    <row r="16" spans="3:20" hidden="1" x14ac:dyDescent="0.2">
      <c r="C16" s="841" t="s">
        <v>1049</v>
      </c>
      <c r="D16" s="854">
        <f t="shared" si="0"/>
        <v>0</v>
      </c>
      <c r="E16" s="854">
        <f t="shared" si="1"/>
        <v>0</v>
      </c>
      <c r="F16" s="860">
        <f t="shared" si="1"/>
        <v>0</v>
      </c>
      <c r="G16" s="854">
        <f t="shared" si="1"/>
        <v>0</v>
      </c>
      <c r="H16" s="854">
        <f t="shared" si="1"/>
        <v>0</v>
      </c>
      <c r="I16" s="854">
        <f t="shared" si="1"/>
        <v>0</v>
      </c>
      <c r="J16" s="854">
        <f t="shared" si="1"/>
        <v>0</v>
      </c>
      <c r="K16" s="854">
        <f t="shared" si="1"/>
        <v>0</v>
      </c>
      <c r="L16" s="854">
        <f t="shared" si="1"/>
        <v>0</v>
      </c>
      <c r="M16" s="854">
        <f t="shared" si="1"/>
        <v>0</v>
      </c>
      <c r="N16" s="854">
        <f t="shared" si="2"/>
        <v>0</v>
      </c>
      <c r="O16" s="854">
        <f t="shared" si="3"/>
        <v>0</v>
      </c>
      <c r="Q16" s="894" t="s">
        <v>220</v>
      </c>
      <c r="R16" s="892">
        <f>SUM(R14:R15)</f>
        <v>0</v>
      </c>
      <c r="S16" s="854">
        <f>SUM(S14:S15)</f>
        <v>0</v>
      </c>
      <c r="T16" s="854">
        <f>SUM(T14:T15)</f>
        <v>0</v>
      </c>
    </row>
    <row r="17" spans="2:19" ht="45" hidden="1" x14ac:dyDescent="0.2">
      <c r="C17" s="852" t="s">
        <v>185</v>
      </c>
      <c r="D17" s="855">
        <f>SUMIFS($J$28:$J$151,$D$28:$D$151,$C17,$B$28:$B$151,$D$8)</f>
        <v>0</v>
      </c>
      <c r="E17" s="855">
        <f t="shared" ref="E17:M20" si="4">SUMIFS($J$28:$J$151,$D$28:$D$151,$C17,$B$28:$B$151,E$8)</f>
        <v>0</v>
      </c>
      <c r="F17" s="861">
        <f t="shared" si="4"/>
        <v>0</v>
      </c>
      <c r="G17" s="855">
        <f t="shared" si="4"/>
        <v>0</v>
      </c>
      <c r="H17" s="855">
        <f t="shared" si="4"/>
        <v>0</v>
      </c>
      <c r="I17" s="855">
        <f t="shared" si="4"/>
        <v>0</v>
      </c>
      <c r="J17" s="855">
        <f t="shared" si="4"/>
        <v>0</v>
      </c>
      <c r="K17" s="855">
        <f t="shared" si="4"/>
        <v>0</v>
      </c>
      <c r="L17" s="855">
        <f t="shared" si="4"/>
        <v>0</v>
      </c>
      <c r="M17" s="855">
        <f t="shared" si="4"/>
        <v>0</v>
      </c>
      <c r="N17" s="855">
        <f>SUMIFS($K$28:$K$151,$D$28:$D$151,$C17)</f>
        <v>0</v>
      </c>
      <c r="O17" s="855">
        <v>0</v>
      </c>
    </row>
    <row r="18" spans="2:19" ht="31.5" hidden="1" x14ac:dyDescent="0.25">
      <c r="C18" s="852" t="s">
        <v>186</v>
      </c>
      <c r="D18" s="855">
        <f>SUMIFS($J$28:$J$151,$D$28:$D$151,$C18,$B$28:$B$151,$D$8)</f>
        <v>0</v>
      </c>
      <c r="E18" s="855">
        <f t="shared" si="4"/>
        <v>0</v>
      </c>
      <c r="F18" s="861">
        <f t="shared" si="4"/>
        <v>0</v>
      </c>
      <c r="G18" s="855">
        <f t="shared" si="4"/>
        <v>0</v>
      </c>
      <c r="H18" s="855">
        <f t="shared" si="4"/>
        <v>0</v>
      </c>
      <c r="I18" s="855">
        <f t="shared" si="4"/>
        <v>0</v>
      </c>
      <c r="J18" s="855">
        <f t="shared" si="4"/>
        <v>0</v>
      </c>
      <c r="K18" s="855">
        <f t="shared" si="4"/>
        <v>0</v>
      </c>
      <c r="L18" s="855">
        <f t="shared" si="4"/>
        <v>0</v>
      </c>
      <c r="M18" s="855">
        <f t="shared" si="4"/>
        <v>0</v>
      </c>
      <c r="N18" s="855">
        <f>SUMIFS($K$28:$K$151,$D$28:$D$151,$C18)</f>
        <v>0</v>
      </c>
      <c r="O18" s="855">
        <v>0</v>
      </c>
      <c r="R18" s="869" t="s">
        <v>1104</v>
      </c>
      <c r="S18" s="869"/>
    </row>
    <row r="19" spans="2:19" ht="75.75" hidden="1" x14ac:dyDescent="0.25">
      <c r="C19" s="852" t="s">
        <v>187</v>
      </c>
      <c r="D19" s="855">
        <f>SUMIFS($J$28:$J$151,$D$28:$D$151,$C19,$B$28:$B$151,$D$8)</f>
        <v>0</v>
      </c>
      <c r="E19" s="855">
        <f t="shared" si="4"/>
        <v>0</v>
      </c>
      <c r="F19" s="861">
        <f t="shared" si="4"/>
        <v>0</v>
      </c>
      <c r="G19" s="855">
        <f t="shared" si="4"/>
        <v>0</v>
      </c>
      <c r="H19" s="855">
        <f t="shared" si="4"/>
        <v>0</v>
      </c>
      <c r="I19" s="855">
        <f t="shared" si="4"/>
        <v>0</v>
      </c>
      <c r="J19" s="855">
        <f t="shared" si="4"/>
        <v>0</v>
      </c>
      <c r="K19" s="855">
        <f t="shared" si="4"/>
        <v>0</v>
      </c>
      <c r="L19" s="855">
        <f t="shared" si="4"/>
        <v>0</v>
      </c>
      <c r="M19" s="855">
        <f t="shared" si="4"/>
        <v>0</v>
      </c>
      <c r="N19" s="855">
        <f>SUMIFS($K$28:$K$151,$D$28:$D$151,$C19)</f>
        <v>0</v>
      </c>
      <c r="O19" s="855">
        <v>0</v>
      </c>
      <c r="R19" s="870" t="s">
        <v>685</v>
      </c>
      <c r="S19" s="870" t="s">
        <v>684</v>
      </c>
    </row>
    <row r="20" spans="2:19" ht="45.75" hidden="1" x14ac:dyDescent="0.25">
      <c r="C20" s="852" t="s">
        <v>188</v>
      </c>
      <c r="D20" s="855">
        <f>SUMIFS($J$28:$J$151,$D$28:$D$151,$C20,$B$28:$B$151,$D$8)</f>
        <v>0</v>
      </c>
      <c r="E20" s="855">
        <f t="shared" si="4"/>
        <v>0</v>
      </c>
      <c r="F20" s="861">
        <f t="shared" si="4"/>
        <v>0</v>
      </c>
      <c r="G20" s="855">
        <f t="shared" si="4"/>
        <v>0</v>
      </c>
      <c r="H20" s="855">
        <f t="shared" si="4"/>
        <v>0</v>
      </c>
      <c r="I20" s="855">
        <f t="shared" si="4"/>
        <v>0</v>
      </c>
      <c r="J20" s="855">
        <f t="shared" si="4"/>
        <v>0</v>
      </c>
      <c r="K20" s="855">
        <f t="shared" si="4"/>
        <v>0</v>
      </c>
      <c r="L20" s="855">
        <f t="shared" si="4"/>
        <v>0</v>
      </c>
      <c r="M20" s="855">
        <f t="shared" si="4"/>
        <v>0</v>
      </c>
      <c r="N20" s="855">
        <f>SUMIFS($K$28:$K$151,$D$28:$D$151,$C20)</f>
        <v>0</v>
      </c>
      <c r="O20" s="855">
        <v>0</v>
      </c>
      <c r="Q20" s="870" t="s">
        <v>1114</v>
      </c>
      <c r="R20" s="854">
        <f>N22</f>
        <v>0</v>
      </c>
      <c r="S20" s="854">
        <f>+O22</f>
        <v>0</v>
      </c>
    </row>
    <row r="21" spans="2:19" ht="15.75" hidden="1" x14ac:dyDescent="0.25">
      <c r="C21" s="841" t="s">
        <v>182</v>
      </c>
      <c r="D21" s="854">
        <f>SUMIFS($J$28:$J$151,$F$28:$F$151,$C21,$B$28:$B$151,$D$8)</f>
        <v>0</v>
      </c>
      <c r="E21" s="854">
        <f t="shared" ref="E21:M21" si="5">SUMIFS($J$28:$J$151,$F$28:$F$151,$C21,$B$28:$B$151,E$8)</f>
        <v>0</v>
      </c>
      <c r="F21" s="860">
        <f t="shared" si="5"/>
        <v>0</v>
      </c>
      <c r="G21" s="854">
        <f t="shared" si="5"/>
        <v>0</v>
      </c>
      <c r="H21" s="854">
        <f t="shared" si="5"/>
        <v>0</v>
      </c>
      <c r="I21" s="854">
        <f t="shared" si="5"/>
        <v>0</v>
      </c>
      <c r="J21" s="854">
        <f t="shared" si="5"/>
        <v>0</v>
      </c>
      <c r="K21" s="854">
        <f t="shared" si="5"/>
        <v>0</v>
      </c>
      <c r="L21" s="854">
        <f t="shared" si="5"/>
        <v>0</v>
      </c>
      <c r="M21" s="854">
        <f t="shared" si="5"/>
        <v>0</v>
      </c>
      <c r="N21" s="854">
        <f>SUMIFS($K$28:$K$151,$F$28:$F$151,$C21,$B$28:$B$151,$I$8)+SUMIFS($K$28:$K$151,$F$28:$F$151,$C21,$B$28:$B$151,$J$8)+SUMIFS($K$28:$K$151,$F$28:$F$151,$C21,$B$28:$B$151,$K$8)+SUMIFS($K$28:$K$151,$F$28:$F$151,$C21,$B$28:$B$151,$L$8)+SUMIFS($K$28:$K$151,$F$28:$F$151,$C21,$B$28:$B$151,$M$8)+SUMIFS($K$28:$K$151,$F$28:$F$151,$C21,$B$28:$B$151,$D$8)</f>
        <v>0</v>
      </c>
      <c r="O21" s="854">
        <f>SUMIFS($K$28:$K$151,$F$28:$F$151,$C21,$B$28:$B$151,$F$8)+SUMIFS($K$28:$K$151,$F$28:$F$151,$C21,$B$28:$B$151,$G$8)+SUMIFS($K$28:$K$151,$F$28:$F$151,$C21,$B$28:$B$151,$H$8)+SUMIFS($K$28:$K$151,$F$28:$F$151,$C21,$B$28:$B$151,$E$8)</f>
        <v>0</v>
      </c>
      <c r="Q21" s="870" t="s">
        <v>1115</v>
      </c>
      <c r="R21" s="854">
        <f>+R10</f>
        <v>0</v>
      </c>
      <c r="S21" s="854">
        <f>+S10</f>
        <v>0</v>
      </c>
    </row>
    <row r="22" spans="2:19" ht="15.75" hidden="1" x14ac:dyDescent="0.25">
      <c r="C22" s="842" t="s">
        <v>604</v>
      </c>
      <c r="D22" s="856">
        <f>SUM(D9:D16)+D21</f>
        <v>0</v>
      </c>
      <c r="E22" s="856">
        <f t="shared" ref="E22:O22" si="6">SUM(E9:E16)+E21</f>
        <v>0</v>
      </c>
      <c r="F22" s="856">
        <f t="shared" si="6"/>
        <v>0</v>
      </c>
      <c r="G22" s="856">
        <f t="shared" si="6"/>
        <v>0</v>
      </c>
      <c r="H22" s="856">
        <f t="shared" si="6"/>
        <v>0</v>
      </c>
      <c r="I22" s="856">
        <f t="shared" si="6"/>
        <v>0</v>
      </c>
      <c r="J22" s="856">
        <f t="shared" si="6"/>
        <v>0</v>
      </c>
      <c r="K22" s="856">
        <f t="shared" si="6"/>
        <v>0</v>
      </c>
      <c r="L22" s="856">
        <f t="shared" si="6"/>
        <v>0</v>
      </c>
      <c r="M22" s="856">
        <f t="shared" si="6"/>
        <v>0</v>
      </c>
      <c r="N22" s="856">
        <f t="shared" si="6"/>
        <v>0</v>
      </c>
      <c r="O22" s="856">
        <f t="shared" si="6"/>
        <v>0</v>
      </c>
      <c r="R22" s="854">
        <f>SUM(R20:R21)</f>
        <v>0</v>
      </c>
      <c r="S22" s="854">
        <f>SUM(S20:S21)</f>
        <v>0</v>
      </c>
    </row>
    <row r="23" spans="2:19" ht="24.6" customHeight="1" x14ac:dyDescent="0.2"/>
    <row r="24" spans="2:19" ht="46.5" x14ac:dyDescent="0.2">
      <c r="C24" s="897" t="str">
        <f>"Rendiconto dei costi sostenuti per l'anno "&amp;D1&amp;", già ridotti delle poste rettificative ARERA"</f>
        <v>Rendiconto dei costi sostenuti per l'anno 2023, già ridotti delle poste rettificative ARERA</v>
      </c>
      <c r="D24" s="898"/>
      <c r="E24" s="898"/>
      <c r="F24" s="899"/>
      <c r="G24" s="897"/>
      <c r="H24" s="897"/>
      <c r="I24" s="897"/>
      <c r="J24" s="897"/>
    </row>
    <row r="25" spans="2:19" ht="40.5" customHeight="1" x14ac:dyDescent="0.2">
      <c r="C25" s="1013" t="s">
        <v>1127</v>
      </c>
      <c r="D25" s="1013"/>
      <c r="E25" s="1013"/>
      <c r="F25" s="1013"/>
      <c r="G25" s="1013"/>
      <c r="H25" s="1013"/>
      <c r="I25" s="1013"/>
      <c r="J25" s="1013"/>
    </row>
    <row r="26" spans="2:19" ht="99" customHeight="1" x14ac:dyDescent="0.2">
      <c r="B26" s="900" t="s">
        <v>1070</v>
      </c>
      <c r="C26" s="901"/>
      <c r="D26" s="902" t="s">
        <v>1050</v>
      </c>
      <c r="E26" s="903"/>
      <c r="F26" s="904"/>
      <c r="G26" s="905"/>
      <c r="H26" s="905"/>
      <c r="I26" s="905"/>
      <c r="J26" s="905"/>
      <c r="K26" s="905"/>
      <c r="L26" s="903"/>
    </row>
    <row r="27" spans="2:19" ht="94.5" x14ac:dyDescent="0.2">
      <c r="B27" s="877" t="str">
        <f>LEFT(B26,FIND(" ",B26)-1)</f>
        <v>CSL</v>
      </c>
      <c r="C27" s="906" t="s">
        <v>1061</v>
      </c>
      <c r="D27" s="906" t="s">
        <v>1062</v>
      </c>
      <c r="E27" s="906" t="s">
        <v>1057</v>
      </c>
      <c r="F27" s="907" t="s">
        <v>1065</v>
      </c>
      <c r="G27" s="906" t="s">
        <v>1066</v>
      </c>
      <c r="H27" s="906" t="s">
        <v>1067</v>
      </c>
      <c r="I27" s="908" t="s">
        <v>1068</v>
      </c>
      <c r="J27" s="906" t="s">
        <v>1059</v>
      </c>
      <c r="K27" s="906" t="s">
        <v>1058</v>
      </c>
      <c r="L27" s="906" t="s">
        <v>1060</v>
      </c>
    </row>
    <row r="28" spans="2:19" ht="24" customHeight="1" x14ac:dyDescent="0.2">
      <c r="B28" s="877" t="str">
        <f>B27</f>
        <v>CSL</v>
      </c>
      <c r="C28" s="843"/>
      <c r="D28" s="844"/>
      <c r="E28" s="845"/>
      <c r="F28" s="862"/>
      <c r="G28" s="846"/>
      <c r="H28" s="864"/>
      <c r="I28" s="849"/>
      <c r="J28" s="847">
        <f t="shared" ref="J28:J37" si="7">IF(OR($F28="",$G28=""),0,IF($G28="Diretto",E28,IF($G28="Indiretto",$E28*I28)))</f>
        <v>0</v>
      </c>
      <c r="K28" s="844"/>
      <c r="L28" s="848">
        <f>+J28+K28</f>
        <v>0</v>
      </c>
    </row>
    <row r="29" spans="2:19" ht="24" customHeight="1" x14ac:dyDescent="0.2">
      <c r="B29" s="877" t="str">
        <f t="shared" ref="B29:B37" si="8">B28</f>
        <v>CSL</v>
      </c>
      <c r="C29" s="843"/>
      <c r="D29" s="844"/>
      <c r="E29" s="845"/>
      <c r="F29" s="862"/>
      <c r="G29" s="846"/>
      <c r="H29" s="865"/>
      <c r="I29" s="849"/>
      <c r="J29" s="847">
        <f t="shared" si="7"/>
        <v>0</v>
      </c>
      <c r="K29" s="844"/>
      <c r="L29" s="848">
        <f t="shared" ref="L29:L37" si="9">+J29+K29</f>
        <v>0</v>
      </c>
    </row>
    <row r="30" spans="2:19" ht="24" customHeight="1" x14ac:dyDescent="0.2">
      <c r="B30" s="877" t="str">
        <f t="shared" si="8"/>
        <v>CSL</v>
      </c>
      <c r="C30" s="843"/>
      <c r="D30" s="844"/>
      <c r="E30" s="845"/>
      <c r="F30" s="862"/>
      <c r="G30" s="846"/>
      <c r="H30" s="865"/>
      <c r="I30" s="849"/>
      <c r="J30" s="847">
        <f t="shared" si="7"/>
        <v>0</v>
      </c>
      <c r="K30" s="844"/>
      <c r="L30" s="848">
        <f t="shared" si="9"/>
        <v>0</v>
      </c>
    </row>
    <row r="31" spans="2:19" ht="24" customHeight="1" x14ac:dyDescent="0.2">
      <c r="B31" s="877" t="str">
        <f t="shared" si="8"/>
        <v>CSL</v>
      </c>
      <c r="C31" s="843"/>
      <c r="D31" s="844"/>
      <c r="E31" s="845"/>
      <c r="F31" s="862"/>
      <c r="G31" s="846"/>
      <c r="H31" s="864"/>
      <c r="I31" s="849"/>
      <c r="J31" s="847">
        <f t="shared" si="7"/>
        <v>0</v>
      </c>
      <c r="K31" s="844"/>
      <c r="L31" s="848">
        <f t="shared" si="9"/>
        <v>0</v>
      </c>
    </row>
    <row r="32" spans="2:19" ht="24" customHeight="1" x14ac:dyDescent="0.2">
      <c r="B32" s="877" t="str">
        <f t="shared" si="8"/>
        <v>CSL</v>
      </c>
      <c r="C32" s="843"/>
      <c r="D32" s="844"/>
      <c r="E32" s="845"/>
      <c r="F32" s="862"/>
      <c r="G32" s="846"/>
      <c r="H32" s="864"/>
      <c r="I32" s="849"/>
      <c r="J32" s="847">
        <f t="shared" si="7"/>
        <v>0</v>
      </c>
      <c r="K32" s="844"/>
      <c r="L32" s="848">
        <f t="shared" si="9"/>
        <v>0</v>
      </c>
    </row>
    <row r="33" spans="2:12" ht="24" customHeight="1" x14ac:dyDescent="0.2">
      <c r="B33" s="877" t="str">
        <f t="shared" si="8"/>
        <v>CSL</v>
      </c>
      <c r="C33" s="843"/>
      <c r="D33" s="844"/>
      <c r="E33" s="845"/>
      <c r="F33" s="862"/>
      <c r="G33" s="846"/>
      <c r="H33" s="864"/>
      <c r="I33" s="849"/>
      <c r="J33" s="847">
        <f t="shared" si="7"/>
        <v>0</v>
      </c>
      <c r="K33" s="844"/>
      <c r="L33" s="848">
        <f t="shared" si="9"/>
        <v>0</v>
      </c>
    </row>
    <row r="34" spans="2:12" ht="24" customHeight="1" x14ac:dyDescent="0.2">
      <c r="B34" s="877" t="str">
        <f t="shared" si="8"/>
        <v>CSL</v>
      </c>
      <c r="C34" s="843"/>
      <c r="D34" s="844"/>
      <c r="E34" s="845"/>
      <c r="F34" s="862"/>
      <c r="G34" s="846"/>
      <c r="H34" s="864"/>
      <c r="I34" s="849"/>
      <c r="J34" s="847">
        <f t="shared" si="7"/>
        <v>0</v>
      </c>
      <c r="K34" s="844"/>
      <c r="L34" s="848">
        <f t="shared" si="9"/>
        <v>0</v>
      </c>
    </row>
    <row r="35" spans="2:12" ht="24" customHeight="1" x14ac:dyDescent="0.2">
      <c r="B35" s="877" t="str">
        <f t="shared" si="8"/>
        <v>CSL</v>
      </c>
      <c r="C35" s="843"/>
      <c r="D35" s="844"/>
      <c r="E35" s="845"/>
      <c r="F35" s="862"/>
      <c r="G35" s="846"/>
      <c r="H35" s="864"/>
      <c r="I35" s="849"/>
      <c r="J35" s="847">
        <f t="shared" si="7"/>
        <v>0</v>
      </c>
      <c r="K35" s="844"/>
      <c r="L35" s="848">
        <f t="shared" si="9"/>
        <v>0</v>
      </c>
    </row>
    <row r="36" spans="2:12" ht="24" customHeight="1" x14ac:dyDescent="0.2">
      <c r="B36" s="877" t="str">
        <f t="shared" si="8"/>
        <v>CSL</v>
      </c>
      <c r="C36" s="843"/>
      <c r="D36" s="844"/>
      <c r="E36" s="845"/>
      <c r="F36" s="862"/>
      <c r="G36" s="846"/>
      <c r="H36" s="864"/>
      <c r="I36" s="849"/>
      <c r="J36" s="847">
        <f t="shared" si="7"/>
        <v>0</v>
      </c>
      <c r="K36" s="844"/>
      <c r="L36" s="848">
        <f t="shared" si="9"/>
        <v>0</v>
      </c>
    </row>
    <row r="37" spans="2:12" ht="24" customHeight="1" x14ac:dyDescent="0.2">
      <c r="B37" s="877" t="str">
        <f t="shared" si="8"/>
        <v>CSL</v>
      </c>
      <c r="C37" s="843"/>
      <c r="D37" s="844"/>
      <c r="E37" s="845"/>
      <c r="F37" s="862"/>
      <c r="G37" s="846"/>
      <c r="H37" s="864"/>
      <c r="I37" s="849"/>
      <c r="J37" s="847">
        <f t="shared" si="7"/>
        <v>0</v>
      </c>
      <c r="K37" s="844"/>
      <c r="L37" s="848">
        <f t="shared" si="9"/>
        <v>0</v>
      </c>
    </row>
    <row r="38" spans="2:12" ht="114" customHeight="1" x14ac:dyDescent="0.2">
      <c r="B38" s="900" t="s">
        <v>1073</v>
      </c>
      <c r="C38" s="901"/>
      <c r="D38" s="902" t="s">
        <v>1051</v>
      </c>
      <c r="E38" s="903"/>
      <c r="F38" s="904"/>
      <c r="G38" s="905"/>
      <c r="H38" s="905"/>
      <c r="I38" s="909"/>
      <c r="J38" s="905"/>
      <c r="K38" s="905"/>
      <c r="L38" s="903"/>
    </row>
    <row r="39" spans="2:12" ht="94.5" x14ac:dyDescent="0.2">
      <c r="B39" s="877" t="str">
        <f>LEFT(B38,FIND(" ",B38)-1)</f>
        <v>CRT</v>
      </c>
      <c r="C39" s="906" t="s">
        <v>1061</v>
      </c>
      <c r="D39" s="906" t="s">
        <v>1062</v>
      </c>
      <c r="E39" s="906" t="s">
        <v>1057</v>
      </c>
      <c r="F39" s="907" t="s">
        <v>1065</v>
      </c>
      <c r="G39" s="906" t="s">
        <v>1066</v>
      </c>
      <c r="H39" s="906" t="s">
        <v>1067</v>
      </c>
      <c r="I39" s="908" t="s">
        <v>1068</v>
      </c>
      <c r="J39" s="906" t="s">
        <v>1059</v>
      </c>
      <c r="K39" s="906" t="s">
        <v>1058</v>
      </c>
      <c r="L39" s="906" t="s">
        <v>1060</v>
      </c>
    </row>
    <row r="40" spans="2:12" ht="24" customHeight="1" x14ac:dyDescent="0.2">
      <c r="B40" s="877" t="str">
        <f>B39</f>
        <v>CRT</v>
      </c>
      <c r="C40" s="843"/>
      <c r="D40" s="844"/>
      <c r="E40" s="845"/>
      <c r="F40" s="862"/>
      <c r="G40" s="846"/>
      <c r="H40" s="864"/>
      <c r="I40" s="849"/>
      <c r="J40" s="847">
        <f t="shared" ref="J40:J49" si="10">IF(OR($F40="",$G40=""),0,IF($G40="Diretto",E40,IF($G40="Indiretto",$E40*I40)))</f>
        <v>0</v>
      </c>
      <c r="K40" s="844"/>
      <c r="L40" s="848">
        <f t="shared" ref="L40:L49" si="11">+J40+K40</f>
        <v>0</v>
      </c>
    </row>
    <row r="41" spans="2:12" ht="24" customHeight="1" x14ac:dyDescent="0.2">
      <c r="B41" s="877" t="str">
        <f t="shared" ref="B41:B49" si="12">B40</f>
        <v>CRT</v>
      </c>
      <c r="C41" s="843"/>
      <c r="D41" s="844"/>
      <c r="E41" s="845"/>
      <c r="F41" s="862"/>
      <c r="G41" s="846"/>
      <c r="H41" s="865"/>
      <c r="I41" s="849"/>
      <c r="J41" s="847">
        <f t="shared" si="10"/>
        <v>0</v>
      </c>
      <c r="K41" s="844"/>
      <c r="L41" s="848">
        <f t="shared" si="11"/>
        <v>0</v>
      </c>
    </row>
    <row r="42" spans="2:12" ht="24" customHeight="1" x14ac:dyDescent="0.2">
      <c r="B42" s="877" t="str">
        <f t="shared" si="12"/>
        <v>CRT</v>
      </c>
      <c r="C42" s="843"/>
      <c r="D42" s="844"/>
      <c r="E42" s="845"/>
      <c r="F42" s="862"/>
      <c r="G42" s="846"/>
      <c r="H42" s="864"/>
      <c r="I42" s="849"/>
      <c r="J42" s="847">
        <f t="shared" si="10"/>
        <v>0</v>
      </c>
      <c r="K42" s="844"/>
      <c r="L42" s="848">
        <f t="shared" si="11"/>
        <v>0</v>
      </c>
    </row>
    <row r="43" spans="2:12" ht="24" customHeight="1" x14ac:dyDescent="0.2">
      <c r="B43" s="877" t="str">
        <f t="shared" si="12"/>
        <v>CRT</v>
      </c>
      <c r="C43" s="843"/>
      <c r="D43" s="844"/>
      <c r="E43" s="845"/>
      <c r="F43" s="862"/>
      <c r="G43" s="846"/>
      <c r="H43" s="864"/>
      <c r="I43" s="849"/>
      <c r="J43" s="847">
        <f t="shared" si="10"/>
        <v>0</v>
      </c>
      <c r="K43" s="844"/>
      <c r="L43" s="848">
        <f t="shared" si="11"/>
        <v>0</v>
      </c>
    </row>
    <row r="44" spans="2:12" ht="24" customHeight="1" x14ac:dyDescent="0.2">
      <c r="B44" s="877" t="str">
        <f t="shared" si="12"/>
        <v>CRT</v>
      </c>
      <c r="C44" s="843"/>
      <c r="D44" s="844"/>
      <c r="E44" s="845"/>
      <c r="F44" s="862"/>
      <c r="G44" s="846"/>
      <c r="H44" s="864"/>
      <c r="I44" s="849"/>
      <c r="J44" s="847">
        <f t="shared" si="10"/>
        <v>0</v>
      </c>
      <c r="K44" s="844"/>
      <c r="L44" s="848">
        <f t="shared" si="11"/>
        <v>0</v>
      </c>
    </row>
    <row r="45" spans="2:12" ht="24" customHeight="1" x14ac:dyDescent="0.2">
      <c r="B45" s="877" t="str">
        <f t="shared" si="12"/>
        <v>CRT</v>
      </c>
      <c r="C45" s="843"/>
      <c r="D45" s="844"/>
      <c r="E45" s="845"/>
      <c r="F45" s="862"/>
      <c r="G45" s="846"/>
      <c r="H45" s="864"/>
      <c r="I45" s="849"/>
      <c r="J45" s="847">
        <f t="shared" si="10"/>
        <v>0</v>
      </c>
      <c r="K45" s="844"/>
      <c r="L45" s="848">
        <f t="shared" si="11"/>
        <v>0</v>
      </c>
    </row>
    <row r="46" spans="2:12" ht="24" customHeight="1" x14ac:dyDescent="0.2">
      <c r="B46" s="877" t="str">
        <f t="shared" si="12"/>
        <v>CRT</v>
      </c>
      <c r="C46" s="843"/>
      <c r="D46" s="844"/>
      <c r="E46" s="845"/>
      <c r="F46" s="862"/>
      <c r="G46" s="846"/>
      <c r="H46" s="864"/>
      <c r="I46" s="849"/>
      <c r="J46" s="847">
        <f t="shared" si="10"/>
        <v>0</v>
      </c>
      <c r="K46" s="844"/>
      <c r="L46" s="848">
        <f t="shared" si="11"/>
        <v>0</v>
      </c>
    </row>
    <row r="47" spans="2:12" ht="24" customHeight="1" x14ac:dyDescent="0.2">
      <c r="B47" s="877" t="str">
        <f t="shared" si="12"/>
        <v>CRT</v>
      </c>
      <c r="C47" s="843"/>
      <c r="D47" s="844"/>
      <c r="E47" s="845"/>
      <c r="F47" s="862"/>
      <c r="G47" s="846"/>
      <c r="H47" s="864"/>
      <c r="I47" s="849"/>
      <c r="J47" s="847">
        <f t="shared" si="10"/>
        <v>0</v>
      </c>
      <c r="K47" s="844"/>
      <c r="L47" s="848">
        <f t="shared" si="11"/>
        <v>0</v>
      </c>
    </row>
    <row r="48" spans="2:12" ht="24" customHeight="1" x14ac:dyDescent="0.2">
      <c r="B48" s="877" t="str">
        <f t="shared" si="12"/>
        <v>CRT</v>
      </c>
      <c r="C48" s="843"/>
      <c r="D48" s="844"/>
      <c r="E48" s="845"/>
      <c r="F48" s="862"/>
      <c r="G48" s="846"/>
      <c r="H48" s="864"/>
      <c r="I48" s="849"/>
      <c r="J48" s="847">
        <f t="shared" si="10"/>
        <v>0</v>
      </c>
      <c r="K48" s="844"/>
      <c r="L48" s="848">
        <f t="shared" si="11"/>
        <v>0</v>
      </c>
    </row>
    <row r="49" spans="2:12" ht="24" customHeight="1" x14ac:dyDescent="0.2">
      <c r="B49" s="877" t="str">
        <f t="shared" si="12"/>
        <v>CRT</v>
      </c>
      <c r="C49" s="843"/>
      <c r="D49" s="844"/>
      <c r="E49" s="845"/>
      <c r="F49" s="862"/>
      <c r="G49" s="846"/>
      <c r="H49" s="864"/>
      <c r="I49" s="849"/>
      <c r="J49" s="847">
        <f t="shared" si="10"/>
        <v>0</v>
      </c>
      <c r="K49" s="844"/>
      <c r="L49" s="848">
        <f t="shared" si="11"/>
        <v>0</v>
      </c>
    </row>
    <row r="50" spans="2:12" ht="114" customHeight="1" x14ac:dyDescent="0.2">
      <c r="B50" s="900" t="s">
        <v>1071</v>
      </c>
      <c r="C50" s="901"/>
      <c r="D50" s="902" t="s">
        <v>1052</v>
      </c>
      <c r="E50" s="903"/>
      <c r="F50" s="904"/>
      <c r="G50" s="905"/>
      <c r="H50" s="905"/>
      <c r="I50" s="909"/>
      <c r="J50" s="905"/>
      <c r="K50" s="905"/>
      <c r="L50" s="903"/>
    </row>
    <row r="51" spans="2:12" ht="94.5" x14ac:dyDescent="0.2">
      <c r="B51" s="877" t="str">
        <f>LEFT(B50,FIND(" ",B50)-1)</f>
        <v>CTS</v>
      </c>
      <c r="C51" s="906" t="s">
        <v>1061</v>
      </c>
      <c r="D51" s="906" t="s">
        <v>1062</v>
      </c>
      <c r="E51" s="906" t="s">
        <v>1057</v>
      </c>
      <c r="F51" s="907" t="s">
        <v>1065</v>
      </c>
      <c r="G51" s="906" t="s">
        <v>1066</v>
      </c>
      <c r="H51" s="906" t="s">
        <v>1067</v>
      </c>
      <c r="I51" s="908" t="s">
        <v>1068</v>
      </c>
      <c r="J51" s="906" t="s">
        <v>1059</v>
      </c>
      <c r="K51" s="906" t="s">
        <v>1058</v>
      </c>
      <c r="L51" s="906" t="s">
        <v>1060</v>
      </c>
    </row>
    <row r="52" spans="2:12" ht="24" customHeight="1" x14ac:dyDescent="0.2">
      <c r="B52" s="843" t="str">
        <f>B51</f>
        <v>CTS</v>
      </c>
      <c r="C52" s="843"/>
      <c r="D52" s="844"/>
      <c r="E52" s="845"/>
      <c r="F52" s="862"/>
      <c r="G52" s="846"/>
      <c r="H52" s="864"/>
      <c r="I52" s="849"/>
      <c r="J52" s="847">
        <f t="shared" ref="J52:J61" si="13">IF(OR($F52="",$G52=""),0,IF($G52="Diretto",E52,IF($G52="Indiretto",$E52*I52)))</f>
        <v>0</v>
      </c>
      <c r="K52" s="844"/>
      <c r="L52" s="848">
        <f t="shared" ref="L52:L61" si="14">+J52+K52</f>
        <v>0</v>
      </c>
    </row>
    <row r="53" spans="2:12" ht="24" customHeight="1" x14ac:dyDescent="0.2">
      <c r="B53" s="843" t="str">
        <f t="shared" ref="B53:B61" si="15">B52</f>
        <v>CTS</v>
      </c>
      <c r="C53" s="843"/>
      <c r="D53" s="844"/>
      <c r="E53" s="845"/>
      <c r="F53" s="862"/>
      <c r="G53" s="846"/>
      <c r="H53" s="865"/>
      <c r="I53" s="849"/>
      <c r="J53" s="847">
        <f t="shared" si="13"/>
        <v>0</v>
      </c>
      <c r="K53" s="844"/>
      <c r="L53" s="848">
        <f t="shared" si="14"/>
        <v>0</v>
      </c>
    </row>
    <row r="54" spans="2:12" ht="24" customHeight="1" x14ac:dyDescent="0.2">
      <c r="B54" s="843" t="str">
        <f t="shared" si="15"/>
        <v>CTS</v>
      </c>
      <c r="C54" s="843"/>
      <c r="D54" s="844"/>
      <c r="E54" s="845"/>
      <c r="F54" s="862"/>
      <c r="G54" s="846"/>
      <c r="H54" s="864"/>
      <c r="I54" s="849"/>
      <c r="J54" s="847">
        <f t="shared" si="13"/>
        <v>0</v>
      </c>
      <c r="K54" s="844"/>
      <c r="L54" s="848">
        <f t="shared" si="14"/>
        <v>0</v>
      </c>
    </row>
    <row r="55" spans="2:12" ht="24" customHeight="1" x14ac:dyDescent="0.2">
      <c r="B55" s="843" t="str">
        <f t="shared" si="15"/>
        <v>CTS</v>
      </c>
      <c r="C55" s="843"/>
      <c r="D55" s="844"/>
      <c r="E55" s="845"/>
      <c r="F55" s="862"/>
      <c r="G55" s="846"/>
      <c r="H55" s="864"/>
      <c r="I55" s="849"/>
      <c r="J55" s="847">
        <f t="shared" si="13"/>
        <v>0</v>
      </c>
      <c r="K55" s="844"/>
      <c r="L55" s="848">
        <f t="shared" si="14"/>
        <v>0</v>
      </c>
    </row>
    <row r="56" spans="2:12" ht="24" customHeight="1" x14ac:dyDescent="0.2">
      <c r="B56" s="843" t="str">
        <f t="shared" si="15"/>
        <v>CTS</v>
      </c>
      <c r="C56" s="843"/>
      <c r="D56" s="844"/>
      <c r="E56" s="845"/>
      <c r="F56" s="862"/>
      <c r="G56" s="846"/>
      <c r="H56" s="864"/>
      <c r="I56" s="849"/>
      <c r="J56" s="847">
        <f t="shared" si="13"/>
        <v>0</v>
      </c>
      <c r="K56" s="844"/>
      <c r="L56" s="848">
        <f t="shared" si="14"/>
        <v>0</v>
      </c>
    </row>
    <row r="57" spans="2:12" ht="24" customHeight="1" x14ac:dyDescent="0.2">
      <c r="B57" s="843" t="str">
        <f t="shared" si="15"/>
        <v>CTS</v>
      </c>
      <c r="C57" s="843"/>
      <c r="D57" s="844"/>
      <c r="E57" s="845"/>
      <c r="F57" s="862"/>
      <c r="G57" s="846"/>
      <c r="H57" s="864"/>
      <c r="I57" s="849"/>
      <c r="J57" s="847">
        <f t="shared" si="13"/>
        <v>0</v>
      </c>
      <c r="K57" s="844"/>
      <c r="L57" s="848">
        <f t="shared" si="14"/>
        <v>0</v>
      </c>
    </row>
    <row r="58" spans="2:12" ht="24" customHeight="1" x14ac:dyDescent="0.2">
      <c r="B58" s="843" t="str">
        <f t="shared" si="15"/>
        <v>CTS</v>
      </c>
      <c r="C58" s="843"/>
      <c r="D58" s="844"/>
      <c r="E58" s="845"/>
      <c r="F58" s="862"/>
      <c r="G58" s="846"/>
      <c r="H58" s="864"/>
      <c r="I58" s="849"/>
      <c r="J58" s="847">
        <f t="shared" si="13"/>
        <v>0</v>
      </c>
      <c r="K58" s="844"/>
      <c r="L58" s="848">
        <f t="shared" si="14"/>
        <v>0</v>
      </c>
    </row>
    <row r="59" spans="2:12" ht="24" customHeight="1" x14ac:dyDescent="0.2">
      <c r="B59" s="843" t="str">
        <f t="shared" si="15"/>
        <v>CTS</v>
      </c>
      <c r="C59" s="843"/>
      <c r="D59" s="844"/>
      <c r="E59" s="845"/>
      <c r="F59" s="862"/>
      <c r="G59" s="846"/>
      <c r="H59" s="864"/>
      <c r="I59" s="849"/>
      <c r="J59" s="847">
        <f t="shared" si="13"/>
        <v>0</v>
      </c>
      <c r="K59" s="844"/>
      <c r="L59" s="848">
        <f t="shared" si="14"/>
        <v>0</v>
      </c>
    </row>
    <row r="60" spans="2:12" ht="24" customHeight="1" x14ac:dyDescent="0.2">
      <c r="B60" s="843" t="str">
        <f t="shared" si="15"/>
        <v>CTS</v>
      </c>
      <c r="C60" s="843"/>
      <c r="D60" s="844"/>
      <c r="E60" s="845"/>
      <c r="F60" s="862"/>
      <c r="G60" s="846"/>
      <c r="H60" s="864"/>
      <c r="I60" s="849"/>
      <c r="J60" s="847">
        <f t="shared" si="13"/>
        <v>0</v>
      </c>
      <c r="K60" s="844"/>
      <c r="L60" s="848">
        <f t="shared" si="14"/>
        <v>0</v>
      </c>
    </row>
    <row r="61" spans="2:12" ht="24" customHeight="1" x14ac:dyDescent="0.2">
      <c r="B61" s="843" t="str">
        <f t="shared" si="15"/>
        <v>CTS</v>
      </c>
      <c r="C61" s="843"/>
      <c r="D61" s="844"/>
      <c r="E61" s="845"/>
      <c r="F61" s="862"/>
      <c r="G61" s="846"/>
      <c r="H61" s="864"/>
      <c r="I61" s="849"/>
      <c r="J61" s="847">
        <f t="shared" si="13"/>
        <v>0</v>
      </c>
      <c r="K61" s="844"/>
      <c r="L61" s="848">
        <f t="shared" si="14"/>
        <v>0</v>
      </c>
    </row>
    <row r="62" spans="2:12" ht="128.25" customHeight="1" x14ac:dyDescent="0.2">
      <c r="B62" s="900" t="s">
        <v>1072</v>
      </c>
      <c r="C62" s="901"/>
      <c r="D62" s="902" t="s">
        <v>1053</v>
      </c>
      <c r="E62" s="903"/>
      <c r="F62" s="904"/>
      <c r="G62" s="905"/>
      <c r="H62" s="905"/>
      <c r="I62" s="909"/>
      <c r="J62" s="905"/>
      <c r="K62" s="905"/>
      <c r="L62" s="903"/>
    </row>
    <row r="63" spans="2:12" ht="94.5" x14ac:dyDescent="0.2">
      <c r="B63" s="877" t="str">
        <f>LEFT(B62,FIND(" ",B62)-1)</f>
        <v>CRD</v>
      </c>
      <c r="C63" s="906" t="s">
        <v>1061</v>
      </c>
      <c r="D63" s="906" t="s">
        <v>1062</v>
      </c>
      <c r="E63" s="906" t="s">
        <v>1057</v>
      </c>
      <c r="F63" s="907" t="s">
        <v>1065</v>
      </c>
      <c r="G63" s="906" t="s">
        <v>1066</v>
      </c>
      <c r="H63" s="906" t="s">
        <v>1067</v>
      </c>
      <c r="I63" s="908" t="s">
        <v>1068</v>
      </c>
      <c r="J63" s="906" t="s">
        <v>1059</v>
      </c>
      <c r="K63" s="906" t="s">
        <v>1058</v>
      </c>
      <c r="L63" s="906" t="s">
        <v>1060</v>
      </c>
    </row>
    <row r="64" spans="2:12" ht="24" customHeight="1" x14ac:dyDescent="0.2">
      <c r="B64" s="843" t="str">
        <f>B63</f>
        <v>CRD</v>
      </c>
      <c r="C64" s="843"/>
      <c r="D64" s="844"/>
      <c r="E64" s="845"/>
      <c r="F64" s="862"/>
      <c r="G64" s="846"/>
      <c r="H64" s="865"/>
      <c r="I64" s="849"/>
      <c r="J64" s="847">
        <f t="shared" ref="J64:J73" si="16">IF(OR($F64="",$G64=""),0,IF($G64="Diretto",E64,IF($G64="Indiretto",$E64*I64)))</f>
        <v>0</v>
      </c>
      <c r="K64" s="844"/>
      <c r="L64" s="848">
        <f t="shared" ref="L64:L73" si="17">+J64+K64</f>
        <v>0</v>
      </c>
    </row>
    <row r="65" spans="2:12" ht="24" customHeight="1" x14ac:dyDescent="0.2">
      <c r="B65" s="843" t="str">
        <f t="shared" ref="B65:B73" si="18">B64</f>
        <v>CRD</v>
      </c>
      <c r="C65" s="843"/>
      <c r="D65" s="844"/>
      <c r="E65" s="845"/>
      <c r="F65" s="862"/>
      <c r="G65" s="846"/>
      <c r="H65" s="865"/>
      <c r="I65" s="849"/>
      <c r="J65" s="847">
        <f t="shared" si="16"/>
        <v>0</v>
      </c>
      <c r="K65" s="844"/>
      <c r="L65" s="848">
        <f t="shared" si="17"/>
        <v>0</v>
      </c>
    </row>
    <row r="66" spans="2:12" ht="24" customHeight="1" x14ac:dyDescent="0.2">
      <c r="B66" s="843" t="str">
        <f t="shared" si="18"/>
        <v>CRD</v>
      </c>
      <c r="C66" s="843"/>
      <c r="D66" s="844"/>
      <c r="E66" s="845"/>
      <c r="F66" s="862"/>
      <c r="G66" s="846"/>
      <c r="H66" s="864"/>
      <c r="I66" s="849"/>
      <c r="J66" s="847">
        <f t="shared" si="16"/>
        <v>0</v>
      </c>
      <c r="K66" s="844"/>
      <c r="L66" s="848">
        <f t="shared" si="17"/>
        <v>0</v>
      </c>
    </row>
    <row r="67" spans="2:12" ht="24" customHeight="1" x14ac:dyDescent="0.2">
      <c r="B67" s="843" t="str">
        <f t="shared" si="18"/>
        <v>CRD</v>
      </c>
      <c r="C67" s="843"/>
      <c r="D67" s="844"/>
      <c r="E67" s="845"/>
      <c r="F67" s="862"/>
      <c r="G67" s="846"/>
      <c r="H67" s="864"/>
      <c r="I67" s="849"/>
      <c r="J67" s="847">
        <f t="shared" si="16"/>
        <v>0</v>
      </c>
      <c r="K67" s="844"/>
      <c r="L67" s="848">
        <f t="shared" si="17"/>
        <v>0</v>
      </c>
    </row>
    <row r="68" spans="2:12" ht="24" customHeight="1" x14ac:dyDescent="0.2">
      <c r="B68" s="843" t="str">
        <f t="shared" si="18"/>
        <v>CRD</v>
      </c>
      <c r="C68" s="843"/>
      <c r="D68" s="844"/>
      <c r="E68" s="845"/>
      <c r="F68" s="862"/>
      <c r="G68" s="846"/>
      <c r="H68" s="864"/>
      <c r="I68" s="849"/>
      <c r="J68" s="847">
        <f t="shared" si="16"/>
        <v>0</v>
      </c>
      <c r="K68" s="844"/>
      <c r="L68" s="848">
        <f t="shared" si="17"/>
        <v>0</v>
      </c>
    </row>
    <row r="69" spans="2:12" ht="24" customHeight="1" x14ac:dyDescent="0.2">
      <c r="B69" s="843" t="str">
        <f t="shared" si="18"/>
        <v>CRD</v>
      </c>
      <c r="C69" s="843"/>
      <c r="D69" s="844"/>
      <c r="E69" s="845"/>
      <c r="F69" s="862"/>
      <c r="G69" s="846"/>
      <c r="H69" s="864"/>
      <c r="I69" s="849"/>
      <c r="J69" s="847">
        <f t="shared" si="16"/>
        <v>0</v>
      </c>
      <c r="K69" s="844"/>
      <c r="L69" s="848">
        <f t="shared" si="17"/>
        <v>0</v>
      </c>
    </row>
    <row r="70" spans="2:12" ht="24" customHeight="1" x14ac:dyDescent="0.2">
      <c r="B70" s="843" t="str">
        <f t="shared" si="18"/>
        <v>CRD</v>
      </c>
      <c r="C70" s="843"/>
      <c r="D70" s="844"/>
      <c r="E70" s="845"/>
      <c r="F70" s="862"/>
      <c r="G70" s="846"/>
      <c r="H70" s="864"/>
      <c r="I70" s="849"/>
      <c r="J70" s="847">
        <f t="shared" si="16"/>
        <v>0</v>
      </c>
      <c r="K70" s="844"/>
      <c r="L70" s="848">
        <f t="shared" si="17"/>
        <v>0</v>
      </c>
    </row>
    <row r="71" spans="2:12" ht="24" customHeight="1" x14ac:dyDescent="0.2">
      <c r="B71" s="843" t="str">
        <f t="shared" si="18"/>
        <v>CRD</v>
      </c>
      <c r="C71" s="843"/>
      <c r="D71" s="844"/>
      <c r="E71" s="845"/>
      <c r="F71" s="862"/>
      <c r="G71" s="846"/>
      <c r="H71" s="864"/>
      <c r="I71" s="849"/>
      <c r="J71" s="847">
        <f t="shared" si="16"/>
        <v>0</v>
      </c>
      <c r="K71" s="844"/>
      <c r="L71" s="848">
        <f t="shared" si="17"/>
        <v>0</v>
      </c>
    </row>
    <row r="72" spans="2:12" ht="24" customHeight="1" x14ac:dyDescent="0.2">
      <c r="B72" s="843" t="str">
        <f t="shared" si="18"/>
        <v>CRD</v>
      </c>
      <c r="C72" s="843"/>
      <c r="D72" s="844"/>
      <c r="E72" s="845"/>
      <c r="F72" s="862"/>
      <c r="G72" s="846"/>
      <c r="H72" s="864"/>
      <c r="I72" s="849"/>
      <c r="J72" s="847">
        <f t="shared" si="16"/>
        <v>0</v>
      </c>
      <c r="K72" s="844"/>
      <c r="L72" s="848">
        <f t="shared" si="17"/>
        <v>0</v>
      </c>
    </row>
    <row r="73" spans="2:12" ht="24" customHeight="1" x14ac:dyDescent="0.2">
      <c r="B73" s="843" t="str">
        <f t="shared" si="18"/>
        <v>CRD</v>
      </c>
      <c r="C73" s="843"/>
      <c r="D73" s="844"/>
      <c r="E73" s="845"/>
      <c r="F73" s="862"/>
      <c r="G73" s="846"/>
      <c r="H73" s="864"/>
      <c r="I73" s="849"/>
      <c r="J73" s="847">
        <f t="shared" si="16"/>
        <v>0</v>
      </c>
      <c r="K73" s="844"/>
      <c r="L73" s="848">
        <f t="shared" si="17"/>
        <v>0</v>
      </c>
    </row>
    <row r="74" spans="2:12" ht="87" customHeight="1" x14ac:dyDescent="0.2">
      <c r="B74" s="900" t="s">
        <v>1074</v>
      </c>
      <c r="C74" s="901"/>
      <c r="D74" s="902" t="s">
        <v>1054</v>
      </c>
      <c r="E74" s="903"/>
      <c r="F74" s="904"/>
      <c r="G74" s="905"/>
      <c r="H74" s="905"/>
      <c r="I74" s="909"/>
      <c r="J74" s="905"/>
      <c r="K74" s="905"/>
      <c r="L74" s="903"/>
    </row>
    <row r="75" spans="2:12" ht="94.5" x14ac:dyDescent="0.2">
      <c r="B75" s="877" t="str">
        <f>LEFT(B74,FIND(" ",B74)-1)</f>
        <v>CTR</v>
      </c>
      <c r="C75" s="906" t="s">
        <v>1061</v>
      </c>
      <c r="D75" s="906" t="s">
        <v>1062</v>
      </c>
      <c r="E75" s="906" t="s">
        <v>1057</v>
      </c>
      <c r="F75" s="907" t="s">
        <v>1065</v>
      </c>
      <c r="G75" s="906" t="s">
        <v>1066</v>
      </c>
      <c r="H75" s="906" t="s">
        <v>1067</v>
      </c>
      <c r="I75" s="908" t="s">
        <v>1068</v>
      </c>
      <c r="J75" s="906" t="s">
        <v>1059</v>
      </c>
      <c r="K75" s="906" t="s">
        <v>1058</v>
      </c>
      <c r="L75" s="906" t="s">
        <v>1060</v>
      </c>
    </row>
    <row r="76" spans="2:12" ht="24" customHeight="1" x14ac:dyDescent="0.2">
      <c r="B76" s="843" t="str">
        <f>B75</f>
        <v>CTR</v>
      </c>
      <c r="C76" s="843"/>
      <c r="D76" s="844"/>
      <c r="E76" s="845"/>
      <c r="F76" s="862"/>
      <c r="G76" s="846"/>
      <c r="H76" s="864"/>
      <c r="I76" s="849"/>
      <c r="J76" s="847">
        <f t="shared" ref="J76:J85" si="19">IF(OR($F76="",$G76=""),0,IF($G76="Diretto",E76,IF($G76="Indiretto",$E76*I76)))</f>
        <v>0</v>
      </c>
      <c r="K76" s="844"/>
      <c r="L76" s="848">
        <f t="shared" ref="L76:L85" si="20">+J76+K76</f>
        <v>0</v>
      </c>
    </row>
    <row r="77" spans="2:12" ht="24" customHeight="1" x14ac:dyDescent="0.2">
      <c r="B77" s="843" t="str">
        <f t="shared" ref="B77:B85" si="21">B76</f>
        <v>CTR</v>
      </c>
      <c r="C77" s="843"/>
      <c r="D77" s="844"/>
      <c r="E77" s="845"/>
      <c r="F77" s="862"/>
      <c r="G77" s="846"/>
      <c r="H77" s="865"/>
      <c r="I77" s="849"/>
      <c r="J77" s="847">
        <f t="shared" si="19"/>
        <v>0</v>
      </c>
      <c r="K77" s="844"/>
      <c r="L77" s="848">
        <f t="shared" si="20"/>
        <v>0</v>
      </c>
    </row>
    <row r="78" spans="2:12" ht="24" customHeight="1" x14ac:dyDescent="0.2">
      <c r="B78" s="843" t="str">
        <f t="shared" si="21"/>
        <v>CTR</v>
      </c>
      <c r="C78" s="843"/>
      <c r="D78" s="844"/>
      <c r="E78" s="845"/>
      <c r="F78" s="862"/>
      <c r="G78" s="846"/>
      <c r="H78" s="864"/>
      <c r="I78" s="849"/>
      <c r="J78" s="847">
        <f t="shared" si="19"/>
        <v>0</v>
      </c>
      <c r="K78" s="844"/>
      <c r="L78" s="848">
        <f t="shared" si="20"/>
        <v>0</v>
      </c>
    </row>
    <row r="79" spans="2:12" ht="24" customHeight="1" x14ac:dyDescent="0.2">
      <c r="B79" s="843" t="str">
        <f t="shared" si="21"/>
        <v>CTR</v>
      </c>
      <c r="C79" s="843"/>
      <c r="D79" s="844"/>
      <c r="E79" s="845"/>
      <c r="F79" s="862"/>
      <c r="G79" s="846"/>
      <c r="H79" s="864"/>
      <c r="I79" s="849"/>
      <c r="J79" s="847">
        <f t="shared" si="19"/>
        <v>0</v>
      </c>
      <c r="K79" s="844"/>
      <c r="L79" s="848">
        <f t="shared" si="20"/>
        <v>0</v>
      </c>
    </row>
    <row r="80" spans="2:12" ht="24" customHeight="1" x14ac:dyDescent="0.2">
      <c r="B80" s="843" t="str">
        <f t="shared" si="21"/>
        <v>CTR</v>
      </c>
      <c r="C80" s="843"/>
      <c r="D80" s="844"/>
      <c r="E80" s="845"/>
      <c r="F80" s="862"/>
      <c r="G80" s="846"/>
      <c r="H80" s="864"/>
      <c r="I80" s="849"/>
      <c r="J80" s="847">
        <f t="shared" si="19"/>
        <v>0</v>
      </c>
      <c r="K80" s="844"/>
      <c r="L80" s="848">
        <f t="shared" si="20"/>
        <v>0</v>
      </c>
    </row>
    <row r="81" spans="2:12" ht="24" customHeight="1" x14ac:dyDescent="0.2">
      <c r="B81" s="843" t="str">
        <f t="shared" si="21"/>
        <v>CTR</v>
      </c>
      <c r="C81" s="843"/>
      <c r="D81" s="844"/>
      <c r="E81" s="845"/>
      <c r="F81" s="862"/>
      <c r="G81" s="846"/>
      <c r="H81" s="864"/>
      <c r="I81" s="849"/>
      <c r="J81" s="847">
        <f t="shared" si="19"/>
        <v>0</v>
      </c>
      <c r="K81" s="844"/>
      <c r="L81" s="848">
        <f t="shared" si="20"/>
        <v>0</v>
      </c>
    </row>
    <row r="82" spans="2:12" ht="24" customHeight="1" x14ac:dyDescent="0.2">
      <c r="B82" s="843" t="str">
        <f t="shared" si="21"/>
        <v>CTR</v>
      </c>
      <c r="C82" s="843"/>
      <c r="D82" s="844"/>
      <c r="E82" s="845"/>
      <c r="F82" s="862"/>
      <c r="G82" s="846"/>
      <c r="H82" s="864"/>
      <c r="I82" s="849"/>
      <c r="J82" s="847">
        <f t="shared" si="19"/>
        <v>0</v>
      </c>
      <c r="K82" s="844"/>
      <c r="L82" s="848">
        <f t="shared" si="20"/>
        <v>0</v>
      </c>
    </row>
    <row r="83" spans="2:12" ht="24" customHeight="1" x14ac:dyDescent="0.2">
      <c r="B83" s="843" t="str">
        <f t="shared" si="21"/>
        <v>CTR</v>
      </c>
      <c r="C83" s="843"/>
      <c r="D83" s="844"/>
      <c r="E83" s="845"/>
      <c r="F83" s="862"/>
      <c r="G83" s="846"/>
      <c r="H83" s="864"/>
      <c r="I83" s="849"/>
      <c r="J83" s="847">
        <f t="shared" si="19"/>
        <v>0</v>
      </c>
      <c r="K83" s="844"/>
      <c r="L83" s="848">
        <f t="shared" si="20"/>
        <v>0</v>
      </c>
    </row>
    <row r="84" spans="2:12" ht="24" customHeight="1" x14ac:dyDescent="0.2">
      <c r="B84" s="843" t="str">
        <f t="shared" si="21"/>
        <v>CTR</v>
      </c>
      <c r="C84" s="843"/>
      <c r="D84" s="844"/>
      <c r="E84" s="845"/>
      <c r="F84" s="862"/>
      <c r="G84" s="846"/>
      <c r="H84" s="864"/>
      <c r="I84" s="849"/>
      <c r="J84" s="847">
        <f t="shared" si="19"/>
        <v>0</v>
      </c>
      <c r="K84" s="844"/>
      <c r="L84" s="848">
        <f t="shared" si="20"/>
        <v>0</v>
      </c>
    </row>
    <row r="85" spans="2:12" ht="24" customHeight="1" x14ac:dyDescent="0.2">
      <c r="B85" s="843" t="str">
        <f t="shared" si="21"/>
        <v>CTR</v>
      </c>
      <c r="C85" s="843"/>
      <c r="D85" s="844"/>
      <c r="E85" s="845"/>
      <c r="F85" s="862"/>
      <c r="G85" s="846"/>
      <c r="H85" s="864"/>
      <c r="I85" s="849"/>
      <c r="J85" s="847">
        <f t="shared" si="19"/>
        <v>0</v>
      </c>
      <c r="K85" s="844"/>
      <c r="L85" s="848">
        <f t="shared" si="20"/>
        <v>0</v>
      </c>
    </row>
    <row r="86" spans="2:12" ht="75" x14ac:dyDescent="0.2">
      <c r="B86" s="900" t="s">
        <v>1075</v>
      </c>
      <c r="C86" s="901"/>
      <c r="D86" s="902" t="s">
        <v>1092</v>
      </c>
      <c r="E86" s="903"/>
      <c r="F86" s="904"/>
      <c r="G86" s="905"/>
      <c r="H86" s="905"/>
      <c r="I86" s="909"/>
      <c r="J86" s="905"/>
      <c r="K86" s="905"/>
      <c r="L86" s="903"/>
    </row>
    <row r="87" spans="2:12" ht="94.5" x14ac:dyDescent="0.2">
      <c r="B87" s="877" t="str">
        <f>LEFT(B86,FIND(" ",B86)-1)</f>
        <v>CARC</v>
      </c>
      <c r="C87" s="906" t="s">
        <v>1061</v>
      </c>
      <c r="D87" s="906" t="s">
        <v>1062</v>
      </c>
      <c r="E87" s="906" t="s">
        <v>1057</v>
      </c>
      <c r="F87" s="907" t="s">
        <v>1065</v>
      </c>
      <c r="G87" s="906" t="s">
        <v>1066</v>
      </c>
      <c r="H87" s="906" t="s">
        <v>1067</v>
      </c>
      <c r="I87" s="908" t="s">
        <v>1068</v>
      </c>
      <c r="J87" s="906" t="s">
        <v>1059</v>
      </c>
      <c r="K87" s="906" t="s">
        <v>1058</v>
      </c>
      <c r="L87" s="906" t="s">
        <v>1060</v>
      </c>
    </row>
    <row r="88" spans="2:12" ht="24" customHeight="1" x14ac:dyDescent="0.2">
      <c r="B88" s="843" t="str">
        <f>B87</f>
        <v>CARC</v>
      </c>
      <c r="C88" s="843"/>
      <c r="D88" s="844"/>
      <c r="E88" s="845"/>
      <c r="F88" s="862"/>
      <c r="G88" s="846"/>
      <c r="H88" s="865"/>
      <c r="I88" s="849"/>
      <c r="J88" s="847">
        <f t="shared" ref="J88:J97" si="22">IF(OR($F88="",$G88=""),0,IF($G88="Diretto",E88,IF($G88="Indiretto",$E88*I88)))</f>
        <v>0</v>
      </c>
      <c r="K88" s="844"/>
      <c r="L88" s="848">
        <f t="shared" ref="L88:L97" si="23">+J88+K88</f>
        <v>0</v>
      </c>
    </row>
    <row r="89" spans="2:12" ht="24" customHeight="1" x14ac:dyDescent="0.2">
      <c r="B89" s="843" t="str">
        <f t="shared" ref="B89:B97" si="24">B88</f>
        <v>CARC</v>
      </c>
      <c r="C89" s="843"/>
      <c r="D89" s="844"/>
      <c r="E89" s="845"/>
      <c r="F89" s="862"/>
      <c r="G89" s="846"/>
      <c r="H89" s="865"/>
      <c r="I89" s="849"/>
      <c r="J89" s="847">
        <f t="shared" si="22"/>
        <v>0</v>
      </c>
      <c r="K89" s="844"/>
      <c r="L89" s="848">
        <f t="shared" si="23"/>
        <v>0</v>
      </c>
    </row>
    <row r="90" spans="2:12" ht="24" customHeight="1" x14ac:dyDescent="0.2">
      <c r="B90" s="843" t="str">
        <f t="shared" si="24"/>
        <v>CARC</v>
      </c>
      <c r="C90" s="843"/>
      <c r="D90" s="844"/>
      <c r="E90" s="845"/>
      <c r="F90" s="862"/>
      <c r="G90" s="846"/>
      <c r="H90" s="864"/>
      <c r="I90" s="849"/>
      <c r="J90" s="847">
        <f t="shared" si="22"/>
        <v>0</v>
      </c>
      <c r="K90" s="844"/>
      <c r="L90" s="848">
        <f t="shared" si="23"/>
        <v>0</v>
      </c>
    </row>
    <row r="91" spans="2:12" ht="24" customHeight="1" x14ac:dyDescent="0.2">
      <c r="B91" s="843" t="str">
        <f t="shared" si="24"/>
        <v>CARC</v>
      </c>
      <c r="C91" s="843"/>
      <c r="D91" s="844"/>
      <c r="E91" s="845"/>
      <c r="F91" s="862"/>
      <c r="G91" s="846"/>
      <c r="H91" s="864"/>
      <c r="I91" s="849"/>
      <c r="J91" s="847">
        <f t="shared" si="22"/>
        <v>0</v>
      </c>
      <c r="K91" s="844"/>
      <c r="L91" s="848">
        <f t="shared" si="23"/>
        <v>0</v>
      </c>
    </row>
    <row r="92" spans="2:12" ht="24" customHeight="1" x14ac:dyDescent="0.2">
      <c r="B92" s="843" t="str">
        <f t="shared" si="24"/>
        <v>CARC</v>
      </c>
      <c r="C92" s="843"/>
      <c r="D92" s="844"/>
      <c r="E92" s="845"/>
      <c r="F92" s="862"/>
      <c r="G92" s="846"/>
      <c r="H92" s="864"/>
      <c r="I92" s="849"/>
      <c r="J92" s="847">
        <f t="shared" si="22"/>
        <v>0</v>
      </c>
      <c r="K92" s="844"/>
      <c r="L92" s="848">
        <f t="shared" si="23"/>
        <v>0</v>
      </c>
    </row>
    <row r="93" spans="2:12" ht="24" customHeight="1" x14ac:dyDescent="0.2">
      <c r="B93" s="843" t="str">
        <f t="shared" si="24"/>
        <v>CARC</v>
      </c>
      <c r="C93" s="843"/>
      <c r="D93" s="844"/>
      <c r="E93" s="845"/>
      <c r="F93" s="862"/>
      <c r="G93" s="846"/>
      <c r="H93" s="864"/>
      <c r="I93" s="849"/>
      <c r="J93" s="847">
        <f t="shared" si="22"/>
        <v>0</v>
      </c>
      <c r="K93" s="844"/>
      <c r="L93" s="848">
        <f t="shared" si="23"/>
        <v>0</v>
      </c>
    </row>
    <row r="94" spans="2:12" ht="24" customHeight="1" x14ac:dyDescent="0.2">
      <c r="B94" s="843" t="str">
        <f t="shared" si="24"/>
        <v>CARC</v>
      </c>
      <c r="C94" s="843"/>
      <c r="D94" s="844"/>
      <c r="E94" s="845"/>
      <c r="F94" s="862"/>
      <c r="G94" s="846"/>
      <c r="H94" s="864"/>
      <c r="I94" s="849"/>
      <c r="J94" s="847">
        <f t="shared" si="22"/>
        <v>0</v>
      </c>
      <c r="K94" s="844"/>
      <c r="L94" s="848">
        <f t="shared" si="23"/>
        <v>0</v>
      </c>
    </row>
    <row r="95" spans="2:12" ht="24" customHeight="1" x14ac:dyDescent="0.2">
      <c r="B95" s="843" t="str">
        <f t="shared" si="24"/>
        <v>CARC</v>
      </c>
      <c r="C95" s="843"/>
      <c r="D95" s="844"/>
      <c r="E95" s="845"/>
      <c r="F95" s="862"/>
      <c r="G95" s="846"/>
      <c r="H95" s="864"/>
      <c r="I95" s="849"/>
      <c r="J95" s="847">
        <f t="shared" si="22"/>
        <v>0</v>
      </c>
      <c r="K95" s="844"/>
      <c r="L95" s="848">
        <f t="shared" si="23"/>
        <v>0</v>
      </c>
    </row>
    <row r="96" spans="2:12" ht="24" customHeight="1" x14ac:dyDescent="0.2">
      <c r="B96" s="843" t="str">
        <f t="shared" si="24"/>
        <v>CARC</v>
      </c>
      <c r="C96" s="843"/>
      <c r="D96" s="844"/>
      <c r="E96" s="845"/>
      <c r="F96" s="862"/>
      <c r="G96" s="846"/>
      <c r="H96" s="864"/>
      <c r="I96" s="849"/>
      <c r="J96" s="847">
        <f t="shared" si="22"/>
        <v>0</v>
      </c>
      <c r="K96" s="844"/>
      <c r="L96" s="848">
        <f t="shared" si="23"/>
        <v>0</v>
      </c>
    </row>
    <row r="97" spans="2:12" ht="24" customHeight="1" x14ac:dyDescent="0.2">
      <c r="B97" s="843" t="str">
        <f t="shared" si="24"/>
        <v>CARC</v>
      </c>
      <c r="C97" s="843"/>
      <c r="D97" s="844"/>
      <c r="E97" s="845"/>
      <c r="F97" s="862"/>
      <c r="G97" s="846"/>
      <c r="H97" s="864"/>
      <c r="I97" s="849"/>
      <c r="J97" s="847">
        <f t="shared" si="22"/>
        <v>0</v>
      </c>
      <c r="K97" s="844"/>
      <c r="L97" s="848">
        <f t="shared" si="23"/>
        <v>0</v>
      </c>
    </row>
    <row r="98" spans="2:12" ht="128.25" customHeight="1" x14ac:dyDescent="0.2">
      <c r="B98" s="900" t="s">
        <v>1076</v>
      </c>
      <c r="C98" s="901"/>
      <c r="D98" s="902" t="s">
        <v>1055</v>
      </c>
      <c r="E98" s="903"/>
      <c r="F98" s="904"/>
      <c r="G98" s="905"/>
      <c r="H98" s="905"/>
      <c r="I98" s="909"/>
      <c r="J98" s="905"/>
      <c r="K98" s="905"/>
      <c r="L98" s="903"/>
    </row>
    <row r="99" spans="2:12" ht="94.5" x14ac:dyDescent="0.2">
      <c r="B99" s="877" t="str">
        <f>LEFT(B98,FIND(" ",B98)-1)</f>
        <v>CGG</v>
      </c>
      <c r="C99" s="906" t="s">
        <v>1061</v>
      </c>
      <c r="D99" s="906" t="s">
        <v>1062</v>
      </c>
      <c r="E99" s="906" t="s">
        <v>1057</v>
      </c>
      <c r="F99" s="907" t="s">
        <v>1065</v>
      </c>
      <c r="G99" s="906" t="s">
        <v>1066</v>
      </c>
      <c r="H99" s="906" t="s">
        <v>1067</v>
      </c>
      <c r="I99" s="908" t="s">
        <v>1068</v>
      </c>
      <c r="J99" s="906" t="s">
        <v>1059</v>
      </c>
      <c r="K99" s="906" t="s">
        <v>1058</v>
      </c>
      <c r="L99" s="906" t="s">
        <v>1060</v>
      </c>
    </row>
    <row r="100" spans="2:12" ht="24" customHeight="1" x14ac:dyDescent="0.2">
      <c r="B100" s="843" t="str">
        <f>B99</f>
        <v>CGG</v>
      </c>
      <c r="C100" s="843"/>
      <c r="D100" s="844"/>
      <c r="E100" s="845"/>
      <c r="F100" s="862"/>
      <c r="G100" s="846"/>
      <c r="H100" s="864"/>
      <c r="I100" s="849"/>
      <c r="J100" s="847">
        <f t="shared" ref="J100:J109" si="25">IF(OR($F100="",$G100=""),0,IF($G100="Diretto",E100,IF($G100="Indiretto",$E100*I100)))</f>
        <v>0</v>
      </c>
      <c r="K100" s="844"/>
      <c r="L100" s="848">
        <f t="shared" ref="L100:L109" si="26">+J100+K100</f>
        <v>0</v>
      </c>
    </row>
    <row r="101" spans="2:12" ht="24" customHeight="1" x14ac:dyDescent="0.2">
      <c r="B101" s="843" t="str">
        <f t="shared" ref="B101:B109" si="27">B100</f>
        <v>CGG</v>
      </c>
      <c r="C101" s="843"/>
      <c r="D101" s="844"/>
      <c r="E101" s="845"/>
      <c r="F101" s="862"/>
      <c r="G101" s="846"/>
      <c r="H101" s="865"/>
      <c r="I101" s="849"/>
      <c r="J101" s="847">
        <f t="shared" si="25"/>
        <v>0</v>
      </c>
      <c r="K101" s="844"/>
      <c r="L101" s="848">
        <f t="shared" si="26"/>
        <v>0</v>
      </c>
    </row>
    <row r="102" spans="2:12" ht="24" customHeight="1" x14ac:dyDescent="0.2">
      <c r="B102" s="843" t="str">
        <f t="shared" si="27"/>
        <v>CGG</v>
      </c>
      <c r="C102" s="843"/>
      <c r="D102" s="844"/>
      <c r="E102" s="845"/>
      <c r="F102" s="862"/>
      <c r="G102" s="846"/>
      <c r="H102" s="864"/>
      <c r="I102" s="849"/>
      <c r="J102" s="847">
        <f t="shared" si="25"/>
        <v>0</v>
      </c>
      <c r="K102" s="844"/>
      <c r="L102" s="848">
        <f t="shared" si="26"/>
        <v>0</v>
      </c>
    </row>
    <row r="103" spans="2:12" ht="24" customHeight="1" x14ac:dyDescent="0.2">
      <c r="B103" s="843" t="str">
        <f t="shared" si="27"/>
        <v>CGG</v>
      </c>
      <c r="C103" s="843"/>
      <c r="D103" s="844"/>
      <c r="E103" s="845"/>
      <c r="F103" s="862"/>
      <c r="G103" s="846"/>
      <c r="H103" s="864"/>
      <c r="I103" s="849"/>
      <c r="J103" s="847">
        <f t="shared" si="25"/>
        <v>0</v>
      </c>
      <c r="K103" s="844"/>
      <c r="L103" s="848">
        <f t="shared" si="26"/>
        <v>0</v>
      </c>
    </row>
    <row r="104" spans="2:12" ht="24" customHeight="1" x14ac:dyDescent="0.2">
      <c r="B104" s="843" t="str">
        <f t="shared" si="27"/>
        <v>CGG</v>
      </c>
      <c r="C104" s="843"/>
      <c r="D104" s="844"/>
      <c r="E104" s="845"/>
      <c r="F104" s="862"/>
      <c r="G104" s="846"/>
      <c r="H104" s="864"/>
      <c r="I104" s="849"/>
      <c r="J104" s="847">
        <f t="shared" si="25"/>
        <v>0</v>
      </c>
      <c r="K104" s="844"/>
      <c r="L104" s="848">
        <f t="shared" si="26"/>
        <v>0</v>
      </c>
    </row>
    <row r="105" spans="2:12" ht="24" customHeight="1" x14ac:dyDescent="0.2">
      <c r="B105" s="843" t="str">
        <f t="shared" si="27"/>
        <v>CGG</v>
      </c>
      <c r="C105" s="843"/>
      <c r="D105" s="844"/>
      <c r="E105" s="845"/>
      <c r="F105" s="862"/>
      <c r="G105" s="846"/>
      <c r="H105" s="864"/>
      <c r="I105" s="849"/>
      <c r="J105" s="847">
        <f t="shared" si="25"/>
        <v>0</v>
      </c>
      <c r="K105" s="844"/>
      <c r="L105" s="848">
        <f t="shared" si="26"/>
        <v>0</v>
      </c>
    </row>
    <row r="106" spans="2:12" ht="24" customHeight="1" x14ac:dyDescent="0.2">
      <c r="B106" s="843" t="str">
        <f t="shared" si="27"/>
        <v>CGG</v>
      </c>
      <c r="C106" s="843"/>
      <c r="D106" s="844"/>
      <c r="E106" s="845"/>
      <c r="F106" s="862"/>
      <c r="G106" s="846"/>
      <c r="H106" s="864"/>
      <c r="I106" s="849"/>
      <c r="J106" s="847">
        <f t="shared" si="25"/>
        <v>0</v>
      </c>
      <c r="K106" s="844"/>
      <c r="L106" s="848">
        <f t="shared" si="26"/>
        <v>0</v>
      </c>
    </row>
    <row r="107" spans="2:12" ht="24" customHeight="1" x14ac:dyDescent="0.2">
      <c r="B107" s="843" t="str">
        <f t="shared" si="27"/>
        <v>CGG</v>
      </c>
      <c r="C107" s="843"/>
      <c r="D107" s="844"/>
      <c r="E107" s="845"/>
      <c r="F107" s="862"/>
      <c r="G107" s="846"/>
      <c r="H107" s="864"/>
      <c r="I107" s="849"/>
      <c r="J107" s="847">
        <f t="shared" si="25"/>
        <v>0</v>
      </c>
      <c r="K107" s="844"/>
      <c r="L107" s="848">
        <f t="shared" si="26"/>
        <v>0</v>
      </c>
    </row>
    <row r="108" spans="2:12" ht="24" customHeight="1" x14ac:dyDescent="0.2">
      <c r="B108" s="843" t="str">
        <f t="shared" si="27"/>
        <v>CGG</v>
      </c>
      <c r="C108" s="843"/>
      <c r="D108" s="844"/>
      <c r="E108" s="845"/>
      <c r="F108" s="862"/>
      <c r="G108" s="846"/>
      <c r="H108" s="864"/>
      <c r="I108" s="849"/>
      <c r="J108" s="847">
        <f t="shared" si="25"/>
        <v>0</v>
      </c>
      <c r="K108" s="844"/>
      <c r="L108" s="848">
        <f t="shared" si="26"/>
        <v>0</v>
      </c>
    </row>
    <row r="109" spans="2:12" ht="24" customHeight="1" x14ac:dyDescent="0.2">
      <c r="B109" s="843" t="str">
        <f t="shared" si="27"/>
        <v>CGG</v>
      </c>
      <c r="C109" s="843"/>
      <c r="D109" s="844"/>
      <c r="E109" s="845"/>
      <c r="F109" s="862"/>
      <c r="G109" s="846"/>
      <c r="H109" s="864"/>
      <c r="I109" s="849"/>
      <c r="J109" s="847">
        <f t="shared" si="25"/>
        <v>0</v>
      </c>
      <c r="K109" s="844"/>
      <c r="L109" s="848">
        <f t="shared" si="26"/>
        <v>0</v>
      </c>
    </row>
    <row r="110" spans="2:12" ht="52.5" customHeight="1" x14ac:dyDescent="0.2">
      <c r="B110" s="900" t="s">
        <v>1086</v>
      </c>
      <c r="C110" s="901"/>
      <c r="D110" s="902" t="s">
        <v>1099</v>
      </c>
      <c r="E110" s="903"/>
      <c r="F110" s="904"/>
      <c r="G110" s="905"/>
      <c r="H110" s="905"/>
      <c r="I110" s="909"/>
      <c r="J110" s="905"/>
      <c r="K110" s="905"/>
      <c r="L110" s="903"/>
    </row>
    <row r="111" spans="2:12" ht="94.5" x14ac:dyDescent="0.2">
      <c r="B111" s="877" t="str">
        <f>LEFT(B110,FIND(" ",B110)-1)</f>
        <v>ACC</v>
      </c>
      <c r="C111" s="906" t="s">
        <v>1061</v>
      </c>
      <c r="D111" s="906" t="s">
        <v>1062</v>
      </c>
      <c r="E111" s="906" t="s">
        <v>1057</v>
      </c>
      <c r="F111" s="907" t="s">
        <v>1065</v>
      </c>
      <c r="G111" s="906" t="s">
        <v>1066</v>
      </c>
      <c r="H111" s="906" t="s">
        <v>1067</v>
      </c>
      <c r="I111" s="908" t="s">
        <v>1068</v>
      </c>
      <c r="J111" s="906" t="s">
        <v>1059</v>
      </c>
      <c r="K111" s="906" t="s">
        <v>1058</v>
      </c>
      <c r="L111" s="906" t="s">
        <v>1060</v>
      </c>
    </row>
    <row r="112" spans="2:12" ht="24" customHeight="1" x14ac:dyDescent="0.2">
      <c r="B112" s="877" t="str">
        <f>B111</f>
        <v>ACC</v>
      </c>
      <c r="C112" s="843"/>
      <c r="D112" s="838"/>
      <c r="E112" s="845"/>
      <c r="F112" s="862"/>
      <c r="G112" s="846"/>
      <c r="H112" s="864"/>
      <c r="I112" s="849"/>
      <c r="J112" s="847">
        <f t="shared" ref="J112:J125" si="28">IF(OR($F112="",$G112=""),0,IF($G112="Diretto",E112,IF($G112="Indiretto",$E112*I112)))</f>
        <v>0</v>
      </c>
      <c r="K112" s="844"/>
      <c r="L112" s="848">
        <f t="shared" ref="L112:L125" si="29">+J112+K112</f>
        <v>0</v>
      </c>
    </row>
    <row r="113" spans="2:12" ht="24" customHeight="1" x14ac:dyDescent="0.2">
      <c r="B113" s="877" t="str">
        <f t="shared" ref="B113:B125" si="30">B112</f>
        <v>ACC</v>
      </c>
      <c r="C113" s="843"/>
      <c r="D113" s="838"/>
      <c r="E113" s="845"/>
      <c r="F113" s="862"/>
      <c r="G113" s="846"/>
      <c r="H113" s="865"/>
      <c r="I113" s="849"/>
      <c r="J113" s="847">
        <f t="shared" si="28"/>
        <v>0</v>
      </c>
      <c r="K113" s="844"/>
      <c r="L113" s="848">
        <f t="shared" si="29"/>
        <v>0</v>
      </c>
    </row>
    <row r="114" spans="2:12" ht="24" customHeight="1" x14ac:dyDescent="0.2">
      <c r="B114" s="877" t="str">
        <f t="shared" si="30"/>
        <v>ACC</v>
      </c>
      <c r="C114" s="843"/>
      <c r="D114" s="838"/>
      <c r="E114" s="845"/>
      <c r="F114" s="862"/>
      <c r="G114" s="846"/>
      <c r="H114" s="864"/>
      <c r="I114" s="849"/>
      <c r="J114" s="847">
        <f t="shared" si="28"/>
        <v>0</v>
      </c>
      <c r="K114" s="844"/>
      <c r="L114" s="848">
        <f t="shared" si="29"/>
        <v>0</v>
      </c>
    </row>
    <row r="115" spans="2:12" ht="24" customHeight="1" x14ac:dyDescent="0.2">
      <c r="B115" s="877" t="str">
        <f t="shared" si="30"/>
        <v>ACC</v>
      </c>
      <c r="C115" s="843"/>
      <c r="D115" s="844"/>
      <c r="E115" s="845"/>
      <c r="F115" s="862"/>
      <c r="G115" s="846"/>
      <c r="H115" s="864"/>
      <c r="I115" s="849"/>
      <c r="J115" s="847">
        <f t="shared" si="28"/>
        <v>0</v>
      </c>
      <c r="K115" s="844"/>
      <c r="L115" s="848">
        <f t="shared" si="29"/>
        <v>0</v>
      </c>
    </row>
    <row r="116" spans="2:12" ht="24" customHeight="1" x14ac:dyDescent="0.2">
      <c r="B116" s="877" t="str">
        <f t="shared" si="30"/>
        <v>ACC</v>
      </c>
      <c r="C116" s="843"/>
      <c r="D116" s="844"/>
      <c r="E116" s="845"/>
      <c r="F116" s="862"/>
      <c r="G116" s="846"/>
      <c r="H116" s="864"/>
      <c r="I116" s="849"/>
      <c r="J116" s="847">
        <f t="shared" si="28"/>
        <v>0</v>
      </c>
      <c r="K116" s="844"/>
      <c r="L116" s="848">
        <f t="shared" si="29"/>
        <v>0</v>
      </c>
    </row>
    <row r="117" spans="2:12" ht="24" customHeight="1" x14ac:dyDescent="0.2">
      <c r="B117" s="877" t="str">
        <f t="shared" si="30"/>
        <v>ACC</v>
      </c>
      <c r="C117" s="843"/>
      <c r="D117" s="844"/>
      <c r="E117" s="845"/>
      <c r="F117" s="862"/>
      <c r="G117" s="846"/>
      <c r="H117" s="864"/>
      <c r="I117" s="849"/>
      <c r="J117" s="847">
        <f t="shared" si="28"/>
        <v>0</v>
      </c>
      <c r="K117" s="844"/>
      <c r="L117" s="848">
        <f t="shared" si="29"/>
        <v>0</v>
      </c>
    </row>
    <row r="118" spans="2:12" ht="24" customHeight="1" x14ac:dyDescent="0.2">
      <c r="B118" s="877" t="str">
        <f t="shared" si="30"/>
        <v>ACC</v>
      </c>
      <c r="C118" s="843"/>
      <c r="D118" s="844"/>
      <c r="E118" s="845"/>
      <c r="F118" s="862"/>
      <c r="G118" s="846"/>
      <c r="H118" s="864"/>
      <c r="I118" s="849"/>
      <c r="J118" s="847">
        <f t="shared" si="28"/>
        <v>0</v>
      </c>
      <c r="K118" s="844"/>
      <c r="L118" s="848">
        <f t="shared" si="29"/>
        <v>0</v>
      </c>
    </row>
    <row r="119" spans="2:12" ht="24" customHeight="1" x14ac:dyDescent="0.2">
      <c r="B119" s="877" t="str">
        <f t="shared" si="30"/>
        <v>ACC</v>
      </c>
      <c r="C119" s="843"/>
      <c r="D119" s="844"/>
      <c r="E119" s="845"/>
      <c r="F119" s="862"/>
      <c r="G119" s="846"/>
      <c r="H119" s="864"/>
      <c r="I119" s="849"/>
      <c r="J119" s="847">
        <f t="shared" si="28"/>
        <v>0</v>
      </c>
      <c r="K119" s="844"/>
      <c r="L119" s="848">
        <f t="shared" si="29"/>
        <v>0</v>
      </c>
    </row>
    <row r="120" spans="2:12" ht="24" customHeight="1" x14ac:dyDescent="0.2">
      <c r="B120" s="877" t="str">
        <f t="shared" si="30"/>
        <v>ACC</v>
      </c>
      <c r="C120" s="843"/>
      <c r="D120" s="844"/>
      <c r="E120" s="845"/>
      <c r="F120" s="862"/>
      <c r="G120" s="846"/>
      <c r="H120" s="864"/>
      <c r="I120" s="849"/>
      <c r="J120" s="847">
        <f t="shared" si="28"/>
        <v>0</v>
      </c>
      <c r="K120" s="844"/>
      <c r="L120" s="848">
        <f t="shared" si="29"/>
        <v>0</v>
      </c>
    </row>
    <row r="121" spans="2:12" ht="24" customHeight="1" x14ac:dyDescent="0.2">
      <c r="B121" s="877" t="str">
        <f t="shared" si="30"/>
        <v>ACC</v>
      </c>
      <c r="C121" s="843"/>
      <c r="D121" s="844"/>
      <c r="E121" s="845"/>
      <c r="F121" s="862"/>
      <c r="G121" s="846"/>
      <c r="H121" s="864"/>
      <c r="I121" s="849"/>
      <c r="J121" s="847">
        <f t="shared" si="28"/>
        <v>0</v>
      </c>
      <c r="K121" s="844"/>
      <c r="L121" s="848">
        <f t="shared" si="29"/>
        <v>0</v>
      </c>
    </row>
    <row r="122" spans="2:12" ht="24" customHeight="1" x14ac:dyDescent="0.2">
      <c r="B122" s="877" t="str">
        <f t="shared" si="30"/>
        <v>ACC</v>
      </c>
      <c r="C122" s="843"/>
      <c r="D122" s="844"/>
      <c r="E122" s="845"/>
      <c r="F122" s="862"/>
      <c r="G122" s="846"/>
      <c r="H122" s="864"/>
      <c r="I122" s="849"/>
      <c r="J122" s="847"/>
      <c r="K122" s="844"/>
      <c r="L122" s="848"/>
    </row>
    <row r="123" spans="2:12" ht="24" customHeight="1" x14ac:dyDescent="0.2">
      <c r="B123" s="877" t="str">
        <f t="shared" si="30"/>
        <v>ACC</v>
      </c>
      <c r="C123" s="843"/>
      <c r="D123" s="844"/>
      <c r="E123" s="845"/>
      <c r="F123" s="862"/>
      <c r="G123" s="846"/>
      <c r="H123" s="864"/>
      <c r="I123" s="849"/>
      <c r="J123" s="847">
        <f t="shared" ref="J123" si="31">IF(OR($F123="",$G123=""),0,IF($G123="Diretto",E123,IF($G123="Indiretto",$E123*I123)))</f>
        <v>0</v>
      </c>
      <c r="K123" s="844"/>
      <c r="L123" s="848">
        <f t="shared" si="29"/>
        <v>0</v>
      </c>
    </row>
    <row r="124" spans="2:12" ht="24" customHeight="1" x14ac:dyDescent="0.2">
      <c r="B124" s="877" t="str">
        <f t="shared" si="30"/>
        <v>ACC</v>
      </c>
      <c r="C124" s="843"/>
      <c r="D124" s="844"/>
      <c r="E124" s="845"/>
      <c r="F124" s="862"/>
      <c r="G124" s="846"/>
      <c r="H124" s="864"/>
      <c r="I124" s="849"/>
      <c r="J124" s="847">
        <f t="shared" si="28"/>
        <v>0</v>
      </c>
      <c r="K124" s="844"/>
      <c r="L124" s="848">
        <f t="shared" si="29"/>
        <v>0</v>
      </c>
    </row>
    <row r="125" spans="2:12" ht="24" customHeight="1" x14ac:dyDescent="0.2">
      <c r="B125" s="877" t="str">
        <f t="shared" si="30"/>
        <v>ACC</v>
      </c>
      <c r="C125" s="843"/>
      <c r="D125" s="844"/>
      <c r="E125" s="845"/>
      <c r="F125" s="862"/>
      <c r="G125" s="846"/>
      <c r="H125" s="864"/>
      <c r="I125" s="849"/>
      <c r="J125" s="847">
        <f t="shared" si="28"/>
        <v>0</v>
      </c>
      <c r="K125" s="844"/>
      <c r="L125" s="848">
        <f t="shared" si="29"/>
        <v>0</v>
      </c>
    </row>
    <row r="126" spans="2:12" ht="108.75" customHeight="1" x14ac:dyDescent="0.2">
      <c r="B126" s="910" t="s">
        <v>591</v>
      </c>
      <c r="C126" s="906" t="s">
        <v>1061</v>
      </c>
      <c r="D126" s="906" t="s">
        <v>1062</v>
      </c>
      <c r="E126" s="906" t="s">
        <v>1098</v>
      </c>
      <c r="F126" s="907" t="s">
        <v>1065</v>
      </c>
      <c r="G126" s="906" t="s">
        <v>1088</v>
      </c>
      <c r="H126" s="906" t="s">
        <v>1089</v>
      </c>
      <c r="I126" s="880"/>
      <c r="J126" s="906" t="s">
        <v>1090</v>
      </c>
    </row>
    <row r="127" spans="2:12" ht="24" customHeight="1" x14ac:dyDescent="0.2">
      <c r="B127" s="877" t="str">
        <f>B112</f>
        <v>ACC</v>
      </c>
      <c r="C127" s="843"/>
      <c r="D127" s="838" t="s">
        <v>1097</v>
      </c>
      <c r="E127" s="845"/>
      <c r="F127" s="863"/>
      <c r="G127" s="853">
        <f>+E127*0.8</f>
        <v>0</v>
      </c>
      <c r="H127" s="914"/>
      <c r="I127" s="880"/>
      <c r="J127" s="853">
        <f>+H127*E127</f>
        <v>0</v>
      </c>
    </row>
    <row r="128" spans="2:12" ht="128.25" customHeight="1" x14ac:dyDescent="0.2">
      <c r="B128" s="900" t="s">
        <v>1091</v>
      </c>
      <c r="C128" s="901"/>
      <c r="D128" s="902" t="s">
        <v>1093</v>
      </c>
      <c r="E128" s="903"/>
      <c r="F128" s="904"/>
      <c r="G128" s="905"/>
      <c r="H128" s="905"/>
      <c r="I128" s="909"/>
      <c r="J128" s="905"/>
      <c r="K128" s="905"/>
      <c r="L128" s="903"/>
    </row>
    <row r="129" spans="2:12" ht="94.5" x14ac:dyDescent="0.2">
      <c r="B129" s="877" t="str">
        <f>LEFT(B128,FIND(" ",B128)-1)</f>
        <v>COal</v>
      </c>
      <c r="C129" s="906" t="s">
        <v>1061</v>
      </c>
      <c r="D129" s="906" t="s">
        <v>1062</v>
      </c>
      <c r="E129" s="906" t="s">
        <v>1057</v>
      </c>
      <c r="F129" s="907" t="s">
        <v>1065</v>
      </c>
      <c r="G129" s="906" t="s">
        <v>1066</v>
      </c>
      <c r="H129" s="906" t="s">
        <v>1067</v>
      </c>
      <c r="I129" s="908" t="s">
        <v>1068</v>
      </c>
      <c r="J129" s="906" t="s">
        <v>1059</v>
      </c>
      <c r="K129" s="906" t="s">
        <v>1058</v>
      </c>
      <c r="L129" s="906" t="s">
        <v>1060</v>
      </c>
    </row>
    <row r="130" spans="2:12" ht="24" customHeight="1" x14ac:dyDescent="0.2">
      <c r="B130" s="877" t="str">
        <f t="shared" ref="B130:B139" si="32">B129</f>
        <v>COal</v>
      </c>
      <c r="C130" s="843"/>
      <c r="D130" s="844"/>
      <c r="E130" s="845"/>
      <c r="F130" s="862"/>
      <c r="G130" s="846"/>
      <c r="H130" s="865"/>
      <c r="I130" s="849"/>
      <c r="J130" s="847">
        <f t="shared" ref="J130:J139" si="33">IF(OR($F130="",$G130=""),0,IF($G130="Diretto",E130,IF($G130="Indiretto",$E130*I130)))</f>
        <v>0</v>
      </c>
      <c r="K130" s="844"/>
      <c r="L130" s="848">
        <f t="shared" ref="L130:L139" si="34">+J130+K130</f>
        <v>0</v>
      </c>
    </row>
    <row r="131" spans="2:12" ht="24" customHeight="1" x14ac:dyDescent="0.2">
      <c r="B131" s="877" t="str">
        <f t="shared" si="32"/>
        <v>COal</v>
      </c>
      <c r="C131" s="843"/>
      <c r="D131" s="844"/>
      <c r="E131" s="845"/>
      <c r="F131" s="862"/>
      <c r="G131" s="846"/>
      <c r="H131" s="865"/>
      <c r="I131" s="849"/>
      <c r="J131" s="847">
        <f t="shared" si="33"/>
        <v>0</v>
      </c>
      <c r="K131" s="844"/>
      <c r="L131" s="848">
        <f t="shared" si="34"/>
        <v>0</v>
      </c>
    </row>
    <row r="132" spans="2:12" ht="24" customHeight="1" x14ac:dyDescent="0.2">
      <c r="B132" s="877" t="str">
        <f t="shared" si="32"/>
        <v>COal</v>
      </c>
      <c r="C132" s="843"/>
      <c r="D132" s="844"/>
      <c r="E132" s="845"/>
      <c r="F132" s="862"/>
      <c r="G132" s="846"/>
      <c r="H132" s="864"/>
      <c r="I132" s="849"/>
      <c r="J132" s="847">
        <f t="shared" si="33"/>
        <v>0</v>
      </c>
      <c r="K132" s="844"/>
      <c r="L132" s="848">
        <f t="shared" si="34"/>
        <v>0</v>
      </c>
    </row>
    <row r="133" spans="2:12" ht="24" customHeight="1" x14ac:dyDescent="0.2">
      <c r="B133" s="877" t="str">
        <f t="shared" si="32"/>
        <v>COal</v>
      </c>
      <c r="C133" s="843"/>
      <c r="D133" s="844"/>
      <c r="E133" s="845"/>
      <c r="F133" s="862"/>
      <c r="G133" s="846"/>
      <c r="H133" s="864"/>
      <c r="I133" s="849"/>
      <c r="J133" s="847">
        <f t="shared" si="33"/>
        <v>0</v>
      </c>
      <c r="K133" s="844"/>
      <c r="L133" s="848">
        <f t="shared" si="34"/>
        <v>0</v>
      </c>
    </row>
    <row r="134" spans="2:12" ht="24" customHeight="1" x14ac:dyDescent="0.2">
      <c r="B134" s="877" t="str">
        <f t="shared" si="32"/>
        <v>COal</v>
      </c>
      <c r="C134" s="843"/>
      <c r="D134" s="844"/>
      <c r="E134" s="845"/>
      <c r="F134" s="862"/>
      <c r="G134" s="846"/>
      <c r="H134" s="864"/>
      <c r="I134" s="849"/>
      <c r="J134" s="847">
        <f t="shared" si="33"/>
        <v>0</v>
      </c>
      <c r="K134" s="844"/>
      <c r="L134" s="848">
        <f t="shared" si="34"/>
        <v>0</v>
      </c>
    </row>
    <row r="135" spans="2:12" ht="24" customHeight="1" x14ac:dyDescent="0.2">
      <c r="B135" s="877" t="str">
        <f t="shared" si="32"/>
        <v>COal</v>
      </c>
      <c r="C135" s="843"/>
      <c r="D135" s="844"/>
      <c r="E135" s="845"/>
      <c r="F135" s="862"/>
      <c r="G135" s="846"/>
      <c r="H135" s="864"/>
      <c r="I135" s="849"/>
      <c r="J135" s="847">
        <f t="shared" si="33"/>
        <v>0</v>
      </c>
      <c r="K135" s="844"/>
      <c r="L135" s="848">
        <f t="shared" si="34"/>
        <v>0</v>
      </c>
    </row>
    <row r="136" spans="2:12" ht="24" customHeight="1" x14ac:dyDescent="0.2">
      <c r="B136" s="877" t="str">
        <f t="shared" si="32"/>
        <v>COal</v>
      </c>
      <c r="C136" s="843"/>
      <c r="D136" s="844"/>
      <c r="E136" s="845"/>
      <c r="F136" s="862"/>
      <c r="G136" s="846"/>
      <c r="H136" s="864"/>
      <c r="I136" s="849"/>
      <c r="J136" s="847">
        <f t="shared" si="33"/>
        <v>0</v>
      </c>
      <c r="K136" s="844"/>
      <c r="L136" s="848">
        <f t="shared" si="34"/>
        <v>0</v>
      </c>
    </row>
    <row r="137" spans="2:12" ht="24" customHeight="1" x14ac:dyDescent="0.2">
      <c r="B137" s="877" t="str">
        <f t="shared" si="32"/>
        <v>COal</v>
      </c>
      <c r="C137" s="843"/>
      <c r="D137" s="844"/>
      <c r="E137" s="845"/>
      <c r="F137" s="862"/>
      <c r="G137" s="846"/>
      <c r="H137" s="864"/>
      <c r="I137" s="849"/>
      <c r="J137" s="847">
        <f t="shared" si="33"/>
        <v>0</v>
      </c>
      <c r="K137" s="844"/>
      <c r="L137" s="848">
        <f t="shared" si="34"/>
        <v>0</v>
      </c>
    </row>
    <row r="138" spans="2:12" ht="24" customHeight="1" x14ac:dyDescent="0.2">
      <c r="B138" s="877" t="str">
        <f t="shared" si="32"/>
        <v>COal</v>
      </c>
      <c r="C138" s="843"/>
      <c r="D138" s="844"/>
      <c r="E138" s="845"/>
      <c r="F138" s="862"/>
      <c r="G138" s="846"/>
      <c r="H138" s="864"/>
      <c r="I138" s="849"/>
      <c r="J138" s="847">
        <f t="shared" si="33"/>
        <v>0</v>
      </c>
      <c r="K138" s="844"/>
      <c r="L138" s="848">
        <f t="shared" si="34"/>
        <v>0</v>
      </c>
    </row>
    <row r="139" spans="2:12" ht="24" customHeight="1" x14ac:dyDescent="0.2">
      <c r="B139" s="877" t="str">
        <f t="shared" si="32"/>
        <v>COal</v>
      </c>
      <c r="C139" s="843"/>
      <c r="D139" s="844"/>
      <c r="E139" s="845"/>
      <c r="F139" s="862"/>
      <c r="G139" s="846"/>
      <c r="H139" s="864"/>
      <c r="I139" s="849"/>
      <c r="J139" s="847">
        <f t="shared" si="33"/>
        <v>0</v>
      </c>
      <c r="K139" s="844"/>
      <c r="L139" s="848">
        <f t="shared" si="34"/>
        <v>0</v>
      </c>
    </row>
    <row r="140" spans="2:12" ht="128.25" customHeight="1" x14ac:dyDescent="0.2">
      <c r="B140" s="900" t="s">
        <v>1084</v>
      </c>
      <c r="C140" s="901"/>
      <c r="D140" s="902" t="s">
        <v>1056</v>
      </c>
      <c r="E140" s="903"/>
      <c r="F140" s="904"/>
      <c r="G140" s="905"/>
      <c r="H140" s="905"/>
      <c r="I140" s="909"/>
      <c r="J140" s="905"/>
      <c r="K140" s="905"/>
      <c r="L140" s="903"/>
    </row>
    <row r="141" spans="2:12" ht="94.5" x14ac:dyDescent="0.2">
      <c r="B141" s="877" t="str">
        <f>LEFT(B140,FIND(" ",B140)-1)</f>
        <v>CCD</v>
      </c>
      <c r="C141" s="906" t="s">
        <v>1061</v>
      </c>
      <c r="D141" s="906" t="s">
        <v>1062</v>
      </c>
      <c r="E141" s="906" t="s">
        <v>1096</v>
      </c>
      <c r="F141" s="907" t="s">
        <v>1065</v>
      </c>
      <c r="G141" s="906" t="s">
        <v>1066</v>
      </c>
      <c r="H141" s="906" t="s">
        <v>1067</v>
      </c>
      <c r="I141" s="908" t="s">
        <v>1068</v>
      </c>
      <c r="J141" s="906" t="s">
        <v>1085</v>
      </c>
    </row>
    <row r="142" spans="2:12" ht="24" customHeight="1" x14ac:dyDescent="0.2">
      <c r="B142" s="877" t="str">
        <f>B141</f>
        <v>CCD</v>
      </c>
      <c r="C142" s="843"/>
      <c r="D142" s="844"/>
      <c r="E142" s="857"/>
      <c r="F142" s="862"/>
      <c r="G142" s="846"/>
      <c r="H142" s="864"/>
      <c r="I142" s="849"/>
      <c r="J142" s="847">
        <f>E142</f>
        <v>0</v>
      </c>
    </row>
    <row r="143" spans="2:12" ht="24" customHeight="1" x14ac:dyDescent="0.2">
      <c r="B143" s="877" t="str">
        <f t="shared" ref="B143:B151" si="35">B142</f>
        <v>CCD</v>
      </c>
      <c r="C143" s="843"/>
      <c r="D143" s="844"/>
      <c r="E143" s="857"/>
      <c r="F143" s="862"/>
      <c r="G143" s="846"/>
      <c r="H143" s="865"/>
      <c r="I143" s="849"/>
      <c r="J143" s="847">
        <f t="shared" ref="J143:J151" si="36">E143</f>
        <v>0</v>
      </c>
    </row>
    <row r="144" spans="2:12" ht="24" customHeight="1" x14ac:dyDescent="0.2">
      <c r="B144" s="877" t="str">
        <f t="shared" si="35"/>
        <v>CCD</v>
      </c>
      <c r="C144" s="843"/>
      <c r="D144" s="844"/>
      <c r="E144" s="857"/>
      <c r="F144" s="862"/>
      <c r="G144" s="846"/>
      <c r="H144" s="864"/>
      <c r="I144" s="849"/>
      <c r="J144" s="847">
        <f t="shared" si="36"/>
        <v>0</v>
      </c>
    </row>
    <row r="145" spans="2:10" ht="24" customHeight="1" x14ac:dyDescent="0.2">
      <c r="B145" s="877" t="str">
        <f t="shared" si="35"/>
        <v>CCD</v>
      </c>
      <c r="C145" s="843"/>
      <c r="D145" s="844"/>
      <c r="E145" s="857"/>
      <c r="F145" s="862"/>
      <c r="G145" s="846"/>
      <c r="H145" s="864"/>
      <c r="I145" s="849"/>
      <c r="J145" s="847">
        <f t="shared" si="36"/>
        <v>0</v>
      </c>
    </row>
    <row r="146" spans="2:10" ht="24" customHeight="1" x14ac:dyDescent="0.2">
      <c r="B146" s="877" t="str">
        <f t="shared" si="35"/>
        <v>CCD</v>
      </c>
      <c r="C146" s="843"/>
      <c r="D146" s="844"/>
      <c r="E146" s="857"/>
      <c r="F146" s="862"/>
      <c r="G146" s="846"/>
      <c r="H146" s="864"/>
      <c r="I146" s="849"/>
      <c r="J146" s="847">
        <f t="shared" si="36"/>
        <v>0</v>
      </c>
    </row>
    <row r="147" spans="2:10" ht="24" customHeight="1" x14ac:dyDescent="0.2">
      <c r="B147" s="877" t="str">
        <f t="shared" si="35"/>
        <v>CCD</v>
      </c>
      <c r="C147" s="843"/>
      <c r="D147" s="844"/>
      <c r="E147" s="857"/>
      <c r="F147" s="862"/>
      <c r="G147" s="846"/>
      <c r="H147" s="864"/>
      <c r="I147" s="849"/>
      <c r="J147" s="847">
        <f t="shared" si="36"/>
        <v>0</v>
      </c>
    </row>
    <row r="148" spans="2:10" ht="24" customHeight="1" x14ac:dyDescent="0.2">
      <c r="B148" s="877" t="str">
        <f t="shared" si="35"/>
        <v>CCD</v>
      </c>
      <c r="C148" s="843"/>
      <c r="D148" s="844"/>
      <c r="E148" s="857"/>
      <c r="F148" s="862"/>
      <c r="G148" s="846"/>
      <c r="H148" s="864"/>
      <c r="I148" s="849"/>
      <c r="J148" s="847">
        <f t="shared" si="36"/>
        <v>0</v>
      </c>
    </row>
    <row r="149" spans="2:10" ht="24" customHeight="1" x14ac:dyDescent="0.2">
      <c r="B149" s="877" t="str">
        <f t="shared" si="35"/>
        <v>CCD</v>
      </c>
      <c r="C149" s="843"/>
      <c r="D149" s="844"/>
      <c r="E149" s="857"/>
      <c r="F149" s="862"/>
      <c r="G149" s="846"/>
      <c r="H149" s="864"/>
      <c r="I149" s="849"/>
      <c r="J149" s="847">
        <f t="shared" si="36"/>
        <v>0</v>
      </c>
    </row>
    <row r="150" spans="2:10" ht="24" customHeight="1" x14ac:dyDescent="0.2">
      <c r="B150" s="877" t="str">
        <f t="shared" si="35"/>
        <v>CCD</v>
      </c>
      <c r="C150" s="843"/>
      <c r="D150" s="844"/>
      <c r="E150" s="857"/>
      <c r="F150" s="862"/>
      <c r="G150" s="846"/>
      <c r="H150" s="864"/>
      <c r="I150" s="849"/>
      <c r="J150" s="847">
        <f t="shared" si="36"/>
        <v>0</v>
      </c>
    </row>
    <row r="151" spans="2:10" ht="24" customHeight="1" x14ac:dyDescent="0.2">
      <c r="B151" s="877" t="str">
        <f t="shared" si="35"/>
        <v>CCD</v>
      </c>
      <c r="C151" s="843"/>
      <c r="D151" s="844"/>
      <c r="E151" s="857"/>
      <c r="F151" s="862"/>
      <c r="G151" s="846"/>
      <c r="H151" s="864"/>
      <c r="I151" s="849"/>
      <c r="J151" s="847">
        <f t="shared" si="36"/>
        <v>0</v>
      </c>
    </row>
    <row r="152" spans="2:10" x14ac:dyDescent="0.2"/>
    <row r="153" spans="2:10" x14ac:dyDescent="0.2"/>
    <row r="156" spans="2:10" ht="31.5" hidden="1" x14ac:dyDescent="0.25">
      <c r="C156" s="900" t="s">
        <v>193</v>
      </c>
      <c r="D156" s="851">
        <f>D1</f>
        <v>2023</v>
      </c>
    </row>
    <row r="157" spans="2:10" ht="38.25" hidden="1" customHeight="1" x14ac:dyDescent="0.2">
      <c r="C157" s="911" t="s">
        <v>194</v>
      </c>
      <c r="D157" s="878">
        <v>1</v>
      </c>
    </row>
    <row r="158" spans="2:10" ht="31.5" hidden="1" x14ac:dyDescent="0.25">
      <c r="C158" s="900" t="s">
        <v>195</v>
      </c>
      <c r="D158" s="850"/>
    </row>
    <row r="159" spans="2:10" ht="105" hidden="1" x14ac:dyDescent="0.2">
      <c r="C159" s="911" t="s">
        <v>196</v>
      </c>
      <c r="D159" s="879">
        <v>2</v>
      </c>
    </row>
    <row r="160" spans="2:10" ht="30" hidden="1" x14ac:dyDescent="0.2">
      <c r="C160" s="911" t="s">
        <v>198</v>
      </c>
      <c r="D160" s="879">
        <v>3</v>
      </c>
    </row>
    <row r="161" spans="3:4" ht="30" hidden="1" x14ac:dyDescent="0.2">
      <c r="C161" s="911" t="s">
        <v>200</v>
      </c>
      <c r="D161" s="879">
        <v>4</v>
      </c>
    </row>
    <row r="162" spans="3:4" hidden="1" x14ac:dyDescent="0.2">
      <c r="C162" s="911" t="s">
        <v>202</v>
      </c>
      <c r="D162" s="879">
        <v>5</v>
      </c>
    </row>
    <row r="163" spans="3:4" ht="60" hidden="1" x14ac:dyDescent="0.2">
      <c r="C163" s="911" t="s">
        <v>204</v>
      </c>
      <c r="D163" s="879">
        <v>6</v>
      </c>
    </row>
    <row r="164" spans="3:4" ht="75" hidden="1" x14ac:dyDescent="0.2">
      <c r="C164" s="911" t="s">
        <v>206</v>
      </c>
      <c r="D164" s="879">
        <v>7</v>
      </c>
    </row>
    <row r="165" spans="3:4" ht="30" hidden="1" x14ac:dyDescent="0.2">
      <c r="C165" s="911" t="s">
        <v>207</v>
      </c>
      <c r="D165" s="879">
        <v>8</v>
      </c>
    </row>
    <row r="166" spans="3:4" ht="60" hidden="1" x14ac:dyDescent="0.2">
      <c r="C166" s="911" t="s">
        <v>208</v>
      </c>
      <c r="D166" s="879">
        <v>9</v>
      </c>
    </row>
    <row r="167" spans="3:4" hidden="1" x14ac:dyDescent="0.2">
      <c r="C167" s="911" t="s">
        <v>209</v>
      </c>
      <c r="D167" s="879">
        <v>10</v>
      </c>
    </row>
  </sheetData>
  <mergeCells count="2">
    <mergeCell ref="E3:L3"/>
    <mergeCell ref="C25:J25"/>
  </mergeCells>
  <conditionalFormatting sqref="C28:K37 C40:K49 C52:K61 C64:K73 C76:K85 C88:K97 C100:K109 C127:J127 C130:K139 C142:J151 D157">
    <cfRule type="expression" dxfId="46" priority="6" stopIfTrue="1">
      <formula>C28&lt;&gt;""</formula>
    </cfRule>
  </conditionalFormatting>
  <conditionalFormatting sqref="C112:K125">
    <cfRule type="expression" dxfId="45" priority="1" stopIfTrue="1">
      <formula>C112&lt;&gt;""</formula>
    </cfRule>
  </conditionalFormatting>
  <conditionalFormatting sqref="H28:I37 H40:I49 H52:I61 H64:I73 H76:I85 H88:I97 H100:I109 H127 H130:I139 H142:I151">
    <cfRule type="expression" dxfId="44" priority="7">
      <formula>$G28="Indiretto"</formula>
    </cfRule>
  </conditionalFormatting>
  <conditionalFormatting sqref="H112:I125">
    <cfRule type="expression" dxfId="43" priority="5">
      <formula>$G112="Indiretto"</formula>
    </cfRule>
  </conditionalFormatting>
  <dataValidations count="8">
    <dataValidation type="list" allowBlank="1" showInputMessage="1" showErrorMessage="1" sqref="F112:F125" xr:uid="{00000000-0002-0000-0B00-000000000000}">
      <formula1>Macroclassi_ACC</formula1>
    </dataValidation>
    <dataValidation type="decimal" allowBlank="1" showInputMessage="1" showErrorMessage="1" sqref="K28:K37 K40:K49 K52:K61 K64:K73 K76:K85 K88:K97 K100:K109 K130:K139 K112:K126" xr:uid="{00000000-0002-0000-0B00-000001000000}">
      <formula1>0</formula1>
      <formula2>0.22*J28</formula2>
    </dataValidation>
    <dataValidation type="decimal" allowBlank="1" showInputMessage="1" showErrorMessage="1" sqref="I28:I37 I40:I49 I52:I61 I64:I73 I76:I85 I88:I97 I100:I109 I142:I151 I130:I139 I112:I125" xr:uid="{00000000-0002-0000-0B00-000002000000}">
      <formula1>0</formula1>
      <formula2>1</formula2>
    </dataValidation>
    <dataValidation type="list" allowBlank="1" showInputMessage="1" showErrorMessage="1" sqref="F28:F37 F76:F85 F40:F49 F64:F73 F52:F61" xr:uid="{00000000-0002-0000-0B00-000003000000}">
      <formula1>Macroclassi_no_ACC</formula1>
    </dataValidation>
    <dataValidation type="decimal" allowBlank="1" showInputMessage="1" showErrorMessage="1" sqref="H127" xr:uid="{00000000-0002-0000-0B00-000004000000}">
      <formula1>0</formula1>
      <formula2>0.8</formula2>
    </dataValidation>
    <dataValidation type="list" allowBlank="1" showInputMessage="1" showErrorMessage="1" sqref="G142" xr:uid="{00000000-0002-0000-0B00-000005000000}">
      <formula1>"Diretto"</formula1>
    </dataValidation>
    <dataValidation type="list" allowBlank="1" showInputMessage="1" showErrorMessage="1" sqref="F142:F151 F130:F139 F100:F109 F88:F97" xr:uid="{00000000-0002-0000-0B00-000006000000}">
      <formula1>list_Macroclassi</formula1>
    </dataValidation>
    <dataValidation type="list" allowBlank="1" showInputMessage="1" showErrorMessage="1" sqref="G28:G37 G130:G139 G52:G61 G64:G73 G76:G85 G88:G97 G143:G151 G100:G109 G40:G49 G112:G125" xr:uid="{00000000-0002-0000-0B00-000007000000}">
      <formula1>"Diretto,Indiretto"</formula1>
      <formula2>0</formula2>
    </dataValidation>
  </dataValidations>
  <pageMargins left="0.7" right="0.7" top="0.75" bottom="0.75" header="0.51180555555555496" footer="0.51180555555555496"/>
  <pageSetup paperSize="9" firstPageNumber="0" orientation="portrait"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2" id="{297EA866-E416-4459-A5BC-7411D3CAFE54}">
            <xm:f>+Info!$F$12="SI"</xm:f>
            <x14:dxf>
              <fill>
                <patternFill>
                  <bgColor theme="9" tint="0.79998168889431442"/>
                </patternFill>
              </fill>
            </x14:dxf>
          </x14:cfRule>
          <x14:cfRule type="expression" priority="3" id="{8D945735-4D48-41FB-8BFC-5EBD5D99E4EC}">
            <xm:f>Info!$F$14="SI"</xm:f>
            <x14:dxf>
              <fill>
                <patternFill>
                  <bgColor theme="9" tint="0.79998168889431442"/>
                </patternFill>
              </fill>
            </x14:dxf>
          </x14:cfRule>
          <xm:sqref>D5:D6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8000000}">
          <x14:formula1>
            <xm:f>Tabelle!$C$48</xm:f>
          </x14:formula1>
          <xm:sqref>F127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sheetPr>
  <dimension ref="B1:CR235"/>
  <sheetViews>
    <sheetView topLeftCell="A231" zoomScale="80" zoomScaleNormal="80" workbookViewId="0">
      <selection activeCell="B232" sqref="B232"/>
    </sheetView>
  </sheetViews>
  <sheetFormatPr defaultColWidth="9.140625" defaultRowHeight="16.5" outlineLevelCol="1" x14ac:dyDescent="0.3"/>
  <cols>
    <col min="1" max="1" width="5.28515625" style="5" customWidth="1"/>
    <col min="2" max="2" width="21.28515625" style="5" customWidth="1"/>
    <col min="3" max="3" width="40.5703125" style="5" customWidth="1"/>
    <col min="4" max="4" width="19" style="261" customWidth="1"/>
    <col min="5" max="5" width="50.85546875" style="5" bestFit="1" customWidth="1"/>
    <col min="6" max="6" width="19.7109375" style="5" customWidth="1"/>
    <col min="7" max="7" width="93.140625" style="5" customWidth="1"/>
    <col min="8" max="8" width="13.7109375" style="5" customWidth="1"/>
    <col min="9" max="10" width="24.42578125" style="656" customWidth="1"/>
    <col min="11" max="11" width="13.7109375" style="656" customWidth="1"/>
    <col min="12" max="12" width="4.7109375" style="5" customWidth="1"/>
    <col min="13" max="13" width="20.28515625" style="5" customWidth="1"/>
    <col min="14" max="14" width="4.7109375" style="5" customWidth="1"/>
    <col min="15" max="15" width="19.28515625" style="5" customWidth="1"/>
    <col min="16" max="16" width="47" style="5" bestFit="1" customWidth="1"/>
    <col min="17" max="17" width="22.28515625" style="5" customWidth="1"/>
    <col min="18" max="18" width="20.28515625" style="5" customWidth="1"/>
    <col min="19" max="19" width="6.140625" style="5" customWidth="1"/>
    <col min="20" max="20" width="13.7109375" style="261" hidden="1" customWidth="1"/>
    <col min="21" max="21" width="12.5703125" style="5" hidden="1" customWidth="1"/>
    <col min="22" max="24" width="11" style="5" hidden="1" customWidth="1"/>
    <col min="25" max="25" width="13.7109375" style="5" hidden="1" customWidth="1"/>
    <col min="26" max="27" width="11" style="5" hidden="1" customWidth="1"/>
    <col min="28" max="28" width="12.85546875" style="5" hidden="1" customWidth="1"/>
    <col min="29" max="29" width="7.7109375" style="5" hidden="1" customWidth="1"/>
    <col min="30" max="30" width="12.85546875" style="261" hidden="1" customWidth="1"/>
    <col min="31" max="31" width="12.140625" style="5" hidden="1" customWidth="1"/>
    <col min="32" max="37" width="10.85546875" style="5" hidden="1" customWidth="1"/>
    <col min="38" max="38" width="12.140625" style="5" hidden="1" customWidth="1"/>
    <col min="39" max="39" width="3.5703125" style="5" hidden="1" customWidth="1"/>
    <col min="40" max="40" width="16.28515625" style="5" hidden="1" customWidth="1"/>
    <col min="41" max="41" width="11.5703125" style="5" hidden="1" customWidth="1"/>
    <col min="42" max="42" width="9.85546875" style="5" hidden="1" customWidth="1"/>
    <col min="43" max="45" width="9.140625" style="5" hidden="1" customWidth="1"/>
    <col min="46" max="46" width="10.7109375" style="5" hidden="1" customWidth="1"/>
    <col min="47" max="47" width="9.140625" style="5" hidden="1" customWidth="1"/>
    <col min="48" max="48" width="11.5703125" style="5" hidden="1" customWidth="1"/>
    <col min="49" max="49" width="4" style="5" hidden="1" customWidth="1"/>
    <col min="50" max="50" width="10" style="5" hidden="1" customWidth="1"/>
    <col min="51" max="51" width="11.5703125" style="5" hidden="1" customWidth="1"/>
    <col min="52" max="52" width="9.85546875" style="5" hidden="1" customWidth="1"/>
    <col min="53" max="53" width="8.7109375" style="5" hidden="1" customWidth="1"/>
    <col min="54" max="54" width="7.5703125" style="5" hidden="1" customWidth="1"/>
    <col min="55" max="55" width="10.28515625" style="5" hidden="1" customWidth="1"/>
    <col min="56" max="56" width="7.85546875" style="5" hidden="1" customWidth="1"/>
    <col min="57" max="57" width="11.28515625" style="5" hidden="1" customWidth="1"/>
    <col min="58" max="58" width="11.5703125" style="5" hidden="1" customWidth="1"/>
    <col min="59" max="59" width="4.140625" style="5" hidden="1" customWidth="1"/>
    <col min="60" max="60" width="17.42578125" style="5" hidden="1" customWidth="1"/>
    <col min="61" max="68" width="12" style="5" hidden="1" customWidth="1"/>
    <col min="69" max="69" width="9.140625" style="5"/>
    <col min="70" max="70" width="17.42578125" style="5" customWidth="1" outlineLevel="1"/>
    <col min="71" max="76" width="19.42578125" style="5" customWidth="1" outlineLevel="1"/>
    <col min="77" max="77" width="9.140625" style="5" customWidth="1" outlineLevel="1"/>
    <col min="78" max="78" width="17.42578125" style="5" customWidth="1" outlineLevel="1"/>
    <col min="79" max="86" width="19.42578125" style="5" customWidth="1" outlineLevel="1"/>
    <col min="87" max="87" width="9.140625" style="5" customWidth="1" outlineLevel="1"/>
    <col min="88" max="88" width="17.42578125" style="5" customWidth="1" outlineLevel="1"/>
    <col min="89" max="96" width="19.42578125" style="5" customWidth="1" outlineLevel="1"/>
    <col min="97" max="16384" width="9.140625" style="5"/>
  </cols>
  <sheetData>
    <row r="1" spans="2:96" s="4" customFormat="1" ht="33" hidden="1" customHeight="1" thickBot="1" x14ac:dyDescent="0.3">
      <c r="B1" s="3" t="s">
        <v>1128</v>
      </c>
      <c r="T1" s="260"/>
      <c r="AD1" s="260"/>
    </row>
    <row r="2" spans="2:96" s="1" customFormat="1" ht="20.25" hidden="1" customHeight="1" thickTop="1" x14ac:dyDescent="0.3">
      <c r="E2" s="5"/>
      <c r="F2" s="5"/>
      <c r="H2" s="5"/>
      <c r="I2" s="5"/>
      <c r="J2" s="5"/>
      <c r="K2" s="5"/>
      <c r="L2" s="5"/>
      <c r="M2" s="5"/>
      <c r="N2" s="5"/>
      <c r="O2" s="5"/>
      <c r="P2" s="5"/>
      <c r="Q2" s="5"/>
      <c r="R2" s="5"/>
      <c r="S2" s="5"/>
      <c r="T2" s="261"/>
      <c r="AD2" s="262"/>
      <c r="AO2" s="252"/>
      <c r="AP2" s="252"/>
      <c r="AQ2" s="252"/>
      <c r="AR2" s="252"/>
    </row>
    <row r="3" spans="2:96" hidden="1" x14ac:dyDescent="0.3">
      <c r="B3" s="263"/>
      <c r="C3" s="263"/>
      <c r="D3" s="263"/>
      <c r="E3" s="263"/>
      <c r="F3" s="264"/>
      <c r="G3" s="265"/>
      <c r="H3" s="266" t="s">
        <v>220</v>
      </c>
      <c r="I3" s="267">
        <f>+SUM(I8:I1048576)</f>
        <v>0</v>
      </c>
      <c r="J3" s="267">
        <f>+SUM(J8:J1048576)</f>
        <v>0</v>
      </c>
      <c r="K3" s="268"/>
      <c r="T3" s="269" t="s">
        <v>220</v>
      </c>
      <c r="U3" s="270">
        <f t="shared" ref="U3:AB3" si="0">+SUM(U8:U1048576)</f>
        <v>0</v>
      </c>
      <c r="V3" s="270" t="e">
        <f t="shared" si="0"/>
        <v>#REF!</v>
      </c>
      <c r="W3" s="270">
        <f t="shared" si="0"/>
        <v>0</v>
      </c>
      <c r="X3" s="270" t="e">
        <f t="shared" si="0"/>
        <v>#REF!</v>
      </c>
      <c r="Y3" s="270">
        <f t="shared" si="0"/>
        <v>0</v>
      </c>
      <c r="Z3" s="270">
        <f t="shared" si="0"/>
        <v>0</v>
      </c>
      <c r="AA3" s="270">
        <f t="shared" si="0"/>
        <v>0</v>
      </c>
      <c r="AB3" s="270">
        <f t="shared" si="0"/>
        <v>0</v>
      </c>
      <c r="AC3" s="9"/>
      <c r="AD3" s="269" t="s">
        <v>220</v>
      </c>
      <c r="AE3" s="270">
        <f t="shared" ref="AE3:AL3" si="1">+SUM(AE8:AE1048576)</f>
        <v>0</v>
      </c>
      <c r="AF3" s="270" t="e">
        <f t="shared" si="1"/>
        <v>#REF!</v>
      </c>
      <c r="AG3" s="270">
        <f t="shared" si="1"/>
        <v>0</v>
      </c>
      <c r="AH3" s="270" t="e">
        <f t="shared" si="1"/>
        <v>#REF!</v>
      </c>
      <c r="AI3" s="270">
        <f t="shared" si="1"/>
        <v>0</v>
      </c>
      <c r="AJ3" s="270">
        <f t="shared" si="1"/>
        <v>0</v>
      </c>
      <c r="AK3" s="270">
        <f t="shared" si="1"/>
        <v>0</v>
      </c>
      <c r="AL3" s="270">
        <f t="shared" si="1"/>
        <v>0</v>
      </c>
      <c r="AN3" s="269" t="s">
        <v>220</v>
      </c>
      <c r="AO3" s="270">
        <f t="shared" ref="AO3:AV3" si="2">+SUM(AO8:AO1048576)</f>
        <v>0</v>
      </c>
      <c r="AP3" s="270" t="e">
        <f t="shared" si="2"/>
        <v>#REF!</v>
      </c>
      <c r="AQ3" s="270">
        <f t="shared" si="2"/>
        <v>0</v>
      </c>
      <c r="AR3" s="270" t="e">
        <f t="shared" si="2"/>
        <v>#REF!</v>
      </c>
      <c r="AS3" s="270">
        <f t="shared" si="2"/>
        <v>0</v>
      </c>
      <c r="AT3" s="270">
        <f t="shared" si="2"/>
        <v>0</v>
      </c>
      <c r="AU3" s="270">
        <f t="shared" si="2"/>
        <v>0</v>
      </c>
      <c r="AV3" s="270">
        <f t="shared" si="2"/>
        <v>0</v>
      </c>
      <c r="AX3" s="269" t="s">
        <v>220</v>
      </c>
      <c r="AY3" s="270">
        <f t="shared" ref="AY3:BF3" si="3">+SUM(AY8:AY1048576)</f>
        <v>0</v>
      </c>
      <c r="AZ3" s="270" t="e">
        <f t="shared" si="3"/>
        <v>#REF!</v>
      </c>
      <c r="BA3" s="270">
        <f t="shared" si="3"/>
        <v>0</v>
      </c>
      <c r="BB3" s="270" t="e">
        <f t="shared" si="3"/>
        <v>#REF!</v>
      </c>
      <c r="BC3" s="270">
        <f t="shared" si="3"/>
        <v>0</v>
      </c>
      <c r="BD3" s="270">
        <f t="shared" si="3"/>
        <v>0</v>
      </c>
      <c r="BE3" s="270">
        <f t="shared" si="3"/>
        <v>0</v>
      </c>
      <c r="BF3" s="270">
        <f t="shared" si="3"/>
        <v>0</v>
      </c>
      <c r="BH3" s="269" t="s">
        <v>220</v>
      </c>
      <c r="BI3" s="270">
        <f t="shared" ref="BI3:BP3" si="4">+SUM(BI8:BI1048576)</f>
        <v>0</v>
      </c>
      <c r="BJ3" s="270" t="e">
        <f t="shared" si="4"/>
        <v>#REF!</v>
      </c>
      <c r="BK3" s="270">
        <f t="shared" si="4"/>
        <v>0</v>
      </c>
      <c r="BL3" s="270" t="e">
        <f t="shared" si="4"/>
        <v>#REF!</v>
      </c>
      <c r="BM3" s="270">
        <f t="shared" si="4"/>
        <v>0</v>
      </c>
      <c r="BN3" s="270">
        <f t="shared" si="4"/>
        <v>0</v>
      </c>
      <c r="BO3" s="270">
        <f t="shared" si="4"/>
        <v>0</v>
      </c>
      <c r="BP3" s="270">
        <f t="shared" si="4"/>
        <v>0</v>
      </c>
      <c r="BR3" s="269" t="s">
        <v>220</v>
      </c>
      <c r="BS3" s="270">
        <f t="shared" ref="BS3:BX3" si="5">+SUM(BS8:BS1048576)</f>
        <v>0</v>
      </c>
      <c r="BT3" s="270">
        <f t="shared" si="5"/>
        <v>0</v>
      </c>
      <c r="BU3" s="270">
        <f t="shared" si="5"/>
        <v>0</v>
      </c>
      <c r="BV3" s="270">
        <f t="shared" si="5"/>
        <v>0</v>
      </c>
      <c r="BW3" s="270">
        <f t="shared" si="5"/>
        <v>0</v>
      </c>
      <c r="BX3" s="270">
        <f t="shared" si="5"/>
        <v>0</v>
      </c>
      <c r="BZ3" s="269" t="s">
        <v>220</v>
      </c>
      <c r="CA3" s="270">
        <f t="shared" ref="CA3:CH3" si="6">+SUM(CA8:CA1048576)</f>
        <v>0</v>
      </c>
      <c r="CB3" s="270">
        <f t="shared" si="6"/>
        <v>0</v>
      </c>
      <c r="CC3" s="270">
        <f t="shared" si="6"/>
        <v>0</v>
      </c>
      <c r="CD3" s="270">
        <f t="shared" si="6"/>
        <v>0</v>
      </c>
      <c r="CE3" s="270">
        <f t="shared" si="6"/>
        <v>0</v>
      </c>
      <c r="CF3" s="270">
        <f t="shared" si="6"/>
        <v>0</v>
      </c>
      <c r="CG3" s="270">
        <f t="shared" si="6"/>
        <v>0</v>
      </c>
      <c r="CH3" s="270">
        <f t="shared" si="6"/>
        <v>0</v>
      </c>
      <c r="CJ3" s="269" t="s">
        <v>220</v>
      </c>
      <c r="CK3" s="270">
        <f t="shared" ref="CK3:CR3" si="7">+SUM(CK8:CK1048576)</f>
        <v>0</v>
      </c>
      <c r="CL3" s="270">
        <f t="shared" si="7"/>
        <v>0</v>
      </c>
      <c r="CM3" s="270">
        <f t="shared" si="7"/>
        <v>0</v>
      </c>
      <c r="CN3" s="270">
        <f t="shared" si="7"/>
        <v>0</v>
      </c>
      <c r="CO3" s="270">
        <f t="shared" si="7"/>
        <v>0</v>
      </c>
      <c r="CP3" s="270">
        <f t="shared" si="7"/>
        <v>0</v>
      </c>
      <c r="CQ3" s="270">
        <f t="shared" si="7"/>
        <v>0</v>
      </c>
      <c r="CR3" s="270">
        <f t="shared" si="7"/>
        <v>0</v>
      </c>
    </row>
    <row r="4" spans="2:96" hidden="1" x14ac:dyDescent="0.3">
      <c r="B4" s="263"/>
      <c r="C4" s="263"/>
      <c r="D4" s="263"/>
      <c r="E4" s="263"/>
      <c r="F4" s="264"/>
      <c r="G4" s="9"/>
      <c r="H4" s="271" t="s">
        <v>221</v>
      </c>
      <c r="I4" s="267">
        <f>+SUBTOTAL(9,I8:I1048576)</f>
        <v>0</v>
      </c>
      <c r="J4" s="267">
        <f>+SUBTOTAL(9,J8:J1048576)</f>
        <v>0</v>
      </c>
      <c r="K4" s="268"/>
      <c r="M4" s="8"/>
      <c r="T4" s="272" t="s">
        <v>221</v>
      </c>
      <c r="U4" s="267">
        <f t="shared" ref="U4:AB4" si="8">+SUBTOTAL(9,U8:U1048576)</f>
        <v>0</v>
      </c>
      <c r="V4" s="267" t="e">
        <f t="shared" si="8"/>
        <v>#REF!</v>
      </c>
      <c r="W4" s="267">
        <f t="shared" si="8"/>
        <v>0</v>
      </c>
      <c r="X4" s="267" t="e">
        <f t="shared" si="8"/>
        <v>#REF!</v>
      </c>
      <c r="Y4" s="267">
        <f t="shared" si="8"/>
        <v>0</v>
      </c>
      <c r="Z4" s="267">
        <f t="shared" si="8"/>
        <v>0</v>
      </c>
      <c r="AA4" s="267">
        <f t="shared" si="8"/>
        <v>0</v>
      </c>
      <c r="AB4" s="267">
        <f t="shared" si="8"/>
        <v>0</v>
      </c>
      <c r="AC4" s="9"/>
      <c r="AD4" s="272" t="s">
        <v>221</v>
      </c>
      <c r="AE4" s="267">
        <f t="shared" ref="AE4:AL4" si="9">+SUBTOTAL(9,AE8:AE1048576)</f>
        <v>0</v>
      </c>
      <c r="AF4" s="267" t="e">
        <f t="shared" si="9"/>
        <v>#REF!</v>
      </c>
      <c r="AG4" s="267">
        <f t="shared" si="9"/>
        <v>0</v>
      </c>
      <c r="AH4" s="267" t="e">
        <f t="shared" si="9"/>
        <v>#REF!</v>
      </c>
      <c r="AI4" s="267">
        <f t="shared" si="9"/>
        <v>0</v>
      </c>
      <c r="AJ4" s="267">
        <f t="shared" si="9"/>
        <v>0</v>
      </c>
      <c r="AK4" s="267">
        <f t="shared" si="9"/>
        <v>0</v>
      </c>
      <c r="AL4" s="267">
        <f t="shared" si="9"/>
        <v>0</v>
      </c>
      <c r="AN4" s="272" t="s">
        <v>221</v>
      </c>
      <c r="AO4" s="267">
        <f t="shared" ref="AO4:AV4" si="10">+SUBTOTAL(9,AO8:AO1048576)</f>
        <v>0</v>
      </c>
      <c r="AP4" s="267" t="e">
        <f t="shared" si="10"/>
        <v>#REF!</v>
      </c>
      <c r="AQ4" s="267">
        <f t="shared" si="10"/>
        <v>0</v>
      </c>
      <c r="AR4" s="267" t="e">
        <f t="shared" si="10"/>
        <v>#REF!</v>
      </c>
      <c r="AS4" s="267">
        <f t="shared" si="10"/>
        <v>0</v>
      </c>
      <c r="AT4" s="267">
        <f t="shared" si="10"/>
        <v>0</v>
      </c>
      <c r="AU4" s="267">
        <f t="shared" si="10"/>
        <v>0</v>
      </c>
      <c r="AV4" s="267">
        <f t="shared" si="10"/>
        <v>0</v>
      </c>
      <c r="AX4" s="272" t="s">
        <v>221</v>
      </c>
      <c r="AY4" s="267">
        <f t="shared" ref="AY4:BF4" si="11">+SUBTOTAL(9,AY8:AY1048576)</f>
        <v>0</v>
      </c>
      <c r="AZ4" s="267" t="e">
        <f t="shared" si="11"/>
        <v>#REF!</v>
      </c>
      <c r="BA4" s="267">
        <f t="shared" si="11"/>
        <v>0</v>
      </c>
      <c r="BB4" s="267" t="e">
        <f t="shared" si="11"/>
        <v>#REF!</v>
      </c>
      <c r="BC4" s="267">
        <f t="shared" si="11"/>
        <v>0</v>
      </c>
      <c r="BD4" s="267">
        <f t="shared" si="11"/>
        <v>0</v>
      </c>
      <c r="BE4" s="267">
        <f t="shared" si="11"/>
        <v>0</v>
      </c>
      <c r="BF4" s="267">
        <f t="shared" si="11"/>
        <v>0</v>
      </c>
      <c r="BH4" s="272" t="s">
        <v>221</v>
      </c>
      <c r="BI4" s="267">
        <f t="shared" ref="BI4:BP4" si="12">+SUBTOTAL(9,BI8:BI1048576)</f>
        <v>0</v>
      </c>
      <c r="BJ4" s="267" t="e">
        <f t="shared" si="12"/>
        <v>#REF!</v>
      </c>
      <c r="BK4" s="267">
        <f t="shared" si="12"/>
        <v>0</v>
      </c>
      <c r="BL4" s="267" t="e">
        <f t="shared" si="12"/>
        <v>#REF!</v>
      </c>
      <c r="BM4" s="267">
        <f t="shared" si="12"/>
        <v>0</v>
      </c>
      <c r="BN4" s="267">
        <f t="shared" si="12"/>
        <v>0</v>
      </c>
      <c r="BO4" s="267">
        <f t="shared" si="12"/>
        <v>0</v>
      </c>
      <c r="BP4" s="267">
        <f t="shared" si="12"/>
        <v>0</v>
      </c>
      <c r="BR4" s="272" t="s">
        <v>221</v>
      </c>
      <c r="BS4" s="267">
        <f t="shared" ref="BS4:BX4" si="13">+SUBTOTAL(9,BS8:BS1048576)</f>
        <v>0</v>
      </c>
      <c r="BT4" s="267">
        <f t="shared" si="13"/>
        <v>0</v>
      </c>
      <c r="BU4" s="267">
        <f t="shared" si="13"/>
        <v>0</v>
      </c>
      <c r="BV4" s="267">
        <f t="shared" si="13"/>
        <v>0</v>
      </c>
      <c r="BW4" s="267">
        <f t="shared" si="13"/>
        <v>0</v>
      </c>
      <c r="BX4" s="267">
        <f t="shared" si="13"/>
        <v>0</v>
      </c>
      <c r="BZ4" s="272" t="s">
        <v>221</v>
      </c>
      <c r="CA4" s="267">
        <f t="shared" ref="CA4:CH4" si="14">+SUBTOTAL(9,CA8:CA1048576)</f>
        <v>0</v>
      </c>
      <c r="CB4" s="267">
        <f t="shared" si="14"/>
        <v>0</v>
      </c>
      <c r="CC4" s="267">
        <f t="shared" si="14"/>
        <v>0</v>
      </c>
      <c r="CD4" s="267">
        <f t="shared" si="14"/>
        <v>0</v>
      </c>
      <c r="CE4" s="267">
        <f t="shared" si="14"/>
        <v>0</v>
      </c>
      <c r="CF4" s="267">
        <f t="shared" si="14"/>
        <v>0</v>
      </c>
      <c r="CG4" s="267">
        <f t="shared" si="14"/>
        <v>0</v>
      </c>
      <c r="CH4" s="267">
        <f t="shared" si="14"/>
        <v>0</v>
      </c>
      <c r="CJ4" s="272" t="s">
        <v>221</v>
      </c>
      <c r="CK4" s="267">
        <f t="shared" ref="CK4:CR4" si="15">+SUBTOTAL(9,CK8:CK1048576)</f>
        <v>0</v>
      </c>
      <c r="CL4" s="267">
        <f t="shared" si="15"/>
        <v>0</v>
      </c>
      <c r="CM4" s="267">
        <f t="shared" si="15"/>
        <v>0</v>
      </c>
      <c r="CN4" s="267">
        <f t="shared" si="15"/>
        <v>0</v>
      </c>
      <c r="CO4" s="267">
        <f t="shared" si="15"/>
        <v>0</v>
      </c>
      <c r="CP4" s="267">
        <f t="shared" si="15"/>
        <v>0</v>
      </c>
      <c r="CQ4" s="267">
        <f t="shared" si="15"/>
        <v>0</v>
      </c>
      <c r="CR4" s="267">
        <f t="shared" si="15"/>
        <v>0</v>
      </c>
    </row>
    <row r="5" spans="2:96" ht="15.6" hidden="1" customHeight="1" x14ac:dyDescent="0.3">
      <c r="B5" s="9"/>
      <c r="C5" s="263"/>
      <c r="I5" s="5"/>
      <c r="J5" s="5"/>
      <c r="K5" s="268"/>
      <c r="U5" s="273">
        <v>2018</v>
      </c>
      <c r="AE5" s="273">
        <v>2019</v>
      </c>
      <c r="AO5" s="273">
        <v>2020</v>
      </c>
      <c r="AY5" s="5">
        <v>2021</v>
      </c>
      <c r="BH5" s="274"/>
      <c r="BI5" s="5">
        <v>2022</v>
      </c>
      <c r="BJ5" s="274"/>
      <c r="BR5" s="274"/>
      <c r="BS5" s="5">
        <v>2021</v>
      </c>
      <c r="BZ5" s="274"/>
      <c r="CA5" s="5">
        <v>2022</v>
      </c>
      <c r="CB5" s="274"/>
      <c r="CJ5" s="274"/>
      <c r="CK5" s="5">
        <v>2023</v>
      </c>
      <c r="CL5" s="274"/>
    </row>
    <row r="6" spans="2:96" ht="20.25" hidden="1" customHeight="1" x14ac:dyDescent="0.3">
      <c r="B6" s="268"/>
      <c r="C6" s="268"/>
      <c r="D6" s="268"/>
      <c r="E6" s="268"/>
      <c r="F6" s="268"/>
      <c r="G6" s="268"/>
      <c r="H6" s="268"/>
      <c r="I6" s="268"/>
      <c r="J6" s="268"/>
      <c r="K6" s="5"/>
      <c r="O6" s="275"/>
      <c r="P6" s="275"/>
      <c r="T6" s="276"/>
      <c r="U6" s="1014">
        <v>2018</v>
      </c>
      <c r="V6" s="1014"/>
      <c r="W6" s="1014"/>
      <c r="X6" s="1014"/>
      <c r="Y6" s="1014"/>
      <c r="Z6" s="1014"/>
      <c r="AA6" s="1014"/>
      <c r="AB6" s="1014"/>
      <c r="AC6" s="9"/>
      <c r="AD6" s="276"/>
      <c r="AE6" s="1015" t="s">
        <v>222</v>
      </c>
      <c r="AF6" s="1016"/>
      <c r="AG6" s="1016"/>
      <c r="AH6" s="1016"/>
      <c r="AI6" s="1016"/>
      <c r="AJ6" s="1016"/>
      <c r="AK6" s="1016"/>
      <c r="AL6" s="1017"/>
      <c r="AN6" s="277"/>
      <c r="AO6" s="1014" t="s">
        <v>223</v>
      </c>
      <c r="AP6" s="1014"/>
      <c r="AQ6" s="1014"/>
      <c r="AR6" s="1014"/>
      <c r="AS6" s="1014"/>
      <c r="AT6" s="1014"/>
      <c r="AU6" s="1014"/>
      <c r="AV6" s="1014"/>
      <c r="AX6" s="277"/>
      <c r="AY6" s="1014" t="s">
        <v>224</v>
      </c>
      <c r="AZ6" s="1014"/>
      <c r="BA6" s="1014"/>
      <c r="BB6" s="1014"/>
      <c r="BC6" s="1014"/>
      <c r="BD6" s="1014"/>
      <c r="BE6" s="1014"/>
      <c r="BF6" s="1014"/>
      <c r="BH6" s="278"/>
      <c r="BI6" s="1014" t="s">
        <v>225</v>
      </c>
      <c r="BJ6" s="1014"/>
      <c r="BK6" s="1014"/>
      <c r="BL6" s="1014"/>
      <c r="BM6" s="1014"/>
      <c r="BN6" s="1014"/>
      <c r="BO6" s="1014"/>
      <c r="BP6" s="1014"/>
      <c r="BR6" s="278"/>
      <c r="BS6" s="1014" t="s">
        <v>226</v>
      </c>
      <c r="BT6" s="1014"/>
      <c r="BU6" s="1014"/>
      <c r="BV6" s="1014"/>
      <c r="BW6" s="1014"/>
      <c r="BX6" s="1014"/>
      <c r="BZ6" s="278"/>
      <c r="CA6" s="1014" t="s">
        <v>227</v>
      </c>
      <c r="CB6" s="1014"/>
      <c r="CC6" s="1014"/>
      <c r="CD6" s="1014"/>
      <c r="CE6" s="1014"/>
      <c r="CF6" s="1014"/>
      <c r="CG6" s="1014"/>
      <c r="CH6" s="1014"/>
      <c r="CJ6" s="278"/>
      <c r="CK6" s="1014" t="s">
        <v>228</v>
      </c>
      <c r="CL6" s="1014"/>
      <c r="CM6" s="1014"/>
      <c r="CN6" s="1014"/>
      <c r="CO6" s="1014"/>
      <c r="CP6" s="1014"/>
      <c r="CQ6" s="1014"/>
      <c r="CR6" s="1014"/>
    </row>
    <row r="7" spans="2:96" ht="53.45" hidden="1" customHeight="1" x14ac:dyDescent="0.3">
      <c r="B7" s="279" t="s">
        <v>229</v>
      </c>
      <c r="C7" s="279" t="s">
        <v>230</v>
      </c>
      <c r="D7" s="279" t="s">
        <v>231</v>
      </c>
      <c r="E7" s="279" t="s">
        <v>232</v>
      </c>
      <c r="F7" s="279" t="s">
        <v>233</v>
      </c>
      <c r="G7" s="279" t="s">
        <v>234</v>
      </c>
      <c r="H7" s="279" t="s">
        <v>235</v>
      </c>
      <c r="I7" s="280" t="s">
        <v>250</v>
      </c>
      <c r="J7" s="293" t="s">
        <v>236</v>
      </c>
      <c r="K7" s="281" t="s">
        <v>251</v>
      </c>
      <c r="M7" s="282" t="s">
        <v>237</v>
      </c>
      <c r="N7" s="283"/>
      <c r="O7" s="284" t="s">
        <v>238</v>
      </c>
      <c r="P7" s="284" t="s">
        <v>252</v>
      </c>
      <c r="Q7" s="284" t="s">
        <v>239</v>
      </c>
      <c r="R7" s="284" t="s">
        <v>240</v>
      </c>
      <c r="T7" s="285" t="s">
        <v>241</v>
      </c>
      <c r="U7" s="285" t="s">
        <v>242</v>
      </c>
      <c r="V7" s="285" t="s">
        <v>243</v>
      </c>
      <c r="W7" s="286" t="s">
        <v>244</v>
      </c>
      <c r="X7" s="286" t="s">
        <v>245</v>
      </c>
      <c r="Y7" s="285" t="s">
        <v>246</v>
      </c>
      <c r="Z7" s="285" t="s">
        <v>247</v>
      </c>
      <c r="AA7" s="285" t="s">
        <v>248</v>
      </c>
      <c r="AB7" s="285" t="s">
        <v>249</v>
      </c>
      <c r="AC7" s="9"/>
      <c r="AD7" s="285" t="s">
        <v>241</v>
      </c>
      <c r="AE7" s="285" t="s">
        <v>242</v>
      </c>
      <c r="AF7" s="285" t="s">
        <v>243</v>
      </c>
      <c r="AG7" s="286" t="s">
        <v>244</v>
      </c>
      <c r="AH7" s="286" t="s">
        <v>245</v>
      </c>
      <c r="AI7" s="285" t="s">
        <v>246</v>
      </c>
      <c r="AJ7" s="285" t="s">
        <v>247</v>
      </c>
      <c r="AK7" s="285" t="s">
        <v>248</v>
      </c>
      <c r="AL7" s="285" t="s">
        <v>249</v>
      </c>
      <c r="AN7" s="285" t="s">
        <v>241</v>
      </c>
      <c r="AO7" s="285" t="s">
        <v>242</v>
      </c>
      <c r="AP7" s="285" t="s">
        <v>243</v>
      </c>
      <c r="AQ7" s="286" t="s">
        <v>244</v>
      </c>
      <c r="AR7" s="286" t="s">
        <v>245</v>
      </c>
      <c r="AS7" s="285" t="s">
        <v>246</v>
      </c>
      <c r="AT7" s="285" t="s">
        <v>247</v>
      </c>
      <c r="AU7" s="285" t="s">
        <v>248</v>
      </c>
      <c r="AV7" s="285" t="s">
        <v>249</v>
      </c>
      <c r="AX7" s="285" t="s">
        <v>241</v>
      </c>
      <c r="AY7" s="285" t="s">
        <v>242</v>
      </c>
      <c r="AZ7" s="285" t="s">
        <v>243</v>
      </c>
      <c r="BA7" s="286" t="s">
        <v>244</v>
      </c>
      <c r="BB7" s="286" t="s">
        <v>245</v>
      </c>
      <c r="BC7" s="285" t="s">
        <v>246</v>
      </c>
      <c r="BD7" s="285" t="s">
        <v>247</v>
      </c>
      <c r="BE7" s="285" t="s">
        <v>248</v>
      </c>
      <c r="BF7" s="285" t="s">
        <v>249</v>
      </c>
      <c r="BH7" s="285" t="s">
        <v>241</v>
      </c>
      <c r="BI7" s="285" t="s">
        <v>242</v>
      </c>
      <c r="BJ7" s="285" t="s">
        <v>243</v>
      </c>
      <c r="BK7" s="286" t="s">
        <v>244</v>
      </c>
      <c r="BL7" s="286" t="s">
        <v>245</v>
      </c>
      <c r="BM7" s="285" t="s">
        <v>246</v>
      </c>
      <c r="BN7" s="285" t="s">
        <v>247</v>
      </c>
      <c r="BO7" s="285" t="s">
        <v>248</v>
      </c>
      <c r="BP7" s="285" t="s">
        <v>249</v>
      </c>
      <c r="BR7" s="285" t="s">
        <v>241</v>
      </c>
      <c r="BS7" s="285" t="s">
        <v>242</v>
      </c>
      <c r="BT7" s="286" t="s">
        <v>244</v>
      </c>
      <c r="BU7" s="285" t="s">
        <v>246</v>
      </c>
      <c r="BV7" s="285" t="s">
        <v>247</v>
      </c>
      <c r="BW7" s="285" t="s">
        <v>248</v>
      </c>
      <c r="BX7" s="285" t="s">
        <v>249</v>
      </c>
      <c r="BZ7" s="285" t="s">
        <v>241</v>
      </c>
      <c r="CA7" s="285" t="s">
        <v>242</v>
      </c>
      <c r="CB7" s="285" t="s">
        <v>243</v>
      </c>
      <c r="CC7" s="286" t="s">
        <v>244</v>
      </c>
      <c r="CD7" s="286" t="s">
        <v>245</v>
      </c>
      <c r="CE7" s="285" t="s">
        <v>246</v>
      </c>
      <c r="CF7" s="285" t="s">
        <v>247</v>
      </c>
      <c r="CG7" s="285" t="s">
        <v>248</v>
      </c>
      <c r="CH7" s="285" t="s">
        <v>249</v>
      </c>
      <c r="CJ7" s="285" t="s">
        <v>241</v>
      </c>
      <c r="CK7" s="285" t="s">
        <v>242</v>
      </c>
      <c r="CL7" s="285" t="s">
        <v>243</v>
      </c>
      <c r="CM7" s="286" t="s">
        <v>244</v>
      </c>
      <c r="CN7" s="286" t="s">
        <v>245</v>
      </c>
      <c r="CO7" s="285" t="s">
        <v>246</v>
      </c>
      <c r="CP7" s="285" t="s">
        <v>247</v>
      </c>
      <c r="CQ7" s="285" t="s">
        <v>248</v>
      </c>
      <c r="CR7" s="285" t="s">
        <v>249</v>
      </c>
    </row>
    <row r="8" spans="2:96" hidden="1" x14ac:dyDescent="0.3">
      <c r="B8" s="889"/>
      <c r="C8" s="889"/>
      <c r="D8" s="287" t="str">
        <f>++IFERROR(INDEX(Tabelle!$H$11:$H$16,MATCH('IN_Cespiti_21-22-23'!E8,Tabelle!$I$11:$I$16,0)),"")</f>
        <v/>
      </c>
      <c r="E8" s="889"/>
      <c r="F8" s="287" t="str">
        <f>++IFERROR(INDEX(Tabelle!$C$10:$C$44,MATCH('IN_Cespiti_21-22-23'!G8,Tabelle!$E$10:$E$44,0)),"")</f>
        <v/>
      </c>
      <c r="G8" s="889"/>
      <c r="H8" s="889"/>
      <c r="I8" s="890"/>
      <c r="J8" s="890"/>
      <c r="K8" s="292"/>
      <c r="M8" s="889"/>
      <c r="O8" s="288" t="str">
        <f>IF($D8=3,$K8,+IFERROR(VLOOKUP(CONCATENATE(D8,".",F8),Tabelle!$D$10:$F$44,3,),""))</f>
        <v/>
      </c>
      <c r="P8" s="891"/>
      <c r="Q8" s="291"/>
      <c r="R8" s="288" t="str">
        <f>+IF(P8="",O8,+IF(P8=Tabelle!$B$83,'IN_Cespiti_21-22-23'!O8,IF(OR(P8=Tabelle!$B$81,P8=Tabelle!$B$82),'IN_Cespiti_21-22-23'!Q8,0)))</f>
        <v/>
      </c>
      <c r="T8" s="289">
        <f>+IFERROR(VLOOKUP($H8,Tabelle!$N$10:$O$58,2,FALSE),0)</f>
        <v>0</v>
      </c>
      <c r="U8" s="290">
        <f t="shared" ref="U8:U57" si="16">IF(OR($M8&gt;$U$5,$M8=""),$I8*$T8,0)</f>
        <v>0</v>
      </c>
      <c r="V8" s="290" t="e">
        <f>IF(OR($M8&gt;$U$5,$M8=""),#REF!*$T8,0)</f>
        <v>#REF!</v>
      </c>
      <c r="W8" s="290">
        <f t="shared" ref="W8:W57" si="17">IF(OR($M8&gt;$U$5,$M8=""),$J8*$T8,0)</f>
        <v>0</v>
      </c>
      <c r="X8" s="290" t="e">
        <f>IF(OR($M8&gt;$U$5,$M8=""),#REF!*$T8,0)</f>
        <v>#REF!</v>
      </c>
      <c r="Y8" s="290">
        <f>+IFERROR(IF((U8-V8)&gt;0,MIN(U8/$O8,U8-V8),0),0)</f>
        <v>0</v>
      </c>
      <c r="Z8" s="290">
        <f t="shared" ref="Z8" si="18">+IFERROR(IF((W8-X8)&gt;0,MIN(W8/$O8,W8-X8),0),0)</f>
        <v>0</v>
      </c>
      <c r="AA8" s="290">
        <f t="shared" ref="AA8" si="19">IFERROR(MIN((U8-W8)/$O8,(U8-W8-(V8-X8))),0)</f>
        <v>0</v>
      </c>
      <c r="AB8" s="290">
        <f t="shared" ref="AB8" si="20">IFERROR(U8-W8-(V8-X8),0)</f>
        <v>0</v>
      </c>
      <c r="AC8" s="9"/>
      <c r="AD8" s="289">
        <f>+IFERROR(VLOOKUP($H8,Tabelle!$N$10:$P$58,3,FALSE),0)</f>
        <v>0</v>
      </c>
      <c r="AE8" s="290">
        <f t="shared" ref="AE8:AE57" si="21">IF(OR($M8&gt;$AE$5,$M8=""),$I8*$AD8,0)</f>
        <v>0</v>
      </c>
      <c r="AF8" s="290" t="e">
        <f>IF(OR($M8&gt;$AE$5,$M8=""),(V8+Y8)*Tabelle!$P$51,0)</f>
        <v>#REF!</v>
      </c>
      <c r="AG8" s="290">
        <f t="shared" ref="AG8:AG57" si="22">IF(OR($M8&gt;$AE$5,$M8=""),$J8*$AD8,0)</f>
        <v>0</v>
      </c>
      <c r="AH8" s="290" t="e">
        <f>IF(OR($M8&gt;$AE$5,$M8=""),(X8+Z8)*Tabelle!$P$51,0)</f>
        <v>#REF!</v>
      </c>
      <c r="AI8" s="290">
        <f>+IFERROR(IF((AE8-AF8)&gt;0,MIN(AE8/$O8,AE8-AF8),0),0)</f>
        <v>0</v>
      </c>
      <c r="AJ8" s="290">
        <f>+IFERROR(IF((AG8-AH8)&gt;0,MIN(AG8/$O8,AG8-AH8),0),0)</f>
        <v>0</v>
      </c>
      <c r="AK8" s="290">
        <f t="shared" ref="AK8" si="23">IFERROR(MIN((AE8-AG8)/$O8,(AE8-AG8-(AF8-AH8))),0)</f>
        <v>0</v>
      </c>
      <c r="AL8" s="290">
        <f t="shared" ref="AL8" si="24">IFERROR(AE8-AG8-(AF8-AH8),0)</f>
        <v>0</v>
      </c>
      <c r="AN8" s="289">
        <f>+IFERROR(VLOOKUP($H8,Tabelle!$N$10:$Q$58,4,FALSE),0)</f>
        <v>0</v>
      </c>
      <c r="AO8" s="290">
        <f t="shared" ref="AO8" si="25">IF(OR($M8&gt;$AO$5,$M8=""),I8*$AN8,0)</f>
        <v>0</v>
      </c>
      <c r="AP8" s="290" t="e">
        <f>IF(OR($M8&gt;$AO$5,$M8=""),(AF8+AI8)*Tabelle!$Q$52,0)</f>
        <v>#REF!</v>
      </c>
      <c r="AQ8" s="290">
        <f t="shared" ref="AQ8" si="26">IF(OR($M8&gt;$AO$5,$M8=""),J8*$AN8,0)</f>
        <v>0</v>
      </c>
      <c r="AR8" s="290" t="e">
        <f>IF(OR($M8&gt;$AO$5,$M8=""),(AH8+AJ8)*Tabelle!$Q$52,0)</f>
        <v>#REF!</v>
      </c>
      <c r="AS8" s="290">
        <f t="shared" ref="AS8" si="27">+IFERROR(IF((AO8-AP8)&gt;0,MIN(AO8/$O8,AO8-AP8),0),0)</f>
        <v>0</v>
      </c>
      <c r="AT8" s="290">
        <f>+IFERROR(IF((AQ8-AR8)&gt;0,MIN(AQ8/$O8,AQ8-AR8),0),0)</f>
        <v>0</v>
      </c>
      <c r="AU8" s="290">
        <f>IFERROR(MIN((AO8-AQ8)/$O8,(AO8-AQ8-(AP8-AR8))),0)</f>
        <v>0</v>
      </c>
      <c r="AV8" s="290">
        <f t="shared" ref="AV8" si="28">IFERROR(AO8-AQ8-(AP8-AR8),0)</f>
        <v>0</v>
      </c>
      <c r="AX8" s="289">
        <f>+IFERROR(VLOOKUP($H8,Tabelle!$N$10:$R$58,5,FALSE),0)</f>
        <v>0</v>
      </c>
      <c r="AY8" s="290">
        <f t="shared" ref="AY8" si="29">IF(OR($M8&gt;$AY$5,$M8=""),I8*$AX8,0)</f>
        <v>0</v>
      </c>
      <c r="AZ8" s="290" t="e">
        <f>IF(OR($M8&gt;$AY$5,$M8=""),(AP8+AS8)*Tabelle!$R$53,0)</f>
        <v>#REF!</v>
      </c>
      <c r="BA8" s="290">
        <f t="shared" ref="BA8" si="30">IF(OR($M8&gt;$AY$5,$M8=""),J8*$AX8,0)</f>
        <v>0</v>
      </c>
      <c r="BB8" s="290" t="e">
        <f>IF(OR($M8&gt;$AY$5,$M8=""),(AR8+AT8)*Tabelle!$R$53,0)</f>
        <v>#REF!</v>
      </c>
      <c r="BC8" s="290">
        <f>+IFERROR(IF((AY8-AZ8)&gt;0,MIN(AY8/$O8,AY8-AZ8),0),0)</f>
        <v>0</v>
      </c>
      <c r="BD8" s="290">
        <f t="shared" ref="BD8" si="31">+IFERROR(IF((BA8-BB8)&gt;0,MIN(BA8/$O8,BA8-BB8),0),0)</f>
        <v>0</v>
      </c>
      <c r="BE8" s="290">
        <f>IFERROR(MIN((AY8-BA8)/$O8,(AY8-BA8-(AZ8-BB8))),0)</f>
        <v>0</v>
      </c>
      <c r="BF8" s="290">
        <f t="shared" ref="BF8" si="32">IFERROR(AY8-BA8-(AZ8-BB8),0)</f>
        <v>0</v>
      </c>
      <c r="BH8" s="289">
        <f>+IFERROR(VLOOKUP($H8,Tabelle!$N$10:$S$58,6,FALSE),0)</f>
        <v>0</v>
      </c>
      <c r="BI8" s="290">
        <f t="shared" ref="BI8" si="33">IF(OR($M8&gt;$BI$5,$M8=""),I8*$BH8,0)</f>
        <v>0</v>
      </c>
      <c r="BJ8" s="290" t="e">
        <f>IF(OR($M8&gt;$BI$5,$M8=""),(AZ8+BC8)*Tabelle!$S$54,0)</f>
        <v>#REF!</v>
      </c>
      <c r="BK8" s="290">
        <f t="shared" ref="BK8" si="34">IF(OR($M8&gt;$BI$5,$M8=""),J8*$BH8,0)</f>
        <v>0</v>
      </c>
      <c r="BL8" s="290" t="e">
        <f>IF(OR($M8&gt;$BI$5,$M8=""),(BB8+BD8)*Tabelle!$S$54,0)</f>
        <v>#REF!</v>
      </c>
      <c r="BM8" s="290">
        <f t="shared" ref="BM8" si="35">+IFERROR(IF((BI8-BJ8)&gt;0,MIN(BI8/$O8,BI8-BJ8),0),0)</f>
        <v>0</v>
      </c>
      <c r="BN8" s="290">
        <f t="shared" ref="BN8" si="36">+IFERROR(IF((BK8-BL8)&gt;0,MIN(BK8/$O8,BK8-BL8),0),0)</f>
        <v>0</v>
      </c>
      <c r="BO8" s="290">
        <f t="shared" ref="BO8" si="37">IFERROR(MIN((BI8-BK8)/$O8,(BI8-BK8-(BJ8-BL8))),0)</f>
        <v>0</v>
      </c>
      <c r="BP8" s="290">
        <f t="shared" ref="BP8" si="38">IFERROR(BI8-BK8-(BJ8-BL8),0)</f>
        <v>0</v>
      </c>
      <c r="BR8" s="289">
        <f>+IFERROR(IF(H8=2021,VLOOKUP($H8,Tabelle!$N$10:$T$58,7,FALSE),0),0)</f>
        <v>0</v>
      </c>
      <c r="BS8" s="290">
        <f t="shared" ref="BS8" si="39">IF(OR($M8&gt;$BS$5,$M8=""),I8*$BR8,0)</f>
        <v>0</v>
      </c>
      <c r="BT8" s="290">
        <f t="shared" ref="BT8" si="40">IF(OR($M8&gt;$BS$5,$M8=""),+J8*$BR8,0)</f>
        <v>0</v>
      </c>
      <c r="BU8" s="290">
        <f>+IFERROR(MIN(BS8/$R8,BS8),0)</f>
        <v>0</v>
      </c>
      <c r="BV8" s="290">
        <f>+IFERROR(MIN(BT8/$R8,BT8),0)</f>
        <v>0</v>
      </c>
      <c r="BW8" s="290">
        <f>BU8-BV8</f>
        <v>0</v>
      </c>
      <c r="BX8" s="290">
        <f>IFERROR(BS8-BT8,0)</f>
        <v>0</v>
      </c>
      <c r="BZ8" s="289">
        <f>+IFERROR(IF(AND(H8&lt;=2022,H8&gt;=2021),VLOOKUP($H8,Tabelle!$N$10:$U$58,8,FALSE),0),0)</f>
        <v>0</v>
      </c>
      <c r="CA8" s="290">
        <f>IF(OR($M8&gt;$CA$5,$M8=""),I8*$BZ8,0)</f>
        <v>0</v>
      </c>
      <c r="CB8" s="290">
        <f>IF(OR($M8&gt;$CA$5,$M8=""),+BU8*Tabelle!$U$56,0)</f>
        <v>0</v>
      </c>
      <c r="CC8" s="290">
        <f t="shared" ref="CC8" si="41">IF(OR($M8&gt;$CA$5,$M8=""),+J8*$BZ8,0)</f>
        <v>0</v>
      </c>
      <c r="CD8" s="290">
        <f>IF(OR($M8&gt;$CA$5,$M8=""),+BV8*Tabelle!$U$56,0)</f>
        <v>0</v>
      </c>
      <c r="CE8" s="290">
        <f>+IFERROR(IF((CA8-CB8)&gt;0,MIN(CA8/$R8,CA8-CB8),0),0)</f>
        <v>0</v>
      </c>
      <c r="CF8" s="290">
        <f>+IFERROR(IF((CC8-CD8)&gt;0,MIN(CC8/$R8,CC8-CD8),0),0)</f>
        <v>0</v>
      </c>
      <c r="CG8" s="290">
        <f>CE8-CF8</f>
        <v>0</v>
      </c>
      <c r="CH8" s="290">
        <f>IFERROR(CA8-CC8-(CB8-CD8),0)</f>
        <v>0</v>
      </c>
      <c r="CJ8" s="289">
        <f>+IFERROR(IF(AND(H8&lt;=2023,H8&gt;=2021),VLOOKUP($H8,Tabelle!$N$10:$V$58,9,FALSE),0),0)</f>
        <v>0</v>
      </c>
      <c r="CK8" s="290">
        <f t="shared" ref="CK8" si="42">IF(OR($M8&gt;$CK$5,$M8=""),I8*$CJ8,0)</f>
        <v>0</v>
      </c>
      <c r="CL8" s="290">
        <f>IF(OR($M8&gt;$CK$5,$M8=""),+(CB8+CE8)*Tabelle!$V$57,0)</f>
        <v>0</v>
      </c>
      <c r="CM8" s="290">
        <f t="shared" ref="CM8" si="43">IF(OR($M8&gt;$CK$5,$M8=""),+J8*$CJ8,0)</f>
        <v>0</v>
      </c>
      <c r="CN8" s="290">
        <f>IF(OR($M8&gt;$CK$5,$M8=""),+(CD8+CF8)*Tabelle!$V$57,0)</f>
        <v>0</v>
      </c>
      <c r="CO8" s="290">
        <f>+IFERROR(IF((CK8-CL8)&gt;0,MIN(CK8/$R8,CK8-CL8),0),0)</f>
        <v>0</v>
      </c>
      <c r="CP8" s="290">
        <f>+IFERROR(IF((CM8-CN8)&gt;0,MIN(CM8/$R8,CM8-CN8),0),0)</f>
        <v>0</v>
      </c>
      <c r="CQ8" s="290">
        <f>CO8-CP8</f>
        <v>0</v>
      </c>
      <c r="CR8" s="290">
        <f>IFERROR(CK8-CM8-(CL8-CN8),0)</f>
        <v>0</v>
      </c>
    </row>
    <row r="9" spans="2:96" hidden="1" x14ac:dyDescent="0.3">
      <c r="B9" s="889"/>
      <c r="C9" s="889"/>
      <c r="D9" s="287" t="str">
        <f>++IFERROR(INDEX(Tabelle!$H$11:$H$16,MATCH('IN_Cespiti_21-22-23'!E9,Tabelle!$I$11:$I$16,0)),"")</f>
        <v/>
      </c>
      <c r="E9" s="889"/>
      <c r="F9" s="287" t="str">
        <f>++IFERROR(INDEX(Tabelle!$C$10:$C$44,MATCH('IN_Cespiti_21-22-23'!G9,Tabelle!$E$10:$E$44,0)),"")</f>
        <v/>
      </c>
      <c r="G9" s="889"/>
      <c r="H9" s="889"/>
      <c r="I9" s="890"/>
      <c r="J9" s="890"/>
      <c r="K9" s="292"/>
      <c r="M9" s="889"/>
      <c r="O9" s="288" t="str">
        <f>IF($D9=3,$K9,+IFERROR(VLOOKUP(CONCATENATE(D9,".",F9),Tabelle!$D$10:$F$44,3,),""))</f>
        <v/>
      </c>
      <c r="P9" s="891"/>
      <c r="Q9" s="291"/>
      <c r="R9" s="288" t="str">
        <f>+IF(P9="",O9,+IF(P9=Tabelle!$B$83,'IN_Cespiti_21-22-23'!O9,IF(OR(P9=Tabelle!$B$81,P9=Tabelle!$B$82),'IN_Cespiti_21-22-23'!Q9,0)))</f>
        <v/>
      </c>
      <c r="T9" s="289">
        <f>+IFERROR(VLOOKUP($H9,Tabelle!$N$10:$O$58,2,FALSE),0)</f>
        <v>0</v>
      </c>
      <c r="U9" s="290">
        <f t="shared" si="16"/>
        <v>0</v>
      </c>
      <c r="V9" s="290" t="e">
        <f>IF(OR($M9&gt;$U$5,$M9=""),#REF!*$T9,0)</f>
        <v>#REF!</v>
      </c>
      <c r="W9" s="290">
        <f t="shared" si="17"/>
        <v>0</v>
      </c>
      <c r="X9" s="290" t="e">
        <f>IF(OR($M9&gt;$U$5,$M9=""),#REF!*$T9,0)</f>
        <v>#REF!</v>
      </c>
      <c r="Y9" s="290">
        <f t="shared" ref="Y9:Y57" si="44">+IFERROR(IF((U9-V9)&gt;0,MIN(U9/$O9,U9-V9),0),0)</f>
        <v>0</v>
      </c>
      <c r="Z9" s="290">
        <f t="shared" ref="Z9:Z57" si="45">+IFERROR(IF((W9-X9)&gt;0,MIN(W9/$O9,W9-X9),0),0)</f>
        <v>0</v>
      </c>
      <c r="AA9" s="290">
        <f t="shared" ref="AA9:AA57" si="46">IFERROR(MIN((U9-W9)/$O9,(U9-W9-(V9-X9))),0)</f>
        <v>0</v>
      </c>
      <c r="AB9" s="290">
        <f t="shared" ref="AB9:AB57" si="47">IFERROR(U9-W9-(V9-X9),0)</f>
        <v>0</v>
      </c>
      <c r="AC9" s="9"/>
      <c r="AD9" s="289">
        <f>+IFERROR(VLOOKUP($H9,Tabelle!$N$10:$P$58,3,FALSE),0)</f>
        <v>0</v>
      </c>
      <c r="AE9" s="290">
        <f t="shared" si="21"/>
        <v>0</v>
      </c>
      <c r="AF9" s="290" t="e">
        <f>IF(OR($M9&gt;$AE$5,$M9=""),(V9+Y9)*Tabelle!$P$51,0)</f>
        <v>#REF!</v>
      </c>
      <c r="AG9" s="290">
        <f t="shared" si="22"/>
        <v>0</v>
      </c>
      <c r="AH9" s="290" t="e">
        <f>IF(OR($M9&gt;$AE$5,$M9=""),(X9+Z9)*Tabelle!$P$51,0)</f>
        <v>#REF!</v>
      </c>
      <c r="AI9" s="290">
        <f t="shared" ref="AI9:AI57" si="48">+IFERROR(IF((AE9-AF9)&gt;0,MIN(AE9/$O9,AE9-AF9),0),0)</f>
        <v>0</v>
      </c>
      <c r="AJ9" s="290">
        <f t="shared" ref="AJ9:AJ57" si="49">+IFERROR(IF((AG9-AH9)&gt;0,MIN(AG9/$O9,AG9-AH9),0),0)</f>
        <v>0</v>
      </c>
      <c r="AK9" s="290">
        <f t="shared" ref="AK9:AK57" si="50">IFERROR(MIN((AE9-AG9)/$O9,(AE9-AG9-(AF9-AH9))),0)</f>
        <v>0</v>
      </c>
      <c r="AL9" s="290">
        <f t="shared" ref="AL9:AL57" si="51">IFERROR(AE9-AG9-(AF9-AH9),0)</f>
        <v>0</v>
      </c>
      <c r="AN9" s="289">
        <f>+IFERROR(VLOOKUP($H9,Tabelle!$N$10:$Q$58,4,FALSE),0)</f>
        <v>0</v>
      </c>
      <c r="AO9" s="290">
        <f t="shared" ref="AO9:AO57" si="52">IF(OR($M9&gt;$AO$5,$M9=""),I9*$AN9,0)</f>
        <v>0</v>
      </c>
      <c r="AP9" s="290" t="e">
        <f>IF(OR($M9&gt;$AO$5,$M9=""),(AF9+AI9)*Tabelle!$Q$52,0)</f>
        <v>#REF!</v>
      </c>
      <c r="AQ9" s="290">
        <f t="shared" ref="AQ9:AQ57" si="53">IF(OR($M9&gt;$AO$5,$M9=""),J9*$AN9,0)</f>
        <v>0</v>
      </c>
      <c r="AR9" s="290" t="e">
        <f>IF(OR($M9&gt;$AO$5,$M9=""),(AH9+AJ9)*Tabelle!$Q$52,0)</f>
        <v>#REF!</v>
      </c>
      <c r="AS9" s="290">
        <f t="shared" ref="AS9:AS57" si="54">+IFERROR(IF((AO9-AP9)&gt;0,MIN(AO9/$O9,AO9-AP9),0),0)</f>
        <v>0</v>
      </c>
      <c r="AT9" s="290">
        <f t="shared" ref="AT9:AT57" si="55">+IFERROR(IF((AQ9-AR9)&gt;0,MIN(AQ9/$O9,AQ9-AR9),0),0)</f>
        <v>0</v>
      </c>
      <c r="AU9" s="290">
        <f t="shared" ref="AU9:AU57" si="56">IFERROR(MIN((AO9-AQ9)/$O9,(AO9-AQ9-(AP9-AR9))),0)</f>
        <v>0</v>
      </c>
      <c r="AV9" s="290">
        <f t="shared" ref="AV9:AV57" si="57">IFERROR(AO9-AQ9-(AP9-AR9),0)</f>
        <v>0</v>
      </c>
      <c r="AX9" s="289">
        <f>+IFERROR(VLOOKUP($H9,Tabelle!$N$10:$R$58,5,FALSE),0)</f>
        <v>0</v>
      </c>
      <c r="AY9" s="290">
        <f t="shared" ref="AY9:AY57" si="58">IF(OR($M9&gt;$AY$5,$M9=""),I9*$AX9,0)</f>
        <v>0</v>
      </c>
      <c r="AZ9" s="290" t="e">
        <f>IF(OR($M9&gt;$AY$5,$M9=""),(AP9+AS9)*Tabelle!$R$53,0)</f>
        <v>#REF!</v>
      </c>
      <c r="BA9" s="290">
        <f t="shared" ref="BA9:BA57" si="59">IF(OR($M9&gt;$AY$5,$M9=""),J9*$AX9,0)</f>
        <v>0</v>
      </c>
      <c r="BB9" s="290" t="e">
        <f>IF(OR($M9&gt;$AY$5,$M9=""),(AR9+AT9)*Tabelle!$R$53,0)</f>
        <v>#REF!</v>
      </c>
      <c r="BC9" s="290">
        <f t="shared" ref="BC9:BC57" si="60">+IFERROR(IF((AY9-AZ9)&gt;0,MIN(AY9/$O9,AY9-AZ9),0),0)</f>
        <v>0</v>
      </c>
      <c r="BD9" s="290">
        <f t="shared" ref="BD9:BD57" si="61">+IFERROR(IF((BA9-BB9)&gt;0,MIN(BA9/$O9,BA9-BB9),0),0)</f>
        <v>0</v>
      </c>
      <c r="BE9" s="290">
        <f t="shared" ref="BE9:BE57" si="62">IFERROR(MIN((AY9-BA9)/$O9,(AY9-BA9-(AZ9-BB9))),0)</f>
        <v>0</v>
      </c>
      <c r="BF9" s="290">
        <f t="shared" ref="BF9:BF57" si="63">IFERROR(AY9-BA9-(AZ9-BB9),0)</f>
        <v>0</v>
      </c>
      <c r="BH9" s="289">
        <f>+IFERROR(VLOOKUP($H9,Tabelle!$N$10:$S$58,6,FALSE),0)</f>
        <v>0</v>
      </c>
      <c r="BI9" s="290">
        <f t="shared" ref="BI9:BI57" si="64">IF(OR($M9&gt;$BI$5,$M9=""),I9*$BH9,0)</f>
        <v>0</v>
      </c>
      <c r="BJ9" s="290" t="e">
        <f>IF(OR($M9&gt;$BI$5,$M9=""),(AZ9+BC9)*Tabelle!$S$54,0)</f>
        <v>#REF!</v>
      </c>
      <c r="BK9" s="290">
        <f t="shared" ref="BK9:BK57" si="65">IF(OR($M9&gt;$BI$5,$M9=""),J9*$BH9,0)</f>
        <v>0</v>
      </c>
      <c r="BL9" s="290" t="e">
        <f>IF(OR($M9&gt;$BI$5,$M9=""),(BB9+BD9)*Tabelle!$S$54,0)</f>
        <v>#REF!</v>
      </c>
      <c r="BM9" s="290">
        <f t="shared" ref="BM9:BM57" si="66">+IFERROR(IF((BI9-BJ9)&gt;0,MIN(BI9/$O9,BI9-BJ9),0),0)</f>
        <v>0</v>
      </c>
      <c r="BN9" s="290">
        <f t="shared" ref="BN9:BN57" si="67">+IFERROR(IF((BK9-BL9)&gt;0,MIN(BK9/$O9,BK9-BL9),0),0)</f>
        <v>0</v>
      </c>
      <c r="BO9" s="290">
        <f t="shared" ref="BO9:BO57" si="68">IFERROR(MIN((BI9-BK9)/$O9,(BI9-BK9-(BJ9-BL9))),0)</f>
        <v>0</v>
      </c>
      <c r="BP9" s="290">
        <f t="shared" ref="BP9:BP57" si="69">IFERROR(BI9-BK9-(BJ9-BL9),0)</f>
        <v>0</v>
      </c>
      <c r="BR9" s="289">
        <f>+IFERROR(IF(H9=2021,VLOOKUP($H9,Tabelle!$N$10:$T$58,7,FALSE),0),0)</f>
        <v>0</v>
      </c>
      <c r="BS9" s="290">
        <f t="shared" ref="BS9:BS57" si="70">IF(OR($M9&gt;$BS$5,$M9=""),I9*$BR9,0)</f>
        <v>0</v>
      </c>
      <c r="BT9" s="290">
        <f t="shared" ref="BT9:BT57" si="71">IF(OR($M9&gt;$BS$5,$M9=""),+J9*$BR9,0)</f>
        <v>0</v>
      </c>
      <c r="BU9" s="290">
        <f t="shared" ref="BU9:BU57" si="72">+IFERROR(MIN(BS9/$R9,BS9),0)</f>
        <v>0</v>
      </c>
      <c r="BV9" s="290">
        <f t="shared" ref="BV9:BV57" si="73">+IFERROR(MIN(BT9/$R9,BT9),0)</f>
        <v>0</v>
      </c>
      <c r="BW9" s="290">
        <f t="shared" ref="BW9:BW57" si="74">BU9-BV9</f>
        <v>0</v>
      </c>
      <c r="BX9" s="290">
        <f t="shared" ref="BX9:BX57" si="75">IFERROR(BS9-BT9,0)</f>
        <v>0</v>
      </c>
      <c r="BZ9" s="289">
        <f>+IFERROR(IF(AND(H9&lt;=2022,H9&gt;=2021),VLOOKUP($H9,Tabelle!$N$10:$U$58,8,FALSE),0),0)</f>
        <v>0</v>
      </c>
      <c r="CA9" s="290">
        <f t="shared" ref="CA9:CA57" si="76">IF(OR($M9&gt;$CA$5,$M9=""),I9*$BZ9,0)</f>
        <v>0</v>
      </c>
      <c r="CB9" s="290">
        <f>IF(OR($M9&gt;$CA$5,$M9=""),+BU9*Tabelle!$U$56,0)</f>
        <v>0</v>
      </c>
      <c r="CC9" s="290">
        <f t="shared" ref="CC9:CC57" si="77">IF(OR($M9&gt;$CA$5,$M9=""),+J9*$BZ9,0)</f>
        <v>0</v>
      </c>
      <c r="CD9" s="290">
        <f>IF(OR($M9&gt;$CA$5,$M9=""),+BV9*Tabelle!$U$56,0)</f>
        <v>0</v>
      </c>
      <c r="CE9" s="290">
        <f t="shared" ref="CE9:CE57" si="78">+IFERROR(IF((CA9-CB9)&gt;0,MIN(CA9/$R9,CA9-CB9),0),0)</f>
        <v>0</v>
      </c>
      <c r="CF9" s="290">
        <f t="shared" ref="CF9:CF57" si="79">+IFERROR(IF((CC9-CD9)&gt;0,MIN(CC9/$R9,CC9-CD9),0),0)</f>
        <v>0</v>
      </c>
      <c r="CG9" s="290">
        <f t="shared" ref="CG9:CG57" si="80">CE9-CF9</f>
        <v>0</v>
      </c>
      <c r="CH9" s="290">
        <f t="shared" ref="CH9:CH57" si="81">IFERROR(CA9-CC9-(CB9-CD9),0)</f>
        <v>0</v>
      </c>
      <c r="CJ9" s="289">
        <f>+IFERROR(IF(AND(H9&lt;=2023,H9&gt;=2021),VLOOKUP($H9,Tabelle!$N$10:$V$58,9,FALSE),0),0)</f>
        <v>0</v>
      </c>
      <c r="CK9" s="290">
        <f t="shared" ref="CK9:CK57" si="82">IF(OR($M9&gt;$CK$5,$M9=""),I9*$CJ9,0)</f>
        <v>0</v>
      </c>
      <c r="CL9" s="290">
        <f>IF(OR($M9&gt;$CK$5,$M9=""),+(CB9+CE9)*Tabelle!$V$57,0)</f>
        <v>0</v>
      </c>
      <c r="CM9" s="290">
        <f t="shared" ref="CM9:CM57" si="83">IF(OR($M9&gt;$CK$5,$M9=""),+J9*$CJ9,0)</f>
        <v>0</v>
      </c>
      <c r="CN9" s="290">
        <f>IF(OR($M9&gt;$CK$5,$M9=""),+(CD9+CF9)*Tabelle!$V$57,0)</f>
        <v>0</v>
      </c>
      <c r="CO9" s="290">
        <f t="shared" ref="CO9:CO57" si="84">+IFERROR(IF((CK9-CL9)&gt;0,MIN(CK9/$R9,CK9-CL9),0),0)</f>
        <v>0</v>
      </c>
      <c r="CP9" s="290">
        <f t="shared" ref="CP9:CP57" si="85">+IFERROR(IF((CM9-CN9)&gt;0,MIN(CM9/$R9,CM9-CN9),0),0)</f>
        <v>0</v>
      </c>
      <c r="CQ9" s="290">
        <f t="shared" ref="CQ9:CQ57" si="86">CO9-CP9</f>
        <v>0</v>
      </c>
      <c r="CR9" s="290">
        <f t="shared" ref="CR9:CR57" si="87">IFERROR(CK9-CM9-(CL9-CN9),0)</f>
        <v>0</v>
      </c>
    </row>
    <row r="10" spans="2:96" hidden="1" x14ac:dyDescent="0.3">
      <c r="B10" s="889"/>
      <c r="C10" s="889"/>
      <c r="D10" s="287" t="str">
        <f>++IFERROR(INDEX(Tabelle!$H$11:$H$16,MATCH('IN_Cespiti_21-22-23'!E10,Tabelle!$I$11:$I$16,0)),"")</f>
        <v/>
      </c>
      <c r="E10" s="889"/>
      <c r="F10" s="287" t="str">
        <f>++IFERROR(INDEX(Tabelle!$C$10:$C$44,MATCH('IN_Cespiti_21-22-23'!G10,Tabelle!$E$10:$E$44,0)),"")</f>
        <v/>
      </c>
      <c r="G10" s="889"/>
      <c r="H10" s="889"/>
      <c r="I10" s="890"/>
      <c r="J10" s="890"/>
      <c r="K10" s="292"/>
      <c r="M10" s="889"/>
      <c r="O10" s="288" t="str">
        <f>IF($D10=3,$K10,+IFERROR(VLOOKUP(CONCATENATE(D10,".",F10),Tabelle!$D$10:$F$44,3,),""))</f>
        <v/>
      </c>
      <c r="P10" s="891"/>
      <c r="Q10" s="291"/>
      <c r="R10" s="288" t="str">
        <f>+IF(P10="",O10,+IF(P10=Tabelle!$B$83,'IN_Cespiti_21-22-23'!O10,IF(OR(P10=Tabelle!$B$81,P10=Tabelle!$B$82),'IN_Cespiti_21-22-23'!Q10,0)))</f>
        <v/>
      </c>
      <c r="T10" s="289">
        <f>+IFERROR(VLOOKUP($H10,Tabelle!$N$10:$O$58,2,FALSE),0)</f>
        <v>0</v>
      </c>
      <c r="U10" s="290">
        <f t="shared" si="16"/>
        <v>0</v>
      </c>
      <c r="V10" s="290" t="e">
        <f>IF(OR($M10&gt;$U$5,$M10=""),#REF!*$T10,0)</f>
        <v>#REF!</v>
      </c>
      <c r="W10" s="290">
        <f t="shared" si="17"/>
        <v>0</v>
      </c>
      <c r="X10" s="290" t="e">
        <f>IF(OR($M10&gt;$U$5,$M10=""),#REF!*$T10,0)</f>
        <v>#REF!</v>
      </c>
      <c r="Y10" s="290">
        <f t="shared" si="44"/>
        <v>0</v>
      </c>
      <c r="Z10" s="290">
        <f t="shared" si="45"/>
        <v>0</v>
      </c>
      <c r="AA10" s="290">
        <f t="shared" si="46"/>
        <v>0</v>
      </c>
      <c r="AB10" s="290">
        <f t="shared" si="47"/>
        <v>0</v>
      </c>
      <c r="AC10" s="9"/>
      <c r="AD10" s="289">
        <f>+IFERROR(VLOOKUP($H10,Tabelle!$N$10:$P$58,3,FALSE),0)</f>
        <v>0</v>
      </c>
      <c r="AE10" s="290">
        <f t="shared" si="21"/>
        <v>0</v>
      </c>
      <c r="AF10" s="290" t="e">
        <f>IF(OR($M10&gt;$AE$5,$M10=""),(V10+Y10)*Tabelle!$P$51,0)</f>
        <v>#REF!</v>
      </c>
      <c r="AG10" s="290">
        <f t="shared" si="22"/>
        <v>0</v>
      </c>
      <c r="AH10" s="290" t="e">
        <f>IF(OR($M10&gt;$AE$5,$M10=""),(X10+Z10)*Tabelle!$P$51,0)</f>
        <v>#REF!</v>
      </c>
      <c r="AI10" s="290">
        <f t="shared" si="48"/>
        <v>0</v>
      </c>
      <c r="AJ10" s="290">
        <f t="shared" si="49"/>
        <v>0</v>
      </c>
      <c r="AK10" s="290">
        <f t="shared" si="50"/>
        <v>0</v>
      </c>
      <c r="AL10" s="290">
        <f t="shared" si="51"/>
        <v>0</v>
      </c>
      <c r="AN10" s="289">
        <f>+IFERROR(VLOOKUP($H10,Tabelle!$N$10:$Q$58,4,FALSE),0)</f>
        <v>0</v>
      </c>
      <c r="AO10" s="290">
        <f t="shared" si="52"/>
        <v>0</v>
      </c>
      <c r="AP10" s="290" t="e">
        <f>IF(OR($M10&gt;$AO$5,$M10=""),(AF10+AI10)*Tabelle!$Q$52,0)</f>
        <v>#REF!</v>
      </c>
      <c r="AQ10" s="290">
        <f t="shared" si="53"/>
        <v>0</v>
      </c>
      <c r="AR10" s="290" t="e">
        <f>IF(OR($M10&gt;$AO$5,$M10=""),(AH10+AJ10)*Tabelle!$Q$52,0)</f>
        <v>#REF!</v>
      </c>
      <c r="AS10" s="290">
        <f t="shared" si="54"/>
        <v>0</v>
      </c>
      <c r="AT10" s="290">
        <f t="shared" si="55"/>
        <v>0</v>
      </c>
      <c r="AU10" s="290">
        <f t="shared" si="56"/>
        <v>0</v>
      </c>
      <c r="AV10" s="290">
        <f t="shared" si="57"/>
        <v>0</v>
      </c>
      <c r="AX10" s="289">
        <f>+IFERROR(VLOOKUP($H10,Tabelle!$N$10:$R$58,5,FALSE),0)</f>
        <v>0</v>
      </c>
      <c r="AY10" s="290">
        <f t="shared" si="58"/>
        <v>0</v>
      </c>
      <c r="AZ10" s="290" t="e">
        <f>IF(OR($M10&gt;$AY$5,$M10=""),(AP10+AS10)*Tabelle!$R$53,0)</f>
        <v>#REF!</v>
      </c>
      <c r="BA10" s="290">
        <f t="shared" si="59"/>
        <v>0</v>
      </c>
      <c r="BB10" s="290" t="e">
        <f>IF(OR($M10&gt;$AY$5,$M10=""),(AR10+AT10)*Tabelle!$R$53,0)</f>
        <v>#REF!</v>
      </c>
      <c r="BC10" s="290">
        <f t="shared" si="60"/>
        <v>0</v>
      </c>
      <c r="BD10" s="290">
        <f t="shared" si="61"/>
        <v>0</v>
      </c>
      <c r="BE10" s="290">
        <f t="shared" si="62"/>
        <v>0</v>
      </c>
      <c r="BF10" s="290">
        <f t="shared" si="63"/>
        <v>0</v>
      </c>
      <c r="BH10" s="289">
        <f>+IFERROR(VLOOKUP($H10,Tabelle!$N$10:$S$58,6,FALSE),0)</f>
        <v>0</v>
      </c>
      <c r="BI10" s="290">
        <f t="shared" si="64"/>
        <v>0</v>
      </c>
      <c r="BJ10" s="290" t="e">
        <f>IF(OR($M10&gt;$BI$5,$M10=""),(AZ10+BC10)*Tabelle!$S$54,0)</f>
        <v>#REF!</v>
      </c>
      <c r="BK10" s="290">
        <f t="shared" si="65"/>
        <v>0</v>
      </c>
      <c r="BL10" s="290" t="e">
        <f>IF(OR($M10&gt;$BI$5,$M10=""),(BB10+BD10)*Tabelle!$S$54,0)</f>
        <v>#REF!</v>
      </c>
      <c r="BM10" s="290">
        <f t="shared" si="66"/>
        <v>0</v>
      </c>
      <c r="BN10" s="290">
        <f t="shared" si="67"/>
        <v>0</v>
      </c>
      <c r="BO10" s="290">
        <f t="shared" si="68"/>
        <v>0</v>
      </c>
      <c r="BP10" s="290">
        <f t="shared" si="69"/>
        <v>0</v>
      </c>
      <c r="BR10" s="289">
        <f>+IFERROR(IF(H10=2021,VLOOKUP($H10,Tabelle!$N$10:$T$58,7,FALSE),0),0)</f>
        <v>0</v>
      </c>
      <c r="BS10" s="290">
        <f t="shared" si="70"/>
        <v>0</v>
      </c>
      <c r="BT10" s="290">
        <f t="shared" si="71"/>
        <v>0</v>
      </c>
      <c r="BU10" s="290">
        <f t="shared" si="72"/>
        <v>0</v>
      </c>
      <c r="BV10" s="290">
        <f t="shared" si="73"/>
        <v>0</v>
      </c>
      <c r="BW10" s="290">
        <f t="shared" si="74"/>
        <v>0</v>
      </c>
      <c r="BX10" s="290">
        <f t="shared" si="75"/>
        <v>0</v>
      </c>
      <c r="BZ10" s="289">
        <f>+IFERROR(IF(AND(H10&lt;=2022,H10&gt;=2021),VLOOKUP($H10,Tabelle!$N$10:$U$58,8,FALSE),0),0)</f>
        <v>0</v>
      </c>
      <c r="CA10" s="290">
        <f t="shared" si="76"/>
        <v>0</v>
      </c>
      <c r="CB10" s="290">
        <f>IF(OR($M10&gt;$CA$5,$M10=""),+BU10*Tabelle!$U$56,0)</f>
        <v>0</v>
      </c>
      <c r="CC10" s="290">
        <f t="shared" si="77"/>
        <v>0</v>
      </c>
      <c r="CD10" s="290">
        <f>IF(OR($M10&gt;$CA$5,$M10=""),+BV10*Tabelle!$U$56,0)</f>
        <v>0</v>
      </c>
      <c r="CE10" s="290">
        <f t="shared" si="78"/>
        <v>0</v>
      </c>
      <c r="CF10" s="290">
        <f t="shared" si="79"/>
        <v>0</v>
      </c>
      <c r="CG10" s="290">
        <f t="shared" si="80"/>
        <v>0</v>
      </c>
      <c r="CH10" s="290">
        <f t="shared" si="81"/>
        <v>0</v>
      </c>
      <c r="CJ10" s="289">
        <f>+IFERROR(IF(AND(H10&lt;=2023,H10&gt;=2021),VLOOKUP($H10,Tabelle!$N$10:$V$58,9,FALSE),0),0)</f>
        <v>0</v>
      </c>
      <c r="CK10" s="290">
        <f t="shared" si="82"/>
        <v>0</v>
      </c>
      <c r="CL10" s="290">
        <f>IF(OR($M10&gt;$CK$5,$M10=""),+(CB10+CE10)*Tabelle!$V$57,0)</f>
        <v>0</v>
      </c>
      <c r="CM10" s="290">
        <f t="shared" si="83"/>
        <v>0</v>
      </c>
      <c r="CN10" s="290">
        <f>IF(OR($M10&gt;$CK$5,$M10=""),+(CD10+CF10)*Tabelle!$V$57,0)</f>
        <v>0</v>
      </c>
      <c r="CO10" s="290">
        <f t="shared" si="84"/>
        <v>0</v>
      </c>
      <c r="CP10" s="290">
        <f t="shared" si="85"/>
        <v>0</v>
      </c>
      <c r="CQ10" s="290">
        <f t="shared" si="86"/>
        <v>0</v>
      </c>
      <c r="CR10" s="290">
        <f t="shared" si="87"/>
        <v>0</v>
      </c>
    </row>
    <row r="11" spans="2:96" hidden="1" x14ac:dyDescent="0.3">
      <c r="B11" s="889"/>
      <c r="C11" s="889"/>
      <c r="D11" s="287" t="str">
        <f>++IFERROR(INDEX(Tabelle!$H$11:$H$16,MATCH('IN_Cespiti_21-22-23'!E11,Tabelle!$I$11:$I$16,0)),"")</f>
        <v/>
      </c>
      <c r="E11" s="889"/>
      <c r="F11" s="287" t="str">
        <f>++IFERROR(INDEX(Tabelle!$C$10:$C$44,MATCH('IN_Cespiti_21-22-23'!G11,Tabelle!$E$10:$E$44,0)),"")</f>
        <v/>
      </c>
      <c r="G11" s="889"/>
      <c r="H11" s="889"/>
      <c r="I11" s="890"/>
      <c r="J11" s="890"/>
      <c r="K11" s="292"/>
      <c r="M11" s="889"/>
      <c r="O11" s="288" t="str">
        <f>IF($D11=3,$K11,+IFERROR(VLOOKUP(CONCATENATE(D11,".",F11),Tabelle!$D$10:$F$44,3,),""))</f>
        <v/>
      </c>
      <c r="P11" s="891"/>
      <c r="Q11" s="291"/>
      <c r="R11" s="288" t="str">
        <f>+IF(P11="",O11,+IF(P11=Tabelle!$B$83,'IN_Cespiti_21-22-23'!O11,IF(OR(P11=Tabelle!$B$81,P11=Tabelle!$B$82),'IN_Cespiti_21-22-23'!Q11,0)))</f>
        <v/>
      </c>
      <c r="T11" s="289">
        <f>+IFERROR(VLOOKUP($H11,Tabelle!$N$10:$O$58,2,FALSE),0)</f>
        <v>0</v>
      </c>
      <c r="U11" s="290">
        <f t="shared" si="16"/>
        <v>0</v>
      </c>
      <c r="V11" s="290" t="e">
        <f>IF(OR($M11&gt;$U$5,$M11=""),#REF!*$T11,0)</f>
        <v>#REF!</v>
      </c>
      <c r="W11" s="290">
        <f t="shared" si="17"/>
        <v>0</v>
      </c>
      <c r="X11" s="290" t="e">
        <f>IF(OR($M11&gt;$U$5,$M11=""),#REF!*$T11,0)</f>
        <v>#REF!</v>
      </c>
      <c r="Y11" s="290">
        <f t="shared" si="44"/>
        <v>0</v>
      </c>
      <c r="Z11" s="290">
        <f t="shared" si="45"/>
        <v>0</v>
      </c>
      <c r="AA11" s="290">
        <f t="shared" si="46"/>
        <v>0</v>
      </c>
      <c r="AB11" s="290">
        <f t="shared" si="47"/>
        <v>0</v>
      </c>
      <c r="AC11" s="9"/>
      <c r="AD11" s="289">
        <f>+IFERROR(VLOOKUP($H11,Tabelle!$N$10:$P$58,3,FALSE),0)</f>
        <v>0</v>
      </c>
      <c r="AE11" s="290">
        <f t="shared" si="21"/>
        <v>0</v>
      </c>
      <c r="AF11" s="290" t="e">
        <f>IF(OR($M11&gt;$AE$5,$M11=""),(V11+Y11)*Tabelle!$P$51,0)</f>
        <v>#REF!</v>
      </c>
      <c r="AG11" s="290">
        <f t="shared" si="22"/>
        <v>0</v>
      </c>
      <c r="AH11" s="290" t="e">
        <f>IF(OR($M11&gt;$AE$5,$M11=""),(X11+Z11)*Tabelle!$P$51,0)</f>
        <v>#REF!</v>
      </c>
      <c r="AI11" s="290">
        <f t="shared" si="48"/>
        <v>0</v>
      </c>
      <c r="AJ11" s="290">
        <f t="shared" si="49"/>
        <v>0</v>
      </c>
      <c r="AK11" s="290">
        <f t="shared" si="50"/>
        <v>0</v>
      </c>
      <c r="AL11" s="290">
        <f t="shared" si="51"/>
        <v>0</v>
      </c>
      <c r="AN11" s="289">
        <f>+IFERROR(VLOOKUP($H11,Tabelle!$N$10:$Q$58,4,FALSE),0)</f>
        <v>0</v>
      </c>
      <c r="AO11" s="290">
        <f t="shared" si="52"/>
        <v>0</v>
      </c>
      <c r="AP11" s="290" t="e">
        <f>IF(OR($M11&gt;$AO$5,$M11=""),(AF11+AI11)*Tabelle!$Q$52,0)</f>
        <v>#REF!</v>
      </c>
      <c r="AQ11" s="290">
        <f t="shared" si="53"/>
        <v>0</v>
      </c>
      <c r="AR11" s="290" t="e">
        <f>IF(OR($M11&gt;$AO$5,$M11=""),(AH11+AJ11)*Tabelle!$Q$52,0)</f>
        <v>#REF!</v>
      </c>
      <c r="AS11" s="290">
        <f t="shared" si="54"/>
        <v>0</v>
      </c>
      <c r="AT11" s="290">
        <f t="shared" si="55"/>
        <v>0</v>
      </c>
      <c r="AU11" s="290">
        <f t="shared" si="56"/>
        <v>0</v>
      </c>
      <c r="AV11" s="290">
        <f t="shared" si="57"/>
        <v>0</v>
      </c>
      <c r="AX11" s="289">
        <f>+IFERROR(VLOOKUP($H11,Tabelle!$N$10:$R$58,5,FALSE),0)</f>
        <v>0</v>
      </c>
      <c r="AY11" s="290">
        <f t="shared" si="58"/>
        <v>0</v>
      </c>
      <c r="AZ11" s="290" t="e">
        <f>IF(OR($M11&gt;$AY$5,$M11=""),(AP11+AS11)*Tabelle!$R$53,0)</f>
        <v>#REF!</v>
      </c>
      <c r="BA11" s="290">
        <f t="shared" si="59"/>
        <v>0</v>
      </c>
      <c r="BB11" s="290" t="e">
        <f>IF(OR($M11&gt;$AY$5,$M11=""),(AR11+AT11)*Tabelle!$R$53,0)</f>
        <v>#REF!</v>
      </c>
      <c r="BC11" s="290">
        <f t="shared" si="60"/>
        <v>0</v>
      </c>
      <c r="BD11" s="290">
        <f t="shared" si="61"/>
        <v>0</v>
      </c>
      <c r="BE11" s="290">
        <f t="shared" si="62"/>
        <v>0</v>
      </c>
      <c r="BF11" s="290">
        <f t="shared" si="63"/>
        <v>0</v>
      </c>
      <c r="BH11" s="289">
        <f>+IFERROR(VLOOKUP($H11,Tabelle!$N$10:$S$58,6,FALSE),0)</f>
        <v>0</v>
      </c>
      <c r="BI11" s="290">
        <f t="shared" si="64"/>
        <v>0</v>
      </c>
      <c r="BJ11" s="290" t="e">
        <f>IF(OR($M11&gt;$BI$5,$M11=""),(AZ11+BC11)*Tabelle!$S$54,0)</f>
        <v>#REF!</v>
      </c>
      <c r="BK11" s="290">
        <f t="shared" si="65"/>
        <v>0</v>
      </c>
      <c r="BL11" s="290" t="e">
        <f>IF(OR($M11&gt;$BI$5,$M11=""),(BB11+BD11)*Tabelle!$S$54,0)</f>
        <v>#REF!</v>
      </c>
      <c r="BM11" s="290">
        <f t="shared" si="66"/>
        <v>0</v>
      </c>
      <c r="BN11" s="290">
        <f t="shared" si="67"/>
        <v>0</v>
      </c>
      <c r="BO11" s="290">
        <f t="shared" si="68"/>
        <v>0</v>
      </c>
      <c r="BP11" s="290">
        <f t="shared" si="69"/>
        <v>0</v>
      </c>
      <c r="BR11" s="289">
        <f>+IFERROR(IF(H11=2021,VLOOKUP($H11,Tabelle!$N$10:$T$58,7,FALSE),0),0)</f>
        <v>0</v>
      </c>
      <c r="BS11" s="290">
        <f t="shared" si="70"/>
        <v>0</v>
      </c>
      <c r="BT11" s="290">
        <f t="shared" si="71"/>
        <v>0</v>
      </c>
      <c r="BU11" s="290">
        <f t="shared" si="72"/>
        <v>0</v>
      </c>
      <c r="BV11" s="290">
        <f t="shared" si="73"/>
        <v>0</v>
      </c>
      <c r="BW11" s="290">
        <f t="shared" si="74"/>
        <v>0</v>
      </c>
      <c r="BX11" s="290">
        <f t="shared" si="75"/>
        <v>0</v>
      </c>
      <c r="BZ11" s="289">
        <f>+IFERROR(IF(AND(H11&lt;=2022,H11&gt;=2021),VLOOKUP($H11,Tabelle!$N$10:$U$58,8,FALSE),0),0)</f>
        <v>0</v>
      </c>
      <c r="CA11" s="290">
        <f t="shared" si="76"/>
        <v>0</v>
      </c>
      <c r="CB11" s="290">
        <f>IF(OR($M11&gt;$CA$5,$M11=""),+BU11*Tabelle!$U$56,0)</f>
        <v>0</v>
      </c>
      <c r="CC11" s="290">
        <f t="shared" si="77"/>
        <v>0</v>
      </c>
      <c r="CD11" s="290">
        <f>IF(OR($M11&gt;$CA$5,$M11=""),+BV11*Tabelle!$U$56,0)</f>
        <v>0</v>
      </c>
      <c r="CE11" s="290">
        <f t="shared" si="78"/>
        <v>0</v>
      </c>
      <c r="CF11" s="290">
        <f t="shared" si="79"/>
        <v>0</v>
      </c>
      <c r="CG11" s="290">
        <f t="shared" si="80"/>
        <v>0</v>
      </c>
      <c r="CH11" s="290">
        <f t="shared" si="81"/>
        <v>0</v>
      </c>
      <c r="CJ11" s="289">
        <f>+IFERROR(IF(AND(H11&lt;=2023,H11&gt;=2021),VLOOKUP($H11,Tabelle!$N$10:$V$58,9,FALSE),0),0)</f>
        <v>0</v>
      </c>
      <c r="CK11" s="290">
        <f t="shared" si="82"/>
        <v>0</v>
      </c>
      <c r="CL11" s="290">
        <f>IF(OR($M11&gt;$CK$5,$M11=""),+(CB11+CE11)*Tabelle!$V$57,0)</f>
        <v>0</v>
      </c>
      <c r="CM11" s="290">
        <f t="shared" si="83"/>
        <v>0</v>
      </c>
      <c r="CN11" s="290">
        <f>IF(OR($M11&gt;$CK$5,$M11=""),+(CD11+CF11)*Tabelle!$V$57,0)</f>
        <v>0</v>
      </c>
      <c r="CO11" s="290">
        <f t="shared" si="84"/>
        <v>0</v>
      </c>
      <c r="CP11" s="290">
        <f t="shared" si="85"/>
        <v>0</v>
      </c>
      <c r="CQ11" s="290">
        <f t="shared" si="86"/>
        <v>0</v>
      </c>
      <c r="CR11" s="290">
        <f t="shared" si="87"/>
        <v>0</v>
      </c>
    </row>
    <row r="12" spans="2:96" hidden="1" x14ac:dyDescent="0.3">
      <c r="B12" s="889"/>
      <c r="C12" s="889"/>
      <c r="D12" s="287" t="str">
        <f>++IFERROR(INDEX(Tabelle!$H$11:$H$16,MATCH('IN_Cespiti_21-22-23'!E12,Tabelle!$I$11:$I$16,0)),"")</f>
        <v/>
      </c>
      <c r="E12" s="889"/>
      <c r="F12" s="287" t="str">
        <f>++IFERROR(INDEX(Tabelle!$C$10:$C$44,MATCH('IN_Cespiti_21-22-23'!G12,Tabelle!$E$10:$E$44,0)),"")</f>
        <v/>
      </c>
      <c r="G12" s="889"/>
      <c r="H12" s="889"/>
      <c r="I12" s="890"/>
      <c r="J12" s="890"/>
      <c r="K12" s="292"/>
      <c r="M12" s="889"/>
      <c r="O12" s="288" t="str">
        <f>IF($D12=3,$K12,+IFERROR(VLOOKUP(CONCATENATE(D12,".",F12),Tabelle!$D$10:$F$44,3,),""))</f>
        <v/>
      </c>
      <c r="P12" s="891"/>
      <c r="Q12" s="291"/>
      <c r="R12" s="288" t="str">
        <f>+IF(P12="",O12,+IF(P12=Tabelle!$B$83,'IN_Cespiti_21-22-23'!O12,IF(OR(P12=Tabelle!$B$81,P12=Tabelle!$B$82),'IN_Cespiti_21-22-23'!Q12,0)))</f>
        <v/>
      </c>
      <c r="T12" s="289">
        <f>+IFERROR(VLOOKUP($H12,Tabelle!$N$10:$O$58,2,FALSE),0)</f>
        <v>0</v>
      </c>
      <c r="U12" s="290">
        <f t="shared" si="16"/>
        <v>0</v>
      </c>
      <c r="V12" s="290" t="e">
        <f>IF(OR($M12&gt;$U$5,$M12=""),#REF!*$T12,0)</f>
        <v>#REF!</v>
      </c>
      <c r="W12" s="290">
        <f t="shared" si="17"/>
        <v>0</v>
      </c>
      <c r="X12" s="290" t="e">
        <f>IF(OR($M12&gt;$U$5,$M12=""),#REF!*$T12,0)</f>
        <v>#REF!</v>
      </c>
      <c r="Y12" s="290">
        <f t="shared" si="44"/>
        <v>0</v>
      </c>
      <c r="Z12" s="290">
        <f t="shared" si="45"/>
        <v>0</v>
      </c>
      <c r="AA12" s="290">
        <f t="shared" si="46"/>
        <v>0</v>
      </c>
      <c r="AB12" s="290">
        <f t="shared" si="47"/>
        <v>0</v>
      </c>
      <c r="AC12" s="9"/>
      <c r="AD12" s="289">
        <f>+IFERROR(VLOOKUP($H12,Tabelle!$N$10:$P$58,3,FALSE),0)</f>
        <v>0</v>
      </c>
      <c r="AE12" s="290">
        <f t="shared" si="21"/>
        <v>0</v>
      </c>
      <c r="AF12" s="290" t="e">
        <f>IF(OR($M12&gt;$AE$5,$M12=""),(V12+Y12)*Tabelle!$P$51,0)</f>
        <v>#REF!</v>
      </c>
      <c r="AG12" s="290">
        <f t="shared" si="22"/>
        <v>0</v>
      </c>
      <c r="AH12" s="290" t="e">
        <f>IF(OR($M12&gt;$AE$5,$M12=""),(X12+Z12)*Tabelle!$P$51,0)</f>
        <v>#REF!</v>
      </c>
      <c r="AI12" s="290">
        <f t="shared" si="48"/>
        <v>0</v>
      </c>
      <c r="AJ12" s="290">
        <f t="shared" si="49"/>
        <v>0</v>
      </c>
      <c r="AK12" s="290">
        <f t="shared" si="50"/>
        <v>0</v>
      </c>
      <c r="AL12" s="290">
        <f t="shared" si="51"/>
        <v>0</v>
      </c>
      <c r="AN12" s="289">
        <f>+IFERROR(VLOOKUP($H12,Tabelle!$N$10:$Q$58,4,FALSE),0)</f>
        <v>0</v>
      </c>
      <c r="AO12" s="290">
        <f t="shared" si="52"/>
        <v>0</v>
      </c>
      <c r="AP12" s="290" t="e">
        <f>IF(OR($M12&gt;$AO$5,$M12=""),(AF12+AI12)*Tabelle!$Q$52,0)</f>
        <v>#REF!</v>
      </c>
      <c r="AQ12" s="290">
        <f t="shared" si="53"/>
        <v>0</v>
      </c>
      <c r="AR12" s="290" t="e">
        <f>IF(OR($M12&gt;$AO$5,$M12=""),(AH12+AJ12)*Tabelle!$Q$52,0)</f>
        <v>#REF!</v>
      </c>
      <c r="AS12" s="290">
        <f t="shared" si="54"/>
        <v>0</v>
      </c>
      <c r="AT12" s="290">
        <f t="shared" si="55"/>
        <v>0</v>
      </c>
      <c r="AU12" s="290">
        <f t="shared" si="56"/>
        <v>0</v>
      </c>
      <c r="AV12" s="290">
        <f t="shared" si="57"/>
        <v>0</v>
      </c>
      <c r="AX12" s="289">
        <f>+IFERROR(VLOOKUP($H12,Tabelle!$N$10:$R$58,5,FALSE),0)</f>
        <v>0</v>
      </c>
      <c r="AY12" s="290">
        <f t="shared" si="58"/>
        <v>0</v>
      </c>
      <c r="AZ12" s="290" t="e">
        <f>IF(OR($M12&gt;$AY$5,$M12=""),(AP12+AS12)*Tabelle!$R$53,0)</f>
        <v>#REF!</v>
      </c>
      <c r="BA12" s="290">
        <f t="shared" si="59"/>
        <v>0</v>
      </c>
      <c r="BB12" s="290" t="e">
        <f>IF(OR($M12&gt;$AY$5,$M12=""),(AR12+AT12)*Tabelle!$R$53,0)</f>
        <v>#REF!</v>
      </c>
      <c r="BC12" s="290">
        <f t="shared" si="60"/>
        <v>0</v>
      </c>
      <c r="BD12" s="290">
        <f t="shared" si="61"/>
        <v>0</v>
      </c>
      <c r="BE12" s="290">
        <f t="shared" si="62"/>
        <v>0</v>
      </c>
      <c r="BF12" s="290">
        <f t="shared" si="63"/>
        <v>0</v>
      </c>
      <c r="BH12" s="289">
        <f>+IFERROR(VLOOKUP($H12,Tabelle!$N$10:$S$58,6,FALSE),0)</f>
        <v>0</v>
      </c>
      <c r="BI12" s="290">
        <f t="shared" si="64"/>
        <v>0</v>
      </c>
      <c r="BJ12" s="290" t="e">
        <f>IF(OR($M12&gt;$BI$5,$M12=""),(AZ12+BC12)*Tabelle!$S$54,0)</f>
        <v>#REF!</v>
      </c>
      <c r="BK12" s="290">
        <f t="shared" si="65"/>
        <v>0</v>
      </c>
      <c r="BL12" s="290" t="e">
        <f>IF(OR($M12&gt;$BI$5,$M12=""),(BB12+BD12)*Tabelle!$S$54,0)</f>
        <v>#REF!</v>
      </c>
      <c r="BM12" s="290">
        <f t="shared" si="66"/>
        <v>0</v>
      </c>
      <c r="BN12" s="290">
        <f t="shared" si="67"/>
        <v>0</v>
      </c>
      <c r="BO12" s="290">
        <f t="shared" si="68"/>
        <v>0</v>
      </c>
      <c r="BP12" s="290">
        <f t="shared" si="69"/>
        <v>0</v>
      </c>
      <c r="BR12" s="289">
        <f>+IFERROR(IF(H12=2021,VLOOKUP($H12,Tabelle!$N$10:$T$58,7,FALSE),0),0)</f>
        <v>0</v>
      </c>
      <c r="BS12" s="290">
        <f t="shared" si="70"/>
        <v>0</v>
      </c>
      <c r="BT12" s="290">
        <f t="shared" si="71"/>
        <v>0</v>
      </c>
      <c r="BU12" s="290">
        <f t="shared" si="72"/>
        <v>0</v>
      </c>
      <c r="BV12" s="290">
        <f t="shared" si="73"/>
        <v>0</v>
      </c>
      <c r="BW12" s="290">
        <f t="shared" si="74"/>
        <v>0</v>
      </c>
      <c r="BX12" s="290">
        <f t="shared" si="75"/>
        <v>0</v>
      </c>
      <c r="BZ12" s="289">
        <f>+IFERROR(IF(AND(H12&lt;=2022,H12&gt;=2021),VLOOKUP($H12,Tabelle!$N$10:$U$58,8,FALSE),0),0)</f>
        <v>0</v>
      </c>
      <c r="CA12" s="290">
        <f t="shared" si="76"/>
        <v>0</v>
      </c>
      <c r="CB12" s="290">
        <f>IF(OR($M12&gt;$CA$5,$M12=""),+BU12*Tabelle!$U$56,0)</f>
        <v>0</v>
      </c>
      <c r="CC12" s="290">
        <f t="shared" si="77"/>
        <v>0</v>
      </c>
      <c r="CD12" s="290">
        <f>IF(OR($M12&gt;$CA$5,$M12=""),+BV12*Tabelle!$U$56,0)</f>
        <v>0</v>
      </c>
      <c r="CE12" s="290">
        <f t="shared" si="78"/>
        <v>0</v>
      </c>
      <c r="CF12" s="290">
        <f t="shared" si="79"/>
        <v>0</v>
      </c>
      <c r="CG12" s="290">
        <f t="shared" si="80"/>
        <v>0</v>
      </c>
      <c r="CH12" s="290">
        <f t="shared" si="81"/>
        <v>0</v>
      </c>
      <c r="CJ12" s="289">
        <f>+IFERROR(IF(AND(H12&lt;=2023,H12&gt;=2021),VLOOKUP($H12,Tabelle!$N$10:$V$58,9,FALSE),0),0)</f>
        <v>0</v>
      </c>
      <c r="CK12" s="290">
        <f t="shared" si="82"/>
        <v>0</v>
      </c>
      <c r="CL12" s="290">
        <f>IF(OR($M12&gt;$CK$5,$M12=""),+(CB12+CE12)*Tabelle!$V$57,0)</f>
        <v>0</v>
      </c>
      <c r="CM12" s="290">
        <f t="shared" si="83"/>
        <v>0</v>
      </c>
      <c r="CN12" s="290">
        <f>IF(OR($M12&gt;$CK$5,$M12=""),+(CD12+CF12)*Tabelle!$V$57,0)</f>
        <v>0</v>
      </c>
      <c r="CO12" s="290">
        <f t="shared" si="84"/>
        <v>0</v>
      </c>
      <c r="CP12" s="290">
        <f t="shared" si="85"/>
        <v>0</v>
      </c>
      <c r="CQ12" s="290">
        <f t="shared" si="86"/>
        <v>0</v>
      </c>
      <c r="CR12" s="290">
        <f t="shared" si="87"/>
        <v>0</v>
      </c>
    </row>
    <row r="13" spans="2:96" hidden="1" x14ac:dyDescent="0.3">
      <c r="B13" s="889"/>
      <c r="C13" s="889"/>
      <c r="D13" s="287" t="str">
        <f>++IFERROR(INDEX(Tabelle!$H$11:$H$16,MATCH('IN_Cespiti_21-22-23'!E13,Tabelle!$I$11:$I$16,0)),"")</f>
        <v/>
      </c>
      <c r="E13" s="889"/>
      <c r="F13" s="287" t="str">
        <f>++IFERROR(INDEX(Tabelle!$C$10:$C$44,MATCH('IN_Cespiti_21-22-23'!G13,Tabelle!$E$10:$E$44,0)),"")</f>
        <v/>
      </c>
      <c r="G13" s="889"/>
      <c r="H13" s="889"/>
      <c r="I13" s="890"/>
      <c r="J13" s="890"/>
      <c r="K13" s="292"/>
      <c r="M13" s="889"/>
      <c r="O13" s="288" t="str">
        <f>IF($D13=3,$K13,+IFERROR(VLOOKUP(CONCATENATE(D13,".",F13),Tabelle!$D$10:$F$44,3,),""))</f>
        <v/>
      </c>
      <c r="P13" s="891"/>
      <c r="Q13" s="291"/>
      <c r="R13" s="288" t="str">
        <f>+IF(P13="",O13,+IF(P13=Tabelle!$B$83,'IN_Cespiti_21-22-23'!O13,IF(OR(P13=Tabelle!$B$81,P13=Tabelle!$B$82),'IN_Cespiti_21-22-23'!Q13,0)))</f>
        <v/>
      </c>
      <c r="T13" s="289">
        <f>+IFERROR(VLOOKUP($H13,Tabelle!$N$10:$O$58,2,FALSE),0)</f>
        <v>0</v>
      </c>
      <c r="U13" s="290">
        <f t="shared" si="16"/>
        <v>0</v>
      </c>
      <c r="V13" s="290" t="e">
        <f>IF(OR($M13&gt;$U$5,$M13=""),#REF!*$T13,0)</f>
        <v>#REF!</v>
      </c>
      <c r="W13" s="290">
        <f t="shared" si="17"/>
        <v>0</v>
      </c>
      <c r="X13" s="290" t="e">
        <f>IF(OR($M13&gt;$U$5,$M13=""),#REF!*$T13,0)</f>
        <v>#REF!</v>
      </c>
      <c r="Y13" s="290">
        <f t="shared" si="44"/>
        <v>0</v>
      </c>
      <c r="Z13" s="290">
        <f t="shared" si="45"/>
        <v>0</v>
      </c>
      <c r="AA13" s="290">
        <f t="shared" si="46"/>
        <v>0</v>
      </c>
      <c r="AB13" s="290">
        <f t="shared" si="47"/>
        <v>0</v>
      </c>
      <c r="AC13" s="9"/>
      <c r="AD13" s="289">
        <f>+IFERROR(VLOOKUP($H13,Tabelle!$N$10:$P$58,3,FALSE),0)</f>
        <v>0</v>
      </c>
      <c r="AE13" s="290">
        <f t="shared" si="21"/>
        <v>0</v>
      </c>
      <c r="AF13" s="290" t="e">
        <f>IF(OR($M13&gt;$AE$5,$M13=""),(V13+Y13)*Tabelle!$P$51,0)</f>
        <v>#REF!</v>
      </c>
      <c r="AG13" s="290">
        <f t="shared" si="22"/>
        <v>0</v>
      </c>
      <c r="AH13" s="290" t="e">
        <f>IF(OR($M13&gt;$AE$5,$M13=""),(X13+Z13)*Tabelle!$P$51,0)</f>
        <v>#REF!</v>
      </c>
      <c r="AI13" s="290">
        <f t="shared" si="48"/>
        <v>0</v>
      </c>
      <c r="AJ13" s="290">
        <f t="shared" si="49"/>
        <v>0</v>
      </c>
      <c r="AK13" s="290">
        <f t="shared" si="50"/>
        <v>0</v>
      </c>
      <c r="AL13" s="290">
        <f t="shared" si="51"/>
        <v>0</v>
      </c>
      <c r="AN13" s="289">
        <f>+IFERROR(VLOOKUP($H13,Tabelle!$N$10:$Q$58,4,FALSE),0)</f>
        <v>0</v>
      </c>
      <c r="AO13" s="290">
        <f t="shared" si="52"/>
        <v>0</v>
      </c>
      <c r="AP13" s="290" t="e">
        <f>IF(OR($M13&gt;$AO$5,$M13=""),(AF13+AI13)*Tabelle!$Q$52,0)</f>
        <v>#REF!</v>
      </c>
      <c r="AQ13" s="290">
        <f t="shared" si="53"/>
        <v>0</v>
      </c>
      <c r="AR13" s="290" t="e">
        <f>IF(OR($M13&gt;$AO$5,$M13=""),(AH13+AJ13)*Tabelle!$Q$52,0)</f>
        <v>#REF!</v>
      </c>
      <c r="AS13" s="290">
        <f t="shared" si="54"/>
        <v>0</v>
      </c>
      <c r="AT13" s="290">
        <f t="shared" si="55"/>
        <v>0</v>
      </c>
      <c r="AU13" s="290">
        <f t="shared" si="56"/>
        <v>0</v>
      </c>
      <c r="AV13" s="290">
        <f t="shared" si="57"/>
        <v>0</v>
      </c>
      <c r="AX13" s="289">
        <f>+IFERROR(VLOOKUP($H13,Tabelle!$N$10:$R$58,5,FALSE),0)</f>
        <v>0</v>
      </c>
      <c r="AY13" s="290">
        <f t="shared" si="58"/>
        <v>0</v>
      </c>
      <c r="AZ13" s="290" t="e">
        <f>IF(OR($M13&gt;$AY$5,$M13=""),(AP13+AS13)*Tabelle!$R$53,0)</f>
        <v>#REF!</v>
      </c>
      <c r="BA13" s="290">
        <f t="shared" si="59"/>
        <v>0</v>
      </c>
      <c r="BB13" s="290" t="e">
        <f>IF(OR($M13&gt;$AY$5,$M13=""),(AR13+AT13)*Tabelle!$R$53,0)</f>
        <v>#REF!</v>
      </c>
      <c r="BC13" s="290">
        <f t="shared" si="60"/>
        <v>0</v>
      </c>
      <c r="BD13" s="290">
        <f t="shared" si="61"/>
        <v>0</v>
      </c>
      <c r="BE13" s="290">
        <f t="shared" si="62"/>
        <v>0</v>
      </c>
      <c r="BF13" s="290">
        <f t="shared" si="63"/>
        <v>0</v>
      </c>
      <c r="BH13" s="289">
        <f>+IFERROR(VLOOKUP($H13,Tabelle!$N$10:$S$58,6,FALSE),0)</f>
        <v>0</v>
      </c>
      <c r="BI13" s="290">
        <f t="shared" si="64"/>
        <v>0</v>
      </c>
      <c r="BJ13" s="290" t="e">
        <f>IF(OR($M13&gt;$BI$5,$M13=""),(AZ13+BC13)*Tabelle!$S$54,0)</f>
        <v>#REF!</v>
      </c>
      <c r="BK13" s="290">
        <f t="shared" si="65"/>
        <v>0</v>
      </c>
      <c r="BL13" s="290" t="e">
        <f>IF(OR($M13&gt;$BI$5,$M13=""),(BB13+BD13)*Tabelle!$S$54,0)</f>
        <v>#REF!</v>
      </c>
      <c r="BM13" s="290">
        <f t="shared" si="66"/>
        <v>0</v>
      </c>
      <c r="BN13" s="290">
        <f t="shared" si="67"/>
        <v>0</v>
      </c>
      <c r="BO13" s="290">
        <f t="shared" si="68"/>
        <v>0</v>
      </c>
      <c r="BP13" s="290">
        <f t="shared" si="69"/>
        <v>0</v>
      </c>
      <c r="BR13" s="289">
        <f>+IFERROR(IF(H13=2021,VLOOKUP($H13,Tabelle!$N$10:$T$58,7,FALSE),0),0)</f>
        <v>0</v>
      </c>
      <c r="BS13" s="290">
        <f t="shared" si="70"/>
        <v>0</v>
      </c>
      <c r="BT13" s="290">
        <f t="shared" si="71"/>
        <v>0</v>
      </c>
      <c r="BU13" s="290">
        <f t="shared" si="72"/>
        <v>0</v>
      </c>
      <c r="BV13" s="290">
        <f t="shared" si="73"/>
        <v>0</v>
      </c>
      <c r="BW13" s="290">
        <f t="shared" si="74"/>
        <v>0</v>
      </c>
      <c r="BX13" s="290">
        <f t="shared" si="75"/>
        <v>0</v>
      </c>
      <c r="BZ13" s="289">
        <f>+IFERROR(IF(AND(H13&lt;=2022,H13&gt;=2021),VLOOKUP($H13,Tabelle!$N$10:$U$58,8,FALSE),0),0)</f>
        <v>0</v>
      </c>
      <c r="CA13" s="290">
        <f t="shared" si="76"/>
        <v>0</v>
      </c>
      <c r="CB13" s="290">
        <f>IF(OR($M13&gt;$CA$5,$M13=""),+BU13*Tabelle!$U$56,0)</f>
        <v>0</v>
      </c>
      <c r="CC13" s="290">
        <f t="shared" si="77"/>
        <v>0</v>
      </c>
      <c r="CD13" s="290">
        <f>IF(OR($M13&gt;$CA$5,$M13=""),+BV13*Tabelle!$U$56,0)</f>
        <v>0</v>
      </c>
      <c r="CE13" s="290">
        <f t="shared" si="78"/>
        <v>0</v>
      </c>
      <c r="CF13" s="290">
        <f t="shared" si="79"/>
        <v>0</v>
      </c>
      <c r="CG13" s="290">
        <f t="shared" si="80"/>
        <v>0</v>
      </c>
      <c r="CH13" s="290">
        <f t="shared" si="81"/>
        <v>0</v>
      </c>
      <c r="CJ13" s="289">
        <f>+IFERROR(IF(AND(H13&lt;=2023,H13&gt;=2021),VLOOKUP($H13,Tabelle!$N$10:$V$58,9,FALSE),0),0)</f>
        <v>0</v>
      </c>
      <c r="CK13" s="290">
        <f t="shared" si="82"/>
        <v>0</v>
      </c>
      <c r="CL13" s="290">
        <f>IF(OR($M13&gt;$CK$5,$M13=""),+(CB13+CE13)*Tabelle!$V$57,0)</f>
        <v>0</v>
      </c>
      <c r="CM13" s="290">
        <f t="shared" si="83"/>
        <v>0</v>
      </c>
      <c r="CN13" s="290">
        <f>IF(OR($M13&gt;$CK$5,$M13=""),+(CD13+CF13)*Tabelle!$V$57,0)</f>
        <v>0</v>
      </c>
      <c r="CO13" s="290">
        <f t="shared" si="84"/>
        <v>0</v>
      </c>
      <c r="CP13" s="290">
        <f t="shared" si="85"/>
        <v>0</v>
      </c>
      <c r="CQ13" s="290">
        <f t="shared" si="86"/>
        <v>0</v>
      </c>
      <c r="CR13" s="290">
        <f t="shared" si="87"/>
        <v>0</v>
      </c>
    </row>
    <row r="14" spans="2:96" hidden="1" x14ac:dyDescent="0.3">
      <c r="B14" s="889"/>
      <c r="C14" s="889"/>
      <c r="D14" s="287" t="str">
        <f>++IFERROR(INDEX(Tabelle!$H$11:$H$16,MATCH('IN_Cespiti_21-22-23'!E14,Tabelle!$I$11:$I$16,0)),"")</f>
        <v/>
      </c>
      <c r="E14" s="889"/>
      <c r="F14" s="287" t="str">
        <f>++IFERROR(INDEX(Tabelle!$C$10:$C$44,MATCH('IN_Cespiti_21-22-23'!G14,Tabelle!$E$10:$E$44,0)),"")</f>
        <v/>
      </c>
      <c r="G14" s="889"/>
      <c r="H14" s="889"/>
      <c r="I14" s="890"/>
      <c r="J14" s="890"/>
      <c r="K14" s="292"/>
      <c r="M14" s="889"/>
      <c r="O14" s="288" t="str">
        <f>IF($D14=3,$K14,+IFERROR(VLOOKUP(CONCATENATE(D14,".",F14),Tabelle!$D$10:$F$44,3,),""))</f>
        <v/>
      </c>
      <c r="P14" s="891"/>
      <c r="Q14" s="291"/>
      <c r="R14" s="288" t="str">
        <f>+IF(P14="",O14,+IF(P14=Tabelle!$B$83,'IN_Cespiti_21-22-23'!O14,IF(OR(P14=Tabelle!$B$81,P14=Tabelle!$B$82),'IN_Cespiti_21-22-23'!Q14,0)))</f>
        <v/>
      </c>
      <c r="T14" s="289">
        <f>+IFERROR(VLOOKUP($H14,Tabelle!$N$10:$O$58,2,FALSE),0)</f>
        <v>0</v>
      </c>
      <c r="U14" s="290">
        <f t="shared" si="16"/>
        <v>0</v>
      </c>
      <c r="V14" s="290" t="e">
        <f>IF(OR($M14&gt;$U$5,$M14=""),#REF!*$T14,0)</f>
        <v>#REF!</v>
      </c>
      <c r="W14" s="290">
        <f t="shared" si="17"/>
        <v>0</v>
      </c>
      <c r="X14" s="290" t="e">
        <f>IF(OR($M14&gt;$U$5,$M14=""),#REF!*$T14,0)</f>
        <v>#REF!</v>
      </c>
      <c r="Y14" s="290">
        <f t="shared" si="44"/>
        <v>0</v>
      </c>
      <c r="Z14" s="290">
        <f t="shared" si="45"/>
        <v>0</v>
      </c>
      <c r="AA14" s="290">
        <f t="shared" si="46"/>
        <v>0</v>
      </c>
      <c r="AB14" s="290">
        <f t="shared" si="47"/>
        <v>0</v>
      </c>
      <c r="AC14" s="9"/>
      <c r="AD14" s="289">
        <f>+IFERROR(VLOOKUP($H14,Tabelle!$N$10:$P$58,3,FALSE),0)</f>
        <v>0</v>
      </c>
      <c r="AE14" s="290">
        <f t="shared" si="21"/>
        <v>0</v>
      </c>
      <c r="AF14" s="290" t="e">
        <f>IF(OR($M14&gt;$AE$5,$M14=""),(V14+Y14)*Tabelle!$P$51,0)</f>
        <v>#REF!</v>
      </c>
      <c r="AG14" s="290">
        <f t="shared" si="22"/>
        <v>0</v>
      </c>
      <c r="AH14" s="290" t="e">
        <f>IF(OR($M14&gt;$AE$5,$M14=""),(X14+Z14)*Tabelle!$P$51,0)</f>
        <v>#REF!</v>
      </c>
      <c r="AI14" s="290">
        <f t="shared" si="48"/>
        <v>0</v>
      </c>
      <c r="AJ14" s="290">
        <f t="shared" si="49"/>
        <v>0</v>
      </c>
      <c r="AK14" s="290">
        <f t="shared" si="50"/>
        <v>0</v>
      </c>
      <c r="AL14" s="290">
        <f t="shared" si="51"/>
        <v>0</v>
      </c>
      <c r="AN14" s="289">
        <f>+IFERROR(VLOOKUP($H14,Tabelle!$N$10:$Q$58,4,FALSE),0)</f>
        <v>0</v>
      </c>
      <c r="AO14" s="290">
        <f t="shared" si="52"/>
        <v>0</v>
      </c>
      <c r="AP14" s="290" t="e">
        <f>IF(OR($M14&gt;$AO$5,$M14=""),(AF14+AI14)*Tabelle!$Q$52,0)</f>
        <v>#REF!</v>
      </c>
      <c r="AQ14" s="290">
        <f t="shared" si="53"/>
        <v>0</v>
      </c>
      <c r="AR14" s="290" t="e">
        <f>IF(OR($M14&gt;$AO$5,$M14=""),(AH14+AJ14)*Tabelle!$Q$52,0)</f>
        <v>#REF!</v>
      </c>
      <c r="AS14" s="290">
        <f t="shared" si="54"/>
        <v>0</v>
      </c>
      <c r="AT14" s="290">
        <f t="shared" si="55"/>
        <v>0</v>
      </c>
      <c r="AU14" s="290">
        <f t="shared" si="56"/>
        <v>0</v>
      </c>
      <c r="AV14" s="290">
        <f t="shared" si="57"/>
        <v>0</v>
      </c>
      <c r="AX14" s="289">
        <f>+IFERROR(VLOOKUP($H14,Tabelle!$N$10:$R$58,5,FALSE),0)</f>
        <v>0</v>
      </c>
      <c r="AY14" s="290">
        <f t="shared" si="58"/>
        <v>0</v>
      </c>
      <c r="AZ14" s="290" t="e">
        <f>IF(OR($M14&gt;$AY$5,$M14=""),(AP14+AS14)*Tabelle!$R$53,0)</f>
        <v>#REF!</v>
      </c>
      <c r="BA14" s="290">
        <f t="shared" si="59"/>
        <v>0</v>
      </c>
      <c r="BB14" s="290" t="e">
        <f>IF(OR($M14&gt;$AY$5,$M14=""),(AR14+AT14)*Tabelle!$R$53,0)</f>
        <v>#REF!</v>
      </c>
      <c r="BC14" s="290">
        <f t="shared" si="60"/>
        <v>0</v>
      </c>
      <c r="BD14" s="290">
        <f t="shared" si="61"/>
        <v>0</v>
      </c>
      <c r="BE14" s="290">
        <f t="shared" si="62"/>
        <v>0</v>
      </c>
      <c r="BF14" s="290">
        <f t="shared" si="63"/>
        <v>0</v>
      </c>
      <c r="BH14" s="289">
        <f>+IFERROR(VLOOKUP($H14,Tabelle!$N$10:$S$58,6,FALSE),0)</f>
        <v>0</v>
      </c>
      <c r="BI14" s="290">
        <f t="shared" si="64"/>
        <v>0</v>
      </c>
      <c r="BJ14" s="290" t="e">
        <f>IF(OR($M14&gt;$BI$5,$M14=""),(AZ14+BC14)*Tabelle!$S$54,0)</f>
        <v>#REF!</v>
      </c>
      <c r="BK14" s="290">
        <f t="shared" si="65"/>
        <v>0</v>
      </c>
      <c r="BL14" s="290" t="e">
        <f>IF(OR($M14&gt;$BI$5,$M14=""),(BB14+BD14)*Tabelle!$S$54,0)</f>
        <v>#REF!</v>
      </c>
      <c r="BM14" s="290">
        <f t="shared" si="66"/>
        <v>0</v>
      </c>
      <c r="BN14" s="290">
        <f t="shared" si="67"/>
        <v>0</v>
      </c>
      <c r="BO14" s="290">
        <f t="shared" si="68"/>
        <v>0</v>
      </c>
      <c r="BP14" s="290">
        <f t="shared" si="69"/>
        <v>0</v>
      </c>
      <c r="BR14" s="289">
        <f>+IFERROR(IF(H14=2021,VLOOKUP($H14,Tabelle!$N$10:$T$58,7,FALSE),0),0)</f>
        <v>0</v>
      </c>
      <c r="BS14" s="290">
        <f t="shared" si="70"/>
        <v>0</v>
      </c>
      <c r="BT14" s="290">
        <f t="shared" si="71"/>
        <v>0</v>
      </c>
      <c r="BU14" s="290">
        <f t="shared" si="72"/>
        <v>0</v>
      </c>
      <c r="BV14" s="290">
        <f t="shared" si="73"/>
        <v>0</v>
      </c>
      <c r="BW14" s="290">
        <f t="shared" si="74"/>
        <v>0</v>
      </c>
      <c r="BX14" s="290">
        <f t="shared" si="75"/>
        <v>0</v>
      </c>
      <c r="BZ14" s="289">
        <f>+IFERROR(IF(AND(H14&lt;=2022,H14&gt;=2021),VLOOKUP($H14,Tabelle!$N$10:$U$58,8,FALSE),0),0)</f>
        <v>0</v>
      </c>
      <c r="CA14" s="290">
        <f t="shared" si="76"/>
        <v>0</v>
      </c>
      <c r="CB14" s="290">
        <f>IF(OR($M14&gt;$CA$5,$M14=""),+BU14*Tabelle!$U$56,0)</f>
        <v>0</v>
      </c>
      <c r="CC14" s="290">
        <f t="shared" si="77"/>
        <v>0</v>
      </c>
      <c r="CD14" s="290">
        <f>IF(OR($M14&gt;$CA$5,$M14=""),+BV14*Tabelle!$U$56,0)</f>
        <v>0</v>
      </c>
      <c r="CE14" s="290">
        <f t="shared" si="78"/>
        <v>0</v>
      </c>
      <c r="CF14" s="290">
        <f t="shared" si="79"/>
        <v>0</v>
      </c>
      <c r="CG14" s="290">
        <f t="shared" si="80"/>
        <v>0</v>
      </c>
      <c r="CH14" s="290">
        <f t="shared" si="81"/>
        <v>0</v>
      </c>
      <c r="CJ14" s="289">
        <f>+IFERROR(IF(AND(H14&lt;=2023,H14&gt;=2021),VLOOKUP($H14,Tabelle!$N$10:$V$58,9,FALSE),0),0)</f>
        <v>0</v>
      </c>
      <c r="CK14" s="290">
        <f t="shared" si="82"/>
        <v>0</v>
      </c>
      <c r="CL14" s="290">
        <f>IF(OR($M14&gt;$CK$5,$M14=""),+(CB14+CE14)*Tabelle!$V$57,0)</f>
        <v>0</v>
      </c>
      <c r="CM14" s="290">
        <f t="shared" si="83"/>
        <v>0</v>
      </c>
      <c r="CN14" s="290">
        <f>IF(OR($M14&gt;$CK$5,$M14=""),+(CD14+CF14)*Tabelle!$V$57,0)</f>
        <v>0</v>
      </c>
      <c r="CO14" s="290">
        <f t="shared" si="84"/>
        <v>0</v>
      </c>
      <c r="CP14" s="290">
        <f t="shared" si="85"/>
        <v>0</v>
      </c>
      <c r="CQ14" s="290">
        <f t="shared" si="86"/>
        <v>0</v>
      </c>
      <c r="CR14" s="290">
        <f t="shared" si="87"/>
        <v>0</v>
      </c>
    </row>
    <row r="15" spans="2:96" hidden="1" x14ac:dyDescent="0.3">
      <c r="B15" s="889"/>
      <c r="C15" s="889"/>
      <c r="D15" s="287" t="str">
        <f>++IFERROR(INDEX(Tabelle!$H$11:$H$16,MATCH('IN_Cespiti_21-22-23'!E15,Tabelle!$I$11:$I$16,0)),"")</f>
        <v/>
      </c>
      <c r="E15" s="889"/>
      <c r="F15" s="287" t="str">
        <f>++IFERROR(INDEX(Tabelle!$C$10:$C$44,MATCH('IN_Cespiti_21-22-23'!G15,Tabelle!$E$10:$E$44,0)),"")</f>
        <v/>
      </c>
      <c r="G15" s="889"/>
      <c r="H15" s="889"/>
      <c r="I15" s="890"/>
      <c r="J15" s="890"/>
      <c r="K15" s="292"/>
      <c r="M15" s="889"/>
      <c r="O15" s="288" t="str">
        <f>IF($D15=3,$K15,+IFERROR(VLOOKUP(CONCATENATE(D15,".",F15),Tabelle!$D$10:$F$44,3,),""))</f>
        <v/>
      </c>
      <c r="P15" s="891"/>
      <c r="Q15" s="291"/>
      <c r="R15" s="288" t="str">
        <f>+IF(P15="",O15,+IF(P15=Tabelle!$B$83,'IN_Cespiti_21-22-23'!O15,IF(OR(P15=Tabelle!$B$81,P15=Tabelle!$B$82),'IN_Cespiti_21-22-23'!Q15,0)))</f>
        <v/>
      </c>
      <c r="T15" s="289">
        <f>+IFERROR(VLOOKUP($H15,Tabelle!$N$10:$O$58,2,FALSE),0)</f>
        <v>0</v>
      </c>
      <c r="U15" s="290">
        <f t="shared" si="16"/>
        <v>0</v>
      </c>
      <c r="V15" s="290" t="e">
        <f>IF(OR($M15&gt;$U$5,$M15=""),#REF!*$T15,0)</f>
        <v>#REF!</v>
      </c>
      <c r="W15" s="290">
        <f t="shared" si="17"/>
        <v>0</v>
      </c>
      <c r="X15" s="290" t="e">
        <f>IF(OR($M15&gt;$U$5,$M15=""),#REF!*$T15,0)</f>
        <v>#REF!</v>
      </c>
      <c r="Y15" s="290">
        <f t="shared" si="44"/>
        <v>0</v>
      </c>
      <c r="Z15" s="290">
        <f t="shared" si="45"/>
        <v>0</v>
      </c>
      <c r="AA15" s="290">
        <f t="shared" si="46"/>
        <v>0</v>
      </c>
      <c r="AB15" s="290">
        <f t="shared" si="47"/>
        <v>0</v>
      </c>
      <c r="AC15" s="9"/>
      <c r="AD15" s="289">
        <f>+IFERROR(VLOOKUP($H15,Tabelle!$N$10:$P$58,3,FALSE),0)</f>
        <v>0</v>
      </c>
      <c r="AE15" s="290">
        <f t="shared" si="21"/>
        <v>0</v>
      </c>
      <c r="AF15" s="290" t="e">
        <f>IF(OR($M15&gt;$AE$5,$M15=""),(V15+Y15)*Tabelle!$P$51,0)</f>
        <v>#REF!</v>
      </c>
      <c r="AG15" s="290">
        <f t="shared" si="22"/>
        <v>0</v>
      </c>
      <c r="AH15" s="290" t="e">
        <f>IF(OR($M15&gt;$AE$5,$M15=""),(X15+Z15)*Tabelle!$P$51,0)</f>
        <v>#REF!</v>
      </c>
      <c r="AI15" s="290">
        <f t="shared" si="48"/>
        <v>0</v>
      </c>
      <c r="AJ15" s="290">
        <f t="shared" si="49"/>
        <v>0</v>
      </c>
      <c r="AK15" s="290">
        <f t="shared" si="50"/>
        <v>0</v>
      </c>
      <c r="AL15" s="290">
        <f t="shared" si="51"/>
        <v>0</v>
      </c>
      <c r="AN15" s="289">
        <f>+IFERROR(VLOOKUP($H15,Tabelle!$N$10:$Q$58,4,FALSE),0)</f>
        <v>0</v>
      </c>
      <c r="AO15" s="290">
        <f t="shared" si="52"/>
        <v>0</v>
      </c>
      <c r="AP15" s="290" t="e">
        <f>IF(OR($M15&gt;$AO$5,$M15=""),(AF15+AI15)*Tabelle!$Q$52,0)</f>
        <v>#REF!</v>
      </c>
      <c r="AQ15" s="290">
        <f t="shared" si="53"/>
        <v>0</v>
      </c>
      <c r="AR15" s="290" t="e">
        <f>IF(OR($M15&gt;$AO$5,$M15=""),(AH15+AJ15)*Tabelle!$Q$52,0)</f>
        <v>#REF!</v>
      </c>
      <c r="AS15" s="290">
        <f t="shared" si="54"/>
        <v>0</v>
      </c>
      <c r="AT15" s="290">
        <f t="shared" si="55"/>
        <v>0</v>
      </c>
      <c r="AU15" s="290">
        <f t="shared" si="56"/>
        <v>0</v>
      </c>
      <c r="AV15" s="290">
        <f t="shared" si="57"/>
        <v>0</v>
      </c>
      <c r="AX15" s="289">
        <f>+IFERROR(VLOOKUP($H15,Tabelle!$N$10:$R$58,5,FALSE),0)</f>
        <v>0</v>
      </c>
      <c r="AY15" s="290">
        <f t="shared" si="58"/>
        <v>0</v>
      </c>
      <c r="AZ15" s="290" t="e">
        <f>IF(OR($M15&gt;$AY$5,$M15=""),(AP15+AS15)*Tabelle!$R$53,0)</f>
        <v>#REF!</v>
      </c>
      <c r="BA15" s="290">
        <f t="shared" si="59"/>
        <v>0</v>
      </c>
      <c r="BB15" s="290" t="e">
        <f>IF(OR($M15&gt;$AY$5,$M15=""),(AR15+AT15)*Tabelle!$R$53,0)</f>
        <v>#REF!</v>
      </c>
      <c r="BC15" s="290">
        <f t="shared" si="60"/>
        <v>0</v>
      </c>
      <c r="BD15" s="290">
        <f t="shared" si="61"/>
        <v>0</v>
      </c>
      <c r="BE15" s="290">
        <f t="shared" si="62"/>
        <v>0</v>
      </c>
      <c r="BF15" s="290">
        <f t="shared" si="63"/>
        <v>0</v>
      </c>
      <c r="BH15" s="289">
        <f>+IFERROR(VLOOKUP($H15,Tabelle!$N$10:$S$58,6,FALSE),0)</f>
        <v>0</v>
      </c>
      <c r="BI15" s="290">
        <f t="shared" si="64"/>
        <v>0</v>
      </c>
      <c r="BJ15" s="290" t="e">
        <f>IF(OR($M15&gt;$BI$5,$M15=""),(AZ15+BC15)*Tabelle!$S$54,0)</f>
        <v>#REF!</v>
      </c>
      <c r="BK15" s="290">
        <f t="shared" si="65"/>
        <v>0</v>
      </c>
      <c r="BL15" s="290" t="e">
        <f>IF(OR($M15&gt;$BI$5,$M15=""),(BB15+BD15)*Tabelle!$S$54,0)</f>
        <v>#REF!</v>
      </c>
      <c r="BM15" s="290">
        <f t="shared" si="66"/>
        <v>0</v>
      </c>
      <c r="BN15" s="290">
        <f t="shared" si="67"/>
        <v>0</v>
      </c>
      <c r="BO15" s="290">
        <f t="shared" si="68"/>
        <v>0</v>
      </c>
      <c r="BP15" s="290">
        <f t="shared" si="69"/>
        <v>0</v>
      </c>
      <c r="BR15" s="289">
        <f>+IFERROR(IF(H15=2021,VLOOKUP($H15,Tabelle!$N$10:$T$58,7,FALSE),0),0)</f>
        <v>0</v>
      </c>
      <c r="BS15" s="290">
        <f t="shared" si="70"/>
        <v>0</v>
      </c>
      <c r="BT15" s="290">
        <f t="shared" si="71"/>
        <v>0</v>
      </c>
      <c r="BU15" s="290">
        <f t="shared" si="72"/>
        <v>0</v>
      </c>
      <c r="BV15" s="290">
        <f t="shared" si="73"/>
        <v>0</v>
      </c>
      <c r="BW15" s="290">
        <f t="shared" si="74"/>
        <v>0</v>
      </c>
      <c r="BX15" s="290">
        <f t="shared" si="75"/>
        <v>0</v>
      </c>
      <c r="BZ15" s="289">
        <f>+IFERROR(IF(AND(H15&lt;=2022,H15&gt;=2021),VLOOKUP($H15,Tabelle!$N$10:$U$58,8,FALSE),0),0)</f>
        <v>0</v>
      </c>
      <c r="CA15" s="290">
        <f t="shared" si="76"/>
        <v>0</v>
      </c>
      <c r="CB15" s="290">
        <f>IF(OR($M15&gt;$CA$5,$M15=""),+BU15*Tabelle!$U$56,0)</f>
        <v>0</v>
      </c>
      <c r="CC15" s="290">
        <f t="shared" si="77"/>
        <v>0</v>
      </c>
      <c r="CD15" s="290">
        <f>IF(OR($M15&gt;$CA$5,$M15=""),+BV15*Tabelle!$U$56,0)</f>
        <v>0</v>
      </c>
      <c r="CE15" s="290">
        <f t="shared" si="78"/>
        <v>0</v>
      </c>
      <c r="CF15" s="290">
        <f t="shared" si="79"/>
        <v>0</v>
      </c>
      <c r="CG15" s="290">
        <f t="shared" si="80"/>
        <v>0</v>
      </c>
      <c r="CH15" s="290">
        <f t="shared" si="81"/>
        <v>0</v>
      </c>
      <c r="CJ15" s="289">
        <f>+IFERROR(IF(AND(H15&lt;=2023,H15&gt;=2021),VLOOKUP($H15,Tabelle!$N$10:$V$58,9,FALSE),0),0)</f>
        <v>0</v>
      </c>
      <c r="CK15" s="290">
        <f t="shared" si="82"/>
        <v>0</v>
      </c>
      <c r="CL15" s="290">
        <f>IF(OR($M15&gt;$CK$5,$M15=""),+(CB15+CE15)*Tabelle!$V$57,0)</f>
        <v>0</v>
      </c>
      <c r="CM15" s="290">
        <f t="shared" si="83"/>
        <v>0</v>
      </c>
      <c r="CN15" s="290">
        <f>IF(OR($M15&gt;$CK$5,$M15=""),+(CD15+CF15)*Tabelle!$V$57,0)</f>
        <v>0</v>
      </c>
      <c r="CO15" s="290">
        <f t="shared" si="84"/>
        <v>0</v>
      </c>
      <c r="CP15" s="290">
        <f t="shared" si="85"/>
        <v>0</v>
      </c>
      <c r="CQ15" s="290">
        <f t="shared" si="86"/>
        <v>0</v>
      </c>
      <c r="CR15" s="290">
        <f t="shared" si="87"/>
        <v>0</v>
      </c>
    </row>
    <row r="16" spans="2:96" hidden="1" x14ac:dyDescent="0.3">
      <c r="B16" s="889"/>
      <c r="C16" s="889"/>
      <c r="D16" s="287" t="str">
        <f>++IFERROR(INDEX(Tabelle!$H$11:$H$16,MATCH('IN_Cespiti_21-22-23'!E16,Tabelle!$I$11:$I$16,0)),"")</f>
        <v/>
      </c>
      <c r="E16" s="889"/>
      <c r="F16" s="287" t="str">
        <f>++IFERROR(INDEX(Tabelle!$C$10:$C$44,MATCH('IN_Cespiti_21-22-23'!G16,Tabelle!$E$10:$E$44,0)),"")</f>
        <v/>
      </c>
      <c r="G16" s="889"/>
      <c r="H16" s="889"/>
      <c r="I16" s="890"/>
      <c r="J16" s="890"/>
      <c r="K16" s="292"/>
      <c r="M16" s="889"/>
      <c r="O16" s="288" t="str">
        <f>IF($D16=3,$K16,+IFERROR(VLOOKUP(CONCATENATE(D16,".",F16),Tabelle!$D$10:$F$44,3,),""))</f>
        <v/>
      </c>
      <c r="P16" s="891"/>
      <c r="Q16" s="291"/>
      <c r="R16" s="288" t="str">
        <f>+IF(P16="",O16,+IF(P16=Tabelle!$B$83,'IN_Cespiti_21-22-23'!O16,IF(OR(P16=Tabelle!$B$81,P16=Tabelle!$B$82),'IN_Cespiti_21-22-23'!Q16,0)))</f>
        <v/>
      </c>
      <c r="T16" s="289">
        <f>+IFERROR(VLOOKUP($H16,Tabelle!$N$10:$O$58,2,FALSE),0)</f>
        <v>0</v>
      </c>
      <c r="U16" s="290">
        <f t="shared" si="16"/>
        <v>0</v>
      </c>
      <c r="V16" s="290" t="e">
        <f>IF(OR($M16&gt;$U$5,$M16=""),#REF!*$T16,0)</f>
        <v>#REF!</v>
      </c>
      <c r="W16" s="290">
        <f t="shared" si="17"/>
        <v>0</v>
      </c>
      <c r="X16" s="290" t="e">
        <f>IF(OR($M16&gt;$U$5,$M16=""),#REF!*$T16,0)</f>
        <v>#REF!</v>
      </c>
      <c r="Y16" s="290">
        <f t="shared" si="44"/>
        <v>0</v>
      </c>
      <c r="Z16" s="290">
        <f t="shared" si="45"/>
        <v>0</v>
      </c>
      <c r="AA16" s="290">
        <f t="shared" si="46"/>
        <v>0</v>
      </c>
      <c r="AB16" s="290">
        <f t="shared" si="47"/>
        <v>0</v>
      </c>
      <c r="AC16" s="9"/>
      <c r="AD16" s="289">
        <f>+IFERROR(VLOOKUP($H16,Tabelle!$N$10:$P$58,3,FALSE),0)</f>
        <v>0</v>
      </c>
      <c r="AE16" s="290">
        <f t="shared" si="21"/>
        <v>0</v>
      </c>
      <c r="AF16" s="290" t="e">
        <f>IF(OR($M16&gt;$AE$5,$M16=""),(V16+Y16)*Tabelle!$P$51,0)</f>
        <v>#REF!</v>
      </c>
      <c r="AG16" s="290">
        <f t="shared" si="22"/>
        <v>0</v>
      </c>
      <c r="AH16" s="290" t="e">
        <f>IF(OR($M16&gt;$AE$5,$M16=""),(X16+Z16)*Tabelle!$P$51,0)</f>
        <v>#REF!</v>
      </c>
      <c r="AI16" s="290">
        <f t="shared" si="48"/>
        <v>0</v>
      </c>
      <c r="AJ16" s="290">
        <f t="shared" si="49"/>
        <v>0</v>
      </c>
      <c r="AK16" s="290">
        <f t="shared" si="50"/>
        <v>0</v>
      </c>
      <c r="AL16" s="290">
        <f t="shared" si="51"/>
        <v>0</v>
      </c>
      <c r="AN16" s="289">
        <f>+IFERROR(VLOOKUP($H16,Tabelle!$N$10:$Q$58,4,FALSE),0)</f>
        <v>0</v>
      </c>
      <c r="AO16" s="290">
        <f t="shared" si="52"/>
        <v>0</v>
      </c>
      <c r="AP16" s="290" t="e">
        <f>IF(OR($M16&gt;$AO$5,$M16=""),(AF16+AI16)*Tabelle!$Q$52,0)</f>
        <v>#REF!</v>
      </c>
      <c r="AQ16" s="290">
        <f t="shared" si="53"/>
        <v>0</v>
      </c>
      <c r="AR16" s="290" t="e">
        <f>IF(OR($M16&gt;$AO$5,$M16=""),(AH16+AJ16)*Tabelle!$Q$52,0)</f>
        <v>#REF!</v>
      </c>
      <c r="AS16" s="290">
        <f t="shared" si="54"/>
        <v>0</v>
      </c>
      <c r="AT16" s="290">
        <f t="shared" si="55"/>
        <v>0</v>
      </c>
      <c r="AU16" s="290">
        <f t="shared" si="56"/>
        <v>0</v>
      </c>
      <c r="AV16" s="290">
        <f t="shared" si="57"/>
        <v>0</v>
      </c>
      <c r="AX16" s="289">
        <f>+IFERROR(VLOOKUP($H16,Tabelle!$N$10:$R$58,5,FALSE),0)</f>
        <v>0</v>
      </c>
      <c r="AY16" s="290">
        <f t="shared" si="58"/>
        <v>0</v>
      </c>
      <c r="AZ16" s="290" t="e">
        <f>IF(OR($M16&gt;$AY$5,$M16=""),(AP16+AS16)*Tabelle!$R$53,0)</f>
        <v>#REF!</v>
      </c>
      <c r="BA16" s="290">
        <f t="shared" si="59"/>
        <v>0</v>
      </c>
      <c r="BB16" s="290" t="e">
        <f>IF(OR($M16&gt;$AY$5,$M16=""),(AR16+AT16)*Tabelle!$R$53,0)</f>
        <v>#REF!</v>
      </c>
      <c r="BC16" s="290">
        <f t="shared" si="60"/>
        <v>0</v>
      </c>
      <c r="BD16" s="290">
        <f t="shared" si="61"/>
        <v>0</v>
      </c>
      <c r="BE16" s="290">
        <f t="shared" si="62"/>
        <v>0</v>
      </c>
      <c r="BF16" s="290">
        <f t="shared" si="63"/>
        <v>0</v>
      </c>
      <c r="BH16" s="289">
        <f>+IFERROR(VLOOKUP($H16,Tabelle!$N$10:$S$58,6,FALSE),0)</f>
        <v>0</v>
      </c>
      <c r="BI16" s="290">
        <f t="shared" si="64"/>
        <v>0</v>
      </c>
      <c r="BJ16" s="290" t="e">
        <f>IF(OR($M16&gt;$BI$5,$M16=""),(AZ16+BC16)*Tabelle!$S$54,0)</f>
        <v>#REF!</v>
      </c>
      <c r="BK16" s="290">
        <f t="shared" si="65"/>
        <v>0</v>
      </c>
      <c r="BL16" s="290" t="e">
        <f>IF(OR($M16&gt;$BI$5,$M16=""),(BB16+BD16)*Tabelle!$S$54,0)</f>
        <v>#REF!</v>
      </c>
      <c r="BM16" s="290">
        <f t="shared" si="66"/>
        <v>0</v>
      </c>
      <c r="BN16" s="290">
        <f t="shared" si="67"/>
        <v>0</v>
      </c>
      <c r="BO16" s="290">
        <f t="shared" si="68"/>
        <v>0</v>
      </c>
      <c r="BP16" s="290">
        <f t="shared" si="69"/>
        <v>0</v>
      </c>
      <c r="BR16" s="289">
        <f>+IFERROR(IF(H16=2021,VLOOKUP($H16,Tabelle!$N$10:$T$58,7,FALSE),0),0)</f>
        <v>0</v>
      </c>
      <c r="BS16" s="290">
        <f t="shared" si="70"/>
        <v>0</v>
      </c>
      <c r="BT16" s="290">
        <f t="shared" si="71"/>
        <v>0</v>
      </c>
      <c r="BU16" s="290">
        <f t="shared" si="72"/>
        <v>0</v>
      </c>
      <c r="BV16" s="290">
        <f t="shared" si="73"/>
        <v>0</v>
      </c>
      <c r="BW16" s="290">
        <f t="shared" si="74"/>
        <v>0</v>
      </c>
      <c r="BX16" s="290">
        <f t="shared" si="75"/>
        <v>0</v>
      </c>
      <c r="BZ16" s="289">
        <f>+IFERROR(IF(AND(H16&lt;=2022,H16&gt;=2021),VLOOKUP($H16,Tabelle!$N$10:$U$58,8,FALSE),0),0)</f>
        <v>0</v>
      </c>
      <c r="CA16" s="290">
        <f t="shared" si="76"/>
        <v>0</v>
      </c>
      <c r="CB16" s="290">
        <f>IF(OR($M16&gt;$CA$5,$M16=""),+BU16*Tabelle!$U$56,0)</f>
        <v>0</v>
      </c>
      <c r="CC16" s="290">
        <f t="shared" si="77"/>
        <v>0</v>
      </c>
      <c r="CD16" s="290">
        <f>IF(OR($M16&gt;$CA$5,$M16=""),+BV16*Tabelle!$U$56,0)</f>
        <v>0</v>
      </c>
      <c r="CE16" s="290">
        <f t="shared" si="78"/>
        <v>0</v>
      </c>
      <c r="CF16" s="290">
        <f t="shared" si="79"/>
        <v>0</v>
      </c>
      <c r="CG16" s="290">
        <f t="shared" si="80"/>
        <v>0</v>
      </c>
      <c r="CH16" s="290">
        <f t="shared" si="81"/>
        <v>0</v>
      </c>
      <c r="CJ16" s="289">
        <f>+IFERROR(IF(AND(H16&lt;=2023,H16&gt;=2021),VLOOKUP($H16,Tabelle!$N$10:$V$58,9,FALSE),0),0)</f>
        <v>0</v>
      </c>
      <c r="CK16" s="290">
        <f t="shared" si="82"/>
        <v>0</v>
      </c>
      <c r="CL16" s="290">
        <f>IF(OR($M16&gt;$CK$5,$M16=""),+(CB16+CE16)*Tabelle!$V$57,0)</f>
        <v>0</v>
      </c>
      <c r="CM16" s="290">
        <f t="shared" si="83"/>
        <v>0</v>
      </c>
      <c r="CN16" s="290">
        <f>IF(OR($M16&gt;$CK$5,$M16=""),+(CD16+CF16)*Tabelle!$V$57,0)</f>
        <v>0</v>
      </c>
      <c r="CO16" s="290">
        <f t="shared" si="84"/>
        <v>0</v>
      </c>
      <c r="CP16" s="290">
        <f t="shared" si="85"/>
        <v>0</v>
      </c>
      <c r="CQ16" s="290">
        <f t="shared" si="86"/>
        <v>0</v>
      </c>
      <c r="CR16" s="290">
        <f t="shared" si="87"/>
        <v>0</v>
      </c>
    </row>
    <row r="17" spans="2:96" hidden="1" x14ac:dyDescent="0.3">
      <c r="B17" s="889"/>
      <c r="C17" s="889"/>
      <c r="D17" s="287" t="str">
        <f>++IFERROR(INDEX(Tabelle!$H$11:$H$16,MATCH('IN_Cespiti_21-22-23'!E17,Tabelle!$I$11:$I$16,0)),"")</f>
        <v/>
      </c>
      <c r="E17" s="889"/>
      <c r="F17" s="287" t="str">
        <f>++IFERROR(INDEX(Tabelle!$C$10:$C$44,MATCH('IN_Cespiti_21-22-23'!G17,Tabelle!$E$10:$E$44,0)),"")</f>
        <v/>
      </c>
      <c r="G17" s="889"/>
      <c r="H17" s="889"/>
      <c r="I17" s="890"/>
      <c r="J17" s="890"/>
      <c r="K17" s="292"/>
      <c r="M17" s="889"/>
      <c r="O17" s="288" t="str">
        <f>IF($D17=3,$K17,+IFERROR(VLOOKUP(CONCATENATE(D17,".",F17),Tabelle!$D$10:$F$44,3,),""))</f>
        <v/>
      </c>
      <c r="P17" s="891"/>
      <c r="Q17" s="291"/>
      <c r="R17" s="288" t="str">
        <f>+IF(P17="",O17,+IF(P17=Tabelle!$B$83,'IN_Cespiti_21-22-23'!O17,IF(OR(P17=Tabelle!$B$81,P17=Tabelle!$B$82),'IN_Cespiti_21-22-23'!Q17,0)))</f>
        <v/>
      </c>
      <c r="T17" s="289">
        <f>+IFERROR(VLOOKUP($H17,Tabelle!$N$10:$O$58,2,FALSE),0)</f>
        <v>0</v>
      </c>
      <c r="U17" s="290">
        <f t="shared" si="16"/>
        <v>0</v>
      </c>
      <c r="V17" s="290" t="e">
        <f>IF(OR($M17&gt;$U$5,$M17=""),#REF!*$T17,0)</f>
        <v>#REF!</v>
      </c>
      <c r="W17" s="290">
        <f t="shared" si="17"/>
        <v>0</v>
      </c>
      <c r="X17" s="290" t="e">
        <f>IF(OR($M17&gt;$U$5,$M17=""),#REF!*$T17,0)</f>
        <v>#REF!</v>
      </c>
      <c r="Y17" s="290">
        <f t="shared" si="44"/>
        <v>0</v>
      </c>
      <c r="Z17" s="290">
        <f t="shared" si="45"/>
        <v>0</v>
      </c>
      <c r="AA17" s="290">
        <f t="shared" si="46"/>
        <v>0</v>
      </c>
      <c r="AB17" s="290">
        <f t="shared" si="47"/>
        <v>0</v>
      </c>
      <c r="AC17" s="9"/>
      <c r="AD17" s="289">
        <f>+IFERROR(VLOOKUP($H17,Tabelle!$N$10:$P$58,3,FALSE),0)</f>
        <v>0</v>
      </c>
      <c r="AE17" s="290">
        <f t="shared" si="21"/>
        <v>0</v>
      </c>
      <c r="AF17" s="290" t="e">
        <f>IF(OR($M17&gt;$AE$5,$M17=""),(V17+Y17)*Tabelle!$P$51,0)</f>
        <v>#REF!</v>
      </c>
      <c r="AG17" s="290">
        <f t="shared" si="22"/>
        <v>0</v>
      </c>
      <c r="AH17" s="290" t="e">
        <f>IF(OR($M17&gt;$AE$5,$M17=""),(X17+Z17)*Tabelle!$P$51,0)</f>
        <v>#REF!</v>
      </c>
      <c r="AI17" s="290">
        <f t="shared" si="48"/>
        <v>0</v>
      </c>
      <c r="AJ17" s="290">
        <f t="shared" si="49"/>
        <v>0</v>
      </c>
      <c r="AK17" s="290">
        <f t="shared" si="50"/>
        <v>0</v>
      </c>
      <c r="AL17" s="290">
        <f t="shared" si="51"/>
        <v>0</v>
      </c>
      <c r="AN17" s="289">
        <f>+IFERROR(VLOOKUP($H17,Tabelle!$N$10:$Q$58,4,FALSE),0)</f>
        <v>0</v>
      </c>
      <c r="AO17" s="290">
        <f t="shared" si="52"/>
        <v>0</v>
      </c>
      <c r="AP17" s="290" t="e">
        <f>IF(OR($M17&gt;$AO$5,$M17=""),(AF17+AI17)*Tabelle!$Q$52,0)</f>
        <v>#REF!</v>
      </c>
      <c r="AQ17" s="290">
        <f t="shared" si="53"/>
        <v>0</v>
      </c>
      <c r="AR17" s="290" t="e">
        <f>IF(OR($M17&gt;$AO$5,$M17=""),(AH17+AJ17)*Tabelle!$Q$52,0)</f>
        <v>#REF!</v>
      </c>
      <c r="AS17" s="290">
        <f t="shared" si="54"/>
        <v>0</v>
      </c>
      <c r="AT17" s="290">
        <f t="shared" si="55"/>
        <v>0</v>
      </c>
      <c r="AU17" s="290">
        <f t="shared" si="56"/>
        <v>0</v>
      </c>
      <c r="AV17" s="290">
        <f t="shared" si="57"/>
        <v>0</v>
      </c>
      <c r="AX17" s="289">
        <f>+IFERROR(VLOOKUP($H17,Tabelle!$N$10:$R$58,5,FALSE),0)</f>
        <v>0</v>
      </c>
      <c r="AY17" s="290">
        <f t="shared" si="58"/>
        <v>0</v>
      </c>
      <c r="AZ17" s="290" t="e">
        <f>IF(OR($M17&gt;$AY$5,$M17=""),(AP17+AS17)*Tabelle!$R$53,0)</f>
        <v>#REF!</v>
      </c>
      <c r="BA17" s="290">
        <f t="shared" si="59"/>
        <v>0</v>
      </c>
      <c r="BB17" s="290" t="e">
        <f>IF(OR($M17&gt;$AY$5,$M17=""),(AR17+AT17)*Tabelle!$R$53,0)</f>
        <v>#REF!</v>
      </c>
      <c r="BC17" s="290">
        <f t="shared" si="60"/>
        <v>0</v>
      </c>
      <c r="BD17" s="290">
        <f t="shared" si="61"/>
        <v>0</v>
      </c>
      <c r="BE17" s="290">
        <f t="shared" si="62"/>
        <v>0</v>
      </c>
      <c r="BF17" s="290">
        <f t="shared" si="63"/>
        <v>0</v>
      </c>
      <c r="BH17" s="289">
        <f>+IFERROR(VLOOKUP($H17,Tabelle!$N$10:$S$58,6,FALSE),0)</f>
        <v>0</v>
      </c>
      <c r="BI17" s="290">
        <f t="shared" si="64"/>
        <v>0</v>
      </c>
      <c r="BJ17" s="290" t="e">
        <f>IF(OR($M17&gt;$BI$5,$M17=""),(AZ17+BC17)*Tabelle!$S$54,0)</f>
        <v>#REF!</v>
      </c>
      <c r="BK17" s="290">
        <f t="shared" si="65"/>
        <v>0</v>
      </c>
      <c r="BL17" s="290" t="e">
        <f>IF(OR($M17&gt;$BI$5,$M17=""),(BB17+BD17)*Tabelle!$S$54,0)</f>
        <v>#REF!</v>
      </c>
      <c r="BM17" s="290">
        <f t="shared" si="66"/>
        <v>0</v>
      </c>
      <c r="BN17" s="290">
        <f t="shared" si="67"/>
        <v>0</v>
      </c>
      <c r="BO17" s="290">
        <f t="shared" si="68"/>
        <v>0</v>
      </c>
      <c r="BP17" s="290">
        <f t="shared" si="69"/>
        <v>0</v>
      </c>
      <c r="BR17" s="289">
        <f>+IFERROR(IF(H17=2021,VLOOKUP($H17,Tabelle!$N$10:$T$58,7,FALSE),0),0)</f>
        <v>0</v>
      </c>
      <c r="BS17" s="290">
        <f t="shared" si="70"/>
        <v>0</v>
      </c>
      <c r="BT17" s="290">
        <f t="shared" si="71"/>
        <v>0</v>
      </c>
      <c r="BU17" s="290">
        <f t="shared" si="72"/>
        <v>0</v>
      </c>
      <c r="BV17" s="290">
        <f t="shared" si="73"/>
        <v>0</v>
      </c>
      <c r="BW17" s="290">
        <f t="shared" si="74"/>
        <v>0</v>
      </c>
      <c r="BX17" s="290">
        <f t="shared" si="75"/>
        <v>0</v>
      </c>
      <c r="BZ17" s="289">
        <f>+IFERROR(IF(AND(H17&lt;=2022,H17&gt;=2021),VLOOKUP($H17,Tabelle!$N$10:$U$58,8,FALSE),0),0)</f>
        <v>0</v>
      </c>
      <c r="CA17" s="290">
        <f t="shared" si="76"/>
        <v>0</v>
      </c>
      <c r="CB17" s="290">
        <f>IF(OR($M17&gt;$CA$5,$M17=""),+BU17*Tabelle!$U$56,0)</f>
        <v>0</v>
      </c>
      <c r="CC17" s="290">
        <f t="shared" si="77"/>
        <v>0</v>
      </c>
      <c r="CD17" s="290">
        <f>IF(OR($M17&gt;$CA$5,$M17=""),+BV17*Tabelle!$U$56,0)</f>
        <v>0</v>
      </c>
      <c r="CE17" s="290">
        <f t="shared" si="78"/>
        <v>0</v>
      </c>
      <c r="CF17" s="290">
        <f t="shared" si="79"/>
        <v>0</v>
      </c>
      <c r="CG17" s="290">
        <f t="shared" si="80"/>
        <v>0</v>
      </c>
      <c r="CH17" s="290">
        <f t="shared" si="81"/>
        <v>0</v>
      </c>
      <c r="CJ17" s="289">
        <f>+IFERROR(IF(AND(H17&lt;=2023,H17&gt;=2021),VLOOKUP($H17,Tabelle!$N$10:$V$58,9,FALSE),0),0)</f>
        <v>0</v>
      </c>
      <c r="CK17" s="290">
        <f t="shared" si="82"/>
        <v>0</v>
      </c>
      <c r="CL17" s="290">
        <f>IF(OR($M17&gt;$CK$5,$M17=""),+(CB17+CE17)*Tabelle!$V$57,0)</f>
        <v>0</v>
      </c>
      <c r="CM17" s="290">
        <f t="shared" si="83"/>
        <v>0</v>
      </c>
      <c r="CN17" s="290">
        <f>IF(OR($M17&gt;$CK$5,$M17=""),+(CD17+CF17)*Tabelle!$V$57,0)</f>
        <v>0</v>
      </c>
      <c r="CO17" s="290">
        <f t="shared" si="84"/>
        <v>0</v>
      </c>
      <c r="CP17" s="290">
        <f t="shared" si="85"/>
        <v>0</v>
      </c>
      <c r="CQ17" s="290">
        <f t="shared" si="86"/>
        <v>0</v>
      </c>
      <c r="CR17" s="290">
        <f t="shared" si="87"/>
        <v>0</v>
      </c>
    </row>
    <row r="18" spans="2:96" hidden="1" x14ac:dyDescent="0.3">
      <c r="B18" s="889"/>
      <c r="C18" s="889"/>
      <c r="D18" s="287" t="str">
        <f>++IFERROR(INDEX(Tabelle!$H$11:$H$16,MATCH('IN_Cespiti_21-22-23'!E18,Tabelle!$I$11:$I$16,0)),"")</f>
        <v/>
      </c>
      <c r="E18" s="889"/>
      <c r="F18" s="287" t="str">
        <f>++IFERROR(INDEX(Tabelle!$C$10:$C$44,MATCH('IN_Cespiti_21-22-23'!G18,Tabelle!$E$10:$E$44,0)),"")</f>
        <v/>
      </c>
      <c r="G18" s="889"/>
      <c r="H18" s="889"/>
      <c r="I18" s="890"/>
      <c r="J18" s="890"/>
      <c r="K18" s="292"/>
      <c r="M18" s="889"/>
      <c r="O18" s="288" t="str">
        <f>IF($D18=3,$K18,+IFERROR(VLOOKUP(CONCATENATE(D18,".",F18),Tabelle!$D$10:$F$44,3,),""))</f>
        <v/>
      </c>
      <c r="P18" s="891"/>
      <c r="Q18" s="291"/>
      <c r="R18" s="288" t="str">
        <f>+IF(P18="",O18,+IF(P18=Tabelle!$B$83,'IN_Cespiti_21-22-23'!O18,IF(OR(P18=Tabelle!$B$81,P18=Tabelle!$B$82),'IN_Cespiti_21-22-23'!Q18,0)))</f>
        <v/>
      </c>
      <c r="T18" s="289">
        <f>+IFERROR(VLOOKUP($H18,Tabelle!$N$10:$O$58,2,FALSE),0)</f>
        <v>0</v>
      </c>
      <c r="U18" s="290">
        <f t="shared" si="16"/>
        <v>0</v>
      </c>
      <c r="V18" s="290" t="e">
        <f>IF(OR($M18&gt;$U$5,$M18=""),#REF!*$T18,0)</f>
        <v>#REF!</v>
      </c>
      <c r="W18" s="290">
        <f t="shared" si="17"/>
        <v>0</v>
      </c>
      <c r="X18" s="290" t="e">
        <f>IF(OR($M18&gt;$U$5,$M18=""),#REF!*$T18,0)</f>
        <v>#REF!</v>
      </c>
      <c r="Y18" s="290">
        <f t="shared" si="44"/>
        <v>0</v>
      </c>
      <c r="Z18" s="290">
        <f t="shared" si="45"/>
        <v>0</v>
      </c>
      <c r="AA18" s="290">
        <f t="shared" si="46"/>
        <v>0</v>
      </c>
      <c r="AB18" s="290">
        <f t="shared" si="47"/>
        <v>0</v>
      </c>
      <c r="AC18" s="9"/>
      <c r="AD18" s="289">
        <f>+IFERROR(VLOOKUP($H18,Tabelle!$N$10:$P$58,3,FALSE),0)</f>
        <v>0</v>
      </c>
      <c r="AE18" s="290">
        <f t="shared" si="21"/>
        <v>0</v>
      </c>
      <c r="AF18" s="290" t="e">
        <f>IF(OR($M18&gt;$AE$5,$M18=""),(V18+Y18)*Tabelle!$P$51,0)</f>
        <v>#REF!</v>
      </c>
      <c r="AG18" s="290">
        <f t="shared" si="22"/>
        <v>0</v>
      </c>
      <c r="AH18" s="290" t="e">
        <f>IF(OR($M18&gt;$AE$5,$M18=""),(X18+Z18)*Tabelle!$P$51,0)</f>
        <v>#REF!</v>
      </c>
      <c r="AI18" s="290">
        <f t="shared" si="48"/>
        <v>0</v>
      </c>
      <c r="AJ18" s="290">
        <f t="shared" si="49"/>
        <v>0</v>
      </c>
      <c r="AK18" s="290">
        <f t="shared" si="50"/>
        <v>0</v>
      </c>
      <c r="AL18" s="290">
        <f t="shared" si="51"/>
        <v>0</v>
      </c>
      <c r="AN18" s="289">
        <f>+IFERROR(VLOOKUP($H18,Tabelle!$N$10:$Q$58,4,FALSE),0)</f>
        <v>0</v>
      </c>
      <c r="AO18" s="290">
        <f t="shared" si="52"/>
        <v>0</v>
      </c>
      <c r="AP18" s="290" t="e">
        <f>IF(OR($M18&gt;$AO$5,$M18=""),(AF18+AI18)*Tabelle!$Q$52,0)</f>
        <v>#REF!</v>
      </c>
      <c r="AQ18" s="290">
        <f t="shared" si="53"/>
        <v>0</v>
      </c>
      <c r="AR18" s="290" t="e">
        <f>IF(OR($M18&gt;$AO$5,$M18=""),(AH18+AJ18)*Tabelle!$Q$52,0)</f>
        <v>#REF!</v>
      </c>
      <c r="AS18" s="290">
        <f t="shared" si="54"/>
        <v>0</v>
      </c>
      <c r="AT18" s="290">
        <f t="shared" si="55"/>
        <v>0</v>
      </c>
      <c r="AU18" s="290">
        <f t="shared" si="56"/>
        <v>0</v>
      </c>
      <c r="AV18" s="290">
        <f t="shared" si="57"/>
        <v>0</v>
      </c>
      <c r="AX18" s="289">
        <f>+IFERROR(VLOOKUP($H18,Tabelle!$N$10:$R$58,5,FALSE),0)</f>
        <v>0</v>
      </c>
      <c r="AY18" s="290">
        <f t="shared" si="58"/>
        <v>0</v>
      </c>
      <c r="AZ18" s="290" t="e">
        <f>IF(OR($M18&gt;$AY$5,$M18=""),(AP18+AS18)*Tabelle!$R$53,0)</f>
        <v>#REF!</v>
      </c>
      <c r="BA18" s="290">
        <f t="shared" si="59"/>
        <v>0</v>
      </c>
      <c r="BB18" s="290" t="e">
        <f>IF(OR($M18&gt;$AY$5,$M18=""),(AR18+AT18)*Tabelle!$R$53,0)</f>
        <v>#REF!</v>
      </c>
      <c r="BC18" s="290">
        <f t="shared" si="60"/>
        <v>0</v>
      </c>
      <c r="BD18" s="290">
        <f t="shared" si="61"/>
        <v>0</v>
      </c>
      <c r="BE18" s="290">
        <f t="shared" si="62"/>
        <v>0</v>
      </c>
      <c r="BF18" s="290">
        <f t="shared" si="63"/>
        <v>0</v>
      </c>
      <c r="BH18" s="289">
        <f>+IFERROR(VLOOKUP($H18,Tabelle!$N$10:$S$58,6,FALSE),0)</f>
        <v>0</v>
      </c>
      <c r="BI18" s="290">
        <f t="shared" si="64"/>
        <v>0</v>
      </c>
      <c r="BJ18" s="290" t="e">
        <f>IF(OR($M18&gt;$BI$5,$M18=""),(AZ18+BC18)*Tabelle!$S$54,0)</f>
        <v>#REF!</v>
      </c>
      <c r="BK18" s="290">
        <f t="shared" si="65"/>
        <v>0</v>
      </c>
      <c r="BL18" s="290" t="e">
        <f>IF(OR($M18&gt;$BI$5,$M18=""),(BB18+BD18)*Tabelle!$S$54,0)</f>
        <v>#REF!</v>
      </c>
      <c r="BM18" s="290">
        <f t="shared" si="66"/>
        <v>0</v>
      </c>
      <c r="BN18" s="290">
        <f t="shared" si="67"/>
        <v>0</v>
      </c>
      <c r="BO18" s="290">
        <f t="shared" si="68"/>
        <v>0</v>
      </c>
      <c r="BP18" s="290">
        <f t="shared" si="69"/>
        <v>0</v>
      </c>
      <c r="BR18" s="289">
        <f>+IFERROR(IF(H18=2021,VLOOKUP($H18,Tabelle!$N$10:$T$58,7,FALSE),0),0)</f>
        <v>0</v>
      </c>
      <c r="BS18" s="290">
        <f t="shared" si="70"/>
        <v>0</v>
      </c>
      <c r="BT18" s="290">
        <f t="shared" si="71"/>
        <v>0</v>
      </c>
      <c r="BU18" s="290">
        <f t="shared" si="72"/>
        <v>0</v>
      </c>
      <c r="BV18" s="290">
        <f t="shared" si="73"/>
        <v>0</v>
      </c>
      <c r="BW18" s="290">
        <f t="shared" si="74"/>
        <v>0</v>
      </c>
      <c r="BX18" s="290">
        <f t="shared" si="75"/>
        <v>0</v>
      </c>
      <c r="BZ18" s="289">
        <f>+IFERROR(IF(AND(H18&lt;=2022,H18&gt;=2021),VLOOKUP($H18,Tabelle!$N$10:$U$58,8,FALSE),0),0)</f>
        <v>0</v>
      </c>
      <c r="CA18" s="290">
        <f t="shared" si="76"/>
        <v>0</v>
      </c>
      <c r="CB18" s="290">
        <f>IF(OR($M18&gt;$CA$5,$M18=""),+BU18*Tabelle!$U$56,0)</f>
        <v>0</v>
      </c>
      <c r="CC18" s="290">
        <f t="shared" si="77"/>
        <v>0</v>
      </c>
      <c r="CD18" s="290">
        <f>IF(OR($M18&gt;$CA$5,$M18=""),+BV18*Tabelle!$U$56,0)</f>
        <v>0</v>
      </c>
      <c r="CE18" s="290">
        <f t="shared" si="78"/>
        <v>0</v>
      </c>
      <c r="CF18" s="290">
        <f t="shared" si="79"/>
        <v>0</v>
      </c>
      <c r="CG18" s="290">
        <f t="shared" si="80"/>
        <v>0</v>
      </c>
      <c r="CH18" s="290">
        <f t="shared" si="81"/>
        <v>0</v>
      </c>
      <c r="CJ18" s="289">
        <f>+IFERROR(IF(AND(H18&lt;=2023,H18&gt;=2021),VLOOKUP($H18,Tabelle!$N$10:$V$58,9,FALSE),0),0)</f>
        <v>0</v>
      </c>
      <c r="CK18" s="290">
        <f t="shared" si="82"/>
        <v>0</v>
      </c>
      <c r="CL18" s="290">
        <f>IF(OR($M18&gt;$CK$5,$M18=""),+(CB18+CE18)*Tabelle!$V$57,0)</f>
        <v>0</v>
      </c>
      <c r="CM18" s="290">
        <f t="shared" si="83"/>
        <v>0</v>
      </c>
      <c r="CN18" s="290">
        <f>IF(OR($M18&gt;$CK$5,$M18=""),+(CD18+CF18)*Tabelle!$V$57,0)</f>
        <v>0</v>
      </c>
      <c r="CO18" s="290">
        <f t="shared" si="84"/>
        <v>0</v>
      </c>
      <c r="CP18" s="290">
        <f t="shared" si="85"/>
        <v>0</v>
      </c>
      <c r="CQ18" s="290">
        <f t="shared" si="86"/>
        <v>0</v>
      </c>
      <c r="CR18" s="290">
        <f t="shared" si="87"/>
        <v>0</v>
      </c>
    </row>
    <row r="19" spans="2:96" hidden="1" x14ac:dyDescent="0.3">
      <c r="B19" s="889"/>
      <c r="C19" s="889"/>
      <c r="D19" s="287" t="str">
        <f>++IFERROR(INDEX(Tabelle!$H$11:$H$16,MATCH('IN_Cespiti_21-22-23'!E19,Tabelle!$I$11:$I$16,0)),"")</f>
        <v/>
      </c>
      <c r="E19" s="889"/>
      <c r="F19" s="287" t="str">
        <f>++IFERROR(INDEX(Tabelle!$C$10:$C$44,MATCH('IN_Cespiti_21-22-23'!G19,Tabelle!$E$10:$E$44,0)),"")</f>
        <v/>
      </c>
      <c r="G19" s="889"/>
      <c r="H19" s="889"/>
      <c r="I19" s="890"/>
      <c r="J19" s="890"/>
      <c r="K19" s="292"/>
      <c r="M19" s="889"/>
      <c r="O19" s="288" t="str">
        <f>IF($D19=3,$K19,+IFERROR(VLOOKUP(CONCATENATE(D19,".",F19),Tabelle!$D$10:$F$44,3,),""))</f>
        <v/>
      </c>
      <c r="P19" s="891"/>
      <c r="Q19" s="291"/>
      <c r="R19" s="288" t="str">
        <f>+IF(P19="",O19,+IF(P19=Tabelle!$B$83,'IN_Cespiti_21-22-23'!O19,IF(OR(P19=Tabelle!$B$81,P19=Tabelle!$B$82),'IN_Cespiti_21-22-23'!Q19,0)))</f>
        <v/>
      </c>
      <c r="T19" s="289">
        <f>+IFERROR(VLOOKUP($H19,Tabelle!$N$10:$O$58,2,FALSE),0)</f>
        <v>0</v>
      </c>
      <c r="U19" s="290">
        <f t="shared" si="16"/>
        <v>0</v>
      </c>
      <c r="V19" s="290" t="e">
        <f>IF(OR($M19&gt;$U$5,$M19=""),#REF!*$T19,0)</f>
        <v>#REF!</v>
      </c>
      <c r="W19" s="290">
        <f t="shared" si="17"/>
        <v>0</v>
      </c>
      <c r="X19" s="290" t="e">
        <f>IF(OR($M19&gt;$U$5,$M19=""),#REF!*$T19,0)</f>
        <v>#REF!</v>
      </c>
      <c r="Y19" s="290">
        <f t="shared" si="44"/>
        <v>0</v>
      </c>
      <c r="Z19" s="290">
        <f t="shared" si="45"/>
        <v>0</v>
      </c>
      <c r="AA19" s="290">
        <f t="shared" si="46"/>
        <v>0</v>
      </c>
      <c r="AB19" s="290">
        <f t="shared" si="47"/>
        <v>0</v>
      </c>
      <c r="AC19" s="9"/>
      <c r="AD19" s="289">
        <f>+IFERROR(VLOOKUP($H19,Tabelle!$N$10:$P$58,3,FALSE),0)</f>
        <v>0</v>
      </c>
      <c r="AE19" s="290">
        <f t="shared" si="21"/>
        <v>0</v>
      </c>
      <c r="AF19" s="290" t="e">
        <f>IF(OR($M19&gt;$AE$5,$M19=""),(V19+Y19)*Tabelle!$P$51,0)</f>
        <v>#REF!</v>
      </c>
      <c r="AG19" s="290">
        <f t="shared" si="22"/>
        <v>0</v>
      </c>
      <c r="AH19" s="290" t="e">
        <f>IF(OR($M19&gt;$AE$5,$M19=""),(X19+Z19)*Tabelle!$P$51,0)</f>
        <v>#REF!</v>
      </c>
      <c r="AI19" s="290">
        <f t="shared" si="48"/>
        <v>0</v>
      </c>
      <c r="AJ19" s="290">
        <f t="shared" si="49"/>
        <v>0</v>
      </c>
      <c r="AK19" s="290">
        <f t="shared" si="50"/>
        <v>0</v>
      </c>
      <c r="AL19" s="290">
        <f t="shared" si="51"/>
        <v>0</v>
      </c>
      <c r="AN19" s="289">
        <f>+IFERROR(VLOOKUP($H19,Tabelle!$N$10:$Q$58,4,FALSE),0)</f>
        <v>0</v>
      </c>
      <c r="AO19" s="290">
        <f t="shared" si="52"/>
        <v>0</v>
      </c>
      <c r="AP19" s="290" t="e">
        <f>IF(OR($M19&gt;$AO$5,$M19=""),(AF19+AI19)*Tabelle!$Q$52,0)</f>
        <v>#REF!</v>
      </c>
      <c r="AQ19" s="290">
        <f t="shared" si="53"/>
        <v>0</v>
      </c>
      <c r="AR19" s="290" t="e">
        <f>IF(OR($M19&gt;$AO$5,$M19=""),(AH19+AJ19)*Tabelle!$Q$52,0)</f>
        <v>#REF!</v>
      </c>
      <c r="AS19" s="290">
        <f t="shared" si="54"/>
        <v>0</v>
      </c>
      <c r="AT19" s="290">
        <f t="shared" si="55"/>
        <v>0</v>
      </c>
      <c r="AU19" s="290">
        <f t="shared" si="56"/>
        <v>0</v>
      </c>
      <c r="AV19" s="290">
        <f t="shared" si="57"/>
        <v>0</v>
      </c>
      <c r="AX19" s="289">
        <f>+IFERROR(VLOOKUP($H19,Tabelle!$N$10:$R$58,5,FALSE),0)</f>
        <v>0</v>
      </c>
      <c r="AY19" s="290">
        <f t="shared" si="58"/>
        <v>0</v>
      </c>
      <c r="AZ19" s="290" t="e">
        <f>IF(OR($M19&gt;$AY$5,$M19=""),(AP19+AS19)*Tabelle!$R$53,0)</f>
        <v>#REF!</v>
      </c>
      <c r="BA19" s="290">
        <f t="shared" si="59"/>
        <v>0</v>
      </c>
      <c r="BB19" s="290" t="e">
        <f>IF(OR($M19&gt;$AY$5,$M19=""),(AR19+AT19)*Tabelle!$R$53,0)</f>
        <v>#REF!</v>
      </c>
      <c r="BC19" s="290">
        <f t="shared" si="60"/>
        <v>0</v>
      </c>
      <c r="BD19" s="290">
        <f t="shared" si="61"/>
        <v>0</v>
      </c>
      <c r="BE19" s="290">
        <f t="shared" si="62"/>
        <v>0</v>
      </c>
      <c r="BF19" s="290">
        <f t="shared" si="63"/>
        <v>0</v>
      </c>
      <c r="BH19" s="289">
        <f>+IFERROR(VLOOKUP($H19,Tabelle!$N$10:$S$58,6,FALSE),0)</f>
        <v>0</v>
      </c>
      <c r="BI19" s="290">
        <f t="shared" si="64"/>
        <v>0</v>
      </c>
      <c r="BJ19" s="290" t="e">
        <f>IF(OR($M19&gt;$BI$5,$M19=""),(AZ19+BC19)*Tabelle!$S$54,0)</f>
        <v>#REF!</v>
      </c>
      <c r="BK19" s="290">
        <f t="shared" si="65"/>
        <v>0</v>
      </c>
      <c r="BL19" s="290" t="e">
        <f>IF(OR($M19&gt;$BI$5,$M19=""),(BB19+BD19)*Tabelle!$S$54,0)</f>
        <v>#REF!</v>
      </c>
      <c r="BM19" s="290">
        <f t="shared" si="66"/>
        <v>0</v>
      </c>
      <c r="BN19" s="290">
        <f t="shared" si="67"/>
        <v>0</v>
      </c>
      <c r="BO19" s="290">
        <f t="shared" si="68"/>
        <v>0</v>
      </c>
      <c r="BP19" s="290">
        <f t="shared" si="69"/>
        <v>0</v>
      </c>
      <c r="BR19" s="289">
        <f>+IFERROR(IF(H19=2021,VLOOKUP($H19,Tabelle!$N$10:$T$58,7,FALSE),0),0)</f>
        <v>0</v>
      </c>
      <c r="BS19" s="290">
        <f t="shared" si="70"/>
        <v>0</v>
      </c>
      <c r="BT19" s="290">
        <f t="shared" si="71"/>
        <v>0</v>
      </c>
      <c r="BU19" s="290">
        <f t="shared" si="72"/>
        <v>0</v>
      </c>
      <c r="BV19" s="290">
        <f t="shared" si="73"/>
        <v>0</v>
      </c>
      <c r="BW19" s="290">
        <f t="shared" si="74"/>
        <v>0</v>
      </c>
      <c r="BX19" s="290">
        <f t="shared" si="75"/>
        <v>0</v>
      </c>
      <c r="BZ19" s="289">
        <f>+IFERROR(IF(AND(H19&lt;=2022,H19&gt;=2021),VLOOKUP($H19,Tabelle!$N$10:$U$58,8,FALSE),0),0)</f>
        <v>0</v>
      </c>
      <c r="CA19" s="290">
        <f t="shared" si="76"/>
        <v>0</v>
      </c>
      <c r="CB19" s="290">
        <f>IF(OR($M19&gt;$CA$5,$M19=""),+BU19*Tabelle!$U$56,0)</f>
        <v>0</v>
      </c>
      <c r="CC19" s="290">
        <f t="shared" si="77"/>
        <v>0</v>
      </c>
      <c r="CD19" s="290">
        <f>IF(OR($M19&gt;$CA$5,$M19=""),+BV19*Tabelle!$U$56,0)</f>
        <v>0</v>
      </c>
      <c r="CE19" s="290">
        <f t="shared" si="78"/>
        <v>0</v>
      </c>
      <c r="CF19" s="290">
        <f t="shared" si="79"/>
        <v>0</v>
      </c>
      <c r="CG19" s="290">
        <f t="shared" si="80"/>
        <v>0</v>
      </c>
      <c r="CH19" s="290">
        <f t="shared" si="81"/>
        <v>0</v>
      </c>
      <c r="CJ19" s="289">
        <f>+IFERROR(IF(AND(H19&lt;=2023,H19&gt;=2021),VLOOKUP($H19,Tabelle!$N$10:$V$58,9,FALSE),0),0)</f>
        <v>0</v>
      </c>
      <c r="CK19" s="290">
        <f t="shared" si="82"/>
        <v>0</v>
      </c>
      <c r="CL19" s="290">
        <f>IF(OR($M19&gt;$CK$5,$M19=""),+(CB19+CE19)*Tabelle!$V$57,0)</f>
        <v>0</v>
      </c>
      <c r="CM19" s="290">
        <f t="shared" si="83"/>
        <v>0</v>
      </c>
      <c r="CN19" s="290">
        <f>IF(OR($M19&gt;$CK$5,$M19=""),+(CD19+CF19)*Tabelle!$V$57,0)</f>
        <v>0</v>
      </c>
      <c r="CO19" s="290">
        <f t="shared" si="84"/>
        <v>0</v>
      </c>
      <c r="CP19" s="290">
        <f t="shared" si="85"/>
        <v>0</v>
      </c>
      <c r="CQ19" s="290">
        <f t="shared" si="86"/>
        <v>0</v>
      </c>
      <c r="CR19" s="290">
        <f t="shared" si="87"/>
        <v>0</v>
      </c>
    </row>
    <row r="20" spans="2:96" hidden="1" x14ac:dyDescent="0.3">
      <c r="B20" s="889"/>
      <c r="C20" s="889"/>
      <c r="D20" s="287" t="str">
        <f>++IFERROR(INDEX(Tabelle!$H$11:$H$16,MATCH('IN_Cespiti_21-22-23'!E20,Tabelle!$I$11:$I$16,0)),"")</f>
        <v/>
      </c>
      <c r="E20" s="889"/>
      <c r="F20" s="287" t="str">
        <f>++IFERROR(INDEX(Tabelle!$C$10:$C$44,MATCH('IN_Cespiti_21-22-23'!G20,Tabelle!$E$10:$E$44,0)),"")</f>
        <v/>
      </c>
      <c r="G20" s="889"/>
      <c r="H20" s="889"/>
      <c r="I20" s="890"/>
      <c r="J20" s="890"/>
      <c r="K20" s="292"/>
      <c r="M20" s="889"/>
      <c r="O20" s="288" t="str">
        <f>IF($D20=3,$K20,+IFERROR(VLOOKUP(CONCATENATE(D20,".",F20),Tabelle!$D$10:$F$44,3,),""))</f>
        <v/>
      </c>
      <c r="P20" s="891"/>
      <c r="Q20" s="291"/>
      <c r="R20" s="288" t="str">
        <f>+IF(P20="",O20,+IF(P20=Tabelle!$B$83,'IN_Cespiti_21-22-23'!O20,IF(OR(P20=Tabelle!$B$81,P20=Tabelle!$B$82),'IN_Cespiti_21-22-23'!Q20,0)))</f>
        <v/>
      </c>
      <c r="T20" s="289">
        <f>+IFERROR(VLOOKUP($H20,Tabelle!$N$10:$O$58,2,FALSE),0)</f>
        <v>0</v>
      </c>
      <c r="U20" s="290">
        <f t="shared" si="16"/>
        <v>0</v>
      </c>
      <c r="V20" s="290" t="e">
        <f>IF(OR($M20&gt;$U$5,$M20=""),#REF!*$T20,0)</f>
        <v>#REF!</v>
      </c>
      <c r="W20" s="290">
        <f t="shared" si="17"/>
        <v>0</v>
      </c>
      <c r="X20" s="290" t="e">
        <f>IF(OR($M20&gt;$U$5,$M20=""),#REF!*$T20,0)</f>
        <v>#REF!</v>
      </c>
      <c r="Y20" s="290">
        <f t="shared" si="44"/>
        <v>0</v>
      </c>
      <c r="Z20" s="290">
        <f t="shared" si="45"/>
        <v>0</v>
      </c>
      <c r="AA20" s="290">
        <f t="shared" si="46"/>
        <v>0</v>
      </c>
      <c r="AB20" s="290">
        <f t="shared" si="47"/>
        <v>0</v>
      </c>
      <c r="AC20" s="9"/>
      <c r="AD20" s="289">
        <f>+IFERROR(VLOOKUP($H20,Tabelle!$N$10:$P$58,3,FALSE),0)</f>
        <v>0</v>
      </c>
      <c r="AE20" s="290">
        <f t="shared" si="21"/>
        <v>0</v>
      </c>
      <c r="AF20" s="290" t="e">
        <f>IF(OR($M20&gt;$AE$5,$M20=""),(V20+Y20)*Tabelle!$P$51,0)</f>
        <v>#REF!</v>
      </c>
      <c r="AG20" s="290">
        <f t="shared" si="22"/>
        <v>0</v>
      </c>
      <c r="AH20" s="290" t="e">
        <f>IF(OR($M20&gt;$AE$5,$M20=""),(X20+Z20)*Tabelle!$P$51,0)</f>
        <v>#REF!</v>
      </c>
      <c r="AI20" s="290">
        <f t="shared" si="48"/>
        <v>0</v>
      </c>
      <c r="AJ20" s="290">
        <f t="shared" si="49"/>
        <v>0</v>
      </c>
      <c r="AK20" s="290">
        <f t="shared" si="50"/>
        <v>0</v>
      </c>
      <c r="AL20" s="290">
        <f t="shared" si="51"/>
        <v>0</v>
      </c>
      <c r="AN20" s="289">
        <f>+IFERROR(VLOOKUP($H20,Tabelle!$N$10:$Q$58,4,FALSE),0)</f>
        <v>0</v>
      </c>
      <c r="AO20" s="290">
        <f t="shared" si="52"/>
        <v>0</v>
      </c>
      <c r="AP20" s="290" t="e">
        <f>IF(OR($M20&gt;$AO$5,$M20=""),(AF20+AI20)*Tabelle!$Q$52,0)</f>
        <v>#REF!</v>
      </c>
      <c r="AQ20" s="290">
        <f t="shared" si="53"/>
        <v>0</v>
      </c>
      <c r="AR20" s="290" t="e">
        <f>IF(OR($M20&gt;$AO$5,$M20=""),(AH20+AJ20)*Tabelle!$Q$52,0)</f>
        <v>#REF!</v>
      </c>
      <c r="AS20" s="290">
        <f t="shared" si="54"/>
        <v>0</v>
      </c>
      <c r="AT20" s="290">
        <f t="shared" si="55"/>
        <v>0</v>
      </c>
      <c r="AU20" s="290">
        <f t="shared" si="56"/>
        <v>0</v>
      </c>
      <c r="AV20" s="290">
        <f t="shared" si="57"/>
        <v>0</v>
      </c>
      <c r="AX20" s="289">
        <f>+IFERROR(VLOOKUP($H20,Tabelle!$N$10:$R$58,5,FALSE),0)</f>
        <v>0</v>
      </c>
      <c r="AY20" s="290">
        <f t="shared" si="58"/>
        <v>0</v>
      </c>
      <c r="AZ20" s="290" t="e">
        <f>IF(OR($M20&gt;$AY$5,$M20=""),(AP20+AS20)*Tabelle!$R$53,0)</f>
        <v>#REF!</v>
      </c>
      <c r="BA20" s="290">
        <f t="shared" si="59"/>
        <v>0</v>
      </c>
      <c r="BB20" s="290" t="e">
        <f>IF(OR($M20&gt;$AY$5,$M20=""),(AR20+AT20)*Tabelle!$R$53,0)</f>
        <v>#REF!</v>
      </c>
      <c r="BC20" s="290">
        <f t="shared" si="60"/>
        <v>0</v>
      </c>
      <c r="BD20" s="290">
        <f t="shared" si="61"/>
        <v>0</v>
      </c>
      <c r="BE20" s="290">
        <f t="shared" si="62"/>
        <v>0</v>
      </c>
      <c r="BF20" s="290">
        <f t="shared" si="63"/>
        <v>0</v>
      </c>
      <c r="BH20" s="289">
        <f>+IFERROR(VLOOKUP($H20,Tabelle!$N$10:$S$58,6,FALSE),0)</f>
        <v>0</v>
      </c>
      <c r="BI20" s="290">
        <f t="shared" si="64"/>
        <v>0</v>
      </c>
      <c r="BJ20" s="290" t="e">
        <f>IF(OR($M20&gt;$BI$5,$M20=""),(AZ20+BC20)*Tabelle!$S$54,0)</f>
        <v>#REF!</v>
      </c>
      <c r="BK20" s="290">
        <f t="shared" si="65"/>
        <v>0</v>
      </c>
      <c r="BL20" s="290" t="e">
        <f>IF(OR($M20&gt;$BI$5,$M20=""),(BB20+BD20)*Tabelle!$S$54,0)</f>
        <v>#REF!</v>
      </c>
      <c r="BM20" s="290">
        <f t="shared" si="66"/>
        <v>0</v>
      </c>
      <c r="BN20" s="290">
        <f t="shared" si="67"/>
        <v>0</v>
      </c>
      <c r="BO20" s="290">
        <f t="shared" si="68"/>
        <v>0</v>
      </c>
      <c r="BP20" s="290">
        <f t="shared" si="69"/>
        <v>0</v>
      </c>
      <c r="BR20" s="289">
        <f>+IFERROR(IF(H20=2021,VLOOKUP($H20,Tabelle!$N$10:$T$58,7,FALSE),0),0)</f>
        <v>0</v>
      </c>
      <c r="BS20" s="290">
        <f t="shared" si="70"/>
        <v>0</v>
      </c>
      <c r="BT20" s="290">
        <f t="shared" si="71"/>
        <v>0</v>
      </c>
      <c r="BU20" s="290">
        <f t="shared" si="72"/>
        <v>0</v>
      </c>
      <c r="BV20" s="290">
        <f t="shared" si="73"/>
        <v>0</v>
      </c>
      <c r="BW20" s="290">
        <f t="shared" si="74"/>
        <v>0</v>
      </c>
      <c r="BX20" s="290">
        <f t="shared" si="75"/>
        <v>0</v>
      </c>
      <c r="BZ20" s="289">
        <f>+IFERROR(IF(AND(H20&lt;=2022,H20&gt;=2021),VLOOKUP($H20,Tabelle!$N$10:$U$58,8,FALSE),0),0)</f>
        <v>0</v>
      </c>
      <c r="CA20" s="290">
        <f t="shared" si="76"/>
        <v>0</v>
      </c>
      <c r="CB20" s="290">
        <f>IF(OR($M20&gt;$CA$5,$M20=""),+BU20*Tabelle!$U$56,0)</f>
        <v>0</v>
      </c>
      <c r="CC20" s="290">
        <f t="shared" si="77"/>
        <v>0</v>
      </c>
      <c r="CD20" s="290">
        <f>IF(OR($M20&gt;$CA$5,$M20=""),+BV20*Tabelle!$U$56,0)</f>
        <v>0</v>
      </c>
      <c r="CE20" s="290">
        <f t="shared" si="78"/>
        <v>0</v>
      </c>
      <c r="CF20" s="290">
        <f t="shared" si="79"/>
        <v>0</v>
      </c>
      <c r="CG20" s="290">
        <f t="shared" si="80"/>
        <v>0</v>
      </c>
      <c r="CH20" s="290">
        <f t="shared" si="81"/>
        <v>0</v>
      </c>
      <c r="CJ20" s="289">
        <f>+IFERROR(IF(AND(H20&lt;=2023,H20&gt;=2021),VLOOKUP($H20,Tabelle!$N$10:$V$58,9,FALSE),0),0)</f>
        <v>0</v>
      </c>
      <c r="CK20" s="290">
        <f t="shared" si="82"/>
        <v>0</v>
      </c>
      <c r="CL20" s="290">
        <f>IF(OR($M20&gt;$CK$5,$M20=""),+(CB20+CE20)*Tabelle!$V$57,0)</f>
        <v>0</v>
      </c>
      <c r="CM20" s="290">
        <f t="shared" si="83"/>
        <v>0</v>
      </c>
      <c r="CN20" s="290">
        <f>IF(OR($M20&gt;$CK$5,$M20=""),+(CD20+CF20)*Tabelle!$V$57,0)</f>
        <v>0</v>
      </c>
      <c r="CO20" s="290">
        <f t="shared" si="84"/>
        <v>0</v>
      </c>
      <c r="CP20" s="290">
        <f t="shared" si="85"/>
        <v>0</v>
      </c>
      <c r="CQ20" s="290">
        <f t="shared" si="86"/>
        <v>0</v>
      </c>
      <c r="CR20" s="290">
        <f t="shared" si="87"/>
        <v>0</v>
      </c>
    </row>
    <row r="21" spans="2:96" hidden="1" x14ac:dyDescent="0.3">
      <c r="B21" s="889"/>
      <c r="C21" s="889"/>
      <c r="D21" s="287" t="str">
        <f>++IFERROR(INDEX(Tabelle!$H$11:$H$16,MATCH('IN_Cespiti_21-22-23'!E21,Tabelle!$I$11:$I$16,0)),"")</f>
        <v/>
      </c>
      <c r="E21" s="889"/>
      <c r="F21" s="287" t="str">
        <f>++IFERROR(INDEX(Tabelle!$C$10:$C$44,MATCH('IN_Cespiti_21-22-23'!G21,Tabelle!$E$10:$E$44,0)),"")</f>
        <v/>
      </c>
      <c r="G21" s="889"/>
      <c r="H21" s="889"/>
      <c r="I21" s="890"/>
      <c r="J21" s="890"/>
      <c r="K21" s="292"/>
      <c r="M21" s="889"/>
      <c r="O21" s="288" t="str">
        <f>IF($D21=3,$K21,+IFERROR(VLOOKUP(CONCATENATE(D21,".",F21),Tabelle!$D$10:$F$44,3,),""))</f>
        <v/>
      </c>
      <c r="P21" s="891"/>
      <c r="Q21" s="291"/>
      <c r="R21" s="288" t="str">
        <f>+IF(P21="",O21,+IF(P21=Tabelle!$B$83,'IN_Cespiti_21-22-23'!O21,IF(OR(P21=Tabelle!$B$81,P21=Tabelle!$B$82),'IN_Cespiti_21-22-23'!Q21,0)))</f>
        <v/>
      </c>
      <c r="T21" s="289">
        <f>+IFERROR(VLOOKUP($H21,Tabelle!$N$10:$O$58,2,FALSE),0)</f>
        <v>0</v>
      </c>
      <c r="U21" s="290">
        <f t="shared" si="16"/>
        <v>0</v>
      </c>
      <c r="V21" s="290" t="e">
        <f>IF(OR($M21&gt;$U$5,$M21=""),#REF!*$T21,0)</f>
        <v>#REF!</v>
      </c>
      <c r="W21" s="290">
        <f t="shared" si="17"/>
        <v>0</v>
      </c>
      <c r="X21" s="290" t="e">
        <f>IF(OR($M21&gt;$U$5,$M21=""),#REF!*$T21,0)</f>
        <v>#REF!</v>
      </c>
      <c r="Y21" s="290">
        <f t="shared" si="44"/>
        <v>0</v>
      </c>
      <c r="Z21" s="290">
        <f t="shared" si="45"/>
        <v>0</v>
      </c>
      <c r="AA21" s="290">
        <f t="shared" si="46"/>
        <v>0</v>
      </c>
      <c r="AB21" s="290">
        <f t="shared" si="47"/>
        <v>0</v>
      </c>
      <c r="AC21" s="9"/>
      <c r="AD21" s="289">
        <f>+IFERROR(VLOOKUP($H21,Tabelle!$N$10:$P$58,3,FALSE),0)</f>
        <v>0</v>
      </c>
      <c r="AE21" s="290">
        <f t="shared" si="21"/>
        <v>0</v>
      </c>
      <c r="AF21" s="290" t="e">
        <f>IF(OR($M21&gt;$AE$5,$M21=""),(V21+Y21)*Tabelle!$P$51,0)</f>
        <v>#REF!</v>
      </c>
      <c r="AG21" s="290">
        <f t="shared" si="22"/>
        <v>0</v>
      </c>
      <c r="AH21" s="290" t="e">
        <f>IF(OR($M21&gt;$AE$5,$M21=""),(X21+Z21)*Tabelle!$P$51,0)</f>
        <v>#REF!</v>
      </c>
      <c r="AI21" s="290">
        <f t="shared" si="48"/>
        <v>0</v>
      </c>
      <c r="AJ21" s="290">
        <f t="shared" si="49"/>
        <v>0</v>
      </c>
      <c r="AK21" s="290">
        <f t="shared" si="50"/>
        <v>0</v>
      </c>
      <c r="AL21" s="290">
        <f t="shared" si="51"/>
        <v>0</v>
      </c>
      <c r="AN21" s="289">
        <f>+IFERROR(VLOOKUP($H21,Tabelle!$N$10:$Q$58,4,FALSE),0)</f>
        <v>0</v>
      </c>
      <c r="AO21" s="290">
        <f t="shared" si="52"/>
        <v>0</v>
      </c>
      <c r="AP21" s="290" t="e">
        <f>IF(OR($M21&gt;$AO$5,$M21=""),(AF21+AI21)*Tabelle!$Q$52,0)</f>
        <v>#REF!</v>
      </c>
      <c r="AQ21" s="290">
        <f t="shared" si="53"/>
        <v>0</v>
      </c>
      <c r="AR21" s="290" t="e">
        <f>IF(OR($M21&gt;$AO$5,$M21=""),(AH21+AJ21)*Tabelle!$Q$52,0)</f>
        <v>#REF!</v>
      </c>
      <c r="AS21" s="290">
        <f t="shared" si="54"/>
        <v>0</v>
      </c>
      <c r="AT21" s="290">
        <f t="shared" si="55"/>
        <v>0</v>
      </c>
      <c r="AU21" s="290">
        <f t="shared" si="56"/>
        <v>0</v>
      </c>
      <c r="AV21" s="290">
        <f t="shared" si="57"/>
        <v>0</v>
      </c>
      <c r="AX21" s="289">
        <f>+IFERROR(VLOOKUP($H21,Tabelle!$N$10:$R$58,5,FALSE),0)</f>
        <v>0</v>
      </c>
      <c r="AY21" s="290">
        <f t="shared" si="58"/>
        <v>0</v>
      </c>
      <c r="AZ21" s="290" t="e">
        <f>IF(OR($M21&gt;$AY$5,$M21=""),(AP21+AS21)*Tabelle!$R$53,0)</f>
        <v>#REF!</v>
      </c>
      <c r="BA21" s="290">
        <f t="shared" si="59"/>
        <v>0</v>
      </c>
      <c r="BB21" s="290" t="e">
        <f>IF(OR($M21&gt;$AY$5,$M21=""),(AR21+AT21)*Tabelle!$R$53,0)</f>
        <v>#REF!</v>
      </c>
      <c r="BC21" s="290">
        <f t="shared" si="60"/>
        <v>0</v>
      </c>
      <c r="BD21" s="290">
        <f t="shared" si="61"/>
        <v>0</v>
      </c>
      <c r="BE21" s="290">
        <f t="shared" si="62"/>
        <v>0</v>
      </c>
      <c r="BF21" s="290">
        <f t="shared" si="63"/>
        <v>0</v>
      </c>
      <c r="BH21" s="289">
        <f>+IFERROR(VLOOKUP($H21,Tabelle!$N$10:$S$58,6,FALSE),0)</f>
        <v>0</v>
      </c>
      <c r="BI21" s="290">
        <f t="shared" si="64"/>
        <v>0</v>
      </c>
      <c r="BJ21" s="290" t="e">
        <f>IF(OR($M21&gt;$BI$5,$M21=""),(AZ21+BC21)*Tabelle!$S$54,0)</f>
        <v>#REF!</v>
      </c>
      <c r="BK21" s="290">
        <f t="shared" si="65"/>
        <v>0</v>
      </c>
      <c r="BL21" s="290" t="e">
        <f>IF(OR($M21&gt;$BI$5,$M21=""),(BB21+BD21)*Tabelle!$S$54,0)</f>
        <v>#REF!</v>
      </c>
      <c r="BM21" s="290">
        <f t="shared" si="66"/>
        <v>0</v>
      </c>
      <c r="BN21" s="290">
        <f t="shared" si="67"/>
        <v>0</v>
      </c>
      <c r="BO21" s="290">
        <f t="shared" si="68"/>
        <v>0</v>
      </c>
      <c r="BP21" s="290">
        <f t="shared" si="69"/>
        <v>0</v>
      </c>
      <c r="BR21" s="289">
        <f>+IFERROR(IF(H21=2021,VLOOKUP($H21,Tabelle!$N$10:$T$58,7,FALSE),0),0)</f>
        <v>0</v>
      </c>
      <c r="BS21" s="290">
        <f t="shared" si="70"/>
        <v>0</v>
      </c>
      <c r="BT21" s="290">
        <f t="shared" si="71"/>
        <v>0</v>
      </c>
      <c r="BU21" s="290">
        <f t="shared" si="72"/>
        <v>0</v>
      </c>
      <c r="BV21" s="290">
        <f t="shared" si="73"/>
        <v>0</v>
      </c>
      <c r="BW21" s="290">
        <f t="shared" si="74"/>
        <v>0</v>
      </c>
      <c r="BX21" s="290">
        <f t="shared" si="75"/>
        <v>0</v>
      </c>
      <c r="BZ21" s="289">
        <f>+IFERROR(IF(AND(H21&lt;=2022,H21&gt;=2021),VLOOKUP($H21,Tabelle!$N$10:$U$58,8,FALSE),0),0)</f>
        <v>0</v>
      </c>
      <c r="CA21" s="290">
        <f t="shared" si="76"/>
        <v>0</v>
      </c>
      <c r="CB21" s="290">
        <f>IF(OR($M21&gt;$CA$5,$M21=""),+BU21*Tabelle!$U$56,0)</f>
        <v>0</v>
      </c>
      <c r="CC21" s="290">
        <f t="shared" si="77"/>
        <v>0</v>
      </c>
      <c r="CD21" s="290">
        <f>IF(OR($M21&gt;$CA$5,$M21=""),+BV21*Tabelle!$U$56,0)</f>
        <v>0</v>
      </c>
      <c r="CE21" s="290">
        <f t="shared" si="78"/>
        <v>0</v>
      </c>
      <c r="CF21" s="290">
        <f t="shared" si="79"/>
        <v>0</v>
      </c>
      <c r="CG21" s="290">
        <f t="shared" si="80"/>
        <v>0</v>
      </c>
      <c r="CH21" s="290">
        <f t="shared" si="81"/>
        <v>0</v>
      </c>
      <c r="CJ21" s="289">
        <f>+IFERROR(IF(AND(H21&lt;=2023,H21&gt;=2021),VLOOKUP($H21,Tabelle!$N$10:$V$58,9,FALSE),0),0)</f>
        <v>0</v>
      </c>
      <c r="CK21" s="290">
        <f t="shared" si="82"/>
        <v>0</v>
      </c>
      <c r="CL21" s="290">
        <f>IF(OR($M21&gt;$CK$5,$M21=""),+(CB21+CE21)*Tabelle!$V$57,0)</f>
        <v>0</v>
      </c>
      <c r="CM21" s="290">
        <f t="shared" si="83"/>
        <v>0</v>
      </c>
      <c r="CN21" s="290">
        <f>IF(OR($M21&gt;$CK$5,$M21=""),+(CD21+CF21)*Tabelle!$V$57,0)</f>
        <v>0</v>
      </c>
      <c r="CO21" s="290">
        <f t="shared" si="84"/>
        <v>0</v>
      </c>
      <c r="CP21" s="290">
        <f t="shared" si="85"/>
        <v>0</v>
      </c>
      <c r="CQ21" s="290">
        <f t="shared" si="86"/>
        <v>0</v>
      </c>
      <c r="CR21" s="290">
        <f t="shared" si="87"/>
        <v>0</v>
      </c>
    </row>
    <row r="22" spans="2:96" hidden="1" x14ac:dyDescent="0.3">
      <c r="B22" s="889"/>
      <c r="C22" s="889"/>
      <c r="D22" s="287" t="str">
        <f>++IFERROR(INDEX(Tabelle!$H$11:$H$16,MATCH('IN_Cespiti_21-22-23'!E22,Tabelle!$I$11:$I$16,0)),"")</f>
        <v/>
      </c>
      <c r="E22" s="889"/>
      <c r="F22" s="287" t="str">
        <f>++IFERROR(INDEX(Tabelle!$C$10:$C$44,MATCH('IN_Cespiti_21-22-23'!G22,Tabelle!$E$10:$E$44,0)),"")</f>
        <v/>
      </c>
      <c r="G22" s="889"/>
      <c r="H22" s="889"/>
      <c r="I22" s="890"/>
      <c r="J22" s="890"/>
      <c r="K22" s="292"/>
      <c r="M22" s="889"/>
      <c r="O22" s="288" t="str">
        <f>IF($D22=3,$K22,+IFERROR(VLOOKUP(CONCATENATE(D22,".",F22),Tabelle!$D$10:$F$44,3,),""))</f>
        <v/>
      </c>
      <c r="P22" s="891"/>
      <c r="Q22" s="291"/>
      <c r="R22" s="288" t="str">
        <f>+IF(P22="",O22,+IF(P22=Tabelle!$B$83,'IN_Cespiti_21-22-23'!O22,IF(OR(P22=Tabelle!$B$81,P22=Tabelle!$B$82),'IN_Cespiti_21-22-23'!Q22,0)))</f>
        <v/>
      </c>
      <c r="T22" s="289">
        <f>+IFERROR(VLOOKUP($H22,Tabelle!$N$10:$O$58,2,FALSE),0)</f>
        <v>0</v>
      </c>
      <c r="U22" s="290">
        <f t="shared" si="16"/>
        <v>0</v>
      </c>
      <c r="V22" s="290" t="e">
        <f>IF(OR($M22&gt;$U$5,$M22=""),#REF!*$T22,0)</f>
        <v>#REF!</v>
      </c>
      <c r="W22" s="290">
        <f t="shared" si="17"/>
        <v>0</v>
      </c>
      <c r="X22" s="290" t="e">
        <f>IF(OR($M22&gt;$U$5,$M22=""),#REF!*$T22,0)</f>
        <v>#REF!</v>
      </c>
      <c r="Y22" s="290">
        <f t="shared" si="44"/>
        <v>0</v>
      </c>
      <c r="Z22" s="290">
        <f t="shared" si="45"/>
        <v>0</v>
      </c>
      <c r="AA22" s="290">
        <f t="shared" si="46"/>
        <v>0</v>
      </c>
      <c r="AB22" s="290">
        <f t="shared" si="47"/>
        <v>0</v>
      </c>
      <c r="AC22" s="9"/>
      <c r="AD22" s="289">
        <f>+IFERROR(VLOOKUP($H22,Tabelle!$N$10:$P$58,3,FALSE),0)</f>
        <v>0</v>
      </c>
      <c r="AE22" s="290">
        <f t="shared" si="21"/>
        <v>0</v>
      </c>
      <c r="AF22" s="290" t="e">
        <f>IF(OR($M22&gt;$AE$5,$M22=""),(V22+Y22)*Tabelle!$P$51,0)</f>
        <v>#REF!</v>
      </c>
      <c r="AG22" s="290">
        <f t="shared" si="22"/>
        <v>0</v>
      </c>
      <c r="AH22" s="290" t="e">
        <f>IF(OR($M22&gt;$AE$5,$M22=""),(X22+Z22)*Tabelle!$P$51,0)</f>
        <v>#REF!</v>
      </c>
      <c r="AI22" s="290">
        <f t="shared" si="48"/>
        <v>0</v>
      </c>
      <c r="AJ22" s="290">
        <f t="shared" si="49"/>
        <v>0</v>
      </c>
      <c r="AK22" s="290">
        <f t="shared" si="50"/>
        <v>0</v>
      </c>
      <c r="AL22" s="290">
        <f t="shared" si="51"/>
        <v>0</v>
      </c>
      <c r="AN22" s="289">
        <f>+IFERROR(VLOOKUP($H22,Tabelle!$N$10:$Q$58,4,FALSE),0)</f>
        <v>0</v>
      </c>
      <c r="AO22" s="290">
        <f t="shared" si="52"/>
        <v>0</v>
      </c>
      <c r="AP22" s="290" t="e">
        <f>IF(OR($M22&gt;$AO$5,$M22=""),(AF22+AI22)*Tabelle!$Q$52,0)</f>
        <v>#REF!</v>
      </c>
      <c r="AQ22" s="290">
        <f t="shared" si="53"/>
        <v>0</v>
      </c>
      <c r="AR22" s="290" t="e">
        <f>IF(OR($M22&gt;$AO$5,$M22=""),(AH22+AJ22)*Tabelle!$Q$52,0)</f>
        <v>#REF!</v>
      </c>
      <c r="AS22" s="290">
        <f t="shared" si="54"/>
        <v>0</v>
      </c>
      <c r="AT22" s="290">
        <f t="shared" si="55"/>
        <v>0</v>
      </c>
      <c r="AU22" s="290">
        <f t="shared" si="56"/>
        <v>0</v>
      </c>
      <c r="AV22" s="290">
        <f t="shared" si="57"/>
        <v>0</v>
      </c>
      <c r="AX22" s="289">
        <f>+IFERROR(VLOOKUP($H22,Tabelle!$N$10:$R$58,5,FALSE),0)</f>
        <v>0</v>
      </c>
      <c r="AY22" s="290">
        <f t="shared" si="58"/>
        <v>0</v>
      </c>
      <c r="AZ22" s="290" t="e">
        <f>IF(OR($M22&gt;$AY$5,$M22=""),(AP22+AS22)*Tabelle!$R$53,0)</f>
        <v>#REF!</v>
      </c>
      <c r="BA22" s="290">
        <f t="shared" si="59"/>
        <v>0</v>
      </c>
      <c r="BB22" s="290" t="e">
        <f>IF(OR($M22&gt;$AY$5,$M22=""),(AR22+AT22)*Tabelle!$R$53,0)</f>
        <v>#REF!</v>
      </c>
      <c r="BC22" s="290">
        <f t="shared" si="60"/>
        <v>0</v>
      </c>
      <c r="BD22" s="290">
        <f t="shared" si="61"/>
        <v>0</v>
      </c>
      <c r="BE22" s="290">
        <f t="shared" si="62"/>
        <v>0</v>
      </c>
      <c r="BF22" s="290">
        <f t="shared" si="63"/>
        <v>0</v>
      </c>
      <c r="BH22" s="289">
        <f>+IFERROR(VLOOKUP($H22,Tabelle!$N$10:$S$58,6,FALSE),0)</f>
        <v>0</v>
      </c>
      <c r="BI22" s="290">
        <f t="shared" si="64"/>
        <v>0</v>
      </c>
      <c r="BJ22" s="290" t="e">
        <f>IF(OR($M22&gt;$BI$5,$M22=""),(AZ22+BC22)*Tabelle!$S$54,0)</f>
        <v>#REF!</v>
      </c>
      <c r="BK22" s="290">
        <f t="shared" si="65"/>
        <v>0</v>
      </c>
      <c r="BL22" s="290" t="e">
        <f>IF(OR($M22&gt;$BI$5,$M22=""),(BB22+BD22)*Tabelle!$S$54,0)</f>
        <v>#REF!</v>
      </c>
      <c r="BM22" s="290">
        <f t="shared" si="66"/>
        <v>0</v>
      </c>
      <c r="BN22" s="290">
        <f t="shared" si="67"/>
        <v>0</v>
      </c>
      <c r="BO22" s="290">
        <f t="shared" si="68"/>
        <v>0</v>
      </c>
      <c r="BP22" s="290">
        <f t="shared" si="69"/>
        <v>0</v>
      </c>
      <c r="BR22" s="289">
        <f>+IFERROR(IF(H22=2021,VLOOKUP($H22,Tabelle!$N$10:$T$58,7,FALSE),0),0)</f>
        <v>0</v>
      </c>
      <c r="BS22" s="290">
        <f t="shared" si="70"/>
        <v>0</v>
      </c>
      <c r="BT22" s="290">
        <f t="shared" si="71"/>
        <v>0</v>
      </c>
      <c r="BU22" s="290">
        <f t="shared" si="72"/>
        <v>0</v>
      </c>
      <c r="BV22" s="290">
        <f t="shared" si="73"/>
        <v>0</v>
      </c>
      <c r="BW22" s="290">
        <f t="shared" si="74"/>
        <v>0</v>
      </c>
      <c r="BX22" s="290">
        <f t="shared" si="75"/>
        <v>0</v>
      </c>
      <c r="BZ22" s="289">
        <f>+IFERROR(IF(AND(H22&lt;=2022,H22&gt;=2021),VLOOKUP($H22,Tabelle!$N$10:$U$58,8,FALSE),0),0)</f>
        <v>0</v>
      </c>
      <c r="CA22" s="290">
        <f t="shared" si="76"/>
        <v>0</v>
      </c>
      <c r="CB22" s="290">
        <f>IF(OR($M22&gt;$CA$5,$M22=""),+BU22*Tabelle!$U$56,0)</f>
        <v>0</v>
      </c>
      <c r="CC22" s="290">
        <f t="shared" si="77"/>
        <v>0</v>
      </c>
      <c r="CD22" s="290">
        <f>IF(OR($M22&gt;$CA$5,$M22=""),+BV22*Tabelle!$U$56,0)</f>
        <v>0</v>
      </c>
      <c r="CE22" s="290">
        <f t="shared" si="78"/>
        <v>0</v>
      </c>
      <c r="CF22" s="290">
        <f t="shared" si="79"/>
        <v>0</v>
      </c>
      <c r="CG22" s="290">
        <f t="shared" si="80"/>
        <v>0</v>
      </c>
      <c r="CH22" s="290">
        <f t="shared" si="81"/>
        <v>0</v>
      </c>
      <c r="CJ22" s="289">
        <f>+IFERROR(IF(AND(H22&lt;=2023,H22&gt;=2021),VLOOKUP($H22,Tabelle!$N$10:$V$58,9,FALSE),0),0)</f>
        <v>0</v>
      </c>
      <c r="CK22" s="290">
        <f t="shared" si="82"/>
        <v>0</v>
      </c>
      <c r="CL22" s="290">
        <f>IF(OR($M22&gt;$CK$5,$M22=""),+(CB22+CE22)*Tabelle!$V$57,0)</f>
        <v>0</v>
      </c>
      <c r="CM22" s="290">
        <f t="shared" si="83"/>
        <v>0</v>
      </c>
      <c r="CN22" s="290">
        <f>IF(OR($M22&gt;$CK$5,$M22=""),+(CD22+CF22)*Tabelle!$V$57,0)</f>
        <v>0</v>
      </c>
      <c r="CO22" s="290">
        <f t="shared" si="84"/>
        <v>0</v>
      </c>
      <c r="CP22" s="290">
        <f t="shared" si="85"/>
        <v>0</v>
      </c>
      <c r="CQ22" s="290">
        <f t="shared" si="86"/>
        <v>0</v>
      </c>
      <c r="CR22" s="290">
        <f t="shared" si="87"/>
        <v>0</v>
      </c>
    </row>
    <row r="23" spans="2:96" hidden="1" x14ac:dyDescent="0.3">
      <c r="B23" s="889"/>
      <c r="C23" s="889"/>
      <c r="D23" s="287" t="str">
        <f>++IFERROR(INDEX(Tabelle!$H$11:$H$16,MATCH('IN_Cespiti_21-22-23'!E23,Tabelle!$I$11:$I$16,0)),"")</f>
        <v/>
      </c>
      <c r="E23" s="889"/>
      <c r="F23" s="287" t="str">
        <f>++IFERROR(INDEX(Tabelle!$C$10:$C$44,MATCH('IN_Cespiti_21-22-23'!G23,Tabelle!$E$10:$E$44,0)),"")</f>
        <v/>
      </c>
      <c r="G23" s="889"/>
      <c r="H23" s="889"/>
      <c r="I23" s="890"/>
      <c r="J23" s="890"/>
      <c r="K23" s="292"/>
      <c r="M23" s="889"/>
      <c r="O23" s="288" t="str">
        <f>IF($D23=3,$K23,+IFERROR(VLOOKUP(CONCATENATE(D23,".",F23),Tabelle!$D$10:$F$44,3,),""))</f>
        <v/>
      </c>
      <c r="P23" s="891"/>
      <c r="Q23" s="291"/>
      <c r="R23" s="288" t="str">
        <f>+IF(P23="",O23,+IF(P23=Tabelle!$B$83,'IN_Cespiti_21-22-23'!O23,IF(OR(P23=Tabelle!$B$81,P23=Tabelle!$B$82),'IN_Cespiti_21-22-23'!Q23,0)))</f>
        <v/>
      </c>
      <c r="T23" s="289">
        <f>+IFERROR(VLOOKUP($H23,Tabelle!$N$10:$O$58,2,FALSE),0)</f>
        <v>0</v>
      </c>
      <c r="U23" s="290">
        <f t="shared" si="16"/>
        <v>0</v>
      </c>
      <c r="V23" s="290" t="e">
        <f>IF(OR($M23&gt;$U$5,$M23=""),#REF!*$T23,0)</f>
        <v>#REF!</v>
      </c>
      <c r="W23" s="290">
        <f t="shared" si="17"/>
        <v>0</v>
      </c>
      <c r="X23" s="290" t="e">
        <f>IF(OR($M23&gt;$U$5,$M23=""),#REF!*$T23,0)</f>
        <v>#REF!</v>
      </c>
      <c r="Y23" s="290">
        <f t="shared" si="44"/>
        <v>0</v>
      </c>
      <c r="Z23" s="290">
        <f t="shared" si="45"/>
        <v>0</v>
      </c>
      <c r="AA23" s="290">
        <f t="shared" si="46"/>
        <v>0</v>
      </c>
      <c r="AB23" s="290">
        <f t="shared" si="47"/>
        <v>0</v>
      </c>
      <c r="AC23" s="9"/>
      <c r="AD23" s="289">
        <f>+IFERROR(VLOOKUP($H23,Tabelle!$N$10:$P$58,3,FALSE),0)</f>
        <v>0</v>
      </c>
      <c r="AE23" s="290">
        <f t="shared" si="21"/>
        <v>0</v>
      </c>
      <c r="AF23" s="290" t="e">
        <f>IF(OR($M23&gt;$AE$5,$M23=""),(V23+Y23)*Tabelle!$P$51,0)</f>
        <v>#REF!</v>
      </c>
      <c r="AG23" s="290">
        <f t="shared" si="22"/>
        <v>0</v>
      </c>
      <c r="AH23" s="290" t="e">
        <f>IF(OR($M23&gt;$AE$5,$M23=""),(X23+Z23)*Tabelle!$P$51,0)</f>
        <v>#REF!</v>
      </c>
      <c r="AI23" s="290">
        <f t="shared" si="48"/>
        <v>0</v>
      </c>
      <c r="AJ23" s="290">
        <f t="shared" si="49"/>
        <v>0</v>
      </c>
      <c r="AK23" s="290">
        <f t="shared" si="50"/>
        <v>0</v>
      </c>
      <c r="AL23" s="290">
        <f t="shared" si="51"/>
        <v>0</v>
      </c>
      <c r="AN23" s="289">
        <f>+IFERROR(VLOOKUP($H23,Tabelle!$N$10:$Q$58,4,FALSE),0)</f>
        <v>0</v>
      </c>
      <c r="AO23" s="290">
        <f t="shared" si="52"/>
        <v>0</v>
      </c>
      <c r="AP23" s="290" t="e">
        <f>IF(OR($M23&gt;$AO$5,$M23=""),(AF23+AI23)*Tabelle!$Q$52,0)</f>
        <v>#REF!</v>
      </c>
      <c r="AQ23" s="290">
        <f t="shared" si="53"/>
        <v>0</v>
      </c>
      <c r="AR23" s="290" t="e">
        <f>IF(OR($M23&gt;$AO$5,$M23=""),(AH23+AJ23)*Tabelle!$Q$52,0)</f>
        <v>#REF!</v>
      </c>
      <c r="AS23" s="290">
        <f t="shared" si="54"/>
        <v>0</v>
      </c>
      <c r="AT23" s="290">
        <f t="shared" si="55"/>
        <v>0</v>
      </c>
      <c r="AU23" s="290">
        <f t="shared" si="56"/>
        <v>0</v>
      </c>
      <c r="AV23" s="290">
        <f t="shared" si="57"/>
        <v>0</v>
      </c>
      <c r="AX23" s="289">
        <f>+IFERROR(VLOOKUP($H23,Tabelle!$N$10:$R$58,5,FALSE),0)</f>
        <v>0</v>
      </c>
      <c r="AY23" s="290">
        <f t="shared" si="58"/>
        <v>0</v>
      </c>
      <c r="AZ23" s="290" t="e">
        <f>IF(OR($M23&gt;$AY$5,$M23=""),(AP23+AS23)*Tabelle!$R$53,0)</f>
        <v>#REF!</v>
      </c>
      <c r="BA23" s="290">
        <f t="shared" si="59"/>
        <v>0</v>
      </c>
      <c r="BB23" s="290" t="e">
        <f>IF(OR($M23&gt;$AY$5,$M23=""),(AR23+AT23)*Tabelle!$R$53,0)</f>
        <v>#REF!</v>
      </c>
      <c r="BC23" s="290">
        <f t="shared" si="60"/>
        <v>0</v>
      </c>
      <c r="BD23" s="290">
        <f t="shared" si="61"/>
        <v>0</v>
      </c>
      <c r="BE23" s="290">
        <f t="shared" si="62"/>
        <v>0</v>
      </c>
      <c r="BF23" s="290">
        <f t="shared" si="63"/>
        <v>0</v>
      </c>
      <c r="BH23" s="289">
        <f>+IFERROR(VLOOKUP($H23,Tabelle!$N$10:$S$58,6,FALSE),0)</f>
        <v>0</v>
      </c>
      <c r="BI23" s="290">
        <f t="shared" si="64"/>
        <v>0</v>
      </c>
      <c r="BJ23" s="290" t="e">
        <f>IF(OR($M23&gt;$BI$5,$M23=""),(AZ23+BC23)*Tabelle!$S$54,0)</f>
        <v>#REF!</v>
      </c>
      <c r="BK23" s="290">
        <f t="shared" si="65"/>
        <v>0</v>
      </c>
      <c r="BL23" s="290" t="e">
        <f>IF(OR($M23&gt;$BI$5,$M23=""),(BB23+BD23)*Tabelle!$S$54,0)</f>
        <v>#REF!</v>
      </c>
      <c r="BM23" s="290">
        <f t="shared" si="66"/>
        <v>0</v>
      </c>
      <c r="BN23" s="290">
        <f t="shared" si="67"/>
        <v>0</v>
      </c>
      <c r="BO23" s="290">
        <f t="shared" si="68"/>
        <v>0</v>
      </c>
      <c r="BP23" s="290">
        <f t="shared" si="69"/>
        <v>0</v>
      </c>
      <c r="BR23" s="289">
        <f>+IFERROR(IF(H23=2021,VLOOKUP($H23,Tabelle!$N$10:$T$58,7,FALSE),0),0)</f>
        <v>0</v>
      </c>
      <c r="BS23" s="290">
        <f t="shared" si="70"/>
        <v>0</v>
      </c>
      <c r="BT23" s="290">
        <f t="shared" si="71"/>
        <v>0</v>
      </c>
      <c r="BU23" s="290">
        <f t="shared" si="72"/>
        <v>0</v>
      </c>
      <c r="BV23" s="290">
        <f t="shared" si="73"/>
        <v>0</v>
      </c>
      <c r="BW23" s="290">
        <f t="shared" si="74"/>
        <v>0</v>
      </c>
      <c r="BX23" s="290">
        <f t="shared" si="75"/>
        <v>0</v>
      </c>
      <c r="BZ23" s="289">
        <f>+IFERROR(IF(AND(H23&lt;=2022,H23&gt;=2021),VLOOKUP($H23,Tabelle!$N$10:$U$58,8,FALSE),0),0)</f>
        <v>0</v>
      </c>
      <c r="CA23" s="290">
        <f t="shared" si="76"/>
        <v>0</v>
      </c>
      <c r="CB23" s="290">
        <f>IF(OR($M23&gt;$CA$5,$M23=""),+BU23*Tabelle!$U$56,0)</f>
        <v>0</v>
      </c>
      <c r="CC23" s="290">
        <f t="shared" si="77"/>
        <v>0</v>
      </c>
      <c r="CD23" s="290">
        <f>IF(OR($M23&gt;$CA$5,$M23=""),+BV23*Tabelle!$U$56,0)</f>
        <v>0</v>
      </c>
      <c r="CE23" s="290">
        <f t="shared" si="78"/>
        <v>0</v>
      </c>
      <c r="CF23" s="290">
        <f t="shared" si="79"/>
        <v>0</v>
      </c>
      <c r="CG23" s="290">
        <f t="shared" si="80"/>
        <v>0</v>
      </c>
      <c r="CH23" s="290">
        <f t="shared" si="81"/>
        <v>0</v>
      </c>
      <c r="CJ23" s="289">
        <f>+IFERROR(IF(AND(H23&lt;=2023,H23&gt;=2021),VLOOKUP($H23,Tabelle!$N$10:$V$58,9,FALSE),0),0)</f>
        <v>0</v>
      </c>
      <c r="CK23" s="290">
        <f t="shared" si="82"/>
        <v>0</v>
      </c>
      <c r="CL23" s="290">
        <f>IF(OR($M23&gt;$CK$5,$M23=""),+(CB23+CE23)*Tabelle!$V$57,0)</f>
        <v>0</v>
      </c>
      <c r="CM23" s="290">
        <f t="shared" si="83"/>
        <v>0</v>
      </c>
      <c r="CN23" s="290">
        <f>IF(OR($M23&gt;$CK$5,$M23=""),+(CD23+CF23)*Tabelle!$V$57,0)</f>
        <v>0</v>
      </c>
      <c r="CO23" s="290">
        <f t="shared" si="84"/>
        <v>0</v>
      </c>
      <c r="CP23" s="290">
        <f t="shared" si="85"/>
        <v>0</v>
      </c>
      <c r="CQ23" s="290">
        <f t="shared" si="86"/>
        <v>0</v>
      </c>
      <c r="CR23" s="290">
        <f t="shared" si="87"/>
        <v>0</v>
      </c>
    </row>
    <row r="24" spans="2:96" hidden="1" x14ac:dyDescent="0.3">
      <c r="B24" s="889"/>
      <c r="C24" s="889"/>
      <c r="D24" s="287" t="str">
        <f>++IFERROR(INDEX(Tabelle!$H$11:$H$16,MATCH('IN_Cespiti_21-22-23'!E24,Tabelle!$I$11:$I$16,0)),"")</f>
        <v/>
      </c>
      <c r="E24" s="889"/>
      <c r="F24" s="287" t="str">
        <f>++IFERROR(INDEX(Tabelle!$C$10:$C$44,MATCH('IN_Cespiti_21-22-23'!G24,Tabelle!$E$10:$E$44,0)),"")</f>
        <v/>
      </c>
      <c r="G24" s="889"/>
      <c r="H24" s="889"/>
      <c r="I24" s="890"/>
      <c r="J24" s="890"/>
      <c r="K24" s="292"/>
      <c r="M24" s="889"/>
      <c r="O24" s="288" t="str">
        <f>IF($D24=3,$K24,+IFERROR(VLOOKUP(CONCATENATE(D24,".",F24),Tabelle!$D$10:$F$44,3,),""))</f>
        <v/>
      </c>
      <c r="P24" s="891"/>
      <c r="Q24" s="291"/>
      <c r="R24" s="288" t="str">
        <f>+IF(P24="",O24,+IF(P24=Tabelle!$B$83,'IN_Cespiti_21-22-23'!O24,IF(OR(P24=Tabelle!$B$81,P24=Tabelle!$B$82),'IN_Cespiti_21-22-23'!Q24,0)))</f>
        <v/>
      </c>
      <c r="T24" s="289">
        <f>+IFERROR(VLOOKUP($H24,Tabelle!$N$10:$O$58,2,FALSE),0)</f>
        <v>0</v>
      </c>
      <c r="U24" s="290">
        <f t="shared" si="16"/>
        <v>0</v>
      </c>
      <c r="V24" s="290" t="e">
        <f>IF(OR($M24&gt;$U$5,$M24=""),#REF!*$T24,0)</f>
        <v>#REF!</v>
      </c>
      <c r="W24" s="290">
        <f t="shared" si="17"/>
        <v>0</v>
      </c>
      <c r="X24" s="290" t="e">
        <f>IF(OR($M24&gt;$U$5,$M24=""),#REF!*$T24,0)</f>
        <v>#REF!</v>
      </c>
      <c r="Y24" s="290">
        <f t="shared" si="44"/>
        <v>0</v>
      </c>
      <c r="Z24" s="290">
        <f t="shared" si="45"/>
        <v>0</v>
      </c>
      <c r="AA24" s="290">
        <f t="shared" si="46"/>
        <v>0</v>
      </c>
      <c r="AB24" s="290">
        <f t="shared" si="47"/>
        <v>0</v>
      </c>
      <c r="AC24" s="9"/>
      <c r="AD24" s="289">
        <f>+IFERROR(VLOOKUP($H24,Tabelle!$N$10:$P$58,3,FALSE),0)</f>
        <v>0</v>
      </c>
      <c r="AE24" s="290">
        <f t="shared" si="21"/>
        <v>0</v>
      </c>
      <c r="AF24" s="290" t="e">
        <f>IF(OR($M24&gt;$AE$5,$M24=""),(V24+Y24)*Tabelle!$P$51,0)</f>
        <v>#REF!</v>
      </c>
      <c r="AG24" s="290">
        <f t="shared" si="22"/>
        <v>0</v>
      </c>
      <c r="AH24" s="290" t="e">
        <f>IF(OR($M24&gt;$AE$5,$M24=""),(X24+Z24)*Tabelle!$P$51,0)</f>
        <v>#REF!</v>
      </c>
      <c r="AI24" s="290">
        <f t="shared" si="48"/>
        <v>0</v>
      </c>
      <c r="AJ24" s="290">
        <f t="shared" si="49"/>
        <v>0</v>
      </c>
      <c r="AK24" s="290">
        <f t="shared" si="50"/>
        <v>0</v>
      </c>
      <c r="AL24" s="290">
        <f t="shared" si="51"/>
        <v>0</v>
      </c>
      <c r="AN24" s="289">
        <f>+IFERROR(VLOOKUP($H24,Tabelle!$N$10:$Q$58,4,FALSE),0)</f>
        <v>0</v>
      </c>
      <c r="AO24" s="290">
        <f t="shared" si="52"/>
        <v>0</v>
      </c>
      <c r="AP24" s="290" t="e">
        <f>IF(OR($M24&gt;$AO$5,$M24=""),(AF24+AI24)*Tabelle!$Q$52,0)</f>
        <v>#REF!</v>
      </c>
      <c r="AQ24" s="290">
        <f t="shared" si="53"/>
        <v>0</v>
      </c>
      <c r="AR24" s="290" t="e">
        <f>IF(OR($M24&gt;$AO$5,$M24=""),(AH24+AJ24)*Tabelle!$Q$52,0)</f>
        <v>#REF!</v>
      </c>
      <c r="AS24" s="290">
        <f t="shared" si="54"/>
        <v>0</v>
      </c>
      <c r="AT24" s="290">
        <f t="shared" si="55"/>
        <v>0</v>
      </c>
      <c r="AU24" s="290">
        <f t="shared" si="56"/>
        <v>0</v>
      </c>
      <c r="AV24" s="290">
        <f t="shared" si="57"/>
        <v>0</v>
      </c>
      <c r="AX24" s="289">
        <f>+IFERROR(VLOOKUP($H24,Tabelle!$N$10:$R$58,5,FALSE),0)</f>
        <v>0</v>
      </c>
      <c r="AY24" s="290">
        <f t="shared" si="58"/>
        <v>0</v>
      </c>
      <c r="AZ24" s="290" t="e">
        <f>IF(OR($M24&gt;$AY$5,$M24=""),(AP24+AS24)*Tabelle!$R$53,0)</f>
        <v>#REF!</v>
      </c>
      <c r="BA24" s="290">
        <f t="shared" si="59"/>
        <v>0</v>
      </c>
      <c r="BB24" s="290" t="e">
        <f>IF(OR($M24&gt;$AY$5,$M24=""),(AR24+AT24)*Tabelle!$R$53,0)</f>
        <v>#REF!</v>
      </c>
      <c r="BC24" s="290">
        <f t="shared" si="60"/>
        <v>0</v>
      </c>
      <c r="BD24" s="290">
        <f t="shared" si="61"/>
        <v>0</v>
      </c>
      <c r="BE24" s="290">
        <f t="shared" si="62"/>
        <v>0</v>
      </c>
      <c r="BF24" s="290">
        <f t="shared" si="63"/>
        <v>0</v>
      </c>
      <c r="BH24" s="289">
        <f>+IFERROR(VLOOKUP($H24,Tabelle!$N$10:$S$58,6,FALSE),0)</f>
        <v>0</v>
      </c>
      <c r="BI24" s="290">
        <f t="shared" si="64"/>
        <v>0</v>
      </c>
      <c r="BJ24" s="290" t="e">
        <f>IF(OR($M24&gt;$BI$5,$M24=""),(AZ24+BC24)*Tabelle!$S$54,0)</f>
        <v>#REF!</v>
      </c>
      <c r="BK24" s="290">
        <f t="shared" si="65"/>
        <v>0</v>
      </c>
      <c r="BL24" s="290" t="e">
        <f>IF(OR($M24&gt;$BI$5,$M24=""),(BB24+BD24)*Tabelle!$S$54,0)</f>
        <v>#REF!</v>
      </c>
      <c r="BM24" s="290">
        <f t="shared" si="66"/>
        <v>0</v>
      </c>
      <c r="BN24" s="290">
        <f t="shared" si="67"/>
        <v>0</v>
      </c>
      <c r="BO24" s="290">
        <f t="shared" si="68"/>
        <v>0</v>
      </c>
      <c r="BP24" s="290">
        <f t="shared" si="69"/>
        <v>0</v>
      </c>
      <c r="BR24" s="289">
        <f>+IFERROR(IF(H24=2021,VLOOKUP($H24,Tabelle!$N$10:$T$58,7,FALSE),0),0)</f>
        <v>0</v>
      </c>
      <c r="BS24" s="290">
        <f t="shared" si="70"/>
        <v>0</v>
      </c>
      <c r="BT24" s="290">
        <f t="shared" si="71"/>
        <v>0</v>
      </c>
      <c r="BU24" s="290">
        <f t="shared" si="72"/>
        <v>0</v>
      </c>
      <c r="BV24" s="290">
        <f t="shared" si="73"/>
        <v>0</v>
      </c>
      <c r="BW24" s="290">
        <f t="shared" si="74"/>
        <v>0</v>
      </c>
      <c r="BX24" s="290">
        <f t="shared" si="75"/>
        <v>0</v>
      </c>
      <c r="BZ24" s="289">
        <f>+IFERROR(IF(AND(H24&lt;=2022,H24&gt;=2021),VLOOKUP($H24,Tabelle!$N$10:$U$58,8,FALSE),0),0)</f>
        <v>0</v>
      </c>
      <c r="CA24" s="290">
        <f t="shared" si="76"/>
        <v>0</v>
      </c>
      <c r="CB24" s="290">
        <f>IF(OR($M24&gt;$CA$5,$M24=""),+BU24*Tabelle!$U$56,0)</f>
        <v>0</v>
      </c>
      <c r="CC24" s="290">
        <f t="shared" si="77"/>
        <v>0</v>
      </c>
      <c r="CD24" s="290">
        <f>IF(OR($M24&gt;$CA$5,$M24=""),+BV24*Tabelle!$U$56,0)</f>
        <v>0</v>
      </c>
      <c r="CE24" s="290">
        <f t="shared" si="78"/>
        <v>0</v>
      </c>
      <c r="CF24" s="290">
        <f t="shared" si="79"/>
        <v>0</v>
      </c>
      <c r="CG24" s="290">
        <f t="shared" si="80"/>
        <v>0</v>
      </c>
      <c r="CH24" s="290">
        <f t="shared" si="81"/>
        <v>0</v>
      </c>
      <c r="CJ24" s="289">
        <f>+IFERROR(IF(AND(H24&lt;=2023,H24&gt;=2021),VLOOKUP($H24,Tabelle!$N$10:$V$58,9,FALSE),0),0)</f>
        <v>0</v>
      </c>
      <c r="CK24" s="290">
        <f t="shared" si="82"/>
        <v>0</v>
      </c>
      <c r="CL24" s="290">
        <f>IF(OR($M24&gt;$CK$5,$M24=""),+(CB24+CE24)*Tabelle!$V$57,0)</f>
        <v>0</v>
      </c>
      <c r="CM24" s="290">
        <f t="shared" si="83"/>
        <v>0</v>
      </c>
      <c r="CN24" s="290">
        <f>IF(OR($M24&gt;$CK$5,$M24=""),+(CD24+CF24)*Tabelle!$V$57,0)</f>
        <v>0</v>
      </c>
      <c r="CO24" s="290">
        <f t="shared" si="84"/>
        <v>0</v>
      </c>
      <c r="CP24" s="290">
        <f t="shared" si="85"/>
        <v>0</v>
      </c>
      <c r="CQ24" s="290">
        <f t="shared" si="86"/>
        <v>0</v>
      </c>
      <c r="CR24" s="290">
        <f t="shared" si="87"/>
        <v>0</v>
      </c>
    </row>
    <row r="25" spans="2:96" hidden="1" x14ac:dyDescent="0.3">
      <c r="B25" s="889"/>
      <c r="C25" s="889"/>
      <c r="D25" s="287" t="str">
        <f>++IFERROR(INDEX(Tabelle!$H$11:$H$16,MATCH('IN_Cespiti_21-22-23'!E25,Tabelle!$I$11:$I$16,0)),"")</f>
        <v/>
      </c>
      <c r="E25" s="889"/>
      <c r="F25" s="287" t="str">
        <f>++IFERROR(INDEX(Tabelle!$C$10:$C$44,MATCH('IN_Cespiti_21-22-23'!G25,Tabelle!$E$10:$E$44,0)),"")</f>
        <v/>
      </c>
      <c r="G25" s="889"/>
      <c r="H25" s="889"/>
      <c r="I25" s="890"/>
      <c r="J25" s="890"/>
      <c r="K25" s="292"/>
      <c r="M25" s="889"/>
      <c r="O25" s="288" t="str">
        <f>IF($D25=3,$K25,+IFERROR(VLOOKUP(CONCATENATE(D25,".",F25),Tabelle!$D$10:$F$44,3,),""))</f>
        <v/>
      </c>
      <c r="P25" s="891"/>
      <c r="Q25" s="291"/>
      <c r="R25" s="288" t="str">
        <f>+IF(P25="",O25,+IF(P25=Tabelle!$B$83,'IN_Cespiti_21-22-23'!O25,IF(OR(P25=Tabelle!$B$81,P25=Tabelle!$B$82),'IN_Cespiti_21-22-23'!Q25,0)))</f>
        <v/>
      </c>
      <c r="T25" s="289">
        <f>+IFERROR(VLOOKUP($H25,Tabelle!$N$10:$O$58,2,FALSE),0)</f>
        <v>0</v>
      </c>
      <c r="U25" s="290">
        <f t="shared" si="16"/>
        <v>0</v>
      </c>
      <c r="V25" s="290" t="e">
        <f>IF(OR($M25&gt;$U$5,$M25=""),#REF!*$T25,0)</f>
        <v>#REF!</v>
      </c>
      <c r="W25" s="290">
        <f t="shared" si="17"/>
        <v>0</v>
      </c>
      <c r="X25" s="290" t="e">
        <f>IF(OR($M25&gt;$U$5,$M25=""),#REF!*$T25,0)</f>
        <v>#REF!</v>
      </c>
      <c r="Y25" s="290">
        <f t="shared" si="44"/>
        <v>0</v>
      </c>
      <c r="Z25" s="290">
        <f t="shared" si="45"/>
        <v>0</v>
      </c>
      <c r="AA25" s="290">
        <f t="shared" si="46"/>
        <v>0</v>
      </c>
      <c r="AB25" s="290">
        <f t="shared" si="47"/>
        <v>0</v>
      </c>
      <c r="AC25" s="9"/>
      <c r="AD25" s="289">
        <f>+IFERROR(VLOOKUP($H25,Tabelle!$N$10:$P$58,3,FALSE),0)</f>
        <v>0</v>
      </c>
      <c r="AE25" s="290">
        <f t="shared" si="21"/>
        <v>0</v>
      </c>
      <c r="AF25" s="290" t="e">
        <f>IF(OR($M25&gt;$AE$5,$M25=""),(V25+Y25)*Tabelle!$P$51,0)</f>
        <v>#REF!</v>
      </c>
      <c r="AG25" s="290">
        <f t="shared" si="22"/>
        <v>0</v>
      </c>
      <c r="AH25" s="290" t="e">
        <f>IF(OR($M25&gt;$AE$5,$M25=""),(X25+Z25)*Tabelle!$P$51,0)</f>
        <v>#REF!</v>
      </c>
      <c r="AI25" s="290">
        <f t="shared" si="48"/>
        <v>0</v>
      </c>
      <c r="AJ25" s="290">
        <f t="shared" si="49"/>
        <v>0</v>
      </c>
      <c r="AK25" s="290">
        <f t="shared" si="50"/>
        <v>0</v>
      </c>
      <c r="AL25" s="290">
        <f t="shared" si="51"/>
        <v>0</v>
      </c>
      <c r="AN25" s="289">
        <f>+IFERROR(VLOOKUP($H25,Tabelle!$N$10:$Q$58,4,FALSE),0)</f>
        <v>0</v>
      </c>
      <c r="AO25" s="290">
        <f t="shared" si="52"/>
        <v>0</v>
      </c>
      <c r="AP25" s="290" t="e">
        <f>IF(OR($M25&gt;$AO$5,$M25=""),(AF25+AI25)*Tabelle!$Q$52,0)</f>
        <v>#REF!</v>
      </c>
      <c r="AQ25" s="290">
        <f t="shared" si="53"/>
        <v>0</v>
      </c>
      <c r="AR25" s="290" t="e">
        <f>IF(OR($M25&gt;$AO$5,$M25=""),(AH25+AJ25)*Tabelle!$Q$52,0)</f>
        <v>#REF!</v>
      </c>
      <c r="AS25" s="290">
        <f t="shared" si="54"/>
        <v>0</v>
      </c>
      <c r="AT25" s="290">
        <f t="shared" si="55"/>
        <v>0</v>
      </c>
      <c r="AU25" s="290">
        <f t="shared" si="56"/>
        <v>0</v>
      </c>
      <c r="AV25" s="290">
        <f t="shared" si="57"/>
        <v>0</v>
      </c>
      <c r="AX25" s="289">
        <f>+IFERROR(VLOOKUP($H25,Tabelle!$N$10:$R$58,5,FALSE),0)</f>
        <v>0</v>
      </c>
      <c r="AY25" s="290">
        <f t="shared" si="58"/>
        <v>0</v>
      </c>
      <c r="AZ25" s="290" t="e">
        <f>IF(OR($M25&gt;$AY$5,$M25=""),(AP25+AS25)*Tabelle!$R$53,0)</f>
        <v>#REF!</v>
      </c>
      <c r="BA25" s="290">
        <f t="shared" si="59"/>
        <v>0</v>
      </c>
      <c r="BB25" s="290" t="e">
        <f>IF(OR($M25&gt;$AY$5,$M25=""),(AR25+AT25)*Tabelle!$R$53,0)</f>
        <v>#REF!</v>
      </c>
      <c r="BC25" s="290">
        <f t="shared" si="60"/>
        <v>0</v>
      </c>
      <c r="BD25" s="290">
        <f t="shared" si="61"/>
        <v>0</v>
      </c>
      <c r="BE25" s="290">
        <f t="shared" si="62"/>
        <v>0</v>
      </c>
      <c r="BF25" s="290">
        <f t="shared" si="63"/>
        <v>0</v>
      </c>
      <c r="BH25" s="289">
        <f>+IFERROR(VLOOKUP($H25,Tabelle!$N$10:$S$58,6,FALSE),0)</f>
        <v>0</v>
      </c>
      <c r="BI25" s="290">
        <f t="shared" si="64"/>
        <v>0</v>
      </c>
      <c r="BJ25" s="290" t="e">
        <f>IF(OR($M25&gt;$BI$5,$M25=""),(AZ25+BC25)*Tabelle!$S$54,0)</f>
        <v>#REF!</v>
      </c>
      <c r="BK25" s="290">
        <f t="shared" si="65"/>
        <v>0</v>
      </c>
      <c r="BL25" s="290" t="e">
        <f>IF(OR($M25&gt;$BI$5,$M25=""),(BB25+BD25)*Tabelle!$S$54,0)</f>
        <v>#REF!</v>
      </c>
      <c r="BM25" s="290">
        <f t="shared" si="66"/>
        <v>0</v>
      </c>
      <c r="BN25" s="290">
        <f t="shared" si="67"/>
        <v>0</v>
      </c>
      <c r="BO25" s="290">
        <f t="shared" si="68"/>
        <v>0</v>
      </c>
      <c r="BP25" s="290">
        <f t="shared" si="69"/>
        <v>0</v>
      </c>
      <c r="BR25" s="289">
        <f>+IFERROR(IF(H25=2021,VLOOKUP($H25,Tabelle!$N$10:$T$58,7,FALSE),0),0)</f>
        <v>0</v>
      </c>
      <c r="BS25" s="290">
        <f t="shared" si="70"/>
        <v>0</v>
      </c>
      <c r="BT25" s="290">
        <f t="shared" si="71"/>
        <v>0</v>
      </c>
      <c r="BU25" s="290">
        <f t="shared" si="72"/>
        <v>0</v>
      </c>
      <c r="BV25" s="290">
        <f t="shared" si="73"/>
        <v>0</v>
      </c>
      <c r="BW25" s="290">
        <f t="shared" si="74"/>
        <v>0</v>
      </c>
      <c r="BX25" s="290">
        <f t="shared" si="75"/>
        <v>0</v>
      </c>
      <c r="BZ25" s="289">
        <f>+IFERROR(IF(AND(H25&lt;=2022,H25&gt;=2021),VLOOKUP($H25,Tabelle!$N$10:$U$58,8,FALSE),0),0)</f>
        <v>0</v>
      </c>
      <c r="CA25" s="290">
        <f t="shared" si="76"/>
        <v>0</v>
      </c>
      <c r="CB25" s="290">
        <f>IF(OR($M25&gt;$CA$5,$M25=""),+BU25*Tabelle!$U$56,0)</f>
        <v>0</v>
      </c>
      <c r="CC25" s="290">
        <f t="shared" si="77"/>
        <v>0</v>
      </c>
      <c r="CD25" s="290">
        <f>IF(OR($M25&gt;$CA$5,$M25=""),+BV25*Tabelle!$U$56,0)</f>
        <v>0</v>
      </c>
      <c r="CE25" s="290">
        <f t="shared" si="78"/>
        <v>0</v>
      </c>
      <c r="CF25" s="290">
        <f t="shared" si="79"/>
        <v>0</v>
      </c>
      <c r="CG25" s="290">
        <f t="shared" si="80"/>
        <v>0</v>
      </c>
      <c r="CH25" s="290">
        <f t="shared" si="81"/>
        <v>0</v>
      </c>
      <c r="CJ25" s="289">
        <f>+IFERROR(IF(AND(H25&lt;=2023,H25&gt;=2021),VLOOKUP($H25,Tabelle!$N$10:$V$58,9,FALSE),0),0)</f>
        <v>0</v>
      </c>
      <c r="CK25" s="290">
        <f t="shared" si="82"/>
        <v>0</v>
      </c>
      <c r="CL25" s="290">
        <f>IF(OR($M25&gt;$CK$5,$M25=""),+(CB25+CE25)*Tabelle!$V$57,0)</f>
        <v>0</v>
      </c>
      <c r="CM25" s="290">
        <f t="shared" si="83"/>
        <v>0</v>
      </c>
      <c r="CN25" s="290">
        <f>IF(OR($M25&gt;$CK$5,$M25=""),+(CD25+CF25)*Tabelle!$V$57,0)</f>
        <v>0</v>
      </c>
      <c r="CO25" s="290">
        <f t="shared" si="84"/>
        <v>0</v>
      </c>
      <c r="CP25" s="290">
        <f t="shared" si="85"/>
        <v>0</v>
      </c>
      <c r="CQ25" s="290">
        <f t="shared" si="86"/>
        <v>0</v>
      </c>
      <c r="CR25" s="290">
        <f t="shared" si="87"/>
        <v>0</v>
      </c>
    </row>
    <row r="26" spans="2:96" hidden="1" x14ac:dyDescent="0.3">
      <c r="B26" s="889"/>
      <c r="C26" s="889"/>
      <c r="D26" s="287" t="str">
        <f>++IFERROR(INDEX(Tabelle!$H$11:$H$16,MATCH('IN_Cespiti_21-22-23'!E26,Tabelle!$I$11:$I$16,0)),"")</f>
        <v/>
      </c>
      <c r="E26" s="889"/>
      <c r="F26" s="287" t="str">
        <f>++IFERROR(INDEX(Tabelle!$C$10:$C$44,MATCH('IN_Cespiti_21-22-23'!G26,Tabelle!$E$10:$E$44,0)),"")</f>
        <v/>
      </c>
      <c r="G26" s="889"/>
      <c r="H26" s="889"/>
      <c r="I26" s="890"/>
      <c r="J26" s="890"/>
      <c r="K26" s="292"/>
      <c r="M26" s="889"/>
      <c r="O26" s="288" t="str">
        <f>IF($D26=3,$K26,+IFERROR(VLOOKUP(CONCATENATE(D26,".",F26),Tabelle!$D$10:$F$44,3,),""))</f>
        <v/>
      </c>
      <c r="P26" s="891"/>
      <c r="Q26" s="291"/>
      <c r="R26" s="288" t="str">
        <f>+IF(P26="",O26,+IF(P26=Tabelle!$B$83,'IN_Cespiti_21-22-23'!O26,IF(OR(P26=Tabelle!$B$81,P26=Tabelle!$B$82),'IN_Cespiti_21-22-23'!Q26,0)))</f>
        <v/>
      </c>
      <c r="T26" s="289">
        <f>+IFERROR(VLOOKUP($H26,Tabelle!$N$10:$O$58,2,FALSE),0)</f>
        <v>0</v>
      </c>
      <c r="U26" s="290">
        <f t="shared" si="16"/>
        <v>0</v>
      </c>
      <c r="V26" s="290" t="e">
        <f>IF(OR($M26&gt;$U$5,$M26=""),#REF!*$T26,0)</f>
        <v>#REF!</v>
      </c>
      <c r="W26" s="290">
        <f t="shared" si="17"/>
        <v>0</v>
      </c>
      <c r="X26" s="290" t="e">
        <f>IF(OR($M26&gt;$U$5,$M26=""),#REF!*$T26,0)</f>
        <v>#REF!</v>
      </c>
      <c r="Y26" s="290">
        <f t="shared" si="44"/>
        <v>0</v>
      </c>
      <c r="Z26" s="290">
        <f t="shared" si="45"/>
        <v>0</v>
      </c>
      <c r="AA26" s="290">
        <f t="shared" si="46"/>
        <v>0</v>
      </c>
      <c r="AB26" s="290">
        <f t="shared" si="47"/>
        <v>0</v>
      </c>
      <c r="AC26" s="9"/>
      <c r="AD26" s="289">
        <f>+IFERROR(VLOOKUP($H26,Tabelle!$N$10:$P$58,3,FALSE),0)</f>
        <v>0</v>
      </c>
      <c r="AE26" s="290">
        <f t="shared" si="21"/>
        <v>0</v>
      </c>
      <c r="AF26" s="290" t="e">
        <f>IF(OR($M26&gt;$AE$5,$M26=""),(V26+Y26)*Tabelle!$P$51,0)</f>
        <v>#REF!</v>
      </c>
      <c r="AG26" s="290">
        <f t="shared" si="22"/>
        <v>0</v>
      </c>
      <c r="AH26" s="290" t="e">
        <f>IF(OR($M26&gt;$AE$5,$M26=""),(X26+Z26)*Tabelle!$P$51,0)</f>
        <v>#REF!</v>
      </c>
      <c r="AI26" s="290">
        <f t="shared" si="48"/>
        <v>0</v>
      </c>
      <c r="AJ26" s="290">
        <f t="shared" si="49"/>
        <v>0</v>
      </c>
      <c r="AK26" s="290">
        <f t="shared" si="50"/>
        <v>0</v>
      </c>
      <c r="AL26" s="290">
        <f t="shared" si="51"/>
        <v>0</v>
      </c>
      <c r="AN26" s="289">
        <f>+IFERROR(VLOOKUP($H26,Tabelle!$N$10:$Q$58,4,FALSE),0)</f>
        <v>0</v>
      </c>
      <c r="AO26" s="290">
        <f t="shared" si="52"/>
        <v>0</v>
      </c>
      <c r="AP26" s="290" t="e">
        <f>IF(OR($M26&gt;$AO$5,$M26=""),(AF26+AI26)*Tabelle!$Q$52,0)</f>
        <v>#REF!</v>
      </c>
      <c r="AQ26" s="290">
        <f t="shared" si="53"/>
        <v>0</v>
      </c>
      <c r="AR26" s="290" t="e">
        <f>IF(OR($M26&gt;$AO$5,$M26=""),(AH26+AJ26)*Tabelle!$Q$52,0)</f>
        <v>#REF!</v>
      </c>
      <c r="AS26" s="290">
        <f t="shared" si="54"/>
        <v>0</v>
      </c>
      <c r="AT26" s="290">
        <f t="shared" si="55"/>
        <v>0</v>
      </c>
      <c r="AU26" s="290">
        <f t="shared" si="56"/>
        <v>0</v>
      </c>
      <c r="AV26" s="290">
        <f t="shared" si="57"/>
        <v>0</v>
      </c>
      <c r="AX26" s="289">
        <f>+IFERROR(VLOOKUP($H26,Tabelle!$N$10:$R$58,5,FALSE),0)</f>
        <v>0</v>
      </c>
      <c r="AY26" s="290">
        <f t="shared" si="58"/>
        <v>0</v>
      </c>
      <c r="AZ26" s="290" t="e">
        <f>IF(OR($M26&gt;$AY$5,$M26=""),(AP26+AS26)*Tabelle!$R$53,0)</f>
        <v>#REF!</v>
      </c>
      <c r="BA26" s="290">
        <f t="shared" si="59"/>
        <v>0</v>
      </c>
      <c r="BB26" s="290" t="e">
        <f>IF(OR($M26&gt;$AY$5,$M26=""),(AR26+AT26)*Tabelle!$R$53,0)</f>
        <v>#REF!</v>
      </c>
      <c r="BC26" s="290">
        <f t="shared" si="60"/>
        <v>0</v>
      </c>
      <c r="BD26" s="290">
        <f t="shared" si="61"/>
        <v>0</v>
      </c>
      <c r="BE26" s="290">
        <f t="shared" si="62"/>
        <v>0</v>
      </c>
      <c r="BF26" s="290">
        <f t="shared" si="63"/>
        <v>0</v>
      </c>
      <c r="BH26" s="289">
        <f>+IFERROR(VLOOKUP($H26,Tabelle!$N$10:$S$58,6,FALSE),0)</f>
        <v>0</v>
      </c>
      <c r="BI26" s="290">
        <f t="shared" si="64"/>
        <v>0</v>
      </c>
      <c r="BJ26" s="290" t="e">
        <f>IF(OR($M26&gt;$BI$5,$M26=""),(AZ26+BC26)*Tabelle!$S$54,0)</f>
        <v>#REF!</v>
      </c>
      <c r="BK26" s="290">
        <f t="shared" si="65"/>
        <v>0</v>
      </c>
      <c r="BL26" s="290" t="e">
        <f>IF(OR($M26&gt;$BI$5,$M26=""),(BB26+BD26)*Tabelle!$S$54,0)</f>
        <v>#REF!</v>
      </c>
      <c r="BM26" s="290">
        <f t="shared" si="66"/>
        <v>0</v>
      </c>
      <c r="BN26" s="290">
        <f t="shared" si="67"/>
        <v>0</v>
      </c>
      <c r="BO26" s="290">
        <f t="shared" si="68"/>
        <v>0</v>
      </c>
      <c r="BP26" s="290">
        <f t="shared" si="69"/>
        <v>0</v>
      </c>
      <c r="BR26" s="289">
        <f>+IFERROR(IF(H26=2021,VLOOKUP($H26,Tabelle!$N$10:$T$58,7,FALSE),0),0)</f>
        <v>0</v>
      </c>
      <c r="BS26" s="290">
        <f t="shared" si="70"/>
        <v>0</v>
      </c>
      <c r="BT26" s="290">
        <f t="shared" si="71"/>
        <v>0</v>
      </c>
      <c r="BU26" s="290">
        <f t="shared" si="72"/>
        <v>0</v>
      </c>
      <c r="BV26" s="290">
        <f t="shared" si="73"/>
        <v>0</v>
      </c>
      <c r="BW26" s="290">
        <f t="shared" si="74"/>
        <v>0</v>
      </c>
      <c r="BX26" s="290">
        <f t="shared" si="75"/>
        <v>0</v>
      </c>
      <c r="BZ26" s="289">
        <f>+IFERROR(IF(AND(H26&lt;=2022,H26&gt;=2021),VLOOKUP($H26,Tabelle!$N$10:$U$58,8,FALSE),0),0)</f>
        <v>0</v>
      </c>
      <c r="CA26" s="290">
        <f t="shared" si="76"/>
        <v>0</v>
      </c>
      <c r="CB26" s="290">
        <f>IF(OR($M26&gt;$CA$5,$M26=""),+BU26*Tabelle!$U$56,0)</f>
        <v>0</v>
      </c>
      <c r="CC26" s="290">
        <f t="shared" si="77"/>
        <v>0</v>
      </c>
      <c r="CD26" s="290">
        <f>IF(OR($M26&gt;$CA$5,$M26=""),+BV26*Tabelle!$U$56,0)</f>
        <v>0</v>
      </c>
      <c r="CE26" s="290">
        <f t="shared" si="78"/>
        <v>0</v>
      </c>
      <c r="CF26" s="290">
        <f t="shared" si="79"/>
        <v>0</v>
      </c>
      <c r="CG26" s="290">
        <f t="shared" si="80"/>
        <v>0</v>
      </c>
      <c r="CH26" s="290">
        <f t="shared" si="81"/>
        <v>0</v>
      </c>
      <c r="CJ26" s="289">
        <f>+IFERROR(IF(AND(H26&lt;=2023,H26&gt;=2021),VLOOKUP($H26,Tabelle!$N$10:$V$58,9,FALSE),0),0)</f>
        <v>0</v>
      </c>
      <c r="CK26" s="290">
        <f t="shared" si="82"/>
        <v>0</v>
      </c>
      <c r="CL26" s="290">
        <f>IF(OR($M26&gt;$CK$5,$M26=""),+(CB26+CE26)*Tabelle!$V$57,0)</f>
        <v>0</v>
      </c>
      <c r="CM26" s="290">
        <f t="shared" si="83"/>
        <v>0</v>
      </c>
      <c r="CN26" s="290">
        <f>IF(OR($M26&gt;$CK$5,$M26=""),+(CD26+CF26)*Tabelle!$V$57,0)</f>
        <v>0</v>
      </c>
      <c r="CO26" s="290">
        <f t="shared" si="84"/>
        <v>0</v>
      </c>
      <c r="CP26" s="290">
        <f t="shared" si="85"/>
        <v>0</v>
      </c>
      <c r="CQ26" s="290">
        <f t="shared" si="86"/>
        <v>0</v>
      </c>
      <c r="CR26" s="290">
        <f t="shared" si="87"/>
        <v>0</v>
      </c>
    </row>
    <row r="27" spans="2:96" hidden="1" x14ac:dyDescent="0.3">
      <c r="B27" s="889"/>
      <c r="C27" s="889"/>
      <c r="D27" s="287" t="str">
        <f>++IFERROR(INDEX(Tabelle!$H$11:$H$16,MATCH('IN_Cespiti_21-22-23'!E27,Tabelle!$I$11:$I$16,0)),"")</f>
        <v/>
      </c>
      <c r="E27" s="889"/>
      <c r="F27" s="287" t="str">
        <f>++IFERROR(INDEX(Tabelle!$C$10:$C$44,MATCH('IN_Cespiti_21-22-23'!G27,Tabelle!$E$10:$E$44,0)),"")</f>
        <v/>
      </c>
      <c r="G27" s="889"/>
      <c r="H27" s="889"/>
      <c r="I27" s="890"/>
      <c r="J27" s="890"/>
      <c r="K27" s="292"/>
      <c r="M27" s="889"/>
      <c r="O27" s="288" t="str">
        <f>IF($D27=3,$K27,+IFERROR(VLOOKUP(CONCATENATE(D27,".",F27),Tabelle!$D$10:$F$44,3,),""))</f>
        <v/>
      </c>
      <c r="P27" s="891"/>
      <c r="Q27" s="291"/>
      <c r="R27" s="288" t="str">
        <f>+IF(P27="",O27,+IF(P27=Tabelle!$B$83,'IN_Cespiti_21-22-23'!O27,IF(OR(P27=Tabelle!$B$81,P27=Tabelle!$B$82),'IN_Cespiti_21-22-23'!Q27,0)))</f>
        <v/>
      </c>
      <c r="T27" s="289">
        <f>+IFERROR(VLOOKUP($H27,Tabelle!$N$10:$O$58,2,FALSE),0)</f>
        <v>0</v>
      </c>
      <c r="U27" s="290">
        <f t="shared" si="16"/>
        <v>0</v>
      </c>
      <c r="V27" s="290" t="e">
        <f>IF(OR($M27&gt;$U$5,$M27=""),#REF!*$T27,0)</f>
        <v>#REF!</v>
      </c>
      <c r="W27" s="290">
        <f t="shared" si="17"/>
        <v>0</v>
      </c>
      <c r="X27" s="290" t="e">
        <f>IF(OR($M27&gt;$U$5,$M27=""),#REF!*$T27,0)</f>
        <v>#REF!</v>
      </c>
      <c r="Y27" s="290">
        <f t="shared" si="44"/>
        <v>0</v>
      </c>
      <c r="Z27" s="290">
        <f t="shared" si="45"/>
        <v>0</v>
      </c>
      <c r="AA27" s="290">
        <f t="shared" si="46"/>
        <v>0</v>
      </c>
      <c r="AB27" s="290">
        <f t="shared" si="47"/>
        <v>0</v>
      </c>
      <c r="AC27" s="9"/>
      <c r="AD27" s="289">
        <f>+IFERROR(VLOOKUP($H27,Tabelle!$N$10:$P$58,3,FALSE),0)</f>
        <v>0</v>
      </c>
      <c r="AE27" s="290">
        <f t="shared" si="21"/>
        <v>0</v>
      </c>
      <c r="AF27" s="290" t="e">
        <f>IF(OR($M27&gt;$AE$5,$M27=""),(V27+Y27)*Tabelle!$P$51,0)</f>
        <v>#REF!</v>
      </c>
      <c r="AG27" s="290">
        <f t="shared" si="22"/>
        <v>0</v>
      </c>
      <c r="AH27" s="290" t="e">
        <f>IF(OR($M27&gt;$AE$5,$M27=""),(X27+Z27)*Tabelle!$P$51,0)</f>
        <v>#REF!</v>
      </c>
      <c r="AI27" s="290">
        <f t="shared" si="48"/>
        <v>0</v>
      </c>
      <c r="AJ27" s="290">
        <f t="shared" si="49"/>
        <v>0</v>
      </c>
      <c r="AK27" s="290">
        <f t="shared" si="50"/>
        <v>0</v>
      </c>
      <c r="AL27" s="290">
        <f t="shared" si="51"/>
        <v>0</v>
      </c>
      <c r="AN27" s="289">
        <f>+IFERROR(VLOOKUP($H27,Tabelle!$N$10:$Q$58,4,FALSE),0)</f>
        <v>0</v>
      </c>
      <c r="AO27" s="290">
        <f t="shared" si="52"/>
        <v>0</v>
      </c>
      <c r="AP27" s="290" t="e">
        <f>IF(OR($M27&gt;$AO$5,$M27=""),(AF27+AI27)*Tabelle!$Q$52,0)</f>
        <v>#REF!</v>
      </c>
      <c r="AQ27" s="290">
        <f t="shared" si="53"/>
        <v>0</v>
      </c>
      <c r="AR27" s="290" t="e">
        <f>IF(OR($M27&gt;$AO$5,$M27=""),(AH27+AJ27)*Tabelle!$Q$52,0)</f>
        <v>#REF!</v>
      </c>
      <c r="AS27" s="290">
        <f t="shared" si="54"/>
        <v>0</v>
      </c>
      <c r="AT27" s="290">
        <f t="shared" si="55"/>
        <v>0</v>
      </c>
      <c r="AU27" s="290">
        <f t="shared" si="56"/>
        <v>0</v>
      </c>
      <c r="AV27" s="290">
        <f t="shared" si="57"/>
        <v>0</v>
      </c>
      <c r="AX27" s="289">
        <f>+IFERROR(VLOOKUP($H27,Tabelle!$N$10:$R$58,5,FALSE),0)</f>
        <v>0</v>
      </c>
      <c r="AY27" s="290">
        <f t="shared" si="58"/>
        <v>0</v>
      </c>
      <c r="AZ27" s="290" t="e">
        <f>IF(OR($M27&gt;$AY$5,$M27=""),(AP27+AS27)*Tabelle!$R$53,0)</f>
        <v>#REF!</v>
      </c>
      <c r="BA27" s="290">
        <f t="shared" si="59"/>
        <v>0</v>
      </c>
      <c r="BB27" s="290" t="e">
        <f>IF(OR($M27&gt;$AY$5,$M27=""),(AR27+AT27)*Tabelle!$R$53,0)</f>
        <v>#REF!</v>
      </c>
      <c r="BC27" s="290">
        <f t="shared" si="60"/>
        <v>0</v>
      </c>
      <c r="BD27" s="290">
        <f t="shared" si="61"/>
        <v>0</v>
      </c>
      <c r="BE27" s="290">
        <f t="shared" si="62"/>
        <v>0</v>
      </c>
      <c r="BF27" s="290">
        <f t="shared" si="63"/>
        <v>0</v>
      </c>
      <c r="BH27" s="289">
        <f>+IFERROR(VLOOKUP($H27,Tabelle!$N$10:$S$58,6,FALSE),0)</f>
        <v>0</v>
      </c>
      <c r="BI27" s="290">
        <f t="shared" si="64"/>
        <v>0</v>
      </c>
      <c r="BJ27" s="290" t="e">
        <f>IF(OR($M27&gt;$BI$5,$M27=""),(AZ27+BC27)*Tabelle!$S$54,0)</f>
        <v>#REF!</v>
      </c>
      <c r="BK27" s="290">
        <f t="shared" si="65"/>
        <v>0</v>
      </c>
      <c r="BL27" s="290" t="e">
        <f>IF(OR($M27&gt;$BI$5,$M27=""),(BB27+BD27)*Tabelle!$S$54,0)</f>
        <v>#REF!</v>
      </c>
      <c r="BM27" s="290">
        <f t="shared" si="66"/>
        <v>0</v>
      </c>
      <c r="BN27" s="290">
        <f t="shared" si="67"/>
        <v>0</v>
      </c>
      <c r="BO27" s="290">
        <f t="shared" si="68"/>
        <v>0</v>
      </c>
      <c r="BP27" s="290">
        <f t="shared" si="69"/>
        <v>0</v>
      </c>
      <c r="BR27" s="289">
        <f>+IFERROR(IF(H27=2021,VLOOKUP($H27,Tabelle!$N$10:$T$58,7,FALSE),0),0)</f>
        <v>0</v>
      </c>
      <c r="BS27" s="290">
        <f t="shared" si="70"/>
        <v>0</v>
      </c>
      <c r="BT27" s="290">
        <f t="shared" si="71"/>
        <v>0</v>
      </c>
      <c r="BU27" s="290">
        <f t="shared" si="72"/>
        <v>0</v>
      </c>
      <c r="BV27" s="290">
        <f t="shared" si="73"/>
        <v>0</v>
      </c>
      <c r="BW27" s="290">
        <f t="shared" si="74"/>
        <v>0</v>
      </c>
      <c r="BX27" s="290">
        <f t="shared" si="75"/>
        <v>0</v>
      </c>
      <c r="BZ27" s="289">
        <f>+IFERROR(IF(AND(H27&lt;=2022,H27&gt;=2021),VLOOKUP($H27,Tabelle!$N$10:$U$58,8,FALSE),0),0)</f>
        <v>0</v>
      </c>
      <c r="CA27" s="290">
        <f t="shared" si="76"/>
        <v>0</v>
      </c>
      <c r="CB27" s="290">
        <f>IF(OR($M27&gt;$CA$5,$M27=""),+BU27*Tabelle!$U$56,0)</f>
        <v>0</v>
      </c>
      <c r="CC27" s="290">
        <f t="shared" si="77"/>
        <v>0</v>
      </c>
      <c r="CD27" s="290">
        <f>IF(OR($M27&gt;$CA$5,$M27=""),+BV27*Tabelle!$U$56,0)</f>
        <v>0</v>
      </c>
      <c r="CE27" s="290">
        <f t="shared" si="78"/>
        <v>0</v>
      </c>
      <c r="CF27" s="290">
        <f t="shared" si="79"/>
        <v>0</v>
      </c>
      <c r="CG27" s="290">
        <f t="shared" si="80"/>
        <v>0</v>
      </c>
      <c r="CH27" s="290">
        <f t="shared" si="81"/>
        <v>0</v>
      </c>
      <c r="CJ27" s="289">
        <f>+IFERROR(IF(AND(H27&lt;=2023,H27&gt;=2021),VLOOKUP($H27,Tabelle!$N$10:$V$58,9,FALSE),0),0)</f>
        <v>0</v>
      </c>
      <c r="CK27" s="290">
        <f t="shared" si="82"/>
        <v>0</v>
      </c>
      <c r="CL27" s="290">
        <f>IF(OR($M27&gt;$CK$5,$M27=""),+(CB27+CE27)*Tabelle!$V$57,0)</f>
        <v>0</v>
      </c>
      <c r="CM27" s="290">
        <f t="shared" si="83"/>
        <v>0</v>
      </c>
      <c r="CN27" s="290">
        <f>IF(OR($M27&gt;$CK$5,$M27=""),+(CD27+CF27)*Tabelle!$V$57,0)</f>
        <v>0</v>
      </c>
      <c r="CO27" s="290">
        <f t="shared" si="84"/>
        <v>0</v>
      </c>
      <c r="CP27" s="290">
        <f t="shared" si="85"/>
        <v>0</v>
      </c>
      <c r="CQ27" s="290">
        <f t="shared" si="86"/>
        <v>0</v>
      </c>
      <c r="CR27" s="290">
        <f t="shared" si="87"/>
        <v>0</v>
      </c>
    </row>
    <row r="28" spans="2:96" hidden="1" x14ac:dyDescent="0.3">
      <c r="B28" s="889"/>
      <c r="C28" s="889"/>
      <c r="D28" s="287" t="str">
        <f>++IFERROR(INDEX(Tabelle!$H$11:$H$16,MATCH('IN_Cespiti_21-22-23'!E28,Tabelle!$I$11:$I$16,0)),"")</f>
        <v/>
      </c>
      <c r="E28" s="889"/>
      <c r="F28" s="287" t="str">
        <f>++IFERROR(INDEX(Tabelle!$C$10:$C$44,MATCH('IN_Cespiti_21-22-23'!G28,Tabelle!$E$10:$E$44,0)),"")</f>
        <v/>
      </c>
      <c r="G28" s="889"/>
      <c r="H28" s="889"/>
      <c r="I28" s="890"/>
      <c r="J28" s="890"/>
      <c r="K28" s="292"/>
      <c r="M28" s="889"/>
      <c r="O28" s="288" t="str">
        <f>IF($D28=3,$K28,+IFERROR(VLOOKUP(CONCATENATE(D28,".",F28),Tabelle!$D$10:$F$44,3,),""))</f>
        <v/>
      </c>
      <c r="P28" s="891"/>
      <c r="Q28" s="291"/>
      <c r="R28" s="288" t="str">
        <f>+IF(P28="",O28,+IF(P28=Tabelle!$B$83,'IN_Cespiti_21-22-23'!O28,IF(OR(P28=Tabelle!$B$81,P28=Tabelle!$B$82),'IN_Cespiti_21-22-23'!Q28,0)))</f>
        <v/>
      </c>
      <c r="T28" s="289">
        <f>+IFERROR(VLOOKUP($H28,Tabelle!$N$10:$O$58,2,FALSE),0)</f>
        <v>0</v>
      </c>
      <c r="U28" s="290">
        <f t="shared" si="16"/>
        <v>0</v>
      </c>
      <c r="V28" s="290" t="e">
        <f>IF(OR($M28&gt;$U$5,$M28=""),#REF!*$T28,0)</f>
        <v>#REF!</v>
      </c>
      <c r="W28" s="290">
        <f t="shared" si="17"/>
        <v>0</v>
      </c>
      <c r="X28" s="290" t="e">
        <f>IF(OR($M28&gt;$U$5,$M28=""),#REF!*$T28,0)</f>
        <v>#REF!</v>
      </c>
      <c r="Y28" s="290">
        <f t="shared" si="44"/>
        <v>0</v>
      </c>
      <c r="Z28" s="290">
        <f t="shared" si="45"/>
        <v>0</v>
      </c>
      <c r="AA28" s="290">
        <f t="shared" si="46"/>
        <v>0</v>
      </c>
      <c r="AB28" s="290">
        <f t="shared" si="47"/>
        <v>0</v>
      </c>
      <c r="AC28" s="9"/>
      <c r="AD28" s="289">
        <f>+IFERROR(VLOOKUP($H28,Tabelle!$N$10:$P$58,3,FALSE),0)</f>
        <v>0</v>
      </c>
      <c r="AE28" s="290">
        <f t="shared" si="21"/>
        <v>0</v>
      </c>
      <c r="AF28" s="290" t="e">
        <f>IF(OR($M28&gt;$AE$5,$M28=""),(V28+Y28)*Tabelle!$P$51,0)</f>
        <v>#REF!</v>
      </c>
      <c r="AG28" s="290">
        <f t="shared" si="22"/>
        <v>0</v>
      </c>
      <c r="AH28" s="290" t="e">
        <f>IF(OR($M28&gt;$AE$5,$M28=""),(X28+Z28)*Tabelle!$P$51,0)</f>
        <v>#REF!</v>
      </c>
      <c r="AI28" s="290">
        <f t="shared" si="48"/>
        <v>0</v>
      </c>
      <c r="AJ28" s="290">
        <f t="shared" si="49"/>
        <v>0</v>
      </c>
      <c r="AK28" s="290">
        <f t="shared" si="50"/>
        <v>0</v>
      </c>
      <c r="AL28" s="290">
        <f t="shared" si="51"/>
        <v>0</v>
      </c>
      <c r="AN28" s="289">
        <f>+IFERROR(VLOOKUP($H28,Tabelle!$N$10:$Q$58,4,FALSE),0)</f>
        <v>0</v>
      </c>
      <c r="AO28" s="290">
        <f t="shared" si="52"/>
        <v>0</v>
      </c>
      <c r="AP28" s="290" t="e">
        <f>IF(OR($M28&gt;$AO$5,$M28=""),(AF28+AI28)*Tabelle!$Q$52,0)</f>
        <v>#REF!</v>
      </c>
      <c r="AQ28" s="290">
        <f t="shared" si="53"/>
        <v>0</v>
      </c>
      <c r="AR28" s="290" t="e">
        <f>IF(OR($M28&gt;$AO$5,$M28=""),(AH28+AJ28)*Tabelle!$Q$52,0)</f>
        <v>#REF!</v>
      </c>
      <c r="AS28" s="290">
        <f t="shared" si="54"/>
        <v>0</v>
      </c>
      <c r="AT28" s="290">
        <f t="shared" si="55"/>
        <v>0</v>
      </c>
      <c r="AU28" s="290">
        <f t="shared" si="56"/>
        <v>0</v>
      </c>
      <c r="AV28" s="290">
        <f t="shared" si="57"/>
        <v>0</v>
      </c>
      <c r="AX28" s="289">
        <f>+IFERROR(VLOOKUP($H28,Tabelle!$N$10:$R$58,5,FALSE),0)</f>
        <v>0</v>
      </c>
      <c r="AY28" s="290">
        <f t="shared" si="58"/>
        <v>0</v>
      </c>
      <c r="AZ28" s="290" t="e">
        <f>IF(OR($M28&gt;$AY$5,$M28=""),(AP28+AS28)*Tabelle!$R$53,0)</f>
        <v>#REF!</v>
      </c>
      <c r="BA28" s="290">
        <f t="shared" si="59"/>
        <v>0</v>
      </c>
      <c r="BB28" s="290" t="e">
        <f>IF(OR($M28&gt;$AY$5,$M28=""),(AR28+AT28)*Tabelle!$R$53,0)</f>
        <v>#REF!</v>
      </c>
      <c r="BC28" s="290">
        <f t="shared" si="60"/>
        <v>0</v>
      </c>
      <c r="BD28" s="290">
        <f t="shared" si="61"/>
        <v>0</v>
      </c>
      <c r="BE28" s="290">
        <f t="shared" si="62"/>
        <v>0</v>
      </c>
      <c r="BF28" s="290">
        <f t="shared" si="63"/>
        <v>0</v>
      </c>
      <c r="BH28" s="289">
        <f>+IFERROR(VLOOKUP($H28,Tabelle!$N$10:$S$58,6,FALSE),0)</f>
        <v>0</v>
      </c>
      <c r="BI28" s="290">
        <f t="shared" si="64"/>
        <v>0</v>
      </c>
      <c r="BJ28" s="290" t="e">
        <f>IF(OR($M28&gt;$BI$5,$M28=""),(AZ28+BC28)*Tabelle!$S$54,0)</f>
        <v>#REF!</v>
      </c>
      <c r="BK28" s="290">
        <f t="shared" si="65"/>
        <v>0</v>
      </c>
      <c r="BL28" s="290" t="e">
        <f>IF(OR($M28&gt;$BI$5,$M28=""),(BB28+BD28)*Tabelle!$S$54,0)</f>
        <v>#REF!</v>
      </c>
      <c r="BM28" s="290">
        <f t="shared" si="66"/>
        <v>0</v>
      </c>
      <c r="BN28" s="290">
        <f t="shared" si="67"/>
        <v>0</v>
      </c>
      <c r="BO28" s="290">
        <f t="shared" si="68"/>
        <v>0</v>
      </c>
      <c r="BP28" s="290">
        <f t="shared" si="69"/>
        <v>0</v>
      </c>
      <c r="BR28" s="289">
        <f>+IFERROR(IF(H28=2021,VLOOKUP($H28,Tabelle!$N$10:$T$58,7,FALSE),0),0)</f>
        <v>0</v>
      </c>
      <c r="BS28" s="290">
        <f t="shared" si="70"/>
        <v>0</v>
      </c>
      <c r="BT28" s="290">
        <f t="shared" si="71"/>
        <v>0</v>
      </c>
      <c r="BU28" s="290">
        <f t="shared" si="72"/>
        <v>0</v>
      </c>
      <c r="BV28" s="290">
        <f t="shared" si="73"/>
        <v>0</v>
      </c>
      <c r="BW28" s="290">
        <f t="shared" si="74"/>
        <v>0</v>
      </c>
      <c r="BX28" s="290">
        <f t="shared" si="75"/>
        <v>0</v>
      </c>
      <c r="BZ28" s="289">
        <f>+IFERROR(IF(AND(H28&lt;=2022,H28&gt;=2021),VLOOKUP($H28,Tabelle!$N$10:$U$58,8,FALSE),0),0)</f>
        <v>0</v>
      </c>
      <c r="CA28" s="290">
        <f t="shared" si="76"/>
        <v>0</v>
      </c>
      <c r="CB28" s="290">
        <f>IF(OR($M28&gt;$CA$5,$M28=""),+BU28*Tabelle!$U$56,0)</f>
        <v>0</v>
      </c>
      <c r="CC28" s="290">
        <f t="shared" si="77"/>
        <v>0</v>
      </c>
      <c r="CD28" s="290">
        <f>IF(OR($M28&gt;$CA$5,$M28=""),+BV28*Tabelle!$U$56,0)</f>
        <v>0</v>
      </c>
      <c r="CE28" s="290">
        <f t="shared" si="78"/>
        <v>0</v>
      </c>
      <c r="CF28" s="290">
        <f t="shared" si="79"/>
        <v>0</v>
      </c>
      <c r="CG28" s="290">
        <f t="shared" si="80"/>
        <v>0</v>
      </c>
      <c r="CH28" s="290">
        <f t="shared" si="81"/>
        <v>0</v>
      </c>
      <c r="CJ28" s="289">
        <f>+IFERROR(IF(AND(H28&lt;=2023,H28&gt;=2021),VLOOKUP($H28,Tabelle!$N$10:$V$58,9,FALSE),0),0)</f>
        <v>0</v>
      </c>
      <c r="CK28" s="290">
        <f t="shared" si="82"/>
        <v>0</v>
      </c>
      <c r="CL28" s="290">
        <f>IF(OR($M28&gt;$CK$5,$M28=""),+(CB28+CE28)*Tabelle!$V$57,0)</f>
        <v>0</v>
      </c>
      <c r="CM28" s="290">
        <f t="shared" si="83"/>
        <v>0</v>
      </c>
      <c r="CN28" s="290">
        <f>IF(OR($M28&gt;$CK$5,$M28=""),+(CD28+CF28)*Tabelle!$V$57,0)</f>
        <v>0</v>
      </c>
      <c r="CO28" s="290">
        <f t="shared" si="84"/>
        <v>0</v>
      </c>
      <c r="CP28" s="290">
        <f t="shared" si="85"/>
        <v>0</v>
      </c>
      <c r="CQ28" s="290">
        <f t="shared" si="86"/>
        <v>0</v>
      </c>
      <c r="CR28" s="290">
        <f t="shared" si="87"/>
        <v>0</v>
      </c>
    </row>
    <row r="29" spans="2:96" hidden="1" x14ac:dyDescent="0.3">
      <c r="B29" s="889"/>
      <c r="C29" s="889"/>
      <c r="D29" s="287" t="str">
        <f>++IFERROR(INDEX(Tabelle!$H$11:$H$16,MATCH('IN_Cespiti_21-22-23'!E29,Tabelle!$I$11:$I$16,0)),"")</f>
        <v/>
      </c>
      <c r="E29" s="889"/>
      <c r="F29" s="287" t="str">
        <f>++IFERROR(INDEX(Tabelle!$C$10:$C$44,MATCH('IN_Cespiti_21-22-23'!G29,Tabelle!$E$10:$E$44,0)),"")</f>
        <v/>
      </c>
      <c r="G29" s="889"/>
      <c r="H29" s="889"/>
      <c r="I29" s="890"/>
      <c r="J29" s="890"/>
      <c r="K29" s="292"/>
      <c r="M29" s="889"/>
      <c r="O29" s="288" t="str">
        <f>IF($D29=3,$K29,+IFERROR(VLOOKUP(CONCATENATE(D29,".",F29),Tabelle!$D$10:$F$44,3,),""))</f>
        <v/>
      </c>
      <c r="P29" s="891"/>
      <c r="Q29" s="291"/>
      <c r="R29" s="288" t="str">
        <f>+IF(P29="",O29,+IF(P29=Tabelle!$B$83,'IN_Cespiti_21-22-23'!O29,IF(OR(P29=Tabelle!$B$81,P29=Tabelle!$B$82),'IN_Cespiti_21-22-23'!Q29,0)))</f>
        <v/>
      </c>
      <c r="T29" s="289">
        <f>+IFERROR(VLOOKUP($H29,Tabelle!$N$10:$O$58,2,FALSE),0)</f>
        <v>0</v>
      </c>
      <c r="U29" s="290">
        <f t="shared" si="16"/>
        <v>0</v>
      </c>
      <c r="V29" s="290" t="e">
        <f>IF(OR($M29&gt;$U$5,$M29=""),#REF!*$T29,0)</f>
        <v>#REF!</v>
      </c>
      <c r="W29" s="290">
        <f t="shared" si="17"/>
        <v>0</v>
      </c>
      <c r="X29" s="290" t="e">
        <f>IF(OR($M29&gt;$U$5,$M29=""),#REF!*$T29,0)</f>
        <v>#REF!</v>
      </c>
      <c r="Y29" s="290">
        <f t="shared" si="44"/>
        <v>0</v>
      </c>
      <c r="Z29" s="290">
        <f t="shared" si="45"/>
        <v>0</v>
      </c>
      <c r="AA29" s="290">
        <f t="shared" si="46"/>
        <v>0</v>
      </c>
      <c r="AB29" s="290">
        <f t="shared" si="47"/>
        <v>0</v>
      </c>
      <c r="AC29" s="9"/>
      <c r="AD29" s="289">
        <f>+IFERROR(VLOOKUP($H29,Tabelle!$N$10:$P$58,3,FALSE),0)</f>
        <v>0</v>
      </c>
      <c r="AE29" s="290">
        <f t="shared" si="21"/>
        <v>0</v>
      </c>
      <c r="AF29" s="290" t="e">
        <f>IF(OR($M29&gt;$AE$5,$M29=""),(V29+Y29)*Tabelle!$P$51,0)</f>
        <v>#REF!</v>
      </c>
      <c r="AG29" s="290">
        <f t="shared" si="22"/>
        <v>0</v>
      </c>
      <c r="AH29" s="290" t="e">
        <f>IF(OR($M29&gt;$AE$5,$M29=""),(X29+Z29)*Tabelle!$P$51,0)</f>
        <v>#REF!</v>
      </c>
      <c r="AI29" s="290">
        <f t="shared" si="48"/>
        <v>0</v>
      </c>
      <c r="AJ29" s="290">
        <f t="shared" si="49"/>
        <v>0</v>
      </c>
      <c r="AK29" s="290">
        <f t="shared" si="50"/>
        <v>0</v>
      </c>
      <c r="AL29" s="290">
        <f t="shared" si="51"/>
        <v>0</v>
      </c>
      <c r="AN29" s="289">
        <f>+IFERROR(VLOOKUP($H29,Tabelle!$N$10:$Q$58,4,FALSE),0)</f>
        <v>0</v>
      </c>
      <c r="AO29" s="290">
        <f t="shared" si="52"/>
        <v>0</v>
      </c>
      <c r="AP29" s="290" t="e">
        <f>IF(OR($M29&gt;$AO$5,$M29=""),(AF29+AI29)*Tabelle!$Q$52,0)</f>
        <v>#REF!</v>
      </c>
      <c r="AQ29" s="290">
        <f t="shared" si="53"/>
        <v>0</v>
      </c>
      <c r="AR29" s="290" t="e">
        <f>IF(OR($M29&gt;$AO$5,$M29=""),(AH29+AJ29)*Tabelle!$Q$52,0)</f>
        <v>#REF!</v>
      </c>
      <c r="AS29" s="290">
        <f t="shared" si="54"/>
        <v>0</v>
      </c>
      <c r="AT29" s="290">
        <f t="shared" si="55"/>
        <v>0</v>
      </c>
      <c r="AU29" s="290">
        <f t="shared" si="56"/>
        <v>0</v>
      </c>
      <c r="AV29" s="290">
        <f t="shared" si="57"/>
        <v>0</v>
      </c>
      <c r="AX29" s="289">
        <f>+IFERROR(VLOOKUP($H29,Tabelle!$N$10:$R$58,5,FALSE),0)</f>
        <v>0</v>
      </c>
      <c r="AY29" s="290">
        <f t="shared" si="58"/>
        <v>0</v>
      </c>
      <c r="AZ29" s="290" t="e">
        <f>IF(OR($M29&gt;$AY$5,$M29=""),(AP29+AS29)*Tabelle!$R$53,0)</f>
        <v>#REF!</v>
      </c>
      <c r="BA29" s="290">
        <f t="shared" si="59"/>
        <v>0</v>
      </c>
      <c r="BB29" s="290" t="e">
        <f>IF(OR($M29&gt;$AY$5,$M29=""),(AR29+AT29)*Tabelle!$R$53,0)</f>
        <v>#REF!</v>
      </c>
      <c r="BC29" s="290">
        <f t="shared" si="60"/>
        <v>0</v>
      </c>
      <c r="BD29" s="290">
        <f t="shared" si="61"/>
        <v>0</v>
      </c>
      <c r="BE29" s="290">
        <f t="shared" si="62"/>
        <v>0</v>
      </c>
      <c r="BF29" s="290">
        <f t="shared" si="63"/>
        <v>0</v>
      </c>
      <c r="BH29" s="289">
        <f>+IFERROR(VLOOKUP($H29,Tabelle!$N$10:$S$58,6,FALSE),0)</f>
        <v>0</v>
      </c>
      <c r="BI29" s="290">
        <f t="shared" si="64"/>
        <v>0</v>
      </c>
      <c r="BJ29" s="290" t="e">
        <f>IF(OR($M29&gt;$BI$5,$M29=""),(AZ29+BC29)*Tabelle!$S$54,0)</f>
        <v>#REF!</v>
      </c>
      <c r="BK29" s="290">
        <f t="shared" si="65"/>
        <v>0</v>
      </c>
      <c r="BL29" s="290" t="e">
        <f>IF(OR($M29&gt;$BI$5,$M29=""),(BB29+BD29)*Tabelle!$S$54,0)</f>
        <v>#REF!</v>
      </c>
      <c r="BM29" s="290">
        <f t="shared" si="66"/>
        <v>0</v>
      </c>
      <c r="BN29" s="290">
        <f t="shared" si="67"/>
        <v>0</v>
      </c>
      <c r="BO29" s="290">
        <f t="shared" si="68"/>
        <v>0</v>
      </c>
      <c r="BP29" s="290">
        <f t="shared" si="69"/>
        <v>0</v>
      </c>
      <c r="BR29" s="289">
        <f>+IFERROR(IF(H29=2021,VLOOKUP($H29,Tabelle!$N$10:$T$58,7,FALSE),0),0)</f>
        <v>0</v>
      </c>
      <c r="BS29" s="290">
        <f t="shared" si="70"/>
        <v>0</v>
      </c>
      <c r="BT29" s="290">
        <f t="shared" si="71"/>
        <v>0</v>
      </c>
      <c r="BU29" s="290">
        <f t="shared" si="72"/>
        <v>0</v>
      </c>
      <c r="BV29" s="290">
        <f t="shared" si="73"/>
        <v>0</v>
      </c>
      <c r="BW29" s="290">
        <f t="shared" si="74"/>
        <v>0</v>
      </c>
      <c r="BX29" s="290">
        <f t="shared" si="75"/>
        <v>0</v>
      </c>
      <c r="BZ29" s="289">
        <f>+IFERROR(IF(AND(H29&lt;=2022,H29&gt;=2021),VLOOKUP($H29,Tabelle!$N$10:$U$58,8,FALSE),0),0)</f>
        <v>0</v>
      </c>
      <c r="CA29" s="290">
        <f t="shared" si="76"/>
        <v>0</v>
      </c>
      <c r="CB29" s="290">
        <f>IF(OR($M29&gt;$CA$5,$M29=""),+BU29*Tabelle!$U$56,0)</f>
        <v>0</v>
      </c>
      <c r="CC29" s="290">
        <f t="shared" si="77"/>
        <v>0</v>
      </c>
      <c r="CD29" s="290">
        <f>IF(OR($M29&gt;$CA$5,$M29=""),+BV29*Tabelle!$U$56,0)</f>
        <v>0</v>
      </c>
      <c r="CE29" s="290">
        <f t="shared" si="78"/>
        <v>0</v>
      </c>
      <c r="CF29" s="290">
        <f t="shared" si="79"/>
        <v>0</v>
      </c>
      <c r="CG29" s="290">
        <f t="shared" si="80"/>
        <v>0</v>
      </c>
      <c r="CH29" s="290">
        <f t="shared" si="81"/>
        <v>0</v>
      </c>
      <c r="CJ29" s="289">
        <f>+IFERROR(IF(AND(H29&lt;=2023,H29&gt;=2021),VLOOKUP($H29,Tabelle!$N$10:$V$58,9,FALSE),0),0)</f>
        <v>0</v>
      </c>
      <c r="CK29" s="290">
        <f t="shared" si="82"/>
        <v>0</v>
      </c>
      <c r="CL29" s="290">
        <f>IF(OR($M29&gt;$CK$5,$M29=""),+(CB29+CE29)*Tabelle!$V$57,0)</f>
        <v>0</v>
      </c>
      <c r="CM29" s="290">
        <f t="shared" si="83"/>
        <v>0</v>
      </c>
      <c r="CN29" s="290">
        <f>IF(OR($M29&gt;$CK$5,$M29=""),+(CD29+CF29)*Tabelle!$V$57,0)</f>
        <v>0</v>
      </c>
      <c r="CO29" s="290">
        <f t="shared" si="84"/>
        <v>0</v>
      </c>
      <c r="CP29" s="290">
        <f t="shared" si="85"/>
        <v>0</v>
      </c>
      <c r="CQ29" s="290">
        <f t="shared" si="86"/>
        <v>0</v>
      </c>
      <c r="CR29" s="290">
        <f t="shared" si="87"/>
        <v>0</v>
      </c>
    </row>
    <row r="30" spans="2:96" hidden="1" x14ac:dyDescent="0.3">
      <c r="B30" s="889"/>
      <c r="C30" s="889"/>
      <c r="D30" s="287" t="str">
        <f>++IFERROR(INDEX(Tabelle!$H$11:$H$16,MATCH('IN_Cespiti_21-22-23'!E30,Tabelle!$I$11:$I$16,0)),"")</f>
        <v/>
      </c>
      <c r="E30" s="889"/>
      <c r="F30" s="287" t="str">
        <f>++IFERROR(INDEX(Tabelle!$C$10:$C$44,MATCH('IN_Cespiti_21-22-23'!G30,Tabelle!$E$10:$E$44,0)),"")</f>
        <v/>
      </c>
      <c r="G30" s="889"/>
      <c r="H30" s="889"/>
      <c r="I30" s="890"/>
      <c r="J30" s="890"/>
      <c r="K30" s="292"/>
      <c r="M30" s="889"/>
      <c r="O30" s="288" t="str">
        <f>IF($D30=3,$K30,+IFERROR(VLOOKUP(CONCATENATE(D30,".",F30),Tabelle!$D$10:$F$44,3,),""))</f>
        <v/>
      </c>
      <c r="P30" s="891"/>
      <c r="Q30" s="291"/>
      <c r="R30" s="288" t="str">
        <f>+IF(P30="",O30,+IF(P30=Tabelle!$B$83,'IN_Cespiti_21-22-23'!O30,IF(OR(P30=Tabelle!$B$81,P30=Tabelle!$B$82),'IN_Cespiti_21-22-23'!Q30,0)))</f>
        <v/>
      </c>
      <c r="T30" s="289">
        <f>+IFERROR(VLOOKUP($H30,Tabelle!$N$10:$O$58,2,FALSE),0)</f>
        <v>0</v>
      </c>
      <c r="U30" s="290">
        <f t="shared" si="16"/>
        <v>0</v>
      </c>
      <c r="V30" s="290" t="e">
        <f>IF(OR($M30&gt;$U$5,$M30=""),#REF!*$T30,0)</f>
        <v>#REF!</v>
      </c>
      <c r="W30" s="290">
        <f t="shared" si="17"/>
        <v>0</v>
      </c>
      <c r="X30" s="290" t="e">
        <f>IF(OR($M30&gt;$U$5,$M30=""),#REF!*$T30,0)</f>
        <v>#REF!</v>
      </c>
      <c r="Y30" s="290">
        <f t="shared" si="44"/>
        <v>0</v>
      </c>
      <c r="Z30" s="290">
        <f t="shared" si="45"/>
        <v>0</v>
      </c>
      <c r="AA30" s="290">
        <f t="shared" si="46"/>
        <v>0</v>
      </c>
      <c r="AB30" s="290">
        <f t="shared" si="47"/>
        <v>0</v>
      </c>
      <c r="AC30" s="9"/>
      <c r="AD30" s="289">
        <f>+IFERROR(VLOOKUP($H30,Tabelle!$N$10:$P$58,3,FALSE),0)</f>
        <v>0</v>
      </c>
      <c r="AE30" s="290">
        <f t="shared" si="21"/>
        <v>0</v>
      </c>
      <c r="AF30" s="290" t="e">
        <f>IF(OR($M30&gt;$AE$5,$M30=""),(V30+Y30)*Tabelle!$P$51,0)</f>
        <v>#REF!</v>
      </c>
      <c r="AG30" s="290">
        <f t="shared" si="22"/>
        <v>0</v>
      </c>
      <c r="AH30" s="290" t="e">
        <f>IF(OR($M30&gt;$AE$5,$M30=""),(X30+Z30)*Tabelle!$P$51,0)</f>
        <v>#REF!</v>
      </c>
      <c r="AI30" s="290">
        <f t="shared" si="48"/>
        <v>0</v>
      </c>
      <c r="AJ30" s="290">
        <f t="shared" si="49"/>
        <v>0</v>
      </c>
      <c r="AK30" s="290">
        <f t="shared" si="50"/>
        <v>0</v>
      </c>
      <c r="AL30" s="290">
        <f t="shared" si="51"/>
        <v>0</v>
      </c>
      <c r="AN30" s="289">
        <f>+IFERROR(VLOOKUP($H30,Tabelle!$N$10:$Q$58,4,FALSE),0)</f>
        <v>0</v>
      </c>
      <c r="AO30" s="290">
        <f t="shared" si="52"/>
        <v>0</v>
      </c>
      <c r="AP30" s="290" t="e">
        <f>IF(OR($M30&gt;$AO$5,$M30=""),(AF30+AI30)*Tabelle!$Q$52,0)</f>
        <v>#REF!</v>
      </c>
      <c r="AQ30" s="290">
        <f t="shared" si="53"/>
        <v>0</v>
      </c>
      <c r="AR30" s="290" t="e">
        <f>IF(OR($M30&gt;$AO$5,$M30=""),(AH30+AJ30)*Tabelle!$Q$52,0)</f>
        <v>#REF!</v>
      </c>
      <c r="AS30" s="290">
        <f t="shared" si="54"/>
        <v>0</v>
      </c>
      <c r="AT30" s="290">
        <f t="shared" si="55"/>
        <v>0</v>
      </c>
      <c r="AU30" s="290">
        <f t="shared" si="56"/>
        <v>0</v>
      </c>
      <c r="AV30" s="290">
        <f t="shared" si="57"/>
        <v>0</v>
      </c>
      <c r="AX30" s="289">
        <f>+IFERROR(VLOOKUP($H30,Tabelle!$N$10:$R$58,5,FALSE),0)</f>
        <v>0</v>
      </c>
      <c r="AY30" s="290">
        <f t="shared" si="58"/>
        <v>0</v>
      </c>
      <c r="AZ30" s="290" t="e">
        <f>IF(OR($M30&gt;$AY$5,$M30=""),(AP30+AS30)*Tabelle!$R$53,0)</f>
        <v>#REF!</v>
      </c>
      <c r="BA30" s="290">
        <f t="shared" si="59"/>
        <v>0</v>
      </c>
      <c r="BB30" s="290" t="e">
        <f>IF(OR($M30&gt;$AY$5,$M30=""),(AR30+AT30)*Tabelle!$R$53,0)</f>
        <v>#REF!</v>
      </c>
      <c r="BC30" s="290">
        <f t="shared" si="60"/>
        <v>0</v>
      </c>
      <c r="BD30" s="290">
        <f t="shared" si="61"/>
        <v>0</v>
      </c>
      <c r="BE30" s="290">
        <f t="shared" si="62"/>
        <v>0</v>
      </c>
      <c r="BF30" s="290">
        <f t="shared" si="63"/>
        <v>0</v>
      </c>
      <c r="BH30" s="289">
        <f>+IFERROR(VLOOKUP($H30,Tabelle!$N$10:$S$58,6,FALSE),0)</f>
        <v>0</v>
      </c>
      <c r="BI30" s="290">
        <f t="shared" si="64"/>
        <v>0</v>
      </c>
      <c r="BJ30" s="290" t="e">
        <f>IF(OR($M30&gt;$BI$5,$M30=""),(AZ30+BC30)*Tabelle!$S$54,0)</f>
        <v>#REF!</v>
      </c>
      <c r="BK30" s="290">
        <f t="shared" si="65"/>
        <v>0</v>
      </c>
      <c r="BL30" s="290" t="e">
        <f>IF(OR($M30&gt;$BI$5,$M30=""),(BB30+BD30)*Tabelle!$S$54,0)</f>
        <v>#REF!</v>
      </c>
      <c r="BM30" s="290">
        <f t="shared" si="66"/>
        <v>0</v>
      </c>
      <c r="BN30" s="290">
        <f t="shared" si="67"/>
        <v>0</v>
      </c>
      <c r="BO30" s="290">
        <f t="shared" si="68"/>
        <v>0</v>
      </c>
      <c r="BP30" s="290">
        <f t="shared" si="69"/>
        <v>0</v>
      </c>
      <c r="BR30" s="289">
        <f>+IFERROR(IF(H30=2021,VLOOKUP($H30,Tabelle!$N$10:$T$58,7,FALSE),0),0)</f>
        <v>0</v>
      </c>
      <c r="BS30" s="290">
        <f t="shared" si="70"/>
        <v>0</v>
      </c>
      <c r="BT30" s="290">
        <f t="shared" si="71"/>
        <v>0</v>
      </c>
      <c r="BU30" s="290">
        <f t="shared" si="72"/>
        <v>0</v>
      </c>
      <c r="BV30" s="290">
        <f t="shared" si="73"/>
        <v>0</v>
      </c>
      <c r="BW30" s="290">
        <f t="shared" si="74"/>
        <v>0</v>
      </c>
      <c r="BX30" s="290">
        <f t="shared" si="75"/>
        <v>0</v>
      </c>
      <c r="BZ30" s="289">
        <f>+IFERROR(IF(AND(H30&lt;=2022,H30&gt;=2021),VLOOKUP($H30,Tabelle!$N$10:$U$58,8,FALSE),0),0)</f>
        <v>0</v>
      </c>
      <c r="CA30" s="290">
        <f t="shared" si="76"/>
        <v>0</v>
      </c>
      <c r="CB30" s="290">
        <f>IF(OR($M30&gt;$CA$5,$M30=""),+BU30*Tabelle!$U$56,0)</f>
        <v>0</v>
      </c>
      <c r="CC30" s="290">
        <f t="shared" si="77"/>
        <v>0</v>
      </c>
      <c r="CD30" s="290">
        <f>IF(OR($M30&gt;$CA$5,$M30=""),+BV30*Tabelle!$U$56,0)</f>
        <v>0</v>
      </c>
      <c r="CE30" s="290">
        <f t="shared" si="78"/>
        <v>0</v>
      </c>
      <c r="CF30" s="290">
        <f t="shared" si="79"/>
        <v>0</v>
      </c>
      <c r="CG30" s="290">
        <f t="shared" si="80"/>
        <v>0</v>
      </c>
      <c r="CH30" s="290">
        <f t="shared" si="81"/>
        <v>0</v>
      </c>
      <c r="CJ30" s="289">
        <f>+IFERROR(IF(AND(H30&lt;=2023,H30&gt;=2021),VLOOKUP($H30,Tabelle!$N$10:$V$58,9,FALSE),0),0)</f>
        <v>0</v>
      </c>
      <c r="CK30" s="290">
        <f t="shared" si="82"/>
        <v>0</v>
      </c>
      <c r="CL30" s="290">
        <f>IF(OR($M30&gt;$CK$5,$M30=""),+(CB30+CE30)*Tabelle!$V$57,0)</f>
        <v>0</v>
      </c>
      <c r="CM30" s="290">
        <f t="shared" si="83"/>
        <v>0</v>
      </c>
      <c r="CN30" s="290">
        <f>IF(OR($M30&gt;$CK$5,$M30=""),+(CD30+CF30)*Tabelle!$V$57,0)</f>
        <v>0</v>
      </c>
      <c r="CO30" s="290">
        <f t="shared" si="84"/>
        <v>0</v>
      </c>
      <c r="CP30" s="290">
        <f t="shared" si="85"/>
        <v>0</v>
      </c>
      <c r="CQ30" s="290">
        <f t="shared" si="86"/>
        <v>0</v>
      </c>
      <c r="CR30" s="290">
        <f t="shared" si="87"/>
        <v>0</v>
      </c>
    </row>
    <row r="31" spans="2:96" hidden="1" x14ac:dyDescent="0.3">
      <c r="B31" s="889"/>
      <c r="C31" s="889"/>
      <c r="D31" s="287" t="str">
        <f>++IFERROR(INDEX(Tabelle!$H$11:$H$16,MATCH('IN_Cespiti_21-22-23'!E31,Tabelle!$I$11:$I$16,0)),"")</f>
        <v/>
      </c>
      <c r="E31" s="889"/>
      <c r="F31" s="287" t="str">
        <f>++IFERROR(INDEX(Tabelle!$C$10:$C$44,MATCH('IN_Cespiti_21-22-23'!G31,Tabelle!$E$10:$E$44,0)),"")</f>
        <v/>
      </c>
      <c r="G31" s="889"/>
      <c r="H31" s="889"/>
      <c r="I31" s="890"/>
      <c r="J31" s="890"/>
      <c r="K31" s="292"/>
      <c r="M31" s="889"/>
      <c r="O31" s="288" t="str">
        <f>IF($D31=3,$K31,+IFERROR(VLOOKUP(CONCATENATE(D31,".",F31),Tabelle!$D$10:$F$44,3,),""))</f>
        <v/>
      </c>
      <c r="P31" s="891"/>
      <c r="Q31" s="291"/>
      <c r="R31" s="288" t="str">
        <f>+IF(P31="",O31,+IF(P31=Tabelle!$B$83,'IN_Cespiti_21-22-23'!O31,IF(OR(P31=Tabelle!$B$81,P31=Tabelle!$B$82),'IN_Cespiti_21-22-23'!Q31,0)))</f>
        <v/>
      </c>
      <c r="T31" s="289">
        <f>+IFERROR(VLOOKUP($H31,Tabelle!$N$10:$O$58,2,FALSE),0)</f>
        <v>0</v>
      </c>
      <c r="U31" s="290">
        <f t="shared" si="16"/>
        <v>0</v>
      </c>
      <c r="V31" s="290" t="e">
        <f>IF(OR($M31&gt;$U$5,$M31=""),#REF!*$T31,0)</f>
        <v>#REF!</v>
      </c>
      <c r="W31" s="290">
        <f t="shared" si="17"/>
        <v>0</v>
      </c>
      <c r="X31" s="290" t="e">
        <f>IF(OR($M31&gt;$U$5,$M31=""),#REF!*$T31,0)</f>
        <v>#REF!</v>
      </c>
      <c r="Y31" s="290">
        <f t="shared" si="44"/>
        <v>0</v>
      </c>
      <c r="Z31" s="290">
        <f t="shared" si="45"/>
        <v>0</v>
      </c>
      <c r="AA31" s="290">
        <f t="shared" si="46"/>
        <v>0</v>
      </c>
      <c r="AB31" s="290">
        <f t="shared" si="47"/>
        <v>0</v>
      </c>
      <c r="AC31" s="9"/>
      <c r="AD31" s="289">
        <f>+IFERROR(VLOOKUP($H31,Tabelle!$N$10:$P$58,3,FALSE),0)</f>
        <v>0</v>
      </c>
      <c r="AE31" s="290">
        <f t="shared" si="21"/>
        <v>0</v>
      </c>
      <c r="AF31" s="290" t="e">
        <f>IF(OR($M31&gt;$AE$5,$M31=""),(V31+Y31)*Tabelle!$P$51,0)</f>
        <v>#REF!</v>
      </c>
      <c r="AG31" s="290">
        <f t="shared" si="22"/>
        <v>0</v>
      </c>
      <c r="AH31" s="290" t="e">
        <f>IF(OR($M31&gt;$AE$5,$M31=""),(X31+Z31)*Tabelle!$P$51,0)</f>
        <v>#REF!</v>
      </c>
      <c r="AI31" s="290">
        <f t="shared" si="48"/>
        <v>0</v>
      </c>
      <c r="AJ31" s="290">
        <f t="shared" si="49"/>
        <v>0</v>
      </c>
      <c r="AK31" s="290">
        <f t="shared" si="50"/>
        <v>0</v>
      </c>
      <c r="AL31" s="290">
        <f t="shared" si="51"/>
        <v>0</v>
      </c>
      <c r="AN31" s="289">
        <f>+IFERROR(VLOOKUP($H31,Tabelle!$N$10:$Q$58,4,FALSE),0)</f>
        <v>0</v>
      </c>
      <c r="AO31" s="290">
        <f t="shared" si="52"/>
        <v>0</v>
      </c>
      <c r="AP31" s="290" t="e">
        <f>IF(OR($M31&gt;$AO$5,$M31=""),(AF31+AI31)*Tabelle!$Q$52,0)</f>
        <v>#REF!</v>
      </c>
      <c r="AQ31" s="290">
        <f t="shared" si="53"/>
        <v>0</v>
      </c>
      <c r="AR31" s="290" t="e">
        <f>IF(OR($M31&gt;$AO$5,$M31=""),(AH31+AJ31)*Tabelle!$Q$52,0)</f>
        <v>#REF!</v>
      </c>
      <c r="AS31" s="290">
        <f t="shared" si="54"/>
        <v>0</v>
      </c>
      <c r="AT31" s="290">
        <f t="shared" si="55"/>
        <v>0</v>
      </c>
      <c r="AU31" s="290">
        <f t="shared" si="56"/>
        <v>0</v>
      </c>
      <c r="AV31" s="290">
        <f t="shared" si="57"/>
        <v>0</v>
      </c>
      <c r="AX31" s="289">
        <f>+IFERROR(VLOOKUP($H31,Tabelle!$N$10:$R$58,5,FALSE),0)</f>
        <v>0</v>
      </c>
      <c r="AY31" s="290">
        <f t="shared" si="58"/>
        <v>0</v>
      </c>
      <c r="AZ31" s="290" t="e">
        <f>IF(OR($M31&gt;$AY$5,$M31=""),(AP31+AS31)*Tabelle!$R$53,0)</f>
        <v>#REF!</v>
      </c>
      <c r="BA31" s="290">
        <f t="shared" si="59"/>
        <v>0</v>
      </c>
      <c r="BB31" s="290" t="e">
        <f>IF(OR($M31&gt;$AY$5,$M31=""),(AR31+AT31)*Tabelle!$R$53,0)</f>
        <v>#REF!</v>
      </c>
      <c r="BC31" s="290">
        <f t="shared" si="60"/>
        <v>0</v>
      </c>
      <c r="BD31" s="290">
        <f t="shared" si="61"/>
        <v>0</v>
      </c>
      <c r="BE31" s="290">
        <f t="shared" si="62"/>
        <v>0</v>
      </c>
      <c r="BF31" s="290">
        <f t="shared" si="63"/>
        <v>0</v>
      </c>
      <c r="BH31" s="289">
        <f>+IFERROR(VLOOKUP($H31,Tabelle!$N$10:$S$58,6,FALSE),0)</f>
        <v>0</v>
      </c>
      <c r="BI31" s="290">
        <f t="shared" si="64"/>
        <v>0</v>
      </c>
      <c r="BJ31" s="290" t="e">
        <f>IF(OR($M31&gt;$BI$5,$M31=""),(AZ31+BC31)*Tabelle!$S$54,0)</f>
        <v>#REF!</v>
      </c>
      <c r="BK31" s="290">
        <f t="shared" si="65"/>
        <v>0</v>
      </c>
      <c r="BL31" s="290" t="e">
        <f>IF(OR($M31&gt;$BI$5,$M31=""),(BB31+BD31)*Tabelle!$S$54,0)</f>
        <v>#REF!</v>
      </c>
      <c r="BM31" s="290">
        <f t="shared" si="66"/>
        <v>0</v>
      </c>
      <c r="BN31" s="290">
        <f t="shared" si="67"/>
        <v>0</v>
      </c>
      <c r="BO31" s="290">
        <f t="shared" si="68"/>
        <v>0</v>
      </c>
      <c r="BP31" s="290">
        <f t="shared" si="69"/>
        <v>0</v>
      </c>
      <c r="BR31" s="289">
        <f>+IFERROR(IF(H31=2021,VLOOKUP($H31,Tabelle!$N$10:$T$58,7,FALSE),0),0)</f>
        <v>0</v>
      </c>
      <c r="BS31" s="290">
        <f t="shared" si="70"/>
        <v>0</v>
      </c>
      <c r="BT31" s="290">
        <f t="shared" si="71"/>
        <v>0</v>
      </c>
      <c r="BU31" s="290">
        <f t="shared" si="72"/>
        <v>0</v>
      </c>
      <c r="BV31" s="290">
        <f t="shared" si="73"/>
        <v>0</v>
      </c>
      <c r="BW31" s="290">
        <f t="shared" si="74"/>
        <v>0</v>
      </c>
      <c r="BX31" s="290">
        <f t="shared" si="75"/>
        <v>0</v>
      </c>
      <c r="BZ31" s="289">
        <f>+IFERROR(IF(AND(H31&lt;=2022,H31&gt;=2021),VLOOKUP($H31,Tabelle!$N$10:$U$58,8,FALSE),0),0)</f>
        <v>0</v>
      </c>
      <c r="CA31" s="290">
        <f t="shared" si="76"/>
        <v>0</v>
      </c>
      <c r="CB31" s="290">
        <f>IF(OR($M31&gt;$CA$5,$M31=""),+BU31*Tabelle!$U$56,0)</f>
        <v>0</v>
      </c>
      <c r="CC31" s="290">
        <f t="shared" si="77"/>
        <v>0</v>
      </c>
      <c r="CD31" s="290">
        <f>IF(OR($M31&gt;$CA$5,$M31=""),+BV31*Tabelle!$U$56,0)</f>
        <v>0</v>
      </c>
      <c r="CE31" s="290">
        <f t="shared" si="78"/>
        <v>0</v>
      </c>
      <c r="CF31" s="290">
        <f t="shared" si="79"/>
        <v>0</v>
      </c>
      <c r="CG31" s="290">
        <f t="shared" si="80"/>
        <v>0</v>
      </c>
      <c r="CH31" s="290">
        <f t="shared" si="81"/>
        <v>0</v>
      </c>
      <c r="CJ31" s="289">
        <f>+IFERROR(IF(AND(H31&lt;=2023,H31&gt;=2021),VLOOKUP($H31,Tabelle!$N$10:$V$58,9,FALSE),0),0)</f>
        <v>0</v>
      </c>
      <c r="CK31" s="290">
        <f t="shared" si="82"/>
        <v>0</v>
      </c>
      <c r="CL31" s="290">
        <f>IF(OR($M31&gt;$CK$5,$M31=""),+(CB31+CE31)*Tabelle!$V$57,0)</f>
        <v>0</v>
      </c>
      <c r="CM31" s="290">
        <f t="shared" si="83"/>
        <v>0</v>
      </c>
      <c r="CN31" s="290">
        <f>IF(OR($M31&gt;$CK$5,$M31=""),+(CD31+CF31)*Tabelle!$V$57,0)</f>
        <v>0</v>
      </c>
      <c r="CO31" s="290">
        <f t="shared" si="84"/>
        <v>0</v>
      </c>
      <c r="CP31" s="290">
        <f t="shared" si="85"/>
        <v>0</v>
      </c>
      <c r="CQ31" s="290">
        <f t="shared" si="86"/>
        <v>0</v>
      </c>
      <c r="CR31" s="290">
        <f t="shared" si="87"/>
        <v>0</v>
      </c>
    </row>
    <row r="32" spans="2:96" hidden="1" x14ac:dyDescent="0.3">
      <c r="B32" s="889"/>
      <c r="C32" s="889"/>
      <c r="D32" s="287" t="str">
        <f>++IFERROR(INDEX(Tabelle!$H$11:$H$16,MATCH('IN_Cespiti_21-22-23'!E32,Tabelle!$I$11:$I$16,0)),"")</f>
        <v/>
      </c>
      <c r="E32" s="889"/>
      <c r="F32" s="287" t="str">
        <f>++IFERROR(INDEX(Tabelle!$C$10:$C$44,MATCH('IN_Cespiti_21-22-23'!G32,Tabelle!$E$10:$E$44,0)),"")</f>
        <v/>
      </c>
      <c r="G32" s="889"/>
      <c r="H32" s="889"/>
      <c r="I32" s="890"/>
      <c r="J32" s="890"/>
      <c r="K32" s="292"/>
      <c r="M32" s="889"/>
      <c r="O32" s="288" t="str">
        <f>IF($D32=3,$K32,+IFERROR(VLOOKUP(CONCATENATE(D32,".",F32),Tabelle!$D$10:$F$44,3,),""))</f>
        <v/>
      </c>
      <c r="P32" s="891"/>
      <c r="Q32" s="291"/>
      <c r="R32" s="288" t="str">
        <f>+IF(P32="",O32,+IF(P32=Tabelle!$B$83,'IN_Cespiti_21-22-23'!O32,IF(OR(P32=Tabelle!$B$81,P32=Tabelle!$B$82),'IN_Cespiti_21-22-23'!Q32,0)))</f>
        <v/>
      </c>
      <c r="T32" s="289">
        <f>+IFERROR(VLOOKUP($H32,Tabelle!$N$10:$O$58,2,FALSE),0)</f>
        <v>0</v>
      </c>
      <c r="U32" s="290">
        <f t="shared" si="16"/>
        <v>0</v>
      </c>
      <c r="V32" s="290" t="e">
        <f>IF(OR($M32&gt;$U$5,$M32=""),#REF!*$T32,0)</f>
        <v>#REF!</v>
      </c>
      <c r="W32" s="290">
        <f t="shared" si="17"/>
        <v>0</v>
      </c>
      <c r="X32" s="290" t="e">
        <f>IF(OR($M32&gt;$U$5,$M32=""),#REF!*$T32,0)</f>
        <v>#REF!</v>
      </c>
      <c r="Y32" s="290">
        <f t="shared" si="44"/>
        <v>0</v>
      </c>
      <c r="Z32" s="290">
        <f t="shared" si="45"/>
        <v>0</v>
      </c>
      <c r="AA32" s="290">
        <f t="shared" si="46"/>
        <v>0</v>
      </c>
      <c r="AB32" s="290">
        <f t="shared" si="47"/>
        <v>0</v>
      </c>
      <c r="AC32" s="9"/>
      <c r="AD32" s="289">
        <f>+IFERROR(VLOOKUP($H32,Tabelle!$N$10:$P$58,3,FALSE),0)</f>
        <v>0</v>
      </c>
      <c r="AE32" s="290">
        <f t="shared" si="21"/>
        <v>0</v>
      </c>
      <c r="AF32" s="290" t="e">
        <f>IF(OR($M32&gt;$AE$5,$M32=""),(V32+Y32)*Tabelle!$P$51,0)</f>
        <v>#REF!</v>
      </c>
      <c r="AG32" s="290">
        <f t="shared" si="22"/>
        <v>0</v>
      </c>
      <c r="AH32" s="290" t="e">
        <f>IF(OR($M32&gt;$AE$5,$M32=""),(X32+Z32)*Tabelle!$P$51,0)</f>
        <v>#REF!</v>
      </c>
      <c r="AI32" s="290">
        <f t="shared" si="48"/>
        <v>0</v>
      </c>
      <c r="AJ32" s="290">
        <f t="shared" si="49"/>
        <v>0</v>
      </c>
      <c r="AK32" s="290">
        <f t="shared" si="50"/>
        <v>0</v>
      </c>
      <c r="AL32" s="290">
        <f t="shared" si="51"/>
        <v>0</v>
      </c>
      <c r="AN32" s="289">
        <f>+IFERROR(VLOOKUP($H32,Tabelle!$N$10:$Q$58,4,FALSE),0)</f>
        <v>0</v>
      </c>
      <c r="AO32" s="290">
        <f t="shared" si="52"/>
        <v>0</v>
      </c>
      <c r="AP32" s="290" t="e">
        <f>IF(OR($M32&gt;$AO$5,$M32=""),(AF32+AI32)*Tabelle!$Q$52,0)</f>
        <v>#REF!</v>
      </c>
      <c r="AQ32" s="290">
        <f t="shared" si="53"/>
        <v>0</v>
      </c>
      <c r="AR32" s="290" t="e">
        <f>IF(OR($M32&gt;$AO$5,$M32=""),(AH32+AJ32)*Tabelle!$Q$52,0)</f>
        <v>#REF!</v>
      </c>
      <c r="AS32" s="290">
        <f t="shared" si="54"/>
        <v>0</v>
      </c>
      <c r="AT32" s="290">
        <f t="shared" si="55"/>
        <v>0</v>
      </c>
      <c r="AU32" s="290">
        <f t="shared" si="56"/>
        <v>0</v>
      </c>
      <c r="AV32" s="290">
        <f t="shared" si="57"/>
        <v>0</v>
      </c>
      <c r="AX32" s="289">
        <f>+IFERROR(VLOOKUP($H32,Tabelle!$N$10:$R$58,5,FALSE),0)</f>
        <v>0</v>
      </c>
      <c r="AY32" s="290">
        <f t="shared" si="58"/>
        <v>0</v>
      </c>
      <c r="AZ32" s="290" t="e">
        <f>IF(OR($M32&gt;$AY$5,$M32=""),(AP32+AS32)*Tabelle!$R$53,0)</f>
        <v>#REF!</v>
      </c>
      <c r="BA32" s="290">
        <f t="shared" si="59"/>
        <v>0</v>
      </c>
      <c r="BB32" s="290" t="e">
        <f>IF(OR($M32&gt;$AY$5,$M32=""),(AR32+AT32)*Tabelle!$R$53,0)</f>
        <v>#REF!</v>
      </c>
      <c r="BC32" s="290">
        <f t="shared" si="60"/>
        <v>0</v>
      </c>
      <c r="BD32" s="290">
        <f t="shared" si="61"/>
        <v>0</v>
      </c>
      <c r="BE32" s="290">
        <f t="shared" si="62"/>
        <v>0</v>
      </c>
      <c r="BF32" s="290">
        <f t="shared" si="63"/>
        <v>0</v>
      </c>
      <c r="BH32" s="289">
        <f>+IFERROR(VLOOKUP($H32,Tabelle!$N$10:$S$58,6,FALSE),0)</f>
        <v>0</v>
      </c>
      <c r="BI32" s="290">
        <f t="shared" si="64"/>
        <v>0</v>
      </c>
      <c r="BJ32" s="290" t="e">
        <f>IF(OR($M32&gt;$BI$5,$M32=""),(AZ32+BC32)*Tabelle!$S$54,0)</f>
        <v>#REF!</v>
      </c>
      <c r="BK32" s="290">
        <f t="shared" si="65"/>
        <v>0</v>
      </c>
      <c r="BL32" s="290" t="e">
        <f>IF(OR($M32&gt;$BI$5,$M32=""),(BB32+BD32)*Tabelle!$S$54,0)</f>
        <v>#REF!</v>
      </c>
      <c r="BM32" s="290">
        <f t="shared" si="66"/>
        <v>0</v>
      </c>
      <c r="BN32" s="290">
        <f t="shared" si="67"/>
        <v>0</v>
      </c>
      <c r="BO32" s="290">
        <f t="shared" si="68"/>
        <v>0</v>
      </c>
      <c r="BP32" s="290">
        <f t="shared" si="69"/>
        <v>0</v>
      </c>
      <c r="BR32" s="289">
        <f>+IFERROR(IF(H32=2021,VLOOKUP($H32,Tabelle!$N$10:$T$58,7,FALSE),0),0)</f>
        <v>0</v>
      </c>
      <c r="BS32" s="290">
        <f t="shared" si="70"/>
        <v>0</v>
      </c>
      <c r="BT32" s="290">
        <f t="shared" si="71"/>
        <v>0</v>
      </c>
      <c r="BU32" s="290">
        <f t="shared" si="72"/>
        <v>0</v>
      </c>
      <c r="BV32" s="290">
        <f t="shared" si="73"/>
        <v>0</v>
      </c>
      <c r="BW32" s="290">
        <f t="shared" si="74"/>
        <v>0</v>
      </c>
      <c r="BX32" s="290">
        <f t="shared" si="75"/>
        <v>0</v>
      </c>
      <c r="BZ32" s="289">
        <f>+IFERROR(IF(AND(H32&lt;=2022,H32&gt;=2021),VLOOKUP($H32,Tabelle!$N$10:$U$58,8,FALSE),0),0)</f>
        <v>0</v>
      </c>
      <c r="CA32" s="290">
        <f t="shared" si="76"/>
        <v>0</v>
      </c>
      <c r="CB32" s="290">
        <f>IF(OR($M32&gt;$CA$5,$M32=""),+BU32*Tabelle!$U$56,0)</f>
        <v>0</v>
      </c>
      <c r="CC32" s="290">
        <f t="shared" si="77"/>
        <v>0</v>
      </c>
      <c r="CD32" s="290">
        <f>IF(OR($M32&gt;$CA$5,$M32=""),+BV32*Tabelle!$U$56,0)</f>
        <v>0</v>
      </c>
      <c r="CE32" s="290">
        <f t="shared" si="78"/>
        <v>0</v>
      </c>
      <c r="CF32" s="290">
        <f t="shared" si="79"/>
        <v>0</v>
      </c>
      <c r="CG32" s="290">
        <f t="shared" si="80"/>
        <v>0</v>
      </c>
      <c r="CH32" s="290">
        <f t="shared" si="81"/>
        <v>0</v>
      </c>
      <c r="CJ32" s="289">
        <f>+IFERROR(IF(AND(H32&lt;=2023,H32&gt;=2021),VLOOKUP($H32,Tabelle!$N$10:$V$58,9,FALSE),0),0)</f>
        <v>0</v>
      </c>
      <c r="CK32" s="290">
        <f t="shared" si="82"/>
        <v>0</v>
      </c>
      <c r="CL32" s="290">
        <f>IF(OR($M32&gt;$CK$5,$M32=""),+(CB32+CE32)*Tabelle!$V$57,0)</f>
        <v>0</v>
      </c>
      <c r="CM32" s="290">
        <f t="shared" si="83"/>
        <v>0</v>
      </c>
      <c r="CN32" s="290">
        <f>IF(OR($M32&gt;$CK$5,$M32=""),+(CD32+CF32)*Tabelle!$V$57,0)</f>
        <v>0</v>
      </c>
      <c r="CO32" s="290">
        <f t="shared" si="84"/>
        <v>0</v>
      </c>
      <c r="CP32" s="290">
        <f t="shared" si="85"/>
        <v>0</v>
      </c>
      <c r="CQ32" s="290">
        <f t="shared" si="86"/>
        <v>0</v>
      </c>
      <c r="CR32" s="290">
        <f t="shared" si="87"/>
        <v>0</v>
      </c>
    </row>
    <row r="33" spans="2:96" hidden="1" x14ac:dyDescent="0.3">
      <c r="B33" s="889"/>
      <c r="C33" s="889"/>
      <c r="D33" s="287" t="str">
        <f>++IFERROR(INDEX(Tabelle!$H$11:$H$16,MATCH('IN_Cespiti_21-22-23'!E33,Tabelle!$I$11:$I$16,0)),"")</f>
        <v/>
      </c>
      <c r="E33" s="889"/>
      <c r="F33" s="287" t="str">
        <f>++IFERROR(INDEX(Tabelle!$C$10:$C$44,MATCH('IN_Cespiti_21-22-23'!G33,Tabelle!$E$10:$E$44,0)),"")</f>
        <v/>
      </c>
      <c r="G33" s="889"/>
      <c r="H33" s="889"/>
      <c r="I33" s="890"/>
      <c r="J33" s="890"/>
      <c r="K33" s="292"/>
      <c r="M33" s="889"/>
      <c r="O33" s="288" t="str">
        <f>IF($D33=3,$K33,+IFERROR(VLOOKUP(CONCATENATE(D33,".",F33),Tabelle!$D$10:$F$44,3,),""))</f>
        <v/>
      </c>
      <c r="P33" s="891"/>
      <c r="Q33" s="291"/>
      <c r="R33" s="288" t="str">
        <f>+IF(P33="",O33,+IF(P33=Tabelle!$B$83,'IN_Cespiti_21-22-23'!O33,IF(OR(P33=Tabelle!$B$81,P33=Tabelle!$B$82),'IN_Cespiti_21-22-23'!Q33,0)))</f>
        <v/>
      </c>
      <c r="T33" s="289">
        <f>+IFERROR(VLOOKUP($H33,Tabelle!$N$10:$O$58,2,FALSE),0)</f>
        <v>0</v>
      </c>
      <c r="U33" s="290">
        <f t="shared" si="16"/>
        <v>0</v>
      </c>
      <c r="V33" s="290" t="e">
        <f>IF(OR($M33&gt;$U$5,$M33=""),#REF!*$T33,0)</f>
        <v>#REF!</v>
      </c>
      <c r="W33" s="290">
        <f t="shared" si="17"/>
        <v>0</v>
      </c>
      <c r="X33" s="290" t="e">
        <f>IF(OR($M33&gt;$U$5,$M33=""),#REF!*$T33,0)</f>
        <v>#REF!</v>
      </c>
      <c r="Y33" s="290">
        <f t="shared" si="44"/>
        <v>0</v>
      </c>
      <c r="Z33" s="290">
        <f t="shared" si="45"/>
        <v>0</v>
      </c>
      <c r="AA33" s="290">
        <f t="shared" si="46"/>
        <v>0</v>
      </c>
      <c r="AB33" s="290">
        <f t="shared" si="47"/>
        <v>0</v>
      </c>
      <c r="AC33" s="9"/>
      <c r="AD33" s="289">
        <f>+IFERROR(VLOOKUP($H33,Tabelle!$N$10:$P$58,3,FALSE),0)</f>
        <v>0</v>
      </c>
      <c r="AE33" s="290">
        <f t="shared" si="21"/>
        <v>0</v>
      </c>
      <c r="AF33" s="290" t="e">
        <f>IF(OR($M33&gt;$AE$5,$M33=""),(V33+Y33)*Tabelle!$P$51,0)</f>
        <v>#REF!</v>
      </c>
      <c r="AG33" s="290">
        <f t="shared" si="22"/>
        <v>0</v>
      </c>
      <c r="AH33" s="290" t="e">
        <f>IF(OR($M33&gt;$AE$5,$M33=""),(X33+Z33)*Tabelle!$P$51,0)</f>
        <v>#REF!</v>
      </c>
      <c r="AI33" s="290">
        <f t="shared" si="48"/>
        <v>0</v>
      </c>
      <c r="AJ33" s="290">
        <f t="shared" si="49"/>
        <v>0</v>
      </c>
      <c r="AK33" s="290">
        <f t="shared" si="50"/>
        <v>0</v>
      </c>
      <c r="AL33" s="290">
        <f t="shared" si="51"/>
        <v>0</v>
      </c>
      <c r="AN33" s="289">
        <f>+IFERROR(VLOOKUP($H33,Tabelle!$N$10:$Q$58,4,FALSE),0)</f>
        <v>0</v>
      </c>
      <c r="AO33" s="290">
        <f t="shared" si="52"/>
        <v>0</v>
      </c>
      <c r="AP33" s="290" t="e">
        <f>IF(OR($M33&gt;$AO$5,$M33=""),(AF33+AI33)*Tabelle!$Q$52,0)</f>
        <v>#REF!</v>
      </c>
      <c r="AQ33" s="290">
        <f t="shared" si="53"/>
        <v>0</v>
      </c>
      <c r="AR33" s="290" t="e">
        <f>IF(OR($M33&gt;$AO$5,$M33=""),(AH33+AJ33)*Tabelle!$Q$52,0)</f>
        <v>#REF!</v>
      </c>
      <c r="AS33" s="290">
        <f t="shared" si="54"/>
        <v>0</v>
      </c>
      <c r="AT33" s="290">
        <f t="shared" si="55"/>
        <v>0</v>
      </c>
      <c r="AU33" s="290">
        <f t="shared" si="56"/>
        <v>0</v>
      </c>
      <c r="AV33" s="290">
        <f t="shared" si="57"/>
        <v>0</v>
      </c>
      <c r="AX33" s="289">
        <f>+IFERROR(VLOOKUP($H33,Tabelle!$N$10:$R$58,5,FALSE),0)</f>
        <v>0</v>
      </c>
      <c r="AY33" s="290">
        <f t="shared" si="58"/>
        <v>0</v>
      </c>
      <c r="AZ33" s="290" t="e">
        <f>IF(OR($M33&gt;$AY$5,$M33=""),(AP33+AS33)*Tabelle!$R$53,0)</f>
        <v>#REF!</v>
      </c>
      <c r="BA33" s="290">
        <f t="shared" si="59"/>
        <v>0</v>
      </c>
      <c r="BB33" s="290" t="e">
        <f>IF(OR($M33&gt;$AY$5,$M33=""),(AR33+AT33)*Tabelle!$R$53,0)</f>
        <v>#REF!</v>
      </c>
      <c r="BC33" s="290">
        <f t="shared" si="60"/>
        <v>0</v>
      </c>
      <c r="BD33" s="290">
        <f t="shared" si="61"/>
        <v>0</v>
      </c>
      <c r="BE33" s="290">
        <f t="shared" si="62"/>
        <v>0</v>
      </c>
      <c r="BF33" s="290">
        <f t="shared" si="63"/>
        <v>0</v>
      </c>
      <c r="BH33" s="289">
        <f>+IFERROR(VLOOKUP($H33,Tabelle!$N$10:$S$58,6,FALSE),0)</f>
        <v>0</v>
      </c>
      <c r="BI33" s="290">
        <f t="shared" si="64"/>
        <v>0</v>
      </c>
      <c r="BJ33" s="290" t="e">
        <f>IF(OR($M33&gt;$BI$5,$M33=""),(AZ33+BC33)*Tabelle!$S$54,0)</f>
        <v>#REF!</v>
      </c>
      <c r="BK33" s="290">
        <f t="shared" si="65"/>
        <v>0</v>
      </c>
      <c r="BL33" s="290" t="e">
        <f>IF(OR($M33&gt;$BI$5,$M33=""),(BB33+BD33)*Tabelle!$S$54,0)</f>
        <v>#REF!</v>
      </c>
      <c r="BM33" s="290">
        <f t="shared" si="66"/>
        <v>0</v>
      </c>
      <c r="BN33" s="290">
        <f t="shared" si="67"/>
        <v>0</v>
      </c>
      <c r="BO33" s="290">
        <f t="shared" si="68"/>
        <v>0</v>
      </c>
      <c r="BP33" s="290">
        <f t="shared" si="69"/>
        <v>0</v>
      </c>
      <c r="BR33" s="289">
        <f>+IFERROR(IF(H33=2021,VLOOKUP($H33,Tabelle!$N$10:$T$58,7,FALSE),0),0)</f>
        <v>0</v>
      </c>
      <c r="BS33" s="290">
        <f t="shared" si="70"/>
        <v>0</v>
      </c>
      <c r="BT33" s="290">
        <f t="shared" si="71"/>
        <v>0</v>
      </c>
      <c r="BU33" s="290">
        <f t="shared" si="72"/>
        <v>0</v>
      </c>
      <c r="BV33" s="290">
        <f t="shared" si="73"/>
        <v>0</v>
      </c>
      <c r="BW33" s="290">
        <f t="shared" si="74"/>
        <v>0</v>
      </c>
      <c r="BX33" s="290">
        <f t="shared" si="75"/>
        <v>0</v>
      </c>
      <c r="BZ33" s="289">
        <f>+IFERROR(IF(AND(H33&lt;=2022,H33&gt;=2021),VLOOKUP($H33,Tabelle!$N$10:$U$58,8,FALSE),0),0)</f>
        <v>0</v>
      </c>
      <c r="CA33" s="290">
        <f t="shared" si="76"/>
        <v>0</v>
      </c>
      <c r="CB33" s="290">
        <f>IF(OR($M33&gt;$CA$5,$M33=""),+BU33*Tabelle!$U$56,0)</f>
        <v>0</v>
      </c>
      <c r="CC33" s="290">
        <f t="shared" si="77"/>
        <v>0</v>
      </c>
      <c r="CD33" s="290">
        <f>IF(OR($M33&gt;$CA$5,$M33=""),+BV33*Tabelle!$U$56,0)</f>
        <v>0</v>
      </c>
      <c r="CE33" s="290">
        <f t="shared" si="78"/>
        <v>0</v>
      </c>
      <c r="CF33" s="290">
        <f t="shared" si="79"/>
        <v>0</v>
      </c>
      <c r="CG33" s="290">
        <f t="shared" si="80"/>
        <v>0</v>
      </c>
      <c r="CH33" s="290">
        <f t="shared" si="81"/>
        <v>0</v>
      </c>
      <c r="CJ33" s="289">
        <f>+IFERROR(IF(AND(H33&lt;=2023,H33&gt;=2021),VLOOKUP($H33,Tabelle!$N$10:$V$58,9,FALSE),0),0)</f>
        <v>0</v>
      </c>
      <c r="CK33" s="290">
        <f t="shared" si="82"/>
        <v>0</v>
      </c>
      <c r="CL33" s="290">
        <f>IF(OR($M33&gt;$CK$5,$M33=""),+(CB33+CE33)*Tabelle!$V$57,0)</f>
        <v>0</v>
      </c>
      <c r="CM33" s="290">
        <f t="shared" si="83"/>
        <v>0</v>
      </c>
      <c r="CN33" s="290">
        <f>IF(OR($M33&gt;$CK$5,$M33=""),+(CD33+CF33)*Tabelle!$V$57,0)</f>
        <v>0</v>
      </c>
      <c r="CO33" s="290">
        <f t="shared" si="84"/>
        <v>0</v>
      </c>
      <c r="CP33" s="290">
        <f t="shared" si="85"/>
        <v>0</v>
      </c>
      <c r="CQ33" s="290">
        <f t="shared" si="86"/>
        <v>0</v>
      </c>
      <c r="CR33" s="290">
        <f t="shared" si="87"/>
        <v>0</v>
      </c>
    </row>
    <row r="34" spans="2:96" hidden="1" x14ac:dyDescent="0.3">
      <c r="B34" s="889"/>
      <c r="C34" s="889"/>
      <c r="D34" s="287" t="str">
        <f>++IFERROR(INDEX(Tabelle!$H$11:$H$16,MATCH('IN_Cespiti_21-22-23'!E34,Tabelle!$I$11:$I$16,0)),"")</f>
        <v/>
      </c>
      <c r="E34" s="889"/>
      <c r="F34" s="287" t="str">
        <f>++IFERROR(INDEX(Tabelle!$C$10:$C$44,MATCH('IN_Cespiti_21-22-23'!G34,Tabelle!$E$10:$E$44,0)),"")</f>
        <v/>
      </c>
      <c r="G34" s="889"/>
      <c r="H34" s="889"/>
      <c r="I34" s="890"/>
      <c r="J34" s="890"/>
      <c r="K34" s="292"/>
      <c r="M34" s="889"/>
      <c r="O34" s="288" t="str">
        <f>IF($D34=3,$K34,+IFERROR(VLOOKUP(CONCATENATE(D34,".",F34),Tabelle!$D$10:$F$44,3,),""))</f>
        <v/>
      </c>
      <c r="P34" s="891"/>
      <c r="Q34" s="291"/>
      <c r="R34" s="288" t="str">
        <f>+IF(P34="",O34,+IF(P34=Tabelle!$B$83,'IN_Cespiti_21-22-23'!O34,IF(OR(P34=Tabelle!$B$81,P34=Tabelle!$B$82),'IN_Cespiti_21-22-23'!Q34,0)))</f>
        <v/>
      </c>
      <c r="T34" s="289">
        <f>+IFERROR(VLOOKUP($H34,Tabelle!$N$10:$O$58,2,FALSE),0)</f>
        <v>0</v>
      </c>
      <c r="U34" s="290">
        <f t="shared" si="16"/>
        <v>0</v>
      </c>
      <c r="V34" s="290" t="e">
        <f>IF(OR($M34&gt;$U$5,$M34=""),#REF!*$T34,0)</f>
        <v>#REF!</v>
      </c>
      <c r="W34" s="290">
        <f t="shared" si="17"/>
        <v>0</v>
      </c>
      <c r="X34" s="290" t="e">
        <f>IF(OR($M34&gt;$U$5,$M34=""),#REF!*$T34,0)</f>
        <v>#REF!</v>
      </c>
      <c r="Y34" s="290">
        <f t="shared" si="44"/>
        <v>0</v>
      </c>
      <c r="Z34" s="290">
        <f t="shared" si="45"/>
        <v>0</v>
      </c>
      <c r="AA34" s="290">
        <f t="shared" si="46"/>
        <v>0</v>
      </c>
      <c r="AB34" s="290">
        <f t="shared" si="47"/>
        <v>0</v>
      </c>
      <c r="AC34" s="9"/>
      <c r="AD34" s="289">
        <f>+IFERROR(VLOOKUP($H34,Tabelle!$N$10:$P$58,3,FALSE),0)</f>
        <v>0</v>
      </c>
      <c r="AE34" s="290">
        <f t="shared" si="21"/>
        <v>0</v>
      </c>
      <c r="AF34" s="290" t="e">
        <f>IF(OR($M34&gt;$AE$5,$M34=""),(V34+Y34)*Tabelle!$P$51,0)</f>
        <v>#REF!</v>
      </c>
      <c r="AG34" s="290">
        <f t="shared" si="22"/>
        <v>0</v>
      </c>
      <c r="AH34" s="290" t="e">
        <f>IF(OR($M34&gt;$AE$5,$M34=""),(X34+Z34)*Tabelle!$P$51,0)</f>
        <v>#REF!</v>
      </c>
      <c r="AI34" s="290">
        <f t="shared" si="48"/>
        <v>0</v>
      </c>
      <c r="AJ34" s="290">
        <f t="shared" si="49"/>
        <v>0</v>
      </c>
      <c r="AK34" s="290">
        <f t="shared" si="50"/>
        <v>0</v>
      </c>
      <c r="AL34" s="290">
        <f t="shared" si="51"/>
        <v>0</v>
      </c>
      <c r="AN34" s="289">
        <f>+IFERROR(VLOOKUP($H34,Tabelle!$N$10:$Q$58,4,FALSE),0)</f>
        <v>0</v>
      </c>
      <c r="AO34" s="290">
        <f t="shared" si="52"/>
        <v>0</v>
      </c>
      <c r="AP34" s="290" t="e">
        <f>IF(OR($M34&gt;$AO$5,$M34=""),(AF34+AI34)*Tabelle!$Q$52,0)</f>
        <v>#REF!</v>
      </c>
      <c r="AQ34" s="290">
        <f t="shared" si="53"/>
        <v>0</v>
      </c>
      <c r="AR34" s="290" t="e">
        <f>IF(OR($M34&gt;$AO$5,$M34=""),(AH34+AJ34)*Tabelle!$Q$52,0)</f>
        <v>#REF!</v>
      </c>
      <c r="AS34" s="290">
        <f t="shared" si="54"/>
        <v>0</v>
      </c>
      <c r="AT34" s="290">
        <f t="shared" si="55"/>
        <v>0</v>
      </c>
      <c r="AU34" s="290">
        <f t="shared" si="56"/>
        <v>0</v>
      </c>
      <c r="AV34" s="290">
        <f t="shared" si="57"/>
        <v>0</v>
      </c>
      <c r="AX34" s="289">
        <f>+IFERROR(VLOOKUP($H34,Tabelle!$N$10:$R$58,5,FALSE),0)</f>
        <v>0</v>
      </c>
      <c r="AY34" s="290">
        <f t="shared" si="58"/>
        <v>0</v>
      </c>
      <c r="AZ34" s="290" t="e">
        <f>IF(OR($M34&gt;$AY$5,$M34=""),(AP34+AS34)*Tabelle!$R$53,0)</f>
        <v>#REF!</v>
      </c>
      <c r="BA34" s="290">
        <f t="shared" si="59"/>
        <v>0</v>
      </c>
      <c r="BB34" s="290" t="e">
        <f>IF(OR($M34&gt;$AY$5,$M34=""),(AR34+AT34)*Tabelle!$R$53,0)</f>
        <v>#REF!</v>
      </c>
      <c r="BC34" s="290">
        <f t="shared" si="60"/>
        <v>0</v>
      </c>
      <c r="BD34" s="290">
        <f t="shared" si="61"/>
        <v>0</v>
      </c>
      <c r="BE34" s="290">
        <f t="shared" si="62"/>
        <v>0</v>
      </c>
      <c r="BF34" s="290">
        <f t="shared" si="63"/>
        <v>0</v>
      </c>
      <c r="BH34" s="289">
        <f>+IFERROR(VLOOKUP($H34,Tabelle!$N$10:$S$58,6,FALSE),0)</f>
        <v>0</v>
      </c>
      <c r="BI34" s="290">
        <f t="shared" si="64"/>
        <v>0</v>
      </c>
      <c r="BJ34" s="290" t="e">
        <f>IF(OR($M34&gt;$BI$5,$M34=""),(AZ34+BC34)*Tabelle!$S$54,0)</f>
        <v>#REF!</v>
      </c>
      <c r="BK34" s="290">
        <f t="shared" si="65"/>
        <v>0</v>
      </c>
      <c r="BL34" s="290" t="e">
        <f>IF(OR($M34&gt;$BI$5,$M34=""),(BB34+BD34)*Tabelle!$S$54,0)</f>
        <v>#REF!</v>
      </c>
      <c r="BM34" s="290">
        <f t="shared" si="66"/>
        <v>0</v>
      </c>
      <c r="BN34" s="290">
        <f t="shared" si="67"/>
        <v>0</v>
      </c>
      <c r="BO34" s="290">
        <f t="shared" si="68"/>
        <v>0</v>
      </c>
      <c r="BP34" s="290">
        <f t="shared" si="69"/>
        <v>0</v>
      </c>
      <c r="BR34" s="289">
        <f>+IFERROR(IF(H34=2021,VLOOKUP($H34,Tabelle!$N$10:$T$58,7,FALSE),0),0)</f>
        <v>0</v>
      </c>
      <c r="BS34" s="290">
        <f t="shared" si="70"/>
        <v>0</v>
      </c>
      <c r="BT34" s="290">
        <f t="shared" si="71"/>
        <v>0</v>
      </c>
      <c r="BU34" s="290">
        <f t="shared" si="72"/>
        <v>0</v>
      </c>
      <c r="BV34" s="290">
        <f t="shared" si="73"/>
        <v>0</v>
      </c>
      <c r="BW34" s="290">
        <f t="shared" si="74"/>
        <v>0</v>
      </c>
      <c r="BX34" s="290">
        <f t="shared" si="75"/>
        <v>0</v>
      </c>
      <c r="BZ34" s="289">
        <f>+IFERROR(IF(AND(H34&lt;=2022,H34&gt;=2021),VLOOKUP($H34,Tabelle!$N$10:$U$58,8,FALSE),0),0)</f>
        <v>0</v>
      </c>
      <c r="CA34" s="290">
        <f t="shared" si="76"/>
        <v>0</v>
      </c>
      <c r="CB34" s="290">
        <f>IF(OR($M34&gt;$CA$5,$M34=""),+BU34*Tabelle!$U$56,0)</f>
        <v>0</v>
      </c>
      <c r="CC34" s="290">
        <f t="shared" si="77"/>
        <v>0</v>
      </c>
      <c r="CD34" s="290">
        <f>IF(OR($M34&gt;$CA$5,$M34=""),+BV34*Tabelle!$U$56,0)</f>
        <v>0</v>
      </c>
      <c r="CE34" s="290">
        <f t="shared" si="78"/>
        <v>0</v>
      </c>
      <c r="CF34" s="290">
        <f t="shared" si="79"/>
        <v>0</v>
      </c>
      <c r="CG34" s="290">
        <f t="shared" si="80"/>
        <v>0</v>
      </c>
      <c r="CH34" s="290">
        <f t="shared" si="81"/>
        <v>0</v>
      </c>
      <c r="CJ34" s="289">
        <f>+IFERROR(IF(AND(H34&lt;=2023,H34&gt;=2021),VLOOKUP($H34,Tabelle!$N$10:$V$58,9,FALSE),0),0)</f>
        <v>0</v>
      </c>
      <c r="CK34" s="290">
        <f t="shared" si="82"/>
        <v>0</v>
      </c>
      <c r="CL34" s="290">
        <f>IF(OR($M34&gt;$CK$5,$M34=""),+(CB34+CE34)*Tabelle!$V$57,0)</f>
        <v>0</v>
      </c>
      <c r="CM34" s="290">
        <f t="shared" si="83"/>
        <v>0</v>
      </c>
      <c r="CN34" s="290">
        <f>IF(OR($M34&gt;$CK$5,$M34=""),+(CD34+CF34)*Tabelle!$V$57,0)</f>
        <v>0</v>
      </c>
      <c r="CO34" s="290">
        <f t="shared" si="84"/>
        <v>0</v>
      </c>
      <c r="CP34" s="290">
        <f t="shared" si="85"/>
        <v>0</v>
      </c>
      <c r="CQ34" s="290">
        <f t="shared" si="86"/>
        <v>0</v>
      </c>
      <c r="CR34" s="290">
        <f t="shared" si="87"/>
        <v>0</v>
      </c>
    </row>
    <row r="35" spans="2:96" hidden="1" x14ac:dyDescent="0.3">
      <c r="B35" s="889"/>
      <c r="C35" s="889"/>
      <c r="D35" s="287" t="str">
        <f>++IFERROR(INDEX(Tabelle!$H$11:$H$16,MATCH('IN_Cespiti_21-22-23'!E35,Tabelle!$I$11:$I$16,0)),"")</f>
        <v/>
      </c>
      <c r="E35" s="889"/>
      <c r="F35" s="287" t="str">
        <f>++IFERROR(INDEX(Tabelle!$C$10:$C$44,MATCH('IN_Cespiti_21-22-23'!G35,Tabelle!$E$10:$E$44,0)),"")</f>
        <v/>
      </c>
      <c r="G35" s="889"/>
      <c r="H35" s="889"/>
      <c r="I35" s="890"/>
      <c r="J35" s="890"/>
      <c r="K35" s="292"/>
      <c r="M35" s="889"/>
      <c r="O35" s="288" t="str">
        <f>IF($D35=3,$K35,+IFERROR(VLOOKUP(CONCATENATE(D35,".",F35),Tabelle!$D$10:$F$44,3,),""))</f>
        <v/>
      </c>
      <c r="P35" s="891"/>
      <c r="Q35" s="291"/>
      <c r="R35" s="288" t="str">
        <f>+IF(P35="",O35,+IF(P35=Tabelle!$B$83,'IN_Cespiti_21-22-23'!O35,IF(OR(P35=Tabelle!$B$81,P35=Tabelle!$B$82),'IN_Cespiti_21-22-23'!Q35,0)))</f>
        <v/>
      </c>
      <c r="T35" s="289">
        <f>+IFERROR(VLOOKUP($H35,Tabelle!$N$10:$O$58,2,FALSE),0)</f>
        <v>0</v>
      </c>
      <c r="U35" s="290">
        <f t="shared" si="16"/>
        <v>0</v>
      </c>
      <c r="V35" s="290" t="e">
        <f>IF(OR($M35&gt;$U$5,$M35=""),#REF!*$T35,0)</f>
        <v>#REF!</v>
      </c>
      <c r="W35" s="290">
        <f t="shared" si="17"/>
        <v>0</v>
      </c>
      <c r="X35" s="290" t="e">
        <f>IF(OR($M35&gt;$U$5,$M35=""),#REF!*$T35,0)</f>
        <v>#REF!</v>
      </c>
      <c r="Y35" s="290">
        <f t="shared" si="44"/>
        <v>0</v>
      </c>
      <c r="Z35" s="290">
        <f t="shared" si="45"/>
        <v>0</v>
      </c>
      <c r="AA35" s="290">
        <f t="shared" si="46"/>
        <v>0</v>
      </c>
      <c r="AB35" s="290">
        <f t="shared" si="47"/>
        <v>0</v>
      </c>
      <c r="AC35" s="9"/>
      <c r="AD35" s="289">
        <f>+IFERROR(VLOOKUP($H35,Tabelle!$N$10:$P$58,3,FALSE),0)</f>
        <v>0</v>
      </c>
      <c r="AE35" s="290">
        <f t="shared" si="21"/>
        <v>0</v>
      </c>
      <c r="AF35" s="290" t="e">
        <f>IF(OR($M35&gt;$AE$5,$M35=""),(V35+Y35)*Tabelle!$P$51,0)</f>
        <v>#REF!</v>
      </c>
      <c r="AG35" s="290">
        <f t="shared" si="22"/>
        <v>0</v>
      </c>
      <c r="AH35" s="290" t="e">
        <f>IF(OR($M35&gt;$AE$5,$M35=""),(X35+Z35)*Tabelle!$P$51,0)</f>
        <v>#REF!</v>
      </c>
      <c r="AI35" s="290">
        <f t="shared" si="48"/>
        <v>0</v>
      </c>
      <c r="AJ35" s="290">
        <f t="shared" si="49"/>
        <v>0</v>
      </c>
      <c r="AK35" s="290">
        <f t="shared" si="50"/>
        <v>0</v>
      </c>
      <c r="AL35" s="290">
        <f t="shared" si="51"/>
        <v>0</v>
      </c>
      <c r="AN35" s="289">
        <f>+IFERROR(VLOOKUP($H35,Tabelle!$N$10:$Q$58,4,FALSE),0)</f>
        <v>0</v>
      </c>
      <c r="AO35" s="290">
        <f t="shared" si="52"/>
        <v>0</v>
      </c>
      <c r="AP35" s="290" t="e">
        <f>IF(OR($M35&gt;$AO$5,$M35=""),(AF35+AI35)*Tabelle!$Q$52,0)</f>
        <v>#REF!</v>
      </c>
      <c r="AQ35" s="290">
        <f t="shared" si="53"/>
        <v>0</v>
      </c>
      <c r="AR35" s="290" t="e">
        <f>IF(OR($M35&gt;$AO$5,$M35=""),(AH35+AJ35)*Tabelle!$Q$52,0)</f>
        <v>#REF!</v>
      </c>
      <c r="AS35" s="290">
        <f t="shared" si="54"/>
        <v>0</v>
      </c>
      <c r="AT35" s="290">
        <f t="shared" si="55"/>
        <v>0</v>
      </c>
      <c r="AU35" s="290">
        <f t="shared" si="56"/>
        <v>0</v>
      </c>
      <c r="AV35" s="290">
        <f t="shared" si="57"/>
        <v>0</v>
      </c>
      <c r="AX35" s="289">
        <f>+IFERROR(VLOOKUP($H35,Tabelle!$N$10:$R$58,5,FALSE),0)</f>
        <v>0</v>
      </c>
      <c r="AY35" s="290">
        <f t="shared" si="58"/>
        <v>0</v>
      </c>
      <c r="AZ35" s="290" t="e">
        <f>IF(OR($M35&gt;$AY$5,$M35=""),(AP35+AS35)*Tabelle!$R$53,0)</f>
        <v>#REF!</v>
      </c>
      <c r="BA35" s="290">
        <f t="shared" si="59"/>
        <v>0</v>
      </c>
      <c r="BB35" s="290" t="e">
        <f>IF(OR($M35&gt;$AY$5,$M35=""),(AR35+AT35)*Tabelle!$R$53,0)</f>
        <v>#REF!</v>
      </c>
      <c r="BC35" s="290">
        <f t="shared" si="60"/>
        <v>0</v>
      </c>
      <c r="BD35" s="290">
        <f t="shared" si="61"/>
        <v>0</v>
      </c>
      <c r="BE35" s="290">
        <f t="shared" si="62"/>
        <v>0</v>
      </c>
      <c r="BF35" s="290">
        <f t="shared" si="63"/>
        <v>0</v>
      </c>
      <c r="BH35" s="289">
        <f>+IFERROR(VLOOKUP($H35,Tabelle!$N$10:$S$58,6,FALSE),0)</f>
        <v>0</v>
      </c>
      <c r="BI35" s="290">
        <f t="shared" si="64"/>
        <v>0</v>
      </c>
      <c r="BJ35" s="290" t="e">
        <f>IF(OR($M35&gt;$BI$5,$M35=""),(AZ35+BC35)*Tabelle!$S$54,0)</f>
        <v>#REF!</v>
      </c>
      <c r="BK35" s="290">
        <f t="shared" si="65"/>
        <v>0</v>
      </c>
      <c r="BL35" s="290" t="e">
        <f>IF(OR($M35&gt;$BI$5,$M35=""),(BB35+BD35)*Tabelle!$S$54,0)</f>
        <v>#REF!</v>
      </c>
      <c r="BM35" s="290">
        <f t="shared" si="66"/>
        <v>0</v>
      </c>
      <c r="BN35" s="290">
        <f t="shared" si="67"/>
        <v>0</v>
      </c>
      <c r="BO35" s="290">
        <f t="shared" si="68"/>
        <v>0</v>
      </c>
      <c r="BP35" s="290">
        <f t="shared" si="69"/>
        <v>0</v>
      </c>
      <c r="BR35" s="289">
        <f>+IFERROR(IF(H35=2021,VLOOKUP($H35,Tabelle!$N$10:$T$58,7,FALSE),0),0)</f>
        <v>0</v>
      </c>
      <c r="BS35" s="290">
        <f t="shared" si="70"/>
        <v>0</v>
      </c>
      <c r="BT35" s="290">
        <f t="shared" si="71"/>
        <v>0</v>
      </c>
      <c r="BU35" s="290">
        <f t="shared" si="72"/>
        <v>0</v>
      </c>
      <c r="BV35" s="290">
        <f t="shared" si="73"/>
        <v>0</v>
      </c>
      <c r="BW35" s="290">
        <f t="shared" si="74"/>
        <v>0</v>
      </c>
      <c r="BX35" s="290">
        <f t="shared" si="75"/>
        <v>0</v>
      </c>
      <c r="BZ35" s="289">
        <f>+IFERROR(IF(AND(H35&lt;=2022,H35&gt;=2021),VLOOKUP($H35,Tabelle!$N$10:$U$58,8,FALSE),0),0)</f>
        <v>0</v>
      </c>
      <c r="CA35" s="290">
        <f t="shared" si="76"/>
        <v>0</v>
      </c>
      <c r="CB35" s="290">
        <f>IF(OR($M35&gt;$CA$5,$M35=""),+BU35*Tabelle!$U$56,0)</f>
        <v>0</v>
      </c>
      <c r="CC35" s="290">
        <f t="shared" si="77"/>
        <v>0</v>
      </c>
      <c r="CD35" s="290">
        <f>IF(OR($M35&gt;$CA$5,$M35=""),+BV35*Tabelle!$U$56,0)</f>
        <v>0</v>
      </c>
      <c r="CE35" s="290">
        <f t="shared" si="78"/>
        <v>0</v>
      </c>
      <c r="CF35" s="290">
        <f t="shared" si="79"/>
        <v>0</v>
      </c>
      <c r="CG35" s="290">
        <f t="shared" si="80"/>
        <v>0</v>
      </c>
      <c r="CH35" s="290">
        <f t="shared" si="81"/>
        <v>0</v>
      </c>
      <c r="CJ35" s="289">
        <f>+IFERROR(IF(AND(H35&lt;=2023,H35&gt;=2021),VLOOKUP($H35,Tabelle!$N$10:$V$58,9,FALSE),0),0)</f>
        <v>0</v>
      </c>
      <c r="CK35" s="290">
        <f t="shared" si="82"/>
        <v>0</v>
      </c>
      <c r="CL35" s="290">
        <f>IF(OR($M35&gt;$CK$5,$M35=""),+(CB35+CE35)*Tabelle!$V$57,0)</f>
        <v>0</v>
      </c>
      <c r="CM35" s="290">
        <f t="shared" si="83"/>
        <v>0</v>
      </c>
      <c r="CN35" s="290">
        <f>IF(OR($M35&gt;$CK$5,$M35=""),+(CD35+CF35)*Tabelle!$V$57,0)</f>
        <v>0</v>
      </c>
      <c r="CO35" s="290">
        <f t="shared" si="84"/>
        <v>0</v>
      </c>
      <c r="CP35" s="290">
        <f t="shared" si="85"/>
        <v>0</v>
      </c>
      <c r="CQ35" s="290">
        <f t="shared" si="86"/>
        <v>0</v>
      </c>
      <c r="CR35" s="290">
        <f t="shared" si="87"/>
        <v>0</v>
      </c>
    </row>
    <row r="36" spans="2:96" hidden="1" x14ac:dyDescent="0.3">
      <c r="B36" s="889"/>
      <c r="C36" s="889"/>
      <c r="D36" s="287" t="str">
        <f>++IFERROR(INDEX(Tabelle!$H$11:$H$16,MATCH('IN_Cespiti_21-22-23'!E36,Tabelle!$I$11:$I$16,0)),"")</f>
        <v/>
      </c>
      <c r="E36" s="889"/>
      <c r="F36" s="287" t="str">
        <f>++IFERROR(INDEX(Tabelle!$C$10:$C$44,MATCH('IN_Cespiti_21-22-23'!G36,Tabelle!$E$10:$E$44,0)),"")</f>
        <v/>
      </c>
      <c r="G36" s="889"/>
      <c r="H36" s="889"/>
      <c r="I36" s="890"/>
      <c r="J36" s="890"/>
      <c r="K36" s="292"/>
      <c r="M36" s="889"/>
      <c r="O36" s="288" t="str">
        <f>IF($D36=3,$K36,+IFERROR(VLOOKUP(CONCATENATE(D36,".",F36),Tabelle!$D$10:$F$44,3,),""))</f>
        <v/>
      </c>
      <c r="P36" s="891"/>
      <c r="Q36" s="291"/>
      <c r="R36" s="288" t="str">
        <f>+IF(P36="",O36,+IF(P36=Tabelle!$B$83,'IN_Cespiti_21-22-23'!O36,IF(OR(P36=Tabelle!$B$81,P36=Tabelle!$B$82),'IN_Cespiti_21-22-23'!Q36,0)))</f>
        <v/>
      </c>
      <c r="T36" s="289">
        <f>+IFERROR(VLOOKUP($H36,Tabelle!$N$10:$O$58,2,FALSE),0)</f>
        <v>0</v>
      </c>
      <c r="U36" s="290">
        <f t="shared" si="16"/>
        <v>0</v>
      </c>
      <c r="V36" s="290" t="e">
        <f>IF(OR($M36&gt;$U$5,$M36=""),#REF!*$T36,0)</f>
        <v>#REF!</v>
      </c>
      <c r="W36" s="290">
        <f t="shared" si="17"/>
        <v>0</v>
      </c>
      <c r="X36" s="290" t="e">
        <f>IF(OR($M36&gt;$U$5,$M36=""),#REF!*$T36,0)</f>
        <v>#REF!</v>
      </c>
      <c r="Y36" s="290">
        <f t="shared" si="44"/>
        <v>0</v>
      </c>
      <c r="Z36" s="290">
        <f t="shared" si="45"/>
        <v>0</v>
      </c>
      <c r="AA36" s="290">
        <f t="shared" si="46"/>
        <v>0</v>
      </c>
      <c r="AB36" s="290">
        <f t="shared" si="47"/>
        <v>0</v>
      </c>
      <c r="AC36" s="9"/>
      <c r="AD36" s="289">
        <f>+IFERROR(VLOOKUP($H36,Tabelle!$N$10:$P$58,3,FALSE),0)</f>
        <v>0</v>
      </c>
      <c r="AE36" s="290">
        <f t="shared" si="21"/>
        <v>0</v>
      </c>
      <c r="AF36" s="290" t="e">
        <f>IF(OR($M36&gt;$AE$5,$M36=""),(V36+Y36)*Tabelle!$P$51,0)</f>
        <v>#REF!</v>
      </c>
      <c r="AG36" s="290">
        <f t="shared" si="22"/>
        <v>0</v>
      </c>
      <c r="AH36" s="290" t="e">
        <f>IF(OR($M36&gt;$AE$5,$M36=""),(X36+Z36)*Tabelle!$P$51,0)</f>
        <v>#REF!</v>
      </c>
      <c r="AI36" s="290">
        <f t="shared" si="48"/>
        <v>0</v>
      </c>
      <c r="AJ36" s="290">
        <f t="shared" si="49"/>
        <v>0</v>
      </c>
      <c r="AK36" s="290">
        <f t="shared" si="50"/>
        <v>0</v>
      </c>
      <c r="AL36" s="290">
        <f t="shared" si="51"/>
        <v>0</v>
      </c>
      <c r="AN36" s="289">
        <f>+IFERROR(VLOOKUP($H36,Tabelle!$N$10:$Q$58,4,FALSE),0)</f>
        <v>0</v>
      </c>
      <c r="AO36" s="290">
        <f t="shared" si="52"/>
        <v>0</v>
      </c>
      <c r="AP36" s="290" t="e">
        <f>IF(OR($M36&gt;$AO$5,$M36=""),(AF36+AI36)*Tabelle!$Q$52,0)</f>
        <v>#REF!</v>
      </c>
      <c r="AQ36" s="290">
        <f t="shared" si="53"/>
        <v>0</v>
      </c>
      <c r="AR36" s="290" t="e">
        <f>IF(OR($M36&gt;$AO$5,$M36=""),(AH36+AJ36)*Tabelle!$Q$52,0)</f>
        <v>#REF!</v>
      </c>
      <c r="AS36" s="290">
        <f t="shared" si="54"/>
        <v>0</v>
      </c>
      <c r="AT36" s="290">
        <f t="shared" si="55"/>
        <v>0</v>
      </c>
      <c r="AU36" s="290">
        <f t="shared" si="56"/>
        <v>0</v>
      </c>
      <c r="AV36" s="290">
        <f t="shared" si="57"/>
        <v>0</v>
      </c>
      <c r="AX36" s="289">
        <f>+IFERROR(VLOOKUP($H36,Tabelle!$N$10:$R$58,5,FALSE),0)</f>
        <v>0</v>
      </c>
      <c r="AY36" s="290">
        <f t="shared" si="58"/>
        <v>0</v>
      </c>
      <c r="AZ36" s="290" t="e">
        <f>IF(OR($M36&gt;$AY$5,$M36=""),(AP36+AS36)*Tabelle!$R$53,0)</f>
        <v>#REF!</v>
      </c>
      <c r="BA36" s="290">
        <f t="shared" si="59"/>
        <v>0</v>
      </c>
      <c r="BB36" s="290" t="e">
        <f>IF(OR($M36&gt;$AY$5,$M36=""),(AR36+AT36)*Tabelle!$R$53,0)</f>
        <v>#REF!</v>
      </c>
      <c r="BC36" s="290">
        <f t="shared" si="60"/>
        <v>0</v>
      </c>
      <c r="BD36" s="290">
        <f t="shared" si="61"/>
        <v>0</v>
      </c>
      <c r="BE36" s="290">
        <f t="shared" si="62"/>
        <v>0</v>
      </c>
      <c r="BF36" s="290">
        <f t="shared" si="63"/>
        <v>0</v>
      </c>
      <c r="BH36" s="289">
        <f>+IFERROR(VLOOKUP($H36,Tabelle!$N$10:$S$58,6,FALSE),0)</f>
        <v>0</v>
      </c>
      <c r="BI36" s="290">
        <f t="shared" si="64"/>
        <v>0</v>
      </c>
      <c r="BJ36" s="290" t="e">
        <f>IF(OR($M36&gt;$BI$5,$M36=""),(AZ36+BC36)*Tabelle!$S$54,0)</f>
        <v>#REF!</v>
      </c>
      <c r="BK36" s="290">
        <f t="shared" si="65"/>
        <v>0</v>
      </c>
      <c r="BL36" s="290" t="e">
        <f>IF(OR($M36&gt;$BI$5,$M36=""),(BB36+BD36)*Tabelle!$S$54,0)</f>
        <v>#REF!</v>
      </c>
      <c r="BM36" s="290">
        <f t="shared" si="66"/>
        <v>0</v>
      </c>
      <c r="BN36" s="290">
        <f t="shared" si="67"/>
        <v>0</v>
      </c>
      <c r="BO36" s="290">
        <f t="shared" si="68"/>
        <v>0</v>
      </c>
      <c r="BP36" s="290">
        <f t="shared" si="69"/>
        <v>0</v>
      </c>
      <c r="BR36" s="289">
        <f>+IFERROR(IF(H36=2021,VLOOKUP($H36,Tabelle!$N$10:$T$58,7,FALSE),0),0)</f>
        <v>0</v>
      </c>
      <c r="BS36" s="290">
        <f t="shared" si="70"/>
        <v>0</v>
      </c>
      <c r="BT36" s="290">
        <f t="shared" si="71"/>
        <v>0</v>
      </c>
      <c r="BU36" s="290">
        <f t="shared" si="72"/>
        <v>0</v>
      </c>
      <c r="BV36" s="290">
        <f t="shared" si="73"/>
        <v>0</v>
      </c>
      <c r="BW36" s="290">
        <f t="shared" si="74"/>
        <v>0</v>
      </c>
      <c r="BX36" s="290">
        <f t="shared" si="75"/>
        <v>0</v>
      </c>
      <c r="BZ36" s="289">
        <f>+IFERROR(IF(AND(H36&lt;=2022,H36&gt;=2021),VLOOKUP($H36,Tabelle!$N$10:$U$58,8,FALSE),0),0)</f>
        <v>0</v>
      </c>
      <c r="CA36" s="290">
        <f t="shared" si="76"/>
        <v>0</v>
      </c>
      <c r="CB36" s="290">
        <f>IF(OR($M36&gt;$CA$5,$M36=""),+BU36*Tabelle!$U$56,0)</f>
        <v>0</v>
      </c>
      <c r="CC36" s="290">
        <f t="shared" si="77"/>
        <v>0</v>
      </c>
      <c r="CD36" s="290">
        <f>IF(OR($M36&gt;$CA$5,$M36=""),+BV36*Tabelle!$U$56,0)</f>
        <v>0</v>
      </c>
      <c r="CE36" s="290">
        <f t="shared" si="78"/>
        <v>0</v>
      </c>
      <c r="CF36" s="290">
        <f t="shared" si="79"/>
        <v>0</v>
      </c>
      <c r="CG36" s="290">
        <f t="shared" si="80"/>
        <v>0</v>
      </c>
      <c r="CH36" s="290">
        <f t="shared" si="81"/>
        <v>0</v>
      </c>
      <c r="CJ36" s="289">
        <f>+IFERROR(IF(AND(H36&lt;=2023,H36&gt;=2021),VLOOKUP($H36,Tabelle!$N$10:$V$58,9,FALSE),0),0)</f>
        <v>0</v>
      </c>
      <c r="CK36" s="290">
        <f t="shared" si="82"/>
        <v>0</v>
      </c>
      <c r="CL36" s="290">
        <f>IF(OR($M36&gt;$CK$5,$M36=""),+(CB36+CE36)*Tabelle!$V$57,0)</f>
        <v>0</v>
      </c>
      <c r="CM36" s="290">
        <f t="shared" si="83"/>
        <v>0</v>
      </c>
      <c r="CN36" s="290">
        <f>IF(OR($M36&gt;$CK$5,$M36=""),+(CD36+CF36)*Tabelle!$V$57,0)</f>
        <v>0</v>
      </c>
      <c r="CO36" s="290">
        <f t="shared" si="84"/>
        <v>0</v>
      </c>
      <c r="CP36" s="290">
        <f t="shared" si="85"/>
        <v>0</v>
      </c>
      <c r="CQ36" s="290">
        <f t="shared" si="86"/>
        <v>0</v>
      </c>
      <c r="CR36" s="290">
        <f t="shared" si="87"/>
        <v>0</v>
      </c>
    </row>
    <row r="37" spans="2:96" hidden="1" x14ac:dyDescent="0.3">
      <c r="B37" s="889"/>
      <c r="C37" s="889"/>
      <c r="D37" s="287" t="str">
        <f>++IFERROR(INDEX(Tabelle!$H$11:$H$16,MATCH('IN_Cespiti_21-22-23'!E37,Tabelle!$I$11:$I$16,0)),"")</f>
        <v/>
      </c>
      <c r="E37" s="889"/>
      <c r="F37" s="287" t="str">
        <f>++IFERROR(INDEX(Tabelle!$C$10:$C$44,MATCH('IN_Cespiti_21-22-23'!G37,Tabelle!$E$10:$E$44,0)),"")</f>
        <v/>
      </c>
      <c r="G37" s="889"/>
      <c r="H37" s="889"/>
      <c r="I37" s="890"/>
      <c r="J37" s="890"/>
      <c r="K37" s="292"/>
      <c r="M37" s="889"/>
      <c r="O37" s="288" t="str">
        <f>IF($D37=3,$K37,+IFERROR(VLOOKUP(CONCATENATE(D37,".",F37),Tabelle!$D$10:$F$44,3,),""))</f>
        <v/>
      </c>
      <c r="P37" s="891"/>
      <c r="Q37" s="291"/>
      <c r="R37" s="288" t="str">
        <f>+IF(P37="",O37,+IF(P37=Tabelle!$B$83,'IN_Cespiti_21-22-23'!O37,IF(OR(P37=Tabelle!$B$81,P37=Tabelle!$B$82),'IN_Cespiti_21-22-23'!Q37,0)))</f>
        <v/>
      </c>
      <c r="T37" s="289">
        <f>+IFERROR(VLOOKUP($H37,Tabelle!$N$10:$O$58,2,FALSE),0)</f>
        <v>0</v>
      </c>
      <c r="U37" s="290">
        <f t="shared" si="16"/>
        <v>0</v>
      </c>
      <c r="V37" s="290" t="e">
        <f>IF(OR($M37&gt;$U$5,$M37=""),#REF!*$T37,0)</f>
        <v>#REF!</v>
      </c>
      <c r="W37" s="290">
        <f t="shared" si="17"/>
        <v>0</v>
      </c>
      <c r="X37" s="290" t="e">
        <f>IF(OR($M37&gt;$U$5,$M37=""),#REF!*$T37,0)</f>
        <v>#REF!</v>
      </c>
      <c r="Y37" s="290">
        <f t="shared" si="44"/>
        <v>0</v>
      </c>
      <c r="Z37" s="290">
        <f t="shared" si="45"/>
        <v>0</v>
      </c>
      <c r="AA37" s="290">
        <f t="shared" si="46"/>
        <v>0</v>
      </c>
      <c r="AB37" s="290">
        <f t="shared" si="47"/>
        <v>0</v>
      </c>
      <c r="AC37" s="9"/>
      <c r="AD37" s="289">
        <f>+IFERROR(VLOOKUP($H37,Tabelle!$N$10:$P$58,3,FALSE),0)</f>
        <v>0</v>
      </c>
      <c r="AE37" s="290">
        <f t="shared" si="21"/>
        <v>0</v>
      </c>
      <c r="AF37" s="290" t="e">
        <f>IF(OR($M37&gt;$AE$5,$M37=""),(V37+Y37)*Tabelle!$P$51,0)</f>
        <v>#REF!</v>
      </c>
      <c r="AG37" s="290">
        <f t="shared" si="22"/>
        <v>0</v>
      </c>
      <c r="AH37" s="290" t="e">
        <f>IF(OR($M37&gt;$AE$5,$M37=""),(X37+Z37)*Tabelle!$P$51,0)</f>
        <v>#REF!</v>
      </c>
      <c r="AI37" s="290">
        <f t="shared" si="48"/>
        <v>0</v>
      </c>
      <c r="AJ37" s="290">
        <f t="shared" si="49"/>
        <v>0</v>
      </c>
      <c r="AK37" s="290">
        <f t="shared" si="50"/>
        <v>0</v>
      </c>
      <c r="AL37" s="290">
        <f t="shared" si="51"/>
        <v>0</v>
      </c>
      <c r="AN37" s="289">
        <f>+IFERROR(VLOOKUP($H37,Tabelle!$N$10:$Q$58,4,FALSE),0)</f>
        <v>0</v>
      </c>
      <c r="AO37" s="290">
        <f t="shared" si="52"/>
        <v>0</v>
      </c>
      <c r="AP37" s="290" t="e">
        <f>IF(OR($M37&gt;$AO$5,$M37=""),(AF37+AI37)*Tabelle!$Q$52,0)</f>
        <v>#REF!</v>
      </c>
      <c r="AQ37" s="290">
        <f t="shared" si="53"/>
        <v>0</v>
      </c>
      <c r="AR37" s="290" t="e">
        <f>IF(OR($M37&gt;$AO$5,$M37=""),(AH37+AJ37)*Tabelle!$Q$52,0)</f>
        <v>#REF!</v>
      </c>
      <c r="AS37" s="290">
        <f t="shared" si="54"/>
        <v>0</v>
      </c>
      <c r="AT37" s="290">
        <f t="shared" si="55"/>
        <v>0</v>
      </c>
      <c r="AU37" s="290">
        <f t="shared" si="56"/>
        <v>0</v>
      </c>
      <c r="AV37" s="290">
        <f t="shared" si="57"/>
        <v>0</v>
      </c>
      <c r="AX37" s="289">
        <f>+IFERROR(VLOOKUP($H37,Tabelle!$N$10:$R$58,5,FALSE),0)</f>
        <v>0</v>
      </c>
      <c r="AY37" s="290">
        <f t="shared" si="58"/>
        <v>0</v>
      </c>
      <c r="AZ37" s="290" t="e">
        <f>IF(OR($M37&gt;$AY$5,$M37=""),(AP37+AS37)*Tabelle!$R$53,0)</f>
        <v>#REF!</v>
      </c>
      <c r="BA37" s="290">
        <f t="shared" si="59"/>
        <v>0</v>
      </c>
      <c r="BB37" s="290" t="e">
        <f>IF(OR($M37&gt;$AY$5,$M37=""),(AR37+AT37)*Tabelle!$R$53,0)</f>
        <v>#REF!</v>
      </c>
      <c r="BC37" s="290">
        <f t="shared" si="60"/>
        <v>0</v>
      </c>
      <c r="BD37" s="290">
        <f t="shared" si="61"/>
        <v>0</v>
      </c>
      <c r="BE37" s="290">
        <f t="shared" si="62"/>
        <v>0</v>
      </c>
      <c r="BF37" s="290">
        <f t="shared" si="63"/>
        <v>0</v>
      </c>
      <c r="BH37" s="289">
        <f>+IFERROR(VLOOKUP($H37,Tabelle!$N$10:$S$58,6,FALSE),0)</f>
        <v>0</v>
      </c>
      <c r="BI37" s="290">
        <f t="shared" si="64"/>
        <v>0</v>
      </c>
      <c r="BJ37" s="290" t="e">
        <f>IF(OR($M37&gt;$BI$5,$M37=""),(AZ37+BC37)*Tabelle!$S$54,0)</f>
        <v>#REF!</v>
      </c>
      <c r="BK37" s="290">
        <f t="shared" si="65"/>
        <v>0</v>
      </c>
      <c r="BL37" s="290" t="e">
        <f>IF(OR($M37&gt;$BI$5,$M37=""),(BB37+BD37)*Tabelle!$S$54,0)</f>
        <v>#REF!</v>
      </c>
      <c r="BM37" s="290">
        <f t="shared" si="66"/>
        <v>0</v>
      </c>
      <c r="BN37" s="290">
        <f t="shared" si="67"/>
        <v>0</v>
      </c>
      <c r="BO37" s="290">
        <f t="shared" si="68"/>
        <v>0</v>
      </c>
      <c r="BP37" s="290">
        <f t="shared" si="69"/>
        <v>0</v>
      </c>
      <c r="BR37" s="289">
        <f>+IFERROR(IF(H37=2021,VLOOKUP($H37,Tabelle!$N$10:$T$58,7,FALSE),0),0)</f>
        <v>0</v>
      </c>
      <c r="BS37" s="290">
        <f t="shared" si="70"/>
        <v>0</v>
      </c>
      <c r="BT37" s="290">
        <f t="shared" si="71"/>
        <v>0</v>
      </c>
      <c r="BU37" s="290">
        <f t="shared" si="72"/>
        <v>0</v>
      </c>
      <c r="BV37" s="290">
        <f t="shared" si="73"/>
        <v>0</v>
      </c>
      <c r="BW37" s="290">
        <f t="shared" si="74"/>
        <v>0</v>
      </c>
      <c r="BX37" s="290">
        <f t="shared" si="75"/>
        <v>0</v>
      </c>
      <c r="BZ37" s="289">
        <f>+IFERROR(IF(AND(H37&lt;=2022,H37&gt;=2021),VLOOKUP($H37,Tabelle!$N$10:$U$58,8,FALSE),0),0)</f>
        <v>0</v>
      </c>
      <c r="CA37" s="290">
        <f t="shared" si="76"/>
        <v>0</v>
      </c>
      <c r="CB37" s="290">
        <f>IF(OR($M37&gt;$CA$5,$M37=""),+BU37*Tabelle!$U$56,0)</f>
        <v>0</v>
      </c>
      <c r="CC37" s="290">
        <f t="shared" si="77"/>
        <v>0</v>
      </c>
      <c r="CD37" s="290">
        <f>IF(OR($M37&gt;$CA$5,$M37=""),+BV37*Tabelle!$U$56,0)</f>
        <v>0</v>
      </c>
      <c r="CE37" s="290">
        <f t="shared" si="78"/>
        <v>0</v>
      </c>
      <c r="CF37" s="290">
        <f t="shared" si="79"/>
        <v>0</v>
      </c>
      <c r="CG37" s="290">
        <f t="shared" si="80"/>
        <v>0</v>
      </c>
      <c r="CH37" s="290">
        <f t="shared" si="81"/>
        <v>0</v>
      </c>
      <c r="CJ37" s="289">
        <f>+IFERROR(IF(AND(H37&lt;=2023,H37&gt;=2021),VLOOKUP($H37,Tabelle!$N$10:$V$58,9,FALSE),0),0)</f>
        <v>0</v>
      </c>
      <c r="CK37" s="290">
        <f t="shared" si="82"/>
        <v>0</v>
      </c>
      <c r="CL37" s="290">
        <f>IF(OR($M37&gt;$CK$5,$M37=""),+(CB37+CE37)*Tabelle!$V$57,0)</f>
        <v>0</v>
      </c>
      <c r="CM37" s="290">
        <f t="shared" si="83"/>
        <v>0</v>
      </c>
      <c r="CN37" s="290">
        <f>IF(OR($M37&gt;$CK$5,$M37=""),+(CD37+CF37)*Tabelle!$V$57,0)</f>
        <v>0</v>
      </c>
      <c r="CO37" s="290">
        <f t="shared" si="84"/>
        <v>0</v>
      </c>
      <c r="CP37" s="290">
        <f t="shared" si="85"/>
        <v>0</v>
      </c>
      <c r="CQ37" s="290">
        <f t="shared" si="86"/>
        <v>0</v>
      </c>
      <c r="CR37" s="290">
        <f t="shared" si="87"/>
        <v>0</v>
      </c>
    </row>
    <row r="38" spans="2:96" hidden="1" x14ac:dyDescent="0.3">
      <c r="B38" s="889"/>
      <c r="C38" s="889"/>
      <c r="D38" s="287" t="str">
        <f>++IFERROR(INDEX(Tabelle!$H$11:$H$16,MATCH('IN_Cespiti_21-22-23'!E38,Tabelle!$I$11:$I$16,0)),"")</f>
        <v/>
      </c>
      <c r="E38" s="889"/>
      <c r="F38" s="287" t="str">
        <f>++IFERROR(INDEX(Tabelle!$C$10:$C$44,MATCH('IN_Cespiti_21-22-23'!G38,Tabelle!$E$10:$E$44,0)),"")</f>
        <v/>
      </c>
      <c r="G38" s="889"/>
      <c r="H38" s="889"/>
      <c r="I38" s="890"/>
      <c r="J38" s="890"/>
      <c r="K38" s="292"/>
      <c r="M38" s="889"/>
      <c r="O38" s="288" t="str">
        <f>IF($D38=3,$K38,+IFERROR(VLOOKUP(CONCATENATE(D38,".",F38),Tabelle!$D$10:$F$44,3,),""))</f>
        <v/>
      </c>
      <c r="P38" s="891"/>
      <c r="Q38" s="291"/>
      <c r="R38" s="288" t="str">
        <f>+IF(P38="",O38,+IF(P38=Tabelle!$B$83,'IN_Cespiti_21-22-23'!O38,IF(OR(P38=Tabelle!$B$81,P38=Tabelle!$B$82),'IN_Cespiti_21-22-23'!Q38,0)))</f>
        <v/>
      </c>
      <c r="T38" s="289">
        <f>+IFERROR(VLOOKUP($H38,Tabelle!$N$10:$O$58,2,FALSE),0)</f>
        <v>0</v>
      </c>
      <c r="U38" s="290">
        <f t="shared" si="16"/>
        <v>0</v>
      </c>
      <c r="V38" s="290" t="e">
        <f>IF(OR($M38&gt;$U$5,$M38=""),#REF!*$T38,0)</f>
        <v>#REF!</v>
      </c>
      <c r="W38" s="290">
        <f t="shared" si="17"/>
        <v>0</v>
      </c>
      <c r="X38" s="290" t="e">
        <f>IF(OR($M38&gt;$U$5,$M38=""),#REF!*$T38,0)</f>
        <v>#REF!</v>
      </c>
      <c r="Y38" s="290">
        <f t="shared" si="44"/>
        <v>0</v>
      </c>
      <c r="Z38" s="290">
        <f t="shared" si="45"/>
        <v>0</v>
      </c>
      <c r="AA38" s="290">
        <f t="shared" si="46"/>
        <v>0</v>
      </c>
      <c r="AB38" s="290">
        <f t="shared" si="47"/>
        <v>0</v>
      </c>
      <c r="AC38" s="9"/>
      <c r="AD38" s="289">
        <f>+IFERROR(VLOOKUP($H38,Tabelle!$N$10:$P$58,3,FALSE),0)</f>
        <v>0</v>
      </c>
      <c r="AE38" s="290">
        <f t="shared" si="21"/>
        <v>0</v>
      </c>
      <c r="AF38" s="290" t="e">
        <f>IF(OR($M38&gt;$AE$5,$M38=""),(V38+Y38)*Tabelle!$P$51,0)</f>
        <v>#REF!</v>
      </c>
      <c r="AG38" s="290">
        <f t="shared" si="22"/>
        <v>0</v>
      </c>
      <c r="AH38" s="290" t="e">
        <f>IF(OR($M38&gt;$AE$5,$M38=""),(X38+Z38)*Tabelle!$P$51,0)</f>
        <v>#REF!</v>
      </c>
      <c r="AI38" s="290">
        <f t="shared" si="48"/>
        <v>0</v>
      </c>
      <c r="AJ38" s="290">
        <f t="shared" si="49"/>
        <v>0</v>
      </c>
      <c r="AK38" s="290">
        <f t="shared" si="50"/>
        <v>0</v>
      </c>
      <c r="AL38" s="290">
        <f t="shared" si="51"/>
        <v>0</v>
      </c>
      <c r="AN38" s="289">
        <f>+IFERROR(VLOOKUP($H38,Tabelle!$N$10:$Q$58,4,FALSE),0)</f>
        <v>0</v>
      </c>
      <c r="AO38" s="290">
        <f t="shared" si="52"/>
        <v>0</v>
      </c>
      <c r="AP38" s="290" t="e">
        <f>IF(OR($M38&gt;$AO$5,$M38=""),(AF38+AI38)*Tabelle!$Q$52,0)</f>
        <v>#REF!</v>
      </c>
      <c r="AQ38" s="290">
        <f t="shared" si="53"/>
        <v>0</v>
      </c>
      <c r="AR38" s="290" t="e">
        <f>IF(OR($M38&gt;$AO$5,$M38=""),(AH38+AJ38)*Tabelle!$Q$52,0)</f>
        <v>#REF!</v>
      </c>
      <c r="AS38" s="290">
        <f t="shared" si="54"/>
        <v>0</v>
      </c>
      <c r="AT38" s="290">
        <f t="shared" si="55"/>
        <v>0</v>
      </c>
      <c r="AU38" s="290">
        <f t="shared" si="56"/>
        <v>0</v>
      </c>
      <c r="AV38" s="290">
        <f t="shared" si="57"/>
        <v>0</v>
      </c>
      <c r="AX38" s="289">
        <f>+IFERROR(VLOOKUP($H38,Tabelle!$N$10:$R$58,5,FALSE),0)</f>
        <v>0</v>
      </c>
      <c r="AY38" s="290">
        <f t="shared" si="58"/>
        <v>0</v>
      </c>
      <c r="AZ38" s="290" t="e">
        <f>IF(OR($M38&gt;$AY$5,$M38=""),(AP38+AS38)*Tabelle!$R$53,0)</f>
        <v>#REF!</v>
      </c>
      <c r="BA38" s="290">
        <f t="shared" si="59"/>
        <v>0</v>
      </c>
      <c r="BB38" s="290" t="e">
        <f>IF(OR($M38&gt;$AY$5,$M38=""),(AR38+AT38)*Tabelle!$R$53,0)</f>
        <v>#REF!</v>
      </c>
      <c r="BC38" s="290">
        <f t="shared" si="60"/>
        <v>0</v>
      </c>
      <c r="BD38" s="290">
        <f t="shared" si="61"/>
        <v>0</v>
      </c>
      <c r="BE38" s="290">
        <f t="shared" si="62"/>
        <v>0</v>
      </c>
      <c r="BF38" s="290">
        <f t="shared" si="63"/>
        <v>0</v>
      </c>
      <c r="BH38" s="289">
        <f>+IFERROR(VLOOKUP($H38,Tabelle!$N$10:$S$58,6,FALSE),0)</f>
        <v>0</v>
      </c>
      <c r="BI38" s="290">
        <f t="shared" si="64"/>
        <v>0</v>
      </c>
      <c r="BJ38" s="290" t="e">
        <f>IF(OR($M38&gt;$BI$5,$M38=""),(AZ38+BC38)*Tabelle!$S$54,0)</f>
        <v>#REF!</v>
      </c>
      <c r="BK38" s="290">
        <f t="shared" si="65"/>
        <v>0</v>
      </c>
      <c r="BL38" s="290" t="e">
        <f>IF(OR($M38&gt;$BI$5,$M38=""),(BB38+BD38)*Tabelle!$S$54,0)</f>
        <v>#REF!</v>
      </c>
      <c r="BM38" s="290">
        <f t="shared" si="66"/>
        <v>0</v>
      </c>
      <c r="BN38" s="290">
        <f t="shared" si="67"/>
        <v>0</v>
      </c>
      <c r="BO38" s="290">
        <f t="shared" si="68"/>
        <v>0</v>
      </c>
      <c r="BP38" s="290">
        <f t="shared" si="69"/>
        <v>0</v>
      </c>
      <c r="BR38" s="289">
        <f>+IFERROR(IF(H38=2021,VLOOKUP($H38,Tabelle!$N$10:$T$58,7,FALSE),0),0)</f>
        <v>0</v>
      </c>
      <c r="BS38" s="290">
        <f t="shared" si="70"/>
        <v>0</v>
      </c>
      <c r="BT38" s="290">
        <f t="shared" si="71"/>
        <v>0</v>
      </c>
      <c r="BU38" s="290">
        <f t="shared" si="72"/>
        <v>0</v>
      </c>
      <c r="BV38" s="290">
        <f t="shared" si="73"/>
        <v>0</v>
      </c>
      <c r="BW38" s="290">
        <f t="shared" si="74"/>
        <v>0</v>
      </c>
      <c r="BX38" s="290">
        <f t="shared" si="75"/>
        <v>0</v>
      </c>
      <c r="BZ38" s="289">
        <f>+IFERROR(IF(AND(H38&lt;=2022,H38&gt;=2021),VLOOKUP($H38,Tabelle!$N$10:$U$58,8,FALSE),0),0)</f>
        <v>0</v>
      </c>
      <c r="CA38" s="290">
        <f t="shared" si="76"/>
        <v>0</v>
      </c>
      <c r="CB38" s="290">
        <f>IF(OR($M38&gt;$CA$5,$M38=""),+BU38*Tabelle!$U$56,0)</f>
        <v>0</v>
      </c>
      <c r="CC38" s="290">
        <f t="shared" si="77"/>
        <v>0</v>
      </c>
      <c r="CD38" s="290">
        <f>IF(OR($M38&gt;$CA$5,$M38=""),+BV38*Tabelle!$U$56,0)</f>
        <v>0</v>
      </c>
      <c r="CE38" s="290">
        <f t="shared" si="78"/>
        <v>0</v>
      </c>
      <c r="CF38" s="290">
        <f t="shared" si="79"/>
        <v>0</v>
      </c>
      <c r="CG38" s="290">
        <f t="shared" si="80"/>
        <v>0</v>
      </c>
      <c r="CH38" s="290">
        <f t="shared" si="81"/>
        <v>0</v>
      </c>
      <c r="CJ38" s="289">
        <f>+IFERROR(IF(AND(H38&lt;=2023,H38&gt;=2021),VLOOKUP($H38,Tabelle!$N$10:$V$58,9,FALSE),0),0)</f>
        <v>0</v>
      </c>
      <c r="CK38" s="290">
        <f t="shared" si="82"/>
        <v>0</v>
      </c>
      <c r="CL38" s="290">
        <f>IF(OR($M38&gt;$CK$5,$M38=""),+(CB38+CE38)*Tabelle!$V$57,0)</f>
        <v>0</v>
      </c>
      <c r="CM38" s="290">
        <f t="shared" si="83"/>
        <v>0</v>
      </c>
      <c r="CN38" s="290">
        <f>IF(OR($M38&gt;$CK$5,$M38=""),+(CD38+CF38)*Tabelle!$V$57,0)</f>
        <v>0</v>
      </c>
      <c r="CO38" s="290">
        <f t="shared" si="84"/>
        <v>0</v>
      </c>
      <c r="CP38" s="290">
        <f t="shared" si="85"/>
        <v>0</v>
      </c>
      <c r="CQ38" s="290">
        <f t="shared" si="86"/>
        <v>0</v>
      </c>
      <c r="CR38" s="290">
        <f t="shared" si="87"/>
        <v>0</v>
      </c>
    </row>
    <row r="39" spans="2:96" hidden="1" x14ac:dyDescent="0.3">
      <c r="B39" s="889"/>
      <c r="C39" s="889"/>
      <c r="D39" s="287" t="str">
        <f>++IFERROR(INDEX(Tabelle!$H$11:$H$16,MATCH('IN_Cespiti_21-22-23'!E39,Tabelle!$I$11:$I$16,0)),"")</f>
        <v/>
      </c>
      <c r="E39" s="889"/>
      <c r="F39" s="287" t="str">
        <f>++IFERROR(INDEX(Tabelle!$C$10:$C$44,MATCH('IN_Cespiti_21-22-23'!G39,Tabelle!$E$10:$E$44,0)),"")</f>
        <v/>
      </c>
      <c r="G39" s="889"/>
      <c r="H39" s="889"/>
      <c r="I39" s="890"/>
      <c r="J39" s="890"/>
      <c r="K39" s="292"/>
      <c r="M39" s="889"/>
      <c r="O39" s="288" t="str">
        <f>IF($D39=3,$K39,+IFERROR(VLOOKUP(CONCATENATE(D39,".",F39),Tabelle!$D$10:$F$44,3,),""))</f>
        <v/>
      </c>
      <c r="P39" s="891"/>
      <c r="Q39" s="291"/>
      <c r="R39" s="288" t="str">
        <f>+IF(P39="",O39,+IF(P39=Tabelle!$B$83,'IN_Cespiti_21-22-23'!O39,IF(OR(P39=Tabelle!$B$81,P39=Tabelle!$B$82),'IN_Cespiti_21-22-23'!Q39,0)))</f>
        <v/>
      </c>
      <c r="T39" s="289">
        <f>+IFERROR(VLOOKUP($H39,Tabelle!$N$10:$O$58,2,FALSE),0)</f>
        <v>0</v>
      </c>
      <c r="U39" s="290">
        <f t="shared" si="16"/>
        <v>0</v>
      </c>
      <c r="V39" s="290" t="e">
        <f>IF(OR($M39&gt;$U$5,$M39=""),#REF!*$T39,0)</f>
        <v>#REF!</v>
      </c>
      <c r="W39" s="290">
        <f t="shared" si="17"/>
        <v>0</v>
      </c>
      <c r="X39" s="290" t="e">
        <f>IF(OR($M39&gt;$U$5,$M39=""),#REF!*$T39,0)</f>
        <v>#REF!</v>
      </c>
      <c r="Y39" s="290">
        <f t="shared" si="44"/>
        <v>0</v>
      </c>
      <c r="Z39" s="290">
        <f t="shared" si="45"/>
        <v>0</v>
      </c>
      <c r="AA39" s="290">
        <f t="shared" si="46"/>
        <v>0</v>
      </c>
      <c r="AB39" s="290">
        <f t="shared" si="47"/>
        <v>0</v>
      </c>
      <c r="AC39" s="9"/>
      <c r="AD39" s="289">
        <f>+IFERROR(VLOOKUP($H39,Tabelle!$N$10:$P$58,3,FALSE),0)</f>
        <v>0</v>
      </c>
      <c r="AE39" s="290">
        <f t="shared" si="21"/>
        <v>0</v>
      </c>
      <c r="AF39" s="290" t="e">
        <f>IF(OR($M39&gt;$AE$5,$M39=""),(V39+Y39)*Tabelle!$P$51,0)</f>
        <v>#REF!</v>
      </c>
      <c r="AG39" s="290">
        <f t="shared" si="22"/>
        <v>0</v>
      </c>
      <c r="AH39" s="290" t="e">
        <f>IF(OR($M39&gt;$AE$5,$M39=""),(X39+Z39)*Tabelle!$P$51,0)</f>
        <v>#REF!</v>
      </c>
      <c r="AI39" s="290">
        <f t="shared" si="48"/>
        <v>0</v>
      </c>
      <c r="AJ39" s="290">
        <f t="shared" si="49"/>
        <v>0</v>
      </c>
      <c r="AK39" s="290">
        <f t="shared" si="50"/>
        <v>0</v>
      </c>
      <c r="AL39" s="290">
        <f t="shared" si="51"/>
        <v>0</v>
      </c>
      <c r="AN39" s="289">
        <f>+IFERROR(VLOOKUP($H39,Tabelle!$N$10:$Q$58,4,FALSE),0)</f>
        <v>0</v>
      </c>
      <c r="AO39" s="290">
        <f t="shared" si="52"/>
        <v>0</v>
      </c>
      <c r="AP39" s="290" t="e">
        <f>IF(OR($M39&gt;$AO$5,$M39=""),(AF39+AI39)*Tabelle!$Q$52,0)</f>
        <v>#REF!</v>
      </c>
      <c r="AQ39" s="290">
        <f t="shared" si="53"/>
        <v>0</v>
      </c>
      <c r="AR39" s="290" t="e">
        <f>IF(OR($M39&gt;$AO$5,$M39=""),(AH39+AJ39)*Tabelle!$Q$52,0)</f>
        <v>#REF!</v>
      </c>
      <c r="AS39" s="290">
        <f t="shared" si="54"/>
        <v>0</v>
      </c>
      <c r="AT39" s="290">
        <f t="shared" si="55"/>
        <v>0</v>
      </c>
      <c r="AU39" s="290">
        <f t="shared" si="56"/>
        <v>0</v>
      </c>
      <c r="AV39" s="290">
        <f t="shared" si="57"/>
        <v>0</v>
      </c>
      <c r="AX39" s="289">
        <f>+IFERROR(VLOOKUP($H39,Tabelle!$N$10:$R$58,5,FALSE),0)</f>
        <v>0</v>
      </c>
      <c r="AY39" s="290">
        <f t="shared" si="58"/>
        <v>0</v>
      </c>
      <c r="AZ39" s="290" t="e">
        <f>IF(OR($M39&gt;$AY$5,$M39=""),(AP39+AS39)*Tabelle!$R$53,0)</f>
        <v>#REF!</v>
      </c>
      <c r="BA39" s="290">
        <f t="shared" si="59"/>
        <v>0</v>
      </c>
      <c r="BB39" s="290" t="e">
        <f>IF(OR($M39&gt;$AY$5,$M39=""),(AR39+AT39)*Tabelle!$R$53,0)</f>
        <v>#REF!</v>
      </c>
      <c r="BC39" s="290">
        <f t="shared" si="60"/>
        <v>0</v>
      </c>
      <c r="BD39" s="290">
        <f t="shared" si="61"/>
        <v>0</v>
      </c>
      <c r="BE39" s="290">
        <f t="shared" si="62"/>
        <v>0</v>
      </c>
      <c r="BF39" s="290">
        <f t="shared" si="63"/>
        <v>0</v>
      </c>
      <c r="BH39" s="289">
        <f>+IFERROR(VLOOKUP($H39,Tabelle!$N$10:$S$58,6,FALSE),0)</f>
        <v>0</v>
      </c>
      <c r="BI39" s="290">
        <f t="shared" si="64"/>
        <v>0</v>
      </c>
      <c r="BJ39" s="290" t="e">
        <f>IF(OR($M39&gt;$BI$5,$M39=""),(AZ39+BC39)*Tabelle!$S$54,0)</f>
        <v>#REF!</v>
      </c>
      <c r="BK39" s="290">
        <f t="shared" si="65"/>
        <v>0</v>
      </c>
      <c r="BL39" s="290" t="e">
        <f>IF(OR($M39&gt;$BI$5,$M39=""),(BB39+BD39)*Tabelle!$S$54,0)</f>
        <v>#REF!</v>
      </c>
      <c r="BM39" s="290">
        <f t="shared" si="66"/>
        <v>0</v>
      </c>
      <c r="BN39" s="290">
        <f t="shared" si="67"/>
        <v>0</v>
      </c>
      <c r="BO39" s="290">
        <f t="shared" si="68"/>
        <v>0</v>
      </c>
      <c r="BP39" s="290">
        <f t="shared" si="69"/>
        <v>0</v>
      </c>
      <c r="BR39" s="289">
        <f>+IFERROR(IF(H39=2021,VLOOKUP($H39,Tabelle!$N$10:$T$58,7,FALSE),0),0)</f>
        <v>0</v>
      </c>
      <c r="BS39" s="290">
        <f t="shared" si="70"/>
        <v>0</v>
      </c>
      <c r="BT39" s="290">
        <f t="shared" si="71"/>
        <v>0</v>
      </c>
      <c r="BU39" s="290">
        <f t="shared" si="72"/>
        <v>0</v>
      </c>
      <c r="BV39" s="290">
        <f t="shared" si="73"/>
        <v>0</v>
      </c>
      <c r="BW39" s="290">
        <f t="shared" si="74"/>
        <v>0</v>
      </c>
      <c r="BX39" s="290">
        <f t="shared" si="75"/>
        <v>0</v>
      </c>
      <c r="BZ39" s="289">
        <f>+IFERROR(IF(AND(H39&lt;=2022,H39&gt;=2021),VLOOKUP($H39,Tabelle!$N$10:$U$58,8,FALSE),0),0)</f>
        <v>0</v>
      </c>
      <c r="CA39" s="290">
        <f t="shared" si="76"/>
        <v>0</v>
      </c>
      <c r="CB39" s="290">
        <f>IF(OR($M39&gt;$CA$5,$M39=""),+BU39*Tabelle!$U$56,0)</f>
        <v>0</v>
      </c>
      <c r="CC39" s="290">
        <f t="shared" si="77"/>
        <v>0</v>
      </c>
      <c r="CD39" s="290">
        <f>IF(OR($M39&gt;$CA$5,$M39=""),+BV39*Tabelle!$U$56,0)</f>
        <v>0</v>
      </c>
      <c r="CE39" s="290">
        <f t="shared" si="78"/>
        <v>0</v>
      </c>
      <c r="CF39" s="290">
        <f t="shared" si="79"/>
        <v>0</v>
      </c>
      <c r="CG39" s="290">
        <f t="shared" si="80"/>
        <v>0</v>
      </c>
      <c r="CH39" s="290">
        <f t="shared" si="81"/>
        <v>0</v>
      </c>
      <c r="CJ39" s="289">
        <f>+IFERROR(IF(AND(H39&lt;=2023,H39&gt;=2021),VLOOKUP($H39,Tabelle!$N$10:$V$58,9,FALSE),0),0)</f>
        <v>0</v>
      </c>
      <c r="CK39" s="290">
        <f t="shared" si="82"/>
        <v>0</v>
      </c>
      <c r="CL39" s="290">
        <f>IF(OR($M39&gt;$CK$5,$M39=""),+(CB39+CE39)*Tabelle!$V$57,0)</f>
        <v>0</v>
      </c>
      <c r="CM39" s="290">
        <f t="shared" si="83"/>
        <v>0</v>
      </c>
      <c r="CN39" s="290">
        <f>IF(OR($M39&gt;$CK$5,$M39=""),+(CD39+CF39)*Tabelle!$V$57,0)</f>
        <v>0</v>
      </c>
      <c r="CO39" s="290">
        <f t="shared" si="84"/>
        <v>0</v>
      </c>
      <c r="CP39" s="290">
        <f t="shared" si="85"/>
        <v>0</v>
      </c>
      <c r="CQ39" s="290">
        <f t="shared" si="86"/>
        <v>0</v>
      </c>
      <c r="CR39" s="290">
        <f t="shared" si="87"/>
        <v>0</v>
      </c>
    </row>
    <row r="40" spans="2:96" hidden="1" x14ac:dyDescent="0.3">
      <c r="B40" s="889"/>
      <c r="C40" s="889"/>
      <c r="D40" s="287" t="str">
        <f>++IFERROR(INDEX(Tabelle!$H$11:$H$16,MATCH('IN_Cespiti_21-22-23'!E40,Tabelle!$I$11:$I$16,0)),"")</f>
        <v/>
      </c>
      <c r="E40" s="889"/>
      <c r="F40" s="287" t="str">
        <f>++IFERROR(INDEX(Tabelle!$C$10:$C$44,MATCH('IN_Cespiti_21-22-23'!G40,Tabelle!$E$10:$E$44,0)),"")</f>
        <v/>
      </c>
      <c r="G40" s="889"/>
      <c r="H40" s="889"/>
      <c r="I40" s="890"/>
      <c r="J40" s="890"/>
      <c r="K40" s="292"/>
      <c r="M40" s="889"/>
      <c r="O40" s="288" t="str">
        <f>IF($D40=3,$K40,+IFERROR(VLOOKUP(CONCATENATE(D40,".",F40),Tabelle!$D$10:$F$44,3,),""))</f>
        <v/>
      </c>
      <c r="P40" s="891"/>
      <c r="Q40" s="291"/>
      <c r="R40" s="288" t="str">
        <f>+IF(P40="",O40,+IF(P40=Tabelle!$B$83,'IN_Cespiti_21-22-23'!O40,IF(OR(P40=Tabelle!$B$81,P40=Tabelle!$B$82),'IN_Cespiti_21-22-23'!Q40,0)))</f>
        <v/>
      </c>
      <c r="T40" s="289">
        <f>+IFERROR(VLOOKUP($H40,Tabelle!$N$10:$O$58,2,FALSE),0)</f>
        <v>0</v>
      </c>
      <c r="U40" s="290">
        <f t="shared" si="16"/>
        <v>0</v>
      </c>
      <c r="V40" s="290" t="e">
        <f>IF(OR($M40&gt;$U$5,$M40=""),#REF!*$T40,0)</f>
        <v>#REF!</v>
      </c>
      <c r="W40" s="290">
        <f t="shared" si="17"/>
        <v>0</v>
      </c>
      <c r="X40" s="290" t="e">
        <f>IF(OR($M40&gt;$U$5,$M40=""),#REF!*$T40,0)</f>
        <v>#REF!</v>
      </c>
      <c r="Y40" s="290">
        <f t="shared" si="44"/>
        <v>0</v>
      </c>
      <c r="Z40" s="290">
        <f t="shared" si="45"/>
        <v>0</v>
      </c>
      <c r="AA40" s="290">
        <f t="shared" si="46"/>
        <v>0</v>
      </c>
      <c r="AB40" s="290">
        <f t="shared" si="47"/>
        <v>0</v>
      </c>
      <c r="AC40" s="9"/>
      <c r="AD40" s="289">
        <f>+IFERROR(VLOOKUP($H40,Tabelle!$N$10:$P$58,3,FALSE),0)</f>
        <v>0</v>
      </c>
      <c r="AE40" s="290">
        <f t="shared" si="21"/>
        <v>0</v>
      </c>
      <c r="AF40" s="290" t="e">
        <f>IF(OR($M40&gt;$AE$5,$M40=""),(V40+Y40)*Tabelle!$P$51,0)</f>
        <v>#REF!</v>
      </c>
      <c r="AG40" s="290">
        <f t="shared" si="22"/>
        <v>0</v>
      </c>
      <c r="AH40" s="290" t="e">
        <f>IF(OR($M40&gt;$AE$5,$M40=""),(X40+Z40)*Tabelle!$P$51,0)</f>
        <v>#REF!</v>
      </c>
      <c r="AI40" s="290">
        <f t="shared" si="48"/>
        <v>0</v>
      </c>
      <c r="AJ40" s="290">
        <f t="shared" si="49"/>
        <v>0</v>
      </c>
      <c r="AK40" s="290">
        <f t="shared" si="50"/>
        <v>0</v>
      </c>
      <c r="AL40" s="290">
        <f t="shared" si="51"/>
        <v>0</v>
      </c>
      <c r="AN40" s="289">
        <f>+IFERROR(VLOOKUP($H40,Tabelle!$N$10:$Q$58,4,FALSE),0)</f>
        <v>0</v>
      </c>
      <c r="AO40" s="290">
        <f t="shared" si="52"/>
        <v>0</v>
      </c>
      <c r="AP40" s="290" t="e">
        <f>IF(OR($M40&gt;$AO$5,$M40=""),(AF40+AI40)*Tabelle!$Q$52,0)</f>
        <v>#REF!</v>
      </c>
      <c r="AQ40" s="290">
        <f t="shared" si="53"/>
        <v>0</v>
      </c>
      <c r="AR40" s="290" t="e">
        <f>IF(OR($M40&gt;$AO$5,$M40=""),(AH40+AJ40)*Tabelle!$Q$52,0)</f>
        <v>#REF!</v>
      </c>
      <c r="AS40" s="290">
        <f t="shared" si="54"/>
        <v>0</v>
      </c>
      <c r="AT40" s="290">
        <f t="shared" si="55"/>
        <v>0</v>
      </c>
      <c r="AU40" s="290">
        <f t="shared" si="56"/>
        <v>0</v>
      </c>
      <c r="AV40" s="290">
        <f t="shared" si="57"/>
        <v>0</v>
      </c>
      <c r="AX40" s="289">
        <f>+IFERROR(VLOOKUP($H40,Tabelle!$N$10:$R$58,5,FALSE),0)</f>
        <v>0</v>
      </c>
      <c r="AY40" s="290">
        <f t="shared" si="58"/>
        <v>0</v>
      </c>
      <c r="AZ40" s="290" t="e">
        <f>IF(OR($M40&gt;$AY$5,$M40=""),(AP40+AS40)*Tabelle!$R$53,0)</f>
        <v>#REF!</v>
      </c>
      <c r="BA40" s="290">
        <f t="shared" si="59"/>
        <v>0</v>
      </c>
      <c r="BB40" s="290" t="e">
        <f>IF(OR($M40&gt;$AY$5,$M40=""),(AR40+AT40)*Tabelle!$R$53,0)</f>
        <v>#REF!</v>
      </c>
      <c r="BC40" s="290">
        <f t="shared" si="60"/>
        <v>0</v>
      </c>
      <c r="BD40" s="290">
        <f t="shared" si="61"/>
        <v>0</v>
      </c>
      <c r="BE40" s="290">
        <f t="shared" si="62"/>
        <v>0</v>
      </c>
      <c r="BF40" s="290">
        <f t="shared" si="63"/>
        <v>0</v>
      </c>
      <c r="BH40" s="289">
        <f>+IFERROR(VLOOKUP($H40,Tabelle!$N$10:$S$58,6,FALSE),0)</f>
        <v>0</v>
      </c>
      <c r="BI40" s="290">
        <f t="shared" si="64"/>
        <v>0</v>
      </c>
      <c r="BJ40" s="290" t="e">
        <f>IF(OR($M40&gt;$BI$5,$M40=""),(AZ40+BC40)*Tabelle!$S$54,0)</f>
        <v>#REF!</v>
      </c>
      <c r="BK40" s="290">
        <f t="shared" si="65"/>
        <v>0</v>
      </c>
      <c r="BL40" s="290" t="e">
        <f>IF(OR($M40&gt;$BI$5,$M40=""),(BB40+BD40)*Tabelle!$S$54,0)</f>
        <v>#REF!</v>
      </c>
      <c r="BM40" s="290">
        <f t="shared" si="66"/>
        <v>0</v>
      </c>
      <c r="BN40" s="290">
        <f t="shared" si="67"/>
        <v>0</v>
      </c>
      <c r="BO40" s="290">
        <f t="shared" si="68"/>
        <v>0</v>
      </c>
      <c r="BP40" s="290">
        <f t="shared" si="69"/>
        <v>0</v>
      </c>
      <c r="BR40" s="289">
        <f>+IFERROR(IF(H40=2021,VLOOKUP($H40,Tabelle!$N$10:$T$58,7,FALSE),0),0)</f>
        <v>0</v>
      </c>
      <c r="BS40" s="290">
        <f t="shared" si="70"/>
        <v>0</v>
      </c>
      <c r="BT40" s="290">
        <f t="shared" si="71"/>
        <v>0</v>
      </c>
      <c r="BU40" s="290">
        <f t="shared" si="72"/>
        <v>0</v>
      </c>
      <c r="BV40" s="290">
        <f t="shared" si="73"/>
        <v>0</v>
      </c>
      <c r="BW40" s="290">
        <f t="shared" si="74"/>
        <v>0</v>
      </c>
      <c r="BX40" s="290">
        <f t="shared" si="75"/>
        <v>0</v>
      </c>
      <c r="BZ40" s="289">
        <f>+IFERROR(IF(AND(H40&lt;=2022,H40&gt;=2021),VLOOKUP($H40,Tabelle!$N$10:$U$58,8,FALSE),0),0)</f>
        <v>0</v>
      </c>
      <c r="CA40" s="290">
        <f t="shared" si="76"/>
        <v>0</v>
      </c>
      <c r="CB40" s="290">
        <f>IF(OR($M40&gt;$CA$5,$M40=""),+BU40*Tabelle!$U$56,0)</f>
        <v>0</v>
      </c>
      <c r="CC40" s="290">
        <f t="shared" si="77"/>
        <v>0</v>
      </c>
      <c r="CD40" s="290">
        <f>IF(OR($M40&gt;$CA$5,$M40=""),+BV40*Tabelle!$U$56,0)</f>
        <v>0</v>
      </c>
      <c r="CE40" s="290">
        <f t="shared" si="78"/>
        <v>0</v>
      </c>
      <c r="CF40" s="290">
        <f t="shared" si="79"/>
        <v>0</v>
      </c>
      <c r="CG40" s="290">
        <f t="shared" si="80"/>
        <v>0</v>
      </c>
      <c r="CH40" s="290">
        <f t="shared" si="81"/>
        <v>0</v>
      </c>
      <c r="CJ40" s="289">
        <f>+IFERROR(IF(AND(H40&lt;=2023,H40&gt;=2021),VLOOKUP($H40,Tabelle!$N$10:$V$58,9,FALSE),0),0)</f>
        <v>0</v>
      </c>
      <c r="CK40" s="290">
        <f t="shared" si="82"/>
        <v>0</v>
      </c>
      <c r="CL40" s="290">
        <f>IF(OR($M40&gt;$CK$5,$M40=""),+(CB40+CE40)*Tabelle!$V$57,0)</f>
        <v>0</v>
      </c>
      <c r="CM40" s="290">
        <f t="shared" si="83"/>
        <v>0</v>
      </c>
      <c r="CN40" s="290">
        <f>IF(OR($M40&gt;$CK$5,$M40=""),+(CD40+CF40)*Tabelle!$V$57,0)</f>
        <v>0</v>
      </c>
      <c r="CO40" s="290">
        <f t="shared" si="84"/>
        <v>0</v>
      </c>
      <c r="CP40" s="290">
        <f t="shared" si="85"/>
        <v>0</v>
      </c>
      <c r="CQ40" s="290">
        <f t="shared" si="86"/>
        <v>0</v>
      </c>
      <c r="CR40" s="290">
        <f t="shared" si="87"/>
        <v>0</v>
      </c>
    </row>
    <row r="41" spans="2:96" hidden="1" x14ac:dyDescent="0.3">
      <c r="B41" s="889"/>
      <c r="C41" s="889"/>
      <c r="D41" s="287" t="str">
        <f>++IFERROR(INDEX(Tabelle!$H$11:$H$16,MATCH('IN_Cespiti_21-22-23'!E41,Tabelle!$I$11:$I$16,0)),"")</f>
        <v/>
      </c>
      <c r="E41" s="889"/>
      <c r="F41" s="287" t="str">
        <f>++IFERROR(INDEX(Tabelle!$C$10:$C$44,MATCH('IN_Cespiti_21-22-23'!G41,Tabelle!$E$10:$E$44,0)),"")</f>
        <v/>
      </c>
      <c r="G41" s="889"/>
      <c r="H41" s="889"/>
      <c r="I41" s="890"/>
      <c r="J41" s="890"/>
      <c r="K41" s="292"/>
      <c r="M41" s="889"/>
      <c r="O41" s="288" t="str">
        <f>IF($D41=3,$K41,+IFERROR(VLOOKUP(CONCATENATE(D41,".",F41),Tabelle!$D$10:$F$44,3,),""))</f>
        <v/>
      </c>
      <c r="P41" s="891"/>
      <c r="Q41" s="291"/>
      <c r="R41" s="288" t="str">
        <f>+IF(P41="",O41,+IF(P41=Tabelle!$B$83,'IN_Cespiti_21-22-23'!O41,IF(OR(P41=Tabelle!$B$81,P41=Tabelle!$B$82),'IN_Cespiti_21-22-23'!Q41,0)))</f>
        <v/>
      </c>
      <c r="T41" s="289">
        <f>+IFERROR(VLOOKUP($H41,Tabelle!$N$10:$O$58,2,FALSE),0)</f>
        <v>0</v>
      </c>
      <c r="U41" s="290">
        <f t="shared" si="16"/>
        <v>0</v>
      </c>
      <c r="V41" s="290" t="e">
        <f>IF(OR($M41&gt;$U$5,$M41=""),#REF!*$T41,0)</f>
        <v>#REF!</v>
      </c>
      <c r="W41" s="290">
        <f t="shared" si="17"/>
        <v>0</v>
      </c>
      <c r="X41" s="290" t="e">
        <f>IF(OR($M41&gt;$U$5,$M41=""),#REF!*$T41,0)</f>
        <v>#REF!</v>
      </c>
      <c r="Y41" s="290">
        <f t="shared" si="44"/>
        <v>0</v>
      </c>
      <c r="Z41" s="290">
        <f t="shared" si="45"/>
        <v>0</v>
      </c>
      <c r="AA41" s="290">
        <f t="shared" si="46"/>
        <v>0</v>
      </c>
      <c r="AB41" s="290">
        <f t="shared" si="47"/>
        <v>0</v>
      </c>
      <c r="AC41" s="9"/>
      <c r="AD41" s="289">
        <f>+IFERROR(VLOOKUP($H41,Tabelle!$N$10:$P$58,3,FALSE),0)</f>
        <v>0</v>
      </c>
      <c r="AE41" s="290">
        <f t="shared" si="21"/>
        <v>0</v>
      </c>
      <c r="AF41" s="290" t="e">
        <f>IF(OR($M41&gt;$AE$5,$M41=""),(V41+Y41)*Tabelle!$P$51,0)</f>
        <v>#REF!</v>
      </c>
      <c r="AG41" s="290">
        <f t="shared" si="22"/>
        <v>0</v>
      </c>
      <c r="AH41" s="290" t="e">
        <f>IF(OR($M41&gt;$AE$5,$M41=""),(X41+Z41)*Tabelle!$P$51,0)</f>
        <v>#REF!</v>
      </c>
      <c r="AI41" s="290">
        <f t="shared" si="48"/>
        <v>0</v>
      </c>
      <c r="AJ41" s="290">
        <f t="shared" si="49"/>
        <v>0</v>
      </c>
      <c r="AK41" s="290">
        <f t="shared" si="50"/>
        <v>0</v>
      </c>
      <c r="AL41" s="290">
        <f t="shared" si="51"/>
        <v>0</v>
      </c>
      <c r="AN41" s="289">
        <f>+IFERROR(VLOOKUP($H41,Tabelle!$N$10:$Q$58,4,FALSE),0)</f>
        <v>0</v>
      </c>
      <c r="AO41" s="290">
        <f t="shared" si="52"/>
        <v>0</v>
      </c>
      <c r="AP41" s="290" t="e">
        <f>IF(OR($M41&gt;$AO$5,$M41=""),(AF41+AI41)*Tabelle!$Q$52,0)</f>
        <v>#REF!</v>
      </c>
      <c r="AQ41" s="290">
        <f t="shared" si="53"/>
        <v>0</v>
      </c>
      <c r="AR41" s="290" t="e">
        <f>IF(OR($M41&gt;$AO$5,$M41=""),(AH41+AJ41)*Tabelle!$Q$52,0)</f>
        <v>#REF!</v>
      </c>
      <c r="AS41" s="290">
        <f t="shared" si="54"/>
        <v>0</v>
      </c>
      <c r="AT41" s="290">
        <f t="shared" si="55"/>
        <v>0</v>
      </c>
      <c r="AU41" s="290">
        <f t="shared" si="56"/>
        <v>0</v>
      </c>
      <c r="AV41" s="290">
        <f t="shared" si="57"/>
        <v>0</v>
      </c>
      <c r="AX41" s="289">
        <f>+IFERROR(VLOOKUP($H41,Tabelle!$N$10:$R$58,5,FALSE),0)</f>
        <v>0</v>
      </c>
      <c r="AY41" s="290">
        <f t="shared" si="58"/>
        <v>0</v>
      </c>
      <c r="AZ41" s="290" t="e">
        <f>IF(OR($M41&gt;$AY$5,$M41=""),(AP41+AS41)*Tabelle!$R$53,0)</f>
        <v>#REF!</v>
      </c>
      <c r="BA41" s="290">
        <f t="shared" si="59"/>
        <v>0</v>
      </c>
      <c r="BB41" s="290" t="e">
        <f>IF(OR($M41&gt;$AY$5,$M41=""),(AR41+AT41)*Tabelle!$R$53,0)</f>
        <v>#REF!</v>
      </c>
      <c r="BC41" s="290">
        <f t="shared" si="60"/>
        <v>0</v>
      </c>
      <c r="BD41" s="290">
        <f t="shared" si="61"/>
        <v>0</v>
      </c>
      <c r="BE41" s="290">
        <f t="shared" si="62"/>
        <v>0</v>
      </c>
      <c r="BF41" s="290">
        <f t="shared" si="63"/>
        <v>0</v>
      </c>
      <c r="BH41" s="289">
        <f>+IFERROR(VLOOKUP($H41,Tabelle!$N$10:$S$58,6,FALSE),0)</f>
        <v>0</v>
      </c>
      <c r="BI41" s="290">
        <f t="shared" si="64"/>
        <v>0</v>
      </c>
      <c r="BJ41" s="290" t="e">
        <f>IF(OR($M41&gt;$BI$5,$M41=""),(AZ41+BC41)*Tabelle!$S$54,0)</f>
        <v>#REF!</v>
      </c>
      <c r="BK41" s="290">
        <f t="shared" si="65"/>
        <v>0</v>
      </c>
      <c r="BL41" s="290" t="e">
        <f>IF(OR($M41&gt;$BI$5,$M41=""),(BB41+BD41)*Tabelle!$S$54,0)</f>
        <v>#REF!</v>
      </c>
      <c r="BM41" s="290">
        <f t="shared" si="66"/>
        <v>0</v>
      </c>
      <c r="BN41" s="290">
        <f t="shared" si="67"/>
        <v>0</v>
      </c>
      <c r="BO41" s="290">
        <f t="shared" si="68"/>
        <v>0</v>
      </c>
      <c r="BP41" s="290">
        <f t="shared" si="69"/>
        <v>0</v>
      </c>
      <c r="BR41" s="289">
        <f>+IFERROR(IF(H41=2021,VLOOKUP($H41,Tabelle!$N$10:$T$58,7,FALSE),0),0)</f>
        <v>0</v>
      </c>
      <c r="BS41" s="290">
        <f t="shared" si="70"/>
        <v>0</v>
      </c>
      <c r="BT41" s="290">
        <f t="shared" si="71"/>
        <v>0</v>
      </c>
      <c r="BU41" s="290">
        <f t="shared" si="72"/>
        <v>0</v>
      </c>
      <c r="BV41" s="290">
        <f t="shared" si="73"/>
        <v>0</v>
      </c>
      <c r="BW41" s="290">
        <f t="shared" si="74"/>
        <v>0</v>
      </c>
      <c r="BX41" s="290">
        <f t="shared" si="75"/>
        <v>0</v>
      </c>
      <c r="BZ41" s="289">
        <f>+IFERROR(IF(AND(H41&lt;=2022,H41&gt;=2021),VLOOKUP($H41,Tabelle!$N$10:$U$58,8,FALSE),0),0)</f>
        <v>0</v>
      </c>
      <c r="CA41" s="290">
        <f t="shared" si="76"/>
        <v>0</v>
      </c>
      <c r="CB41" s="290">
        <f>IF(OR($M41&gt;$CA$5,$M41=""),+BU41*Tabelle!$U$56,0)</f>
        <v>0</v>
      </c>
      <c r="CC41" s="290">
        <f t="shared" si="77"/>
        <v>0</v>
      </c>
      <c r="CD41" s="290">
        <f>IF(OR($M41&gt;$CA$5,$M41=""),+BV41*Tabelle!$U$56,0)</f>
        <v>0</v>
      </c>
      <c r="CE41" s="290">
        <f t="shared" si="78"/>
        <v>0</v>
      </c>
      <c r="CF41" s="290">
        <f t="shared" si="79"/>
        <v>0</v>
      </c>
      <c r="CG41" s="290">
        <f t="shared" si="80"/>
        <v>0</v>
      </c>
      <c r="CH41" s="290">
        <f t="shared" si="81"/>
        <v>0</v>
      </c>
      <c r="CJ41" s="289">
        <f>+IFERROR(IF(AND(H41&lt;=2023,H41&gt;=2021),VLOOKUP($H41,Tabelle!$N$10:$V$58,9,FALSE),0),0)</f>
        <v>0</v>
      </c>
      <c r="CK41" s="290">
        <f t="shared" si="82"/>
        <v>0</v>
      </c>
      <c r="CL41" s="290">
        <f>IF(OR($M41&gt;$CK$5,$M41=""),+(CB41+CE41)*Tabelle!$V$57,0)</f>
        <v>0</v>
      </c>
      <c r="CM41" s="290">
        <f t="shared" si="83"/>
        <v>0</v>
      </c>
      <c r="CN41" s="290">
        <f>IF(OR($M41&gt;$CK$5,$M41=""),+(CD41+CF41)*Tabelle!$V$57,0)</f>
        <v>0</v>
      </c>
      <c r="CO41" s="290">
        <f t="shared" si="84"/>
        <v>0</v>
      </c>
      <c r="CP41" s="290">
        <f t="shared" si="85"/>
        <v>0</v>
      </c>
      <c r="CQ41" s="290">
        <f t="shared" si="86"/>
        <v>0</v>
      </c>
      <c r="CR41" s="290">
        <f t="shared" si="87"/>
        <v>0</v>
      </c>
    </row>
    <row r="42" spans="2:96" hidden="1" x14ac:dyDescent="0.3">
      <c r="B42" s="889"/>
      <c r="C42" s="889"/>
      <c r="D42" s="287" t="str">
        <f>++IFERROR(INDEX(Tabelle!$H$11:$H$16,MATCH('IN_Cespiti_21-22-23'!E42,Tabelle!$I$11:$I$16,0)),"")</f>
        <v/>
      </c>
      <c r="E42" s="889"/>
      <c r="F42" s="287" t="str">
        <f>++IFERROR(INDEX(Tabelle!$C$10:$C$44,MATCH('IN_Cespiti_21-22-23'!G42,Tabelle!$E$10:$E$44,0)),"")</f>
        <v/>
      </c>
      <c r="G42" s="889"/>
      <c r="H42" s="889"/>
      <c r="I42" s="890"/>
      <c r="J42" s="890"/>
      <c r="K42" s="292"/>
      <c r="M42" s="889"/>
      <c r="O42" s="288" t="str">
        <f>IF($D42=3,$K42,+IFERROR(VLOOKUP(CONCATENATE(D42,".",F42),Tabelle!$D$10:$F$44,3,),""))</f>
        <v/>
      </c>
      <c r="P42" s="891"/>
      <c r="Q42" s="291"/>
      <c r="R42" s="288" t="str">
        <f>+IF(P42="",O42,+IF(P42=Tabelle!$B$83,'IN_Cespiti_21-22-23'!O42,IF(OR(P42=Tabelle!$B$81,P42=Tabelle!$B$82),'IN_Cespiti_21-22-23'!Q42,0)))</f>
        <v/>
      </c>
      <c r="T42" s="289">
        <f>+IFERROR(VLOOKUP($H42,Tabelle!$N$10:$O$58,2,FALSE),0)</f>
        <v>0</v>
      </c>
      <c r="U42" s="290">
        <f t="shared" si="16"/>
        <v>0</v>
      </c>
      <c r="V42" s="290" t="e">
        <f>IF(OR($M42&gt;$U$5,$M42=""),#REF!*$T42,0)</f>
        <v>#REF!</v>
      </c>
      <c r="W42" s="290">
        <f t="shared" si="17"/>
        <v>0</v>
      </c>
      <c r="X42" s="290" t="e">
        <f>IF(OR($M42&gt;$U$5,$M42=""),#REF!*$T42,0)</f>
        <v>#REF!</v>
      </c>
      <c r="Y42" s="290">
        <f t="shared" si="44"/>
        <v>0</v>
      </c>
      <c r="Z42" s="290">
        <f t="shared" si="45"/>
        <v>0</v>
      </c>
      <c r="AA42" s="290">
        <f t="shared" si="46"/>
        <v>0</v>
      </c>
      <c r="AB42" s="290">
        <f t="shared" si="47"/>
        <v>0</v>
      </c>
      <c r="AC42" s="9"/>
      <c r="AD42" s="289">
        <f>+IFERROR(VLOOKUP($H42,Tabelle!$N$10:$P$58,3,FALSE),0)</f>
        <v>0</v>
      </c>
      <c r="AE42" s="290">
        <f t="shared" si="21"/>
        <v>0</v>
      </c>
      <c r="AF42" s="290" t="e">
        <f>IF(OR($M42&gt;$AE$5,$M42=""),(V42+Y42)*Tabelle!$P$51,0)</f>
        <v>#REF!</v>
      </c>
      <c r="AG42" s="290">
        <f t="shared" si="22"/>
        <v>0</v>
      </c>
      <c r="AH42" s="290" t="e">
        <f>IF(OR($M42&gt;$AE$5,$M42=""),(X42+Z42)*Tabelle!$P$51,0)</f>
        <v>#REF!</v>
      </c>
      <c r="AI42" s="290">
        <f t="shared" si="48"/>
        <v>0</v>
      </c>
      <c r="AJ42" s="290">
        <f t="shared" si="49"/>
        <v>0</v>
      </c>
      <c r="AK42" s="290">
        <f t="shared" si="50"/>
        <v>0</v>
      </c>
      <c r="AL42" s="290">
        <f t="shared" si="51"/>
        <v>0</v>
      </c>
      <c r="AN42" s="289">
        <f>+IFERROR(VLOOKUP($H42,Tabelle!$N$10:$Q$58,4,FALSE),0)</f>
        <v>0</v>
      </c>
      <c r="AO42" s="290">
        <f t="shared" si="52"/>
        <v>0</v>
      </c>
      <c r="AP42" s="290" t="e">
        <f>IF(OR($M42&gt;$AO$5,$M42=""),(AF42+AI42)*Tabelle!$Q$52,0)</f>
        <v>#REF!</v>
      </c>
      <c r="AQ42" s="290">
        <f t="shared" si="53"/>
        <v>0</v>
      </c>
      <c r="AR42" s="290" t="e">
        <f>IF(OR($M42&gt;$AO$5,$M42=""),(AH42+AJ42)*Tabelle!$Q$52,0)</f>
        <v>#REF!</v>
      </c>
      <c r="AS42" s="290">
        <f t="shared" si="54"/>
        <v>0</v>
      </c>
      <c r="AT42" s="290">
        <f t="shared" si="55"/>
        <v>0</v>
      </c>
      <c r="AU42" s="290">
        <f t="shared" si="56"/>
        <v>0</v>
      </c>
      <c r="AV42" s="290">
        <f t="shared" si="57"/>
        <v>0</v>
      </c>
      <c r="AX42" s="289">
        <f>+IFERROR(VLOOKUP($H42,Tabelle!$N$10:$R$58,5,FALSE),0)</f>
        <v>0</v>
      </c>
      <c r="AY42" s="290">
        <f t="shared" si="58"/>
        <v>0</v>
      </c>
      <c r="AZ42" s="290" t="e">
        <f>IF(OR($M42&gt;$AY$5,$M42=""),(AP42+AS42)*Tabelle!$R$53,0)</f>
        <v>#REF!</v>
      </c>
      <c r="BA42" s="290">
        <f t="shared" si="59"/>
        <v>0</v>
      </c>
      <c r="BB42" s="290" t="e">
        <f>IF(OR($M42&gt;$AY$5,$M42=""),(AR42+AT42)*Tabelle!$R$53,0)</f>
        <v>#REF!</v>
      </c>
      <c r="BC42" s="290">
        <f t="shared" si="60"/>
        <v>0</v>
      </c>
      <c r="BD42" s="290">
        <f t="shared" si="61"/>
        <v>0</v>
      </c>
      <c r="BE42" s="290">
        <f t="shared" si="62"/>
        <v>0</v>
      </c>
      <c r="BF42" s="290">
        <f t="shared" si="63"/>
        <v>0</v>
      </c>
      <c r="BH42" s="289">
        <f>+IFERROR(VLOOKUP($H42,Tabelle!$N$10:$S$58,6,FALSE),0)</f>
        <v>0</v>
      </c>
      <c r="BI42" s="290">
        <f t="shared" si="64"/>
        <v>0</v>
      </c>
      <c r="BJ42" s="290" t="e">
        <f>IF(OR($M42&gt;$BI$5,$M42=""),(AZ42+BC42)*Tabelle!$S$54,0)</f>
        <v>#REF!</v>
      </c>
      <c r="BK42" s="290">
        <f t="shared" si="65"/>
        <v>0</v>
      </c>
      <c r="BL42" s="290" t="e">
        <f>IF(OR($M42&gt;$BI$5,$M42=""),(BB42+BD42)*Tabelle!$S$54,0)</f>
        <v>#REF!</v>
      </c>
      <c r="BM42" s="290">
        <f t="shared" si="66"/>
        <v>0</v>
      </c>
      <c r="BN42" s="290">
        <f t="shared" si="67"/>
        <v>0</v>
      </c>
      <c r="BO42" s="290">
        <f t="shared" si="68"/>
        <v>0</v>
      </c>
      <c r="BP42" s="290">
        <f t="shared" si="69"/>
        <v>0</v>
      </c>
      <c r="BR42" s="289">
        <f>+IFERROR(IF(H42=2021,VLOOKUP($H42,Tabelle!$N$10:$T$58,7,FALSE),0),0)</f>
        <v>0</v>
      </c>
      <c r="BS42" s="290">
        <f t="shared" si="70"/>
        <v>0</v>
      </c>
      <c r="BT42" s="290">
        <f t="shared" si="71"/>
        <v>0</v>
      </c>
      <c r="BU42" s="290">
        <f t="shared" si="72"/>
        <v>0</v>
      </c>
      <c r="BV42" s="290">
        <f t="shared" si="73"/>
        <v>0</v>
      </c>
      <c r="BW42" s="290">
        <f t="shared" si="74"/>
        <v>0</v>
      </c>
      <c r="BX42" s="290">
        <f t="shared" si="75"/>
        <v>0</v>
      </c>
      <c r="BZ42" s="289">
        <f>+IFERROR(IF(AND(H42&lt;=2022,H42&gt;=2021),VLOOKUP($H42,Tabelle!$N$10:$U$58,8,FALSE),0),0)</f>
        <v>0</v>
      </c>
      <c r="CA42" s="290">
        <f t="shared" si="76"/>
        <v>0</v>
      </c>
      <c r="CB42" s="290">
        <f>IF(OR($M42&gt;$CA$5,$M42=""),+BU42*Tabelle!$U$56,0)</f>
        <v>0</v>
      </c>
      <c r="CC42" s="290">
        <f t="shared" si="77"/>
        <v>0</v>
      </c>
      <c r="CD42" s="290">
        <f>IF(OR($M42&gt;$CA$5,$M42=""),+BV42*Tabelle!$U$56,0)</f>
        <v>0</v>
      </c>
      <c r="CE42" s="290">
        <f t="shared" si="78"/>
        <v>0</v>
      </c>
      <c r="CF42" s="290">
        <f t="shared" si="79"/>
        <v>0</v>
      </c>
      <c r="CG42" s="290">
        <f t="shared" si="80"/>
        <v>0</v>
      </c>
      <c r="CH42" s="290">
        <f t="shared" si="81"/>
        <v>0</v>
      </c>
      <c r="CJ42" s="289">
        <f>+IFERROR(IF(AND(H42&lt;=2023,H42&gt;=2021),VLOOKUP($H42,Tabelle!$N$10:$V$58,9,FALSE),0),0)</f>
        <v>0</v>
      </c>
      <c r="CK42" s="290">
        <f t="shared" si="82"/>
        <v>0</v>
      </c>
      <c r="CL42" s="290">
        <f>IF(OR($M42&gt;$CK$5,$M42=""),+(CB42+CE42)*Tabelle!$V$57,0)</f>
        <v>0</v>
      </c>
      <c r="CM42" s="290">
        <f t="shared" si="83"/>
        <v>0</v>
      </c>
      <c r="CN42" s="290">
        <f>IF(OR($M42&gt;$CK$5,$M42=""),+(CD42+CF42)*Tabelle!$V$57,0)</f>
        <v>0</v>
      </c>
      <c r="CO42" s="290">
        <f t="shared" si="84"/>
        <v>0</v>
      </c>
      <c r="CP42" s="290">
        <f t="shared" si="85"/>
        <v>0</v>
      </c>
      <c r="CQ42" s="290">
        <f t="shared" si="86"/>
        <v>0</v>
      </c>
      <c r="CR42" s="290">
        <f t="shared" si="87"/>
        <v>0</v>
      </c>
    </row>
    <row r="43" spans="2:96" hidden="1" x14ac:dyDescent="0.3">
      <c r="B43" s="889"/>
      <c r="C43" s="889"/>
      <c r="D43" s="287" t="str">
        <f>++IFERROR(INDEX(Tabelle!$H$11:$H$16,MATCH('IN_Cespiti_21-22-23'!E43,Tabelle!$I$11:$I$16,0)),"")</f>
        <v/>
      </c>
      <c r="E43" s="889"/>
      <c r="F43" s="287" t="str">
        <f>++IFERROR(INDEX(Tabelle!$C$10:$C$44,MATCH('IN_Cespiti_21-22-23'!G43,Tabelle!$E$10:$E$44,0)),"")</f>
        <v/>
      </c>
      <c r="G43" s="889"/>
      <c r="H43" s="889"/>
      <c r="I43" s="890"/>
      <c r="J43" s="890"/>
      <c r="K43" s="292"/>
      <c r="M43" s="889"/>
      <c r="O43" s="288" t="str">
        <f>IF($D43=3,$K43,+IFERROR(VLOOKUP(CONCATENATE(D43,".",F43),Tabelle!$D$10:$F$44,3,),""))</f>
        <v/>
      </c>
      <c r="P43" s="891"/>
      <c r="Q43" s="291"/>
      <c r="R43" s="288" t="str">
        <f>+IF(P43="",O43,+IF(P43=Tabelle!$B$83,'IN_Cespiti_21-22-23'!O43,IF(OR(P43=Tabelle!$B$81,P43=Tabelle!$B$82),'IN_Cespiti_21-22-23'!Q43,0)))</f>
        <v/>
      </c>
      <c r="T43" s="289">
        <f>+IFERROR(VLOOKUP($H43,Tabelle!$N$10:$O$58,2,FALSE),0)</f>
        <v>0</v>
      </c>
      <c r="U43" s="290">
        <f t="shared" si="16"/>
        <v>0</v>
      </c>
      <c r="V43" s="290" t="e">
        <f>IF(OR($M43&gt;$U$5,$M43=""),#REF!*$T43,0)</f>
        <v>#REF!</v>
      </c>
      <c r="W43" s="290">
        <f t="shared" si="17"/>
        <v>0</v>
      </c>
      <c r="X43" s="290" t="e">
        <f>IF(OR($M43&gt;$U$5,$M43=""),#REF!*$T43,0)</f>
        <v>#REF!</v>
      </c>
      <c r="Y43" s="290">
        <f t="shared" si="44"/>
        <v>0</v>
      </c>
      <c r="Z43" s="290">
        <f t="shared" si="45"/>
        <v>0</v>
      </c>
      <c r="AA43" s="290">
        <f t="shared" si="46"/>
        <v>0</v>
      </c>
      <c r="AB43" s="290">
        <f t="shared" si="47"/>
        <v>0</v>
      </c>
      <c r="AC43" s="9"/>
      <c r="AD43" s="289">
        <f>+IFERROR(VLOOKUP($H43,Tabelle!$N$10:$P$58,3,FALSE),0)</f>
        <v>0</v>
      </c>
      <c r="AE43" s="290">
        <f t="shared" si="21"/>
        <v>0</v>
      </c>
      <c r="AF43" s="290" t="e">
        <f>IF(OR($M43&gt;$AE$5,$M43=""),(V43+Y43)*Tabelle!$P$51,0)</f>
        <v>#REF!</v>
      </c>
      <c r="AG43" s="290">
        <f t="shared" si="22"/>
        <v>0</v>
      </c>
      <c r="AH43" s="290" t="e">
        <f>IF(OR($M43&gt;$AE$5,$M43=""),(X43+Z43)*Tabelle!$P$51,0)</f>
        <v>#REF!</v>
      </c>
      <c r="AI43" s="290">
        <f t="shared" si="48"/>
        <v>0</v>
      </c>
      <c r="AJ43" s="290">
        <f t="shared" si="49"/>
        <v>0</v>
      </c>
      <c r="AK43" s="290">
        <f t="shared" si="50"/>
        <v>0</v>
      </c>
      <c r="AL43" s="290">
        <f t="shared" si="51"/>
        <v>0</v>
      </c>
      <c r="AN43" s="289">
        <f>+IFERROR(VLOOKUP($H43,Tabelle!$N$10:$Q$58,4,FALSE),0)</f>
        <v>0</v>
      </c>
      <c r="AO43" s="290">
        <f t="shared" si="52"/>
        <v>0</v>
      </c>
      <c r="AP43" s="290" t="e">
        <f>IF(OR($M43&gt;$AO$5,$M43=""),(AF43+AI43)*Tabelle!$Q$52,0)</f>
        <v>#REF!</v>
      </c>
      <c r="AQ43" s="290">
        <f t="shared" si="53"/>
        <v>0</v>
      </c>
      <c r="AR43" s="290" t="e">
        <f>IF(OR($M43&gt;$AO$5,$M43=""),(AH43+AJ43)*Tabelle!$Q$52,0)</f>
        <v>#REF!</v>
      </c>
      <c r="AS43" s="290">
        <f t="shared" si="54"/>
        <v>0</v>
      </c>
      <c r="AT43" s="290">
        <f t="shared" si="55"/>
        <v>0</v>
      </c>
      <c r="AU43" s="290">
        <f t="shared" si="56"/>
        <v>0</v>
      </c>
      <c r="AV43" s="290">
        <f t="shared" si="57"/>
        <v>0</v>
      </c>
      <c r="AX43" s="289">
        <f>+IFERROR(VLOOKUP($H43,Tabelle!$N$10:$R$58,5,FALSE),0)</f>
        <v>0</v>
      </c>
      <c r="AY43" s="290">
        <f t="shared" si="58"/>
        <v>0</v>
      </c>
      <c r="AZ43" s="290" t="e">
        <f>IF(OR($M43&gt;$AY$5,$M43=""),(AP43+AS43)*Tabelle!$R$53,0)</f>
        <v>#REF!</v>
      </c>
      <c r="BA43" s="290">
        <f t="shared" si="59"/>
        <v>0</v>
      </c>
      <c r="BB43" s="290" t="e">
        <f>IF(OR($M43&gt;$AY$5,$M43=""),(AR43+AT43)*Tabelle!$R$53,0)</f>
        <v>#REF!</v>
      </c>
      <c r="BC43" s="290">
        <f t="shared" si="60"/>
        <v>0</v>
      </c>
      <c r="BD43" s="290">
        <f t="shared" si="61"/>
        <v>0</v>
      </c>
      <c r="BE43" s="290">
        <f t="shared" si="62"/>
        <v>0</v>
      </c>
      <c r="BF43" s="290">
        <f t="shared" si="63"/>
        <v>0</v>
      </c>
      <c r="BH43" s="289">
        <f>+IFERROR(VLOOKUP($H43,Tabelle!$N$10:$S$58,6,FALSE),0)</f>
        <v>0</v>
      </c>
      <c r="BI43" s="290">
        <f t="shared" si="64"/>
        <v>0</v>
      </c>
      <c r="BJ43" s="290" t="e">
        <f>IF(OR($M43&gt;$BI$5,$M43=""),(AZ43+BC43)*Tabelle!$S$54,0)</f>
        <v>#REF!</v>
      </c>
      <c r="BK43" s="290">
        <f t="shared" si="65"/>
        <v>0</v>
      </c>
      <c r="BL43" s="290" t="e">
        <f>IF(OR($M43&gt;$BI$5,$M43=""),(BB43+BD43)*Tabelle!$S$54,0)</f>
        <v>#REF!</v>
      </c>
      <c r="BM43" s="290">
        <f t="shared" si="66"/>
        <v>0</v>
      </c>
      <c r="BN43" s="290">
        <f t="shared" si="67"/>
        <v>0</v>
      </c>
      <c r="BO43" s="290">
        <f t="shared" si="68"/>
        <v>0</v>
      </c>
      <c r="BP43" s="290">
        <f t="shared" si="69"/>
        <v>0</v>
      </c>
      <c r="BR43" s="289">
        <f>+IFERROR(IF(H43=2021,VLOOKUP($H43,Tabelle!$N$10:$T$58,7,FALSE),0),0)</f>
        <v>0</v>
      </c>
      <c r="BS43" s="290">
        <f t="shared" si="70"/>
        <v>0</v>
      </c>
      <c r="BT43" s="290">
        <f t="shared" si="71"/>
        <v>0</v>
      </c>
      <c r="BU43" s="290">
        <f t="shared" si="72"/>
        <v>0</v>
      </c>
      <c r="BV43" s="290">
        <f t="shared" si="73"/>
        <v>0</v>
      </c>
      <c r="BW43" s="290">
        <f t="shared" si="74"/>
        <v>0</v>
      </c>
      <c r="BX43" s="290">
        <f t="shared" si="75"/>
        <v>0</v>
      </c>
      <c r="BZ43" s="289">
        <f>+IFERROR(IF(AND(H43&lt;=2022,H43&gt;=2021),VLOOKUP($H43,Tabelle!$N$10:$U$58,8,FALSE),0),0)</f>
        <v>0</v>
      </c>
      <c r="CA43" s="290">
        <f t="shared" si="76"/>
        <v>0</v>
      </c>
      <c r="CB43" s="290">
        <f>IF(OR($M43&gt;$CA$5,$M43=""),+BU43*Tabelle!$U$56,0)</f>
        <v>0</v>
      </c>
      <c r="CC43" s="290">
        <f t="shared" si="77"/>
        <v>0</v>
      </c>
      <c r="CD43" s="290">
        <f>IF(OR($M43&gt;$CA$5,$M43=""),+BV43*Tabelle!$U$56,0)</f>
        <v>0</v>
      </c>
      <c r="CE43" s="290">
        <f t="shared" si="78"/>
        <v>0</v>
      </c>
      <c r="CF43" s="290">
        <f t="shared" si="79"/>
        <v>0</v>
      </c>
      <c r="CG43" s="290">
        <f t="shared" si="80"/>
        <v>0</v>
      </c>
      <c r="CH43" s="290">
        <f t="shared" si="81"/>
        <v>0</v>
      </c>
      <c r="CJ43" s="289">
        <f>+IFERROR(IF(AND(H43&lt;=2023,H43&gt;=2021),VLOOKUP($H43,Tabelle!$N$10:$V$58,9,FALSE),0),0)</f>
        <v>0</v>
      </c>
      <c r="CK43" s="290">
        <f t="shared" si="82"/>
        <v>0</v>
      </c>
      <c r="CL43" s="290">
        <f>IF(OR($M43&gt;$CK$5,$M43=""),+(CB43+CE43)*Tabelle!$V$57,0)</f>
        <v>0</v>
      </c>
      <c r="CM43" s="290">
        <f t="shared" si="83"/>
        <v>0</v>
      </c>
      <c r="CN43" s="290">
        <f>IF(OR($M43&gt;$CK$5,$M43=""),+(CD43+CF43)*Tabelle!$V$57,0)</f>
        <v>0</v>
      </c>
      <c r="CO43" s="290">
        <f t="shared" si="84"/>
        <v>0</v>
      </c>
      <c r="CP43" s="290">
        <f t="shared" si="85"/>
        <v>0</v>
      </c>
      <c r="CQ43" s="290">
        <f t="shared" si="86"/>
        <v>0</v>
      </c>
      <c r="CR43" s="290">
        <f t="shared" si="87"/>
        <v>0</v>
      </c>
    </row>
    <row r="44" spans="2:96" hidden="1" x14ac:dyDescent="0.3">
      <c r="B44" s="889"/>
      <c r="C44" s="889"/>
      <c r="D44" s="287" t="str">
        <f>++IFERROR(INDEX(Tabelle!$H$11:$H$16,MATCH('IN_Cespiti_21-22-23'!E44,Tabelle!$I$11:$I$16,0)),"")</f>
        <v/>
      </c>
      <c r="E44" s="889"/>
      <c r="F44" s="287" t="str">
        <f>++IFERROR(INDEX(Tabelle!$C$10:$C$44,MATCH('IN_Cespiti_21-22-23'!G44,Tabelle!$E$10:$E$44,0)),"")</f>
        <v/>
      </c>
      <c r="G44" s="889"/>
      <c r="H44" s="889"/>
      <c r="I44" s="890"/>
      <c r="J44" s="890"/>
      <c r="K44" s="292"/>
      <c r="M44" s="889"/>
      <c r="O44" s="288" t="str">
        <f>IF($D44=3,$K44,+IFERROR(VLOOKUP(CONCATENATE(D44,".",F44),Tabelle!$D$10:$F$44,3,),""))</f>
        <v/>
      </c>
      <c r="P44" s="891"/>
      <c r="Q44" s="291"/>
      <c r="R44" s="288" t="str">
        <f>+IF(P44="",O44,+IF(P44=Tabelle!$B$83,'IN_Cespiti_21-22-23'!O44,IF(OR(P44=Tabelle!$B$81,P44=Tabelle!$B$82),'IN_Cespiti_21-22-23'!Q44,0)))</f>
        <v/>
      </c>
      <c r="T44" s="289">
        <f>+IFERROR(VLOOKUP($H44,Tabelle!$N$10:$O$58,2,FALSE),0)</f>
        <v>0</v>
      </c>
      <c r="U44" s="290">
        <f t="shared" si="16"/>
        <v>0</v>
      </c>
      <c r="V44" s="290" t="e">
        <f>IF(OR($M44&gt;$U$5,$M44=""),#REF!*$T44,0)</f>
        <v>#REF!</v>
      </c>
      <c r="W44" s="290">
        <f t="shared" si="17"/>
        <v>0</v>
      </c>
      <c r="X44" s="290" t="e">
        <f>IF(OR($M44&gt;$U$5,$M44=""),#REF!*$T44,0)</f>
        <v>#REF!</v>
      </c>
      <c r="Y44" s="290">
        <f t="shared" si="44"/>
        <v>0</v>
      </c>
      <c r="Z44" s="290">
        <f t="shared" si="45"/>
        <v>0</v>
      </c>
      <c r="AA44" s="290">
        <f t="shared" si="46"/>
        <v>0</v>
      </c>
      <c r="AB44" s="290">
        <f t="shared" si="47"/>
        <v>0</v>
      </c>
      <c r="AC44" s="9"/>
      <c r="AD44" s="289">
        <f>+IFERROR(VLOOKUP($H44,Tabelle!$N$10:$P$58,3,FALSE),0)</f>
        <v>0</v>
      </c>
      <c r="AE44" s="290">
        <f t="shared" si="21"/>
        <v>0</v>
      </c>
      <c r="AF44" s="290" t="e">
        <f>IF(OR($M44&gt;$AE$5,$M44=""),(V44+Y44)*Tabelle!$P$51,0)</f>
        <v>#REF!</v>
      </c>
      <c r="AG44" s="290">
        <f t="shared" si="22"/>
        <v>0</v>
      </c>
      <c r="AH44" s="290" t="e">
        <f>IF(OR($M44&gt;$AE$5,$M44=""),(X44+Z44)*Tabelle!$P$51,0)</f>
        <v>#REF!</v>
      </c>
      <c r="AI44" s="290">
        <f t="shared" si="48"/>
        <v>0</v>
      </c>
      <c r="AJ44" s="290">
        <f t="shared" si="49"/>
        <v>0</v>
      </c>
      <c r="AK44" s="290">
        <f t="shared" si="50"/>
        <v>0</v>
      </c>
      <c r="AL44" s="290">
        <f t="shared" si="51"/>
        <v>0</v>
      </c>
      <c r="AN44" s="289">
        <f>+IFERROR(VLOOKUP($H44,Tabelle!$N$10:$Q$58,4,FALSE),0)</f>
        <v>0</v>
      </c>
      <c r="AO44" s="290">
        <f t="shared" si="52"/>
        <v>0</v>
      </c>
      <c r="AP44" s="290" t="e">
        <f>IF(OR($M44&gt;$AO$5,$M44=""),(AF44+AI44)*Tabelle!$Q$52,0)</f>
        <v>#REF!</v>
      </c>
      <c r="AQ44" s="290">
        <f t="shared" si="53"/>
        <v>0</v>
      </c>
      <c r="AR44" s="290" t="e">
        <f>IF(OR($M44&gt;$AO$5,$M44=""),(AH44+AJ44)*Tabelle!$Q$52,0)</f>
        <v>#REF!</v>
      </c>
      <c r="AS44" s="290">
        <f t="shared" si="54"/>
        <v>0</v>
      </c>
      <c r="AT44" s="290">
        <f t="shared" si="55"/>
        <v>0</v>
      </c>
      <c r="AU44" s="290">
        <f t="shared" si="56"/>
        <v>0</v>
      </c>
      <c r="AV44" s="290">
        <f t="shared" si="57"/>
        <v>0</v>
      </c>
      <c r="AX44" s="289">
        <f>+IFERROR(VLOOKUP($H44,Tabelle!$N$10:$R$58,5,FALSE),0)</f>
        <v>0</v>
      </c>
      <c r="AY44" s="290">
        <f t="shared" si="58"/>
        <v>0</v>
      </c>
      <c r="AZ44" s="290" t="e">
        <f>IF(OR($M44&gt;$AY$5,$M44=""),(AP44+AS44)*Tabelle!$R$53,0)</f>
        <v>#REF!</v>
      </c>
      <c r="BA44" s="290">
        <f t="shared" si="59"/>
        <v>0</v>
      </c>
      <c r="BB44" s="290" t="e">
        <f>IF(OR($M44&gt;$AY$5,$M44=""),(AR44+AT44)*Tabelle!$R$53,0)</f>
        <v>#REF!</v>
      </c>
      <c r="BC44" s="290">
        <f t="shared" si="60"/>
        <v>0</v>
      </c>
      <c r="BD44" s="290">
        <f t="shared" si="61"/>
        <v>0</v>
      </c>
      <c r="BE44" s="290">
        <f t="shared" si="62"/>
        <v>0</v>
      </c>
      <c r="BF44" s="290">
        <f t="shared" si="63"/>
        <v>0</v>
      </c>
      <c r="BH44" s="289">
        <f>+IFERROR(VLOOKUP($H44,Tabelle!$N$10:$S$58,6,FALSE),0)</f>
        <v>0</v>
      </c>
      <c r="BI44" s="290">
        <f t="shared" si="64"/>
        <v>0</v>
      </c>
      <c r="BJ44" s="290" t="e">
        <f>IF(OR($M44&gt;$BI$5,$M44=""),(AZ44+BC44)*Tabelle!$S$54,0)</f>
        <v>#REF!</v>
      </c>
      <c r="BK44" s="290">
        <f t="shared" si="65"/>
        <v>0</v>
      </c>
      <c r="BL44" s="290" t="e">
        <f>IF(OR($M44&gt;$BI$5,$M44=""),(BB44+BD44)*Tabelle!$S$54,0)</f>
        <v>#REF!</v>
      </c>
      <c r="BM44" s="290">
        <f t="shared" si="66"/>
        <v>0</v>
      </c>
      <c r="BN44" s="290">
        <f t="shared" si="67"/>
        <v>0</v>
      </c>
      <c r="BO44" s="290">
        <f t="shared" si="68"/>
        <v>0</v>
      </c>
      <c r="BP44" s="290">
        <f t="shared" si="69"/>
        <v>0</v>
      </c>
      <c r="BR44" s="289">
        <f>+IFERROR(IF(H44=2021,VLOOKUP($H44,Tabelle!$N$10:$T$58,7,FALSE),0),0)</f>
        <v>0</v>
      </c>
      <c r="BS44" s="290">
        <f t="shared" si="70"/>
        <v>0</v>
      </c>
      <c r="BT44" s="290">
        <f t="shared" si="71"/>
        <v>0</v>
      </c>
      <c r="BU44" s="290">
        <f t="shared" si="72"/>
        <v>0</v>
      </c>
      <c r="BV44" s="290">
        <f t="shared" si="73"/>
        <v>0</v>
      </c>
      <c r="BW44" s="290">
        <f t="shared" si="74"/>
        <v>0</v>
      </c>
      <c r="BX44" s="290">
        <f t="shared" si="75"/>
        <v>0</v>
      </c>
      <c r="BZ44" s="289">
        <f>+IFERROR(IF(AND(H44&lt;=2022,H44&gt;=2021),VLOOKUP($H44,Tabelle!$N$10:$U$58,8,FALSE),0),0)</f>
        <v>0</v>
      </c>
      <c r="CA44" s="290">
        <f t="shared" si="76"/>
        <v>0</v>
      </c>
      <c r="CB44" s="290">
        <f>IF(OR($M44&gt;$CA$5,$M44=""),+BU44*Tabelle!$U$56,0)</f>
        <v>0</v>
      </c>
      <c r="CC44" s="290">
        <f t="shared" si="77"/>
        <v>0</v>
      </c>
      <c r="CD44" s="290">
        <f>IF(OR($M44&gt;$CA$5,$M44=""),+BV44*Tabelle!$U$56,0)</f>
        <v>0</v>
      </c>
      <c r="CE44" s="290">
        <f t="shared" si="78"/>
        <v>0</v>
      </c>
      <c r="CF44" s="290">
        <f t="shared" si="79"/>
        <v>0</v>
      </c>
      <c r="CG44" s="290">
        <f t="shared" si="80"/>
        <v>0</v>
      </c>
      <c r="CH44" s="290">
        <f t="shared" si="81"/>
        <v>0</v>
      </c>
      <c r="CJ44" s="289">
        <f>+IFERROR(IF(AND(H44&lt;=2023,H44&gt;=2021),VLOOKUP($H44,Tabelle!$N$10:$V$58,9,FALSE),0),0)</f>
        <v>0</v>
      </c>
      <c r="CK44" s="290">
        <f t="shared" si="82"/>
        <v>0</v>
      </c>
      <c r="CL44" s="290">
        <f>IF(OR($M44&gt;$CK$5,$M44=""),+(CB44+CE44)*Tabelle!$V$57,0)</f>
        <v>0</v>
      </c>
      <c r="CM44" s="290">
        <f t="shared" si="83"/>
        <v>0</v>
      </c>
      <c r="CN44" s="290">
        <f>IF(OR($M44&gt;$CK$5,$M44=""),+(CD44+CF44)*Tabelle!$V$57,0)</f>
        <v>0</v>
      </c>
      <c r="CO44" s="290">
        <f t="shared" si="84"/>
        <v>0</v>
      </c>
      <c r="CP44" s="290">
        <f t="shared" si="85"/>
        <v>0</v>
      </c>
      <c r="CQ44" s="290">
        <f t="shared" si="86"/>
        <v>0</v>
      </c>
      <c r="CR44" s="290">
        <f t="shared" si="87"/>
        <v>0</v>
      </c>
    </row>
    <row r="45" spans="2:96" hidden="1" x14ac:dyDescent="0.3">
      <c r="B45" s="889"/>
      <c r="C45" s="889"/>
      <c r="D45" s="287" t="str">
        <f>++IFERROR(INDEX(Tabelle!$H$11:$H$16,MATCH('IN_Cespiti_21-22-23'!E45,Tabelle!$I$11:$I$16,0)),"")</f>
        <v/>
      </c>
      <c r="E45" s="889"/>
      <c r="F45" s="287" t="str">
        <f>++IFERROR(INDEX(Tabelle!$C$10:$C$44,MATCH('IN_Cespiti_21-22-23'!G45,Tabelle!$E$10:$E$44,0)),"")</f>
        <v/>
      </c>
      <c r="G45" s="889"/>
      <c r="H45" s="889"/>
      <c r="I45" s="890"/>
      <c r="J45" s="890"/>
      <c r="K45" s="292"/>
      <c r="M45" s="889"/>
      <c r="O45" s="288" t="str">
        <f>IF($D45=3,$K45,+IFERROR(VLOOKUP(CONCATENATE(D45,".",F45),Tabelle!$D$10:$F$44,3,),""))</f>
        <v/>
      </c>
      <c r="P45" s="891"/>
      <c r="Q45" s="291"/>
      <c r="R45" s="288" t="str">
        <f>+IF(P45="",O45,+IF(P45=Tabelle!$B$83,'IN_Cespiti_21-22-23'!O45,IF(OR(P45=Tabelle!$B$81,P45=Tabelle!$B$82),'IN_Cespiti_21-22-23'!Q45,0)))</f>
        <v/>
      </c>
      <c r="T45" s="289">
        <f>+IFERROR(VLOOKUP($H45,Tabelle!$N$10:$O$58,2,FALSE),0)</f>
        <v>0</v>
      </c>
      <c r="U45" s="290">
        <f t="shared" si="16"/>
        <v>0</v>
      </c>
      <c r="V45" s="290" t="e">
        <f>IF(OR($M45&gt;$U$5,$M45=""),#REF!*$T45,0)</f>
        <v>#REF!</v>
      </c>
      <c r="W45" s="290">
        <f t="shared" si="17"/>
        <v>0</v>
      </c>
      <c r="X45" s="290" t="e">
        <f>IF(OR($M45&gt;$U$5,$M45=""),#REF!*$T45,0)</f>
        <v>#REF!</v>
      </c>
      <c r="Y45" s="290">
        <f t="shared" si="44"/>
        <v>0</v>
      </c>
      <c r="Z45" s="290">
        <f t="shared" si="45"/>
        <v>0</v>
      </c>
      <c r="AA45" s="290">
        <f t="shared" si="46"/>
        <v>0</v>
      </c>
      <c r="AB45" s="290">
        <f t="shared" si="47"/>
        <v>0</v>
      </c>
      <c r="AC45" s="9"/>
      <c r="AD45" s="289">
        <f>+IFERROR(VLOOKUP($H45,Tabelle!$N$10:$P$58,3,FALSE),0)</f>
        <v>0</v>
      </c>
      <c r="AE45" s="290">
        <f t="shared" si="21"/>
        <v>0</v>
      </c>
      <c r="AF45" s="290" t="e">
        <f>IF(OR($M45&gt;$AE$5,$M45=""),(V45+Y45)*Tabelle!$P$51,0)</f>
        <v>#REF!</v>
      </c>
      <c r="AG45" s="290">
        <f t="shared" si="22"/>
        <v>0</v>
      </c>
      <c r="AH45" s="290" t="e">
        <f>IF(OR($M45&gt;$AE$5,$M45=""),(X45+Z45)*Tabelle!$P$51,0)</f>
        <v>#REF!</v>
      </c>
      <c r="AI45" s="290">
        <f t="shared" si="48"/>
        <v>0</v>
      </c>
      <c r="AJ45" s="290">
        <f t="shared" si="49"/>
        <v>0</v>
      </c>
      <c r="AK45" s="290">
        <f t="shared" si="50"/>
        <v>0</v>
      </c>
      <c r="AL45" s="290">
        <f t="shared" si="51"/>
        <v>0</v>
      </c>
      <c r="AN45" s="289">
        <f>+IFERROR(VLOOKUP($H45,Tabelle!$N$10:$Q$58,4,FALSE),0)</f>
        <v>0</v>
      </c>
      <c r="AO45" s="290">
        <f t="shared" si="52"/>
        <v>0</v>
      </c>
      <c r="AP45" s="290" t="e">
        <f>IF(OR($M45&gt;$AO$5,$M45=""),(AF45+AI45)*Tabelle!$Q$52,0)</f>
        <v>#REF!</v>
      </c>
      <c r="AQ45" s="290">
        <f t="shared" si="53"/>
        <v>0</v>
      </c>
      <c r="AR45" s="290" t="e">
        <f>IF(OR($M45&gt;$AO$5,$M45=""),(AH45+AJ45)*Tabelle!$Q$52,0)</f>
        <v>#REF!</v>
      </c>
      <c r="AS45" s="290">
        <f t="shared" si="54"/>
        <v>0</v>
      </c>
      <c r="AT45" s="290">
        <f t="shared" si="55"/>
        <v>0</v>
      </c>
      <c r="AU45" s="290">
        <f t="shared" si="56"/>
        <v>0</v>
      </c>
      <c r="AV45" s="290">
        <f t="shared" si="57"/>
        <v>0</v>
      </c>
      <c r="AX45" s="289">
        <f>+IFERROR(VLOOKUP($H45,Tabelle!$N$10:$R$58,5,FALSE),0)</f>
        <v>0</v>
      </c>
      <c r="AY45" s="290">
        <f t="shared" si="58"/>
        <v>0</v>
      </c>
      <c r="AZ45" s="290" t="e">
        <f>IF(OR($M45&gt;$AY$5,$M45=""),(AP45+AS45)*Tabelle!$R$53,0)</f>
        <v>#REF!</v>
      </c>
      <c r="BA45" s="290">
        <f t="shared" si="59"/>
        <v>0</v>
      </c>
      <c r="BB45" s="290" t="e">
        <f>IF(OR($M45&gt;$AY$5,$M45=""),(AR45+AT45)*Tabelle!$R$53,0)</f>
        <v>#REF!</v>
      </c>
      <c r="BC45" s="290">
        <f t="shared" si="60"/>
        <v>0</v>
      </c>
      <c r="BD45" s="290">
        <f t="shared" si="61"/>
        <v>0</v>
      </c>
      <c r="BE45" s="290">
        <f t="shared" si="62"/>
        <v>0</v>
      </c>
      <c r="BF45" s="290">
        <f t="shared" si="63"/>
        <v>0</v>
      </c>
      <c r="BH45" s="289">
        <f>+IFERROR(VLOOKUP($H45,Tabelle!$N$10:$S$58,6,FALSE),0)</f>
        <v>0</v>
      </c>
      <c r="BI45" s="290">
        <f t="shared" si="64"/>
        <v>0</v>
      </c>
      <c r="BJ45" s="290" t="e">
        <f>IF(OR($M45&gt;$BI$5,$M45=""),(AZ45+BC45)*Tabelle!$S$54,0)</f>
        <v>#REF!</v>
      </c>
      <c r="BK45" s="290">
        <f t="shared" si="65"/>
        <v>0</v>
      </c>
      <c r="BL45" s="290" t="e">
        <f>IF(OR($M45&gt;$BI$5,$M45=""),(BB45+BD45)*Tabelle!$S$54,0)</f>
        <v>#REF!</v>
      </c>
      <c r="BM45" s="290">
        <f t="shared" si="66"/>
        <v>0</v>
      </c>
      <c r="BN45" s="290">
        <f t="shared" si="67"/>
        <v>0</v>
      </c>
      <c r="BO45" s="290">
        <f t="shared" si="68"/>
        <v>0</v>
      </c>
      <c r="BP45" s="290">
        <f t="shared" si="69"/>
        <v>0</v>
      </c>
      <c r="BR45" s="289">
        <f>+IFERROR(IF(H45=2021,VLOOKUP($H45,Tabelle!$N$10:$T$58,7,FALSE),0),0)</f>
        <v>0</v>
      </c>
      <c r="BS45" s="290">
        <f t="shared" si="70"/>
        <v>0</v>
      </c>
      <c r="BT45" s="290">
        <f t="shared" si="71"/>
        <v>0</v>
      </c>
      <c r="BU45" s="290">
        <f t="shared" si="72"/>
        <v>0</v>
      </c>
      <c r="BV45" s="290">
        <f t="shared" si="73"/>
        <v>0</v>
      </c>
      <c r="BW45" s="290">
        <f t="shared" si="74"/>
        <v>0</v>
      </c>
      <c r="BX45" s="290">
        <f t="shared" si="75"/>
        <v>0</v>
      </c>
      <c r="BZ45" s="289">
        <f>+IFERROR(IF(AND(H45&lt;=2022,H45&gt;=2021),VLOOKUP($H45,Tabelle!$N$10:$U$58,8,FALSE),0),0)</f>
        <v>0</v>
      </c>
      <c r="CA45" s="290">
        <f t="shared" si="76"/>
        <v>0</v>
      </c>
      <c r="CB45" s="290">
        <f>IF(OR($M45&gt;$CA$5,$M45=""),+BU45*Tabelle!$U$56,0)</f>
        <v>0</v>
      </c>
      <c r="CC45" s="290">
        <f t="shared" si="77"/>
        <v>0</v>
      </c>
      <c r="CD45" s="290">
        <f>IF(OR($M45&gt;$CA$5,$M45=""),+BV45*Tabelle!$U$56,0)</f>
        <v>0</v>
      </c>
      <c r="CE45" s="290">
        <f t="shared" si="78"/>
        <v>0</v>
      </c>
      <c r="CF45" s="290">
        <f t="shared" si="79"/>
        <v>0</v>
      </c>
      <c r="CG45" s="290">
        <f t="shared" si="80"/>
        <v>0</v>
      </c>
      <c r="CH45" s="290">
        <f t="shared" si="81"/>
        <v>0</v>
      </c>
      <c r="CJ45" s="289">
        <f>+IFERROR(IF(AND(H45&lt;=2023,H45&gt;=2021),VLOOKUP($H45,Tabelle!$N$10:$V$58,9,FALSE),0),0)</f>
        <v>0</v>
      </c>
      <c r="CK45" s="290">
        <f t="shared" si="82"/>
        <v>0</v>
      </c>
      <c r="CL45" s="290">
        <f>IF(OR($M45&gt;$CK$5,$M45=""),+(CB45+CE45)*Tabelle!$V$57,0)</f>
        <v>0</v>
      </c>
      <c r="CM45" s="290">
        <f t="shared" si="83"/>
        <v>0</v>
      </c>
      <c r="CN45" s="290">
        <f>IF(OR($M45&gt;$CK$5,$M45=""),+(CD45+CF45)*Tabelle!$V$57,0)</f>
        <v>0</v>
      </c>
      <c r="CO45" s="290">
        <f t="shared" si="84"/>
        <v>0</v>
      </c>
      <c r="CP45" s="290">
        <f t="shared" si="85"/>
        <v>0</v>
      </c>
      <c r="CQ45" s="290">
        <f t="shared" si="86"/>
        <v>0</v>
      </c>
      <c r="CR45" s="290">
        <f t="shared" si="87"/>
        <v>0</v>
      </c>
    </row>
    <row r="46" spans="2:96" hidden="1" x14ac:dyDescent="0.3">
      <c r="B46" s="889"/>
      <c r="C46" s="889"/>
      <c r="D46" s="287" t="str">
        <f>++IFERROR(INDEX(Tabelle!$H$11:$H$16,MATCH('IN_Cespiti_21-22-23'!E46,Tabelle!$I$11:$I$16,0)),"")</f>
        <v/>
      </c>
      <c r="E46" s="889"/>
      <c r="F46" s="287" t="str">
        <f>++IFERROR(INDEX(Tabelle!$C$10:$C$44,MATCH('IN_Cespiti_21-22-23'!G46,Tabelle!$E$10:$E$44,0)),"")</f>
        <v/>
      </c>
      <c r="G46" s="889"/>
      <c r="H46" s="889"/>
      <c r="I46" s="890"/>
      <c r="J46" s="890"/>
      <c r="K46" s="292"/>
      <c r="M46" s="889"/>
      <c r="O46" s="288" t="str">
        <f>IF($D46=3,$K46,+IFERROR(VLOOKUP(CONCATENATE(D46,".",F46),Tabelle!$D$10:$F$44,3,),""))</f>
        <v/>
      </c>
      <c r="P46" s="891"/>
      <c r="Q46" s="291"/>
      <c r="R46" s="288" t="str">
        <f>+IF(P46="",O46,+IF(P46=Tabelle!$B$83,'IN_Cespiti_21-22-23'!O46,IF(OR(P46=Tabelle!$B$81,P46=Tabelle!$B$82),'IN_Cespiti_21-22-23'!Q46,0)))</f>
        <v/>
      </c>
      <c r="T46" s="289">
        <f>+IFERROR(VLOOKUP($H46,Tabelle!$N$10:$O$58,2,FALSE),0)</f>
        <v>0</v>
      </c>
      <c r="U46" s="290">
        <f t="shared" si="16"/>
        <v>0</v>
      </c>
      <c r="V46" s="290" t="e">
        <f>IF(OR($M46&gt;$U$5,$M46=""),#REF!*$T46,0)</f>
        <v>#REF!</v>
      </c>
      <c r="W46" s="290">
        <f t="shared" si="17"/>
        <v>0</v>
      </c>
      <c r="X46" s="290" t="e">
        <f>IF(OR($M46&gt;$U$5,$M46=""),#REF!*$T46,0)</f>
        <v>#REF!</v>
      </c>
      <c r="Y46" s="290">
        <f t="shared" si="44"/>
        <v>0</v>
      </c>
      <c r="Z46" s="290">
        <f t="shared" si="45"/>
        <v>0</v>
      </c>
      <c r="AA46" s="290">
        <f t="shared" si="46"/>
        <v>0</v>
      </c>
      <c r="AB46" s="290">
        <f t="shared" si="47"/>
        <v>0</v>
      </c>
      <c r="AC46" s="9"/>
      <c r="AD46" s="289">
        <f>+IFERROR(VLOOKUP($H46,Tabelle!$N$10:$P$58,3,FALSE),0)</f>
        <v>0</v>
      </c>
      <c r="AE46" s="290">
        <f t="shared" si="21"/>
        <v>0</v>
      </c>
      <c r="AF46" s="290" t="e">
        <f>IF(OR($M46&gt;$AE$5,$M46=""),(V46+Y46)*Tabelle!$P$51,0)</f>
        <v>#REF!</v>
      </c>
      <c r="AG46" s="290">
        <f t="shared" si="22"/>
        <v>0</v>
      </c>
      <c r="AH46" s="290" t="e">
        <f>IF(OR($M46&gt;$AE$5,$M46=""),(X46+Z46)*Tabelle!$P$51,0)</f>
        <v>#REF!</v>
      </c>
      <c r="AI46" s="290">
        <f t="shared" si="48"/>
        <v>0</v>
      </c>
      <c r="AJ46" s="290">
        <f t="shared" si="49"/>
        <v>0</v>
      </c>
      <c r="AK46" s="290">
        <f t="shared" si="50"/>
        <v>0</v>
      </c>
      <c r="AL46" s="290">
        <f t="shared" si="51"/>
        <v>0</v>
      </c>
      <c r="AN46" s="289">
        <f>+IFERROR(VLOOKUP($H46,Tabelle!$N$10:$Q$58,4,FALSE),0)</f>
        <v>0</v>
      </c>
      <c r="AO46" s="290">
        <f t="shared" si="52"/>
        <v>0</v>
      </c>
      <c r="AP46" s="290" t="e">
        <f>IF(OR($M46&gt;$AO$5,$M46=""),(AF46+AI46)*Tabelle!$Q$52,0)</f>
        <v>#REF!</v>
      </c>
      <c r="AQ46" s="290">
        <f t="shared" si="53"/>
        <v>0</v>
      </c>
      <c r="AR46" s="290" t="e">
        <f>IF(OR($M46&gt;$AO$5,$M46=""),(AH46+AJ46)*Tabelle!$Q$52,0)</f>
        <v>#REF!</v>
      </c>
      <c r="AS46" s="290">
        <f t="shared" si="54"/>
        <v>0</v>
      </c>
      <c r="AT46" s="290">
        <f t="shared" si="55"/>
        <v>0</v>
      </c>
      <c r="AU46" s="290">
        <f t="shared" si="56"/>
        <v>0</v>
      </c>
      <c r="AV46" s="290">
        <f t="shared" si="57"/>
        <v>0</v>
      </c>
      <c r="AX46" s="289">
        <f>+IFERROR(VLOOKUP($H46,Tabelle!$N$10:$R$58,5,FALSE),0)</f>
        <v>0</v>
      </c>
      <c r="AY46" s="290">
        <f t="shared" si="58"/>
        <v>0</v>
      </c>
      <c r="AZ46" s="290" t="e">
        <f>IF(OR($M46&gt;$AY$5,$M46=""),(AP46+AS46)*Tabelle!$R$53,0)</f>
        <v>#REF!</v>
      </c>
      <c r="BA46" s="290">
        <f t="shared" si="59"/>
        <v>0</v>
      </c>
      <c r="BB46" s="290" t="e">
        <f>IF(OR($M46&gt;$AY$5,$M46=""),(AR46+AT46)*Tabelle!$R$53,0)</f>
        <v>#REF!</v>
      </c>
      <c r="BC46" s="290">
        <f t="shared" si="60"/>
        <v>0</v>
      </c>
      <c r="BD46" s="290">
        <f t="shared" si="61"/>
        <v>0</v>
      </c>
      <c r="BE46" s="290">
        <f t="shared" si="62"/>
        <v>0</v>
      </c>
      <c r="BF46" s="290">
        <f t="shared" si="63"/>
        <v>0</v>
      </c>
      <c r="BH46" s="289">
        <f>+IFERROR(VLOOKUP($H46,Tabelle!$N$10:$S$58,6,FALSE),0)</f>
        <v>0</v>
      </c>
      <c r="BI46" s="290">
        <f t="shared" si="64"/>
        <v>0</v>
      </c>
      <c r="BJ46" s="290" t="e">
        <f>IF(OR($M46&gt;$BI$5,$M46=""),(AZ46+BC46)*Tabelle!$S$54,0)</f>
        <v>#REF!</v>
      </c>
      <c r="BK46" s="290">
        <f t="shared" si="65"/>
        <v>0</v>
      </c>
      <c r="BL46" s="290" t="e">
        <f>IF(OR($M46&gt;$BI$5,$M46=""),(BB46+BD46)*Tabelle!$S$54,0)</f>
        <v>#REF!</v>
      </c>
      <c r="BM46" s="290">
        <f t="shared" si="66"/>
        <v>0</v>
      </c>
      <c r="BN46" s="290">
        <f t="shared" si="67"/>
        <v>0</v>
      </c>
      <c r="BO46" s="290">
        <f t="shared" si="68"/>
        <v>0</v>
      </c>
      <c r="BP46" s="290">
        <f t="shared" si="69"/>
        <v>0</v>
      </c>
      <c r="BR46" s="289">
        <f>+IFERROR(IF(H46=2021,VLOOKUP($H46,Tabelle!$N$10:$T$58,7,FALSE),0),0)</f>
        <v>0</v>
      </c>
      <c r="BS46" s="290">
        <f t="shared" si="70"/>
        <v>0</v>
      </c>
      <c r="BT46" s="290">
        <f t="shared" si="71"/>
        <v>0</v>
      </c>
      <c r="BU46" s="290">
        <f t="shared" si="72"/>
        <v>0</v>
      </c>
      <c r="BV46" s="290">
        <f t="shared" si="73"/>
        <v>0</v>
      </c>
      <c r="BW46" s="290">
        <f t="shared" si="74"/>
        <v>0</v>
      </c>
      <c r="BX46" s="290">
        <f t="shared" si="75"/>
        <v>0</v>
      </c>
      <c r="BZ46" s="289">
        <f>+IFERROR(IF(AND(H46&lt;=2022,H46&gt;=2021),VLOOKUP($H46,Tabelle!$N$10:$U$58,8,FALSE),0),0)</f>
        <v>0</v>
      </c>
      <c r="CA46" s="290">
        <f t="shared" si="76"/>
        <v>0</v>
      </c>
      <c r="CB46" s="290">
        <f>IF(OR($M46&gt;$CA$5,$M46=""),+BU46*Tabelle!$U$56,0)</f>
        <v>0</v>
      </c>
      <c r="CC46" s="290">
        <f t="shared" si="77"/>
        <v>0</v>
      </c>
      <c r="CD46" s="290">
        <f>IF(OR($M46&gt;$CA$5,$M46=""),+BV46*Tabelle!$U$56,0)</f>
        <v>0</v>
      </c>
      <c r="CE46" s="290">
        <f t="shared" si="78"/>
        <v>0</v>
      </c>
      <c r="CF46" s="290">
        <f t="shared" si="79"/>
        <v>0</v>
      </c>
      <c r="CG46" s="290">
        <f t="shared" si="80"/>
        <v>0</v>
      </c>
      <c r="CH46" s="290">
        <f t="shared" si="81"/>
        <v>0</v>
      </c>
      <c r="CJ46" s="289">
        <f>+IFERROR(IF(AND(H46&lt;=2023,H46&gt;=2021),VLOOKUP($H46,Tabelle!$N$10:$V$58,9,FALSE),0),0)</f>
        <v>0</v>
      </c>
      <c r="CK46" s="290">
        <f t="shared" si="82"/>
        <v>0</v>
      </c>
      <c r="CL46" s="290">
        <f>IF(OR($M46&gt;$CK$5,$M46=""),+(CB46+CE46)*Tabelle!$V$57,0)</f>
        <v>0</v>
      </c>
      <c r="CM46" s="290">
        <f t="shared" si="83"/>
        <v>0</v>
      </c>
      <c r="CN46" s="290">
        <f>IF(OR($M46&gt;$CK$5,$M46=""),+(CD46+CF46)*Tabelle!$V$57,0)</f>
        <v>0</v>
      </c>
      <c r="CO46" s="290">
        <f t="shared" si="84"/>
        <v>0</v>
      </c>
      <c r="CP46" s="290">
        <f t="shared" si="85"/>
        <v>0</v>
      </c>
      <c r="CQ46" s="290">
        <f t="shared" si="86"/>
        <v>0</v>
      </c>
      <c r="CR46" s="290">
        <f t="shared" si="87"/>
        <v>0</v>
      </c>
    </row>
    <row r="47" spans="2:96" hidden="1" x14ac:dyDescent="0.3">
      <c r="B47" s="889"/>
      <c r="C47" s="889"/>
      <c r="D47" s="287" t="str">
        <f>++IFERROR(INDEX(Tabelle!$H$11:$H$16,MATCH('IN_Cespiti_21-22-23'!E47,Tabelle!$I$11:$I$16,0)),"")</f>
        <v/>
      </c>
      <c r="E47" s="889"/>
      <c r="F47" s="287" t="str">
        <f>++IFERROR(INDEX(Tabelle!$C$10:$C$44,MATCH('IN_Cespiti_21-22-23'!G47,Tabelle!$E$10:$E$44,0)),"")</f>
        <v/>
      </c>
      <c r="G47" s="889"/>
      <c r="H47" s="889"/>
      <c r="I47" s="890"/>
      <c r="J47" s="890"/>
      <c r="K47" s="292"/>
      <c r="M47" s="889"/>
      <c r="O47" s="288" t="str">
        <f>IF($D47=3,$K47,+IFERROR(VLOOKUP(CONCATENATE(D47,".",F47),Tabelle!$D$10:$F$44,3,),""))</f>
        <v/>
      </c>
      <c r="P47" s="891"/>
      <c r="Q47" s="291"/>
      <c r="R47" s="288" t="str">
        <f>+IF(P47="",O47,+IF(P47=Tabelle!$B$83,'IN_Cespiti_21-22-23'!O47,IF(OR(P47=Tabelle!$B$81,P47=Tabelle!$B$82),'IN_Cespiti_21-22-23'!Q47,0)))</f>
        <v/>
      </c>
      <c r="T47" s="289">
        <f>+IFERROR(VLOOKUP($H47,Tabelle!$N$10:$O$58,2,FALSE),0)</f>
        <v>0</v>
      </c>
      <c r="U47" s="290">
        <f t="shared" si="16"/>
        <v>0</v>
      </c>
      <c r="V47" s="290" t="e">
        <f>IF(OR($M47&gt;$U$5,$M47=""),#REF!*$T47,0)</f>
        <v>#REF!</v>
      </c>
      <c r="W47" s="290">
        <f t="shared" si="17"/>
        <v>0</v>
      </c>
      <c r="X47" s="290" t="e">
        <f>IF(OR($M47&gt;$U$5,$M47=""),#REF!*$T47,0)</f>
        <v>#REF!</v>
      </c>
      <c r="Y47" s="290">
        <f t="shared" si="44"/>
        <v>0</v>
      </c>
      <c r="Z47" s="290">
        <f t="shared" si="45"/>
        <v>0</v>
      </c>
      <c r="AA47" s="290">
        <f t="shared" si="46"/>
        <v>0</v>
      </c>
      <c r="AB47" s="290">
        <f t="shared" si="47"/>
        <v>0</v>
      </c>
      <c r="AC47" s="9"/>
      <c r="AD47" s="289">
        <f>+IFERROR(VLOOKUP($H47,Tabelle!$N$10:$P$58,3,FALSE),0)</f>
        <v>0</v>
      </c>
      <c r="AE47" s="290">
        <f t="shared" si="21"/>
        <v>0</v>
      </c>
      <c r="AF47" s="290" t="e">
        <f>IF(OR($M47&gt;$AE$5,$M47=""),(V47+Y47)*Tabelle!$P$51,0)</f>
        <v>#REF!</v>
      </c>
      <c r="AG47" s="290">
        <f t="shared" si="22"/>
        <v>0</v>
      </c>
      <c r="AH47" s="290" t="e">
        <f>IF(OR($M47&gt;$AE$5,$M47=""),(X47+Z47)*Tabelle!$P$51,0)</f>
        <v>#REF!</v>
      </c>
      <c r="AI47" s="290">
        <f t="shared" si="48"/>
        <v>0</v>
      </c>
      <c r="AJ47" s="290">
        <f t="shared" si="49"/>
        <v>0</v>
      </c>
      <c r="AK47" s="290">
        <f t="shared" si="50"/>
        <v>0</v>
      </c>
      <c r="AL47" s="290">
        <f t="shared" si="51"/>
        <v>0</v>
      </c>
      <c r="AN47" s="289">
        <f>+IFERROR(VLOOKUP($H47,Tabelle!$N$10:$Q$58,4,FALSE),0)</f>
        <v>0</v>
      </c>
      <c r="AO47" s="290">
        <f t="shared" si="52"/>
        <v>0</v>
      </c>
      <c r="AP47" s="290" t="e">
        <f>IF(OR($M47&gt;$AO$5,$M47=""),(AF47+AI47)*Tabelle!$Q$52,0)</f>
        <v>#REF!</v>
      </c>
      <c r="AQ47" s="290">
        <f t="shared" si="53"/>
        <v>0</v>
      </c>
      <c r="AR47" s="290" t="e">
        <f>IF(OR($M47&gt;$AO$5,$M47=""),(AH47+AJ47)*Tabelle!$Q$52,0)</f>
        <v>#REF!</v>
      </c>
      <c r="AS47" s="290">
        <f t="shared" si="54"/>
        <v>0</v>
      </c>
      <c r="AT47" s="290">
        <f t="shared" si="55"/>
        <v>0</v>
      </c>
      <c r="AU47" s="290">
        <f t="shared" si="56"/>
        <v>0</v>
      </c>
      <c r="AV47" s="290">
        <f t="shared" si="57"/>
        <v>0</v>
      </c>
      <c r="AX47" s="289">
        <f>+IFERROR(VLOOKUP($H47,Tabelle!$N$10:$R$58,5,FALSE),0)</f>
        <v>0</v>
      </c>
      <c r="AY47" s="290">
        <f t="shared" si="58"/>
        <v>0</v>
      </c>
      <c r="AZ47" s="290" t="e">
        <f>IF(OR($M47&gt;$AY$5,$M47=""),(AP47+AS47)*Tabelle!$R$53,0)</f>
        <v>#REF!</v>
      </c>
      <c r="BA47" s="290">
        <f t="shared" si="59"/>
        <v>0</v>
      </c>
      <c r="BB47" s="290" t="e">
        <f>IF(OR($M47&gt;$AY$5,$M47=""),(AR47+AT47)*Tabelle!$R$53,0)</f>
        <v>#REF!</v>
      </c>
      <c r="BC47" s="290">
        <f t="shared" si="60"/>
        <v>0</v>
      </c>
      <c r="BD47" s="290">
        <f t="shared" si="61"/>
        <v>0</v>
      </c>
      <c r="BE47" s="290">
        <f t="shared" si="62"/>
        <v>0</v>
      </c>
      <c r="BF47" s="290">
        <f t="shared" si="63"/>
        <v>0</v>
      </c>
      <c r="BH47" s="289">
        <f>+IFERROR(VLOOKUP($H47,Tabelle!$N$10:$S$58,6,FALSE),0)</f>
        <v>0</v>
      </c>
      <c r="BI47" s="290">
        <f t="shared" si="64"/>
        <v>0</v>
      </c>
      <c r="BJ47" s="290" t="e">
        <f>IF(OR($M47&gt;$BI$5,$M47=""),(AZ47+BC47)*Tabelle!$S$54,0)</f>
        <v>#REF!</v>
      </c>
      <c r="BK47" s="290">
        <f t="shared" si="65"/>
        <v>0</v>
      </c>
      <c r="BL47" s="290" t="e">
        <f>IF(OR($M47&gt;$BI$5,$M47=""),(BB47+BD47)*Tabelle!$S$54,0)</f>
        <v>#REF!</v>
      </c>
      <c r="BM47" s="290">
        <f t="shared" si="66"/>
        <v>0</v>
      </c>
      <c r="BN47" s="290">
        <f t="shared" si="67"/>
        <v>0</v>
      </c>
      <c r="BO47" s="290">
        <f t="shared" si="68"/>
        <v>0</v>
      </c>
      <c r="BP47" s="290">
        <f t="shared" si="69"/>
        <v>0</v>
      </c>
      <c r="BR47" s="289">
        <f>+IFERROR(IF(H47=2021,VLOOKUP($H47,Tabelle!$N$10:$T$58,7,FALSE),0),0)</f>
        <v>0</v>
      </c>
      <c r="BS47" s="290">
        <f t="shared" si="70"/>
        <v>0</v>
      </c>
      <c r="BT47" s="290">
        <f t="shared" si="71"/>
        <v>0</v>
      </c>
      <c r="BU47" s="290">
        <f t="shared" si="72"/>
        <v>0</v>
      </c>
      <c r="BV47" s="290">
        <f t="shared" si="73"/>
        <v>0</v>
      </c>
      <c r="BW47" s="290">
        <f t="shared" si="74"/>
        <v>0</v>
      </c>
      <c r="BX47" s="290">
        <f t="shared" si="75"/>
        <v>0</v>
      </c>
      <c r="BZ47" s="289">
        <f>+IFERROR(IF(AND(H47&lt;=2022,H47&gt;=2021),VLOOKUP($H47,Tabelle!$N$10:$U$58,8,FALSE),0),0)</f>
        <v>0</v>
      </c>
      <c r="CA47" s="290">
        <f t="shared" si="76"/>
        <v>0</v>
      </c>
      <c r="CB47" s="290">
        <f>IF(OR($M47&gt;$CA$5,$M47=""),+BU47*Tabelle!$U$56,0)</f>
        <v>0</v>
      </c>
      <c r="CC47" s="290">
        <f t="shared" si="77"/>
        <v>0</v>
      </c>
      <c r="CD47" s="290">
        <f>IF(OR($M47&gt;$CA$5,$M47=""),+BV47*Tabelle!$U$56,0)</f>
        <v>0</v>
      </c>
      <c r="CE47" s="290">
        <f t="shared" si="78"/>
        <v>0</v>
      </c>
      <c r="CF47" s="290">
        <f t="shared" si="79"/>
        <v>0</v>
      </c>
      <c r="CG47" s="290">
        <f t="shared" si="80"/>
        <v>0</v>
      </c>
      <c r="CH47" s="290">
        <f t="shared" si="81"/>
        <v>0</v>
      </c>
      <c r="CJ47" s="289">
        <f>+IFERROR(IF(AND(H47&lt;=2023,H47&gt;=2021),VLOOKUP($H47,Tabelle!$N$10:$V$58,9,FALSE),0),0)</f>
        <v>0</v>
      </c>
      <c r="CK47" s="290">
        <f t="shared" si="82"/>
        <v>0</v>
      </c>
      <c r="CL47" s="290">
        <f>IF(OR($M47&gt;$CK$5,$M47=""),+(CB47+CE47)*Tabelle!$V$57,0)</f>
        <v>0</v>
      </c>
      <c r="CM47" s="290">
        <f t="shared" si="83"/>
        <v>0</v>
      </c>
      <c r="CN47" s="290">
        <f>IF(OR($M47&gt;$CK$5,$M47=""),+(CD47+CF47)*Tabelle!$V$57,0)</f>
        <v>0</v>
      </c>
      <c r="CO47" s="290">
        <f t="shared" si="84"/>
        <v>0</v>
      </c>
      <c r="CP47" s="290">
        <f t="shared" si="85"/>
        <v>0</v>
      </c>
      <c r="CQ47" s="290">
        <f t="shared" si="86"/>
        <v>0</v>
      </c>
      <c r="CR47" s="290">
        <f t="shared" si="87"/>
        <v>0</v>
      </c>
    </row>
    <row r="48" spans="2:96" hidden="1" x14ac:dyDescent="0.3">
      <c r="B48" s="889"/>
      <c r="C48" s="889"/>
      <c r="D48" s="287" t="str">
        <f>++IFERROR(INDEX(Tabelle!$H$11:$H$16,MATCH('IN_Cespiti_21-22-23'!E48,Tabelle!$I$11:$I$16,0)),"")</f>
        <v/>
      </c>
      <c r="E48" s="889"/>
      <c r="F48" s="287" t="str">
        <f>++IFERROR(INDEX(Tabelle!$C$10:$C$44,MATCH('IN_Cespiti_21-22-23'!G48,Tabelle!$E$10:$E$44,0)),"")</f>
        <v/>
      </c>
      <c r="G48" s="889"/>
      <c r="H48" s="889"/>
      <c r="I48" s="890"/>
      <c r="J48" s="890"/>
      <c r="K48" s="292"/>
      <c r="M48" s="889"/>
      <c r="O48" s="288" t="str">
        <f>IF($D48=3,$K48,+IFERROR(VLOOKUP(CONCATENATE(D48,".",F48),Tabelle!$D$10:$F$44,3,),""))</f>
        <v/>
      </c>
      <c r="P48" s="891"/>
      <c r="Q48" s="291"/>
      <c r="R48" s="288" t="str">
        <f>+IF(P48="",O48,+IF(P48=Tabelle!$B$83,'IN_Cespiti_21-22-23'!O48,IF(OR(P48=Tabelle!$B$81,P48=Tabelle!$B$82),'IN_Cespiti_21-22-23'!Q48,0)))</f>
        <v/>
      </c>
      <c r="T48" s="289">
        <f>+IFERROR(VLOOKUP($H48,Tabelle!$N$10:$O$58,2,FALSE),0)</f>
        <v>0</v>
      </c>
      <c r="U48" s="290">
        <f t="shared" si="16"/>
        <v>0</v>
      </c>
      <c r="V48" s="290" t="e">
        <f>IF(OR($M48&gt;$U$5,$M48=""),#REF!*$T48,0)</f>
        <v>#REF!</v>
      </c>
      <c r="W48" s="290">
        <f t="shared" si="17"/>
        <v>0</v>
      </c>
      <c r="X48" s="290" t="e">
        <f>IF(OR($M48&gt;$U$5,$M48=""),#REF!*$T48,0)</f>
        <v>#REF!</v>
      </c>
      <c r="Y48" s="290">
        <f t="shared" si="44"/>
        <v>0</v>
      </c>
      <c r="Z48" s="290">
        <f t="shared" si="45"/>
        <v>0</v>
      </c>
      <c r="AA48" s="290">
        <f t="shared" si="46"/>
        <v>0</v>
      </c>
      <c r="AB48" s="290">
        <f t="shared" si="47"/>
        <v>0</v>
      </c>
      <c r="AC48" s="9"/>
      <c r="AD48" s="289">
        <f>+IFERROR(VLOOKUP($H48,Tabelle!$N$10:$P$58,3,FALSE),0)</f>
        <v>0</v>
      </c>
      <c r="AE48" s="290">
        <f t="shared" si="21"/>
        <v>0</v>
      </c>
      <c r="AF48" s="290" t="e">
        <f>IF(OR($M48&gt;$AE$5,$M48=""),(V48+Y48)*Tabelle!$P$51,0)</f>
        <v>#REF!</v>
      </c>
      <c r="AG48" s="290">
        <f t="shared" si="22"/>
        <v>0</v>
      </c>
      <c r="AH48" s="290" t="e">
        <f>IF(OR($M48&gt;$AE$5,$M48=""),(X48+Z48)*Tabelle!$P$51,0)</f>
        <v>#REF!</v>
      </c>
      <c r="AI48" s="290">
        <f t="shared" si="48"/>
        <v>0</v>
      </c>
      <c r="AJ48" s="290">
        <f t="shared" si="49"/>
        <v>0</v>
      </c>
      <c r="AK48" s="290">
        <f t="shared" si="50"/>
        <v>0</v>
      </c>
      <c r="AL48" s="290">
        <f t="shared" si="51"/>
        <v>0</v>
      </c>
      <c r="AN48" s="289">
        <f>+IFERROR(VLOOKUP($H48,Tabelle!$N$10:$Q$58,4,FALSE),0)</f>
        <v>0</v>
      </c>
      <c r="AO48" s="290">
        <f t="shared" si="52"/>
        <v>0</v>
      </c>
      <c r="AP48" s="290" t="e">
        <f>IF(OR($M48&gt;$AO$5,$M48=""),(AF48+AI48)*Tabelle!$Q$52,0)</f>
        <v>#REF!</v>
      </c>
      <c r="AQ48" s="290">
        <f t="shared" si="53"/>
        <v>0</v>
      </c>
      <c r="AR48" s="290" t="e">
        <f>IF(OR($M48&gt;$AO$5,$M48=""),(AH48+AJ48)*Tabelle!$Q$52,0)</f>
        <v>#REF!</v>
      </c>
      <c r="AS48" s="290">
        <f t="shared" si="54"/>
        <v>0</v>
      </c>
      <c r="AT48" s="290">
        <f t="shared" si="55"/>
        <v>0</v>
      </c>
      <c r="AU48" s="290">
        <f t="shared" si="56"/>
        <v>0</v>
      </c>
      <c r="AV48" s="290">
        <f t="shared" si="57"/>
        <v>0</v>
      </c>
      <c r="AX48" s="289">
        <f>+IFERROR(VLOOKUP($H48,Tabelle!$N$10:$R$58,5,FALSE),0)</f>
        <v>0</v>
      </c>
      <c r="AY48" s="290">
        <f t="shared" si="58"/>
        <v>0</v>
      </c>
      <c r="AZ48" s="290" t="e">
        <f>IF(OR($M48&gt;$AY$5,$M48=""),(AP48+AS48)*Tabelle!$R$53,0)</f>
        <v>#REF!</v>
      </c>
      <c r="BA48" s="290">
        <f t="shared" si="59"/>
        <v>0</v>
      </c>
      <c r="BB48" s="290" t="e">
        <f>IF(OR($M48&gt;$AY$5,$M48=""),(AR48+AT48)*Tabelle!$R$53,0)</f>
        <v>#REF!</v>
      </c>
      <c r="BC48" s="290">
        <f t="shared" si="60"/>
        <v>0</v>
      </c>
      <c r="BD48" s="290">
        <f t="shared" si="61"/>
        <v>0</v>
      </c>
      <c r="BE48" s="290">
        <f t="shared" si="62"/>
        <v>0</v>
      </c>
      <c r="BF48" s="290">
        <f t="shared" si="63"/>
        <v>0</v>
      </c>
      <c r="BH48" s="289">
        <f>+IFERROR(VLOOKUP($H48,Tabelle!$N$10:$S$58,6,FALSE),0)</f>
        <v>0</v>
      </c>
      <c r="BI48" s="290">
        <f t="shared" si="64"/>
        <v>0</v>
      </c>
      <c r="BJ48" s="290" t="e">
        <f>IF(OR($M48&gt;$BI$5,$M48=""),(AZ48+BC48)*Tabelle!$S$54,0)</f>
        <v>#REF!</v>
      </c>
      <c r="BK48" s="290">
        <f t="shared" si="65"/>
        <v>0</v>
      </c>
      <c r="BL48" s="290" t="e">
        <f>IF(OR($M48&gt;$BI$5,$M48=""),(BB48+BD48)*Tabelle!$S$54,0)</f>
        <v>#REF!</v>
      </c>
      <c r="BM48" s="290">
        <f t="shared" si="66"/>
        <v>0</v>
      </c>
      <c r="BN48" s="290">
        <f t="shared" si="67"/>
        <v>0</v>
      </c>
      <c r="BO48" s="290">
        <f t="shared" si="68"/>
        <v>0</v>
      </c>
      <c r="BP48" s="290">
        <f t="shared" si="69"/>
        <v>0</v>
      </c>
      <c r="BR48" s="289">
        <f>+IFERROR(IF(H48=2021,VLOOKUP($H48,Tabelle!$N$10:$T$58,7,FALSE),0),0)</f>
        <v>0</v>
      </c>
      <c r="BS48" s="290">
        <f t="shared" si="70"/>
        <v>0</v>
      </c>
      <c r="BT48" s="290">
        <f t="shared" si="71"/>
        <v>0</v>
      </c>
      <c r="BU48" s="290">
        <f t="shared" si="72"/>
        <v>0</v>
      </c>
      <c r="BV48" s="290">
        <f t="shared" si="73"/>
        <v>0</v>
      </c>
      <c r="BW48" s="290">
        <f t="shared" si="74"/>
        <v>0</v>
      </c>
      <c r="BX48" s="290">
        <f t="shared" si="75"/>
        <v>0</v>
      </c>
      <c r="BZ48" s="289">
        <f>+IFERROR(IF(AND(H48&lt;=2022,H48&gt;=2021),VLOOKUP($H48,Tabelle!$N$10:$U$58,8,FALSE),0),0)</f>
        <v>0</v>
      </c>
      <c r="CA48" s="290">
        <f t="shared" si="76"/>
        <v>0</v>
      </c>
      <c r="CB48" s="290">
        <f>IF(OR($M48&gt;$CA$5,$M48=""),+BU48*Tabelle!$U$56,0)</f>
        <v>0</v>
      </c>
      <c r="CC48" s="290">
        <f t="shared" si="77"/>
        <v>0</v>
      </c>
      <c r="CD48" s="290">
        <f>IF(OR($M48&gt;$CA$5,$M48=""),+BV48*Tabelle!$U$56,0)</f>
        <v>0</v>
      </c>
      <c r="CE48" s="290">
        <f t="shared" si="78"/>
        <v>0</v>
      </c>
      <c r="CF48" s="290">
        <f t="shared" si="79"/>
        <v>0</v>
      </c>
      <c r="CG48" s="290">
        <f t="shared" si="80"/>
        <v>0</v>
      </c>
      <c r="CH48" s="290">
        <f t="shared" si="81"/>
        <v>0</v>
      </c>
      <c r="CJ48" s="289">
        <f>+IFERROR(IF(AND(H48&lt;=2023,H48&gt;=2021),VLOOKUP($H48,Tabelle!$N$10:$V$58,9,FALSE),0),0)</f>
        <v>0</v>
      </c>
      <c r="CK48" s="290">
        <f t="shared" si="82"/>
        <v>0</v>
      </c>
      <c r="CL48" s="290">
        <f>IF(OR($M48&gt;$CK$5,$M48=""),+(CB48+CE48)*Tabelle!$V$57,0)</f>
        <v>0</v>
      </c>
      <c r="CM48" s="290">
        <f t="shared" si="83"/>
        <v>0</v>
      </c>
      <c r="CN48" s="290">
        <f>IF(OR($M48&gt;$CK$5,$M48=""),+(CD48+CF48)*Tabelle!$V$57,0)</f>
        <v>0</v>
      </c>
      <c r="CO48" s="290">
        <f t="shared" si="84"/>
        <v>0</v>
      </c>
      <c r="CP48" s="290">
        <f t="shared" si="85"/>
        <v>0</v>
      </c>
      <c r="CQ48" s="290">
        <f t="shared" si="86"/>
        <v>0</v>
      </c>
      <c r="CR48" s="290">
        <f t="shared" si="87"/>
        <v>0</v>
      </c>
    </row>
    <row r="49" spans="2:96" hidden="1" x14ac:dyDescent="0.3">
      <c r="B49" s="889"/>
      <c r="C49" s="889"/>
      <c r="D49" s="287" t="str">
        <f>++IFERROR(INDEX(Tabelle!$H$11:$H$16,MATCH('IN_Cespiti_21-22-23'!E49,Tabelle!$I$11:$I$16,0)),"")</f>
        <v/>
      </c>
      <c r="E49" s="889"/>
      <c r="F49" s="287" t="str">
        <f>++IFERROR(INDEX(Tabelle!$C$10:$C$44,MATCH('IN_Cespiti_21-22-23'!G49,Tabelle!$E$10:$E$44,0)),"")</f>
        <v/>
      </c>
      <c r="G49" s="889"/>
      <c r="H49" s="889"/>
      <c r="I49" s="890"/>
      <c r="J49" s="890"/>
      <c r="K49" s="292"/>
      <c r="M49" s="889"/>
      <c r="O49" s="288" t="str">
        <f>IF($D49=3,$K49,+IFERROR(VLOOKUP(CONCATENATE(D49,".",F49),Tabelle!$D$10:$F$44,3,),""))</f>
        <v/>
      </c>
      <c r="P49" s="891"/>
      <c r="Q49" s="291"/>
      <c r="R49" s="288" t="str">
        <f>+IF(P49="",O49,+IF(P49=Tabelle!$B$83,'IN_Cespiti_21-22-23'!O49,IF(OR(P49=Tabelle!$B$81,P49=Tabelle!$B$82),'IN_Cespiti_21-22-23'!Q49,0)))</f>
        <v/>
      </c>
      <c r="T49" s="289">
        <f>+IFERROR(VLOOKUP($H49,Tabelle!$N$10:$O$58,2,FALSE),0)</f>
        <v>0</v>
      </c>
      <c r="U49" s="290">
        <f t="shared" si="16"/>
        <v>0</v>
      </c>
      <c r="V49" s="290" t="e">
        <f>IF(OR($M49&gt;$U$5,$M49=""),#REF!*$T49,0)</f>
        <v>#REF!</v>
      </c>
      <c r="W49" s="290">
        <f t="shared" si="17"/>
        <v>0</v>
      </c>
      <c r="X49" s="290" t="e">
        <f>IF(OR($M49&gt;$U$5,$M49=""),#REF!*$T49,0)</f>
        <v>#REF!</v>
      </c>
      <c r="Y49" s="290">
        <f t="shared" si="44"/>
        <v>0</v>
      </c>
      <c r="Z49" s="290">
        <f t="shared" si="45"/>
        <v>0</v>
      </c>
      <c r="AA49" s="290">
        <f t="shared" si="46"/>
        <v>0</v>
      </c>
      <c r="AB49" s="290">
        <f t="shared" si="47"/>
        <v>0</v>
      </c>
      <c r="AC49" s="9"/>
      <c r="AD49" s="289">
        <f>+IFERROR(VLOOKUP($H49,Tabelle!$N$10:$P$58,3,FALSE),0)</f>
        <v>0</v>
      </c>
      <c r="AE49" s="290">
        <f t="shared" si="21"/>
        <v>0</v>
      </c>
      <c r="AF49" s="290" t="e">
        <f>IF(OR($M49&gt;$AE$5,$M49=""),(V49+Y49)*Tabelle!$P$51,0)</f>
        <v>#REF!</v>
      </c>
      <c r="AG49" s="290">
        <f t="shared" si="22"/>
        <v>0</v>
      </c>
      <c r="AH49" s="290" t="e">
        <f>IF(OR($M49&gt;$AE$5,$M49=""),(X49+Z49)*Tabelle!$P$51,0)</f>
        <v>#REF!</v>
      </c>
      <c r="AI49" s="290">
        <f t="shared" si="48"/>
        <v>0</v>
      </c>
      <c r="AJ49" s="290">
        <f t="shared" si="49"/>
        <v>0</v>
      </c>
      <c r="AK49" s="290">
        <f t="shared" si="50"/>
        <v>0</v>
      </c>
      <c r="AL49" s="290">
        <f t="shared" si="51"/>
        <v>0</v>
      </c>
      <c r="AN49" s="289">
        <f>+IFERROR(VLOOKUP($H49,Tabelle!$N$10:$Q$58,4,FALSE),0)</f>
        <v>0</v>
      </c>
      <c r="AO49" s="290">
        <f t="shared" si="52"/>
        <v>0</v>
      </c>
      <c r="AP49" s="290" t="e">
        <f>IF(OR($M49&gt;$AO$5,$M49=""),(AF49+AI49)*Tabelle!$Q$52,0)</f>
        <v>#REF!</v>
      </c>
      <c r="AQ49" s="290">
        <f t="shared" si="53"/>
        <v>0</v>
      </c>
      <c r="AR49" s="290" t="e">
        <f>IF(OR($M49&gt;$AO$5,$M49=""),(AH49+AJ49)*Tabelle!$Q$52,0)</f>
        <v>#REF!</v>
      </c>
      <c r="AS49" s="290">
        <f t="shared" si="54"/>
        <v>0</v>
      </c>
      <c r="AT49" s="290">
        <f t="shared" si="55"/>
        <v>0</v>
      </c>
      <c r="AU49" s="290">
        <f t="shared" si="56"/>
        <v>0</v>
      </c>
      <c r="AV49" s="290">
        <f t="shared" si="57"/>
        <v>0</v>
      </c>
      <c r="AX49" s="289">
        <f>+IFERROR(VLOOKUP($H49,Tabelle!$N$10:$R$58,5,FALSE),0)</f>
        <v>0</v>
      </c>
      <c r="AY49" s="290">
        <f t="shared" si="58"/>
        <v>0</v>
      </c>
      <c r="AZ49" s="290" t="e">
        <f>IF(OR($M49&gt;$AY$5,$M49=""),(AP49+AS49)*Tabelle!$R$53,0)</f>
        <v>#REF!</v>
      </c>
      <c r="BA49" s="290">
        <f t="shared" si="59"/>
        <v>0</v>
      </c>
      <c r="BB49" s="290" t="e">
        <f>IF(OR($M49&gt;$AY$5,$M49=""),(AR49+AT49)*Tabelle!$R$53,0)</f>
        <v>#REF!</v>
      </c>
      <c r="BC49" s="290">
        <f t="shared" si="60"/>
        <v>0</v>
      </c>
      <c r="BD49" s="290">
        <f t="shared" si="61"/>
        <v>0</v>
      </c>
      <c r="BE49" s="290">
        <f t="shared" si="62"/>
        <v>0</v>
      </c>
      <c r="BF49" s="290">
        <f t="shared" si="63"/>
        <v>0</v>
      </c>
      <c r="BH49" s="289">
        <f>+IFERROR(VLOOKUP($H49,Tabelle!$N$10:$S$58,6,FALSE),0)</f>
        <v>0</v>
      </c>
      <c r="BI49" s="290">
        <f t="shared" si="64"/>
        <v>0</v>
      </c>
      <c r="BJ49" s="290" t="e">
        <f>IF(OR($M49&gt;$BI$5,$M49=""),(AZ49+BC49)*Tabelle!$S$54,0)</f>
        <v>#REF!</v>
      </c>
      <c r="BK49" s="290">
        <f t="shared" si="65"/>
        <v>0</v>
      </c>
      <c r="BL49" s="290" t="e">
        <f>IF(OR($M49&gt;$BI$5,$M49=""),(BB49+BD49)*Tabelle!$S$54,0)</f>
        <v>#REF!</v>
      </c>
      <c r="BM49" s="290">
        <f t="shared" si="66"/>
        <v>0</v>
      </c>
      <c r="BN49" s="290">
        <f t="shared" si="67"/>
        <v>0</v>
      </c>
      <c r="BO49" s="290">
        <f t="shared" si="68"/>
        <v>0</v>
      </c>
      <c r="BP49" s="290">
        <f t="shared" si="69"/>
        <v>0</v>
      </c>
      <c r="BR49" s="289">
        <f>+IFERROR(IF(H49=2021,VLOOKUP($H49,Tabelle!$N$10:$T$58,7,FALSE),0),0)</f>
        <v>0</v>
      </c>
      <c r="BS49" s="290">
        <f t="shared" si="70"/>
        <v>0</v>
      </c>
      <c r="BT49" s="290">
        <f t="shared" si="71"/>
        <v>0</v>
      </c>
      <c r="BU49" s="290">
        <f t="shared" si="72"/>
        <v>0</v>
      </c>
      <c r="BV49" s="290">
        <f t="shared" si="73"/>
        <v>0</v>
      </c>
      <c r="BW49" s="290">
        <f t="shared" si="74"/>
        <v>0</v>
      </c>
      <c r="BX49" s="290">
        <f t="shared" si="75"/>
        <v>0</v>
      </c>
      <c r="BZ49" s="289">
        <f>+IFERROR(IF(AND(H49&lt;=2022,H49&gt;=2021),VLOOKUP($H49,Tabelle!$N$10:$U$58,8,FALSE),0),0)</f>
        <v>0</v>
      </c>
      <c r="CA49" s="290">
        <f t="shared" si="76"/>
        <v>0</v>
      </c>
      <c r="CB49" s="290">
        <f>IF(OR($M49&gt;$CA$5,$M49=""),+BU49*Tabelle!$U$56,0)</f>
        <v>0</v>
      </c>
      <c r="CC49" s="290">
        <f t="shared" si="77"/>
        <v>0</v>
      </c>
      <c r="CD49" s="290">
        <f>IF(OR($M49&gt;$CA$5,$M49=""),+BV49*Tabelle!$U$56,0)</f>
        <v>0</v>
      </c>
      <c r="CE49" s="290">
        <f t="shared" si="78"/>
        <v>0</v>
      </c>
      <c r="CF49" s="290">
        <f t="shared" si="79"/>
        <v>0</v>
      </c>
      <c r="CG49" s="290">
        <f t="shared" si="80"/>
        <v>0</v>
      </c>
      <c r="CH49" s="290">
        <f t="shared" si="81"/>
        <v>0</v>
      </c>
      <c r="CJ49" s="289">
        <f>+IFERROR(IF(AND(H49&lt;=2023,H49&gt;=2021),VLOOKUP($H49,Tabelle!$N$10:$V$58,9,FALSE),0),0)</f>
        <v>0</v>
      </c>
      <c r="CK49" s="290">
        <f t="shared" si="82"/>
        <v>0</v>
      </c>
      <c r="CL49" s="290">
        <f>IF(OR($M49&gt;$CK$5,$M49=""),+(CB49+CE49)*Tabelle!$V$57,0)</f>
        <v>0</v>
      </c>
      <c r="CM49" s="290">
        <f t="shared" si="83"/>
        <v>0</v>
      </c>
      <c r="CN49" s="290">
        <f>IF(OR($M49&gt;$CK$5,$M49=""),+(CD49+CF49)*Tabelle!$V$57,0)</f>
        <v>0</v>
      </c>
      <c r="CO49" s="290">
        <f t="shared" si="84"/>
        <v>0</v>
      </c>
      <c r="CP49" s="290">
        <f t="shared" si="85"/>
        <v>0</v>
      </c>
      <c r="CQ49" s="290">
        <f t="shared" si="86"/>
        <v>0</v>
      </c>
      <c r="CR49" s="290">
        <f t="shared" si="87"/>
        <v>0</v>
      </c>
    </row>
    <row r="50" spans="2:96" hidden="1" x14ac:dyDescent="0.3">
      <c r="B50" s="889"/>
      <c r="C50" s="889"/>
      <c r="D50" s="287" t="str">
        <f>++IFERROR(INDEX(Tabelle!$H$11:$H$16,MATCH('IN_Cespiti_21-22-23'!E50,Tabelle!$I$11:$I$16,0)),"")</f>
        <v/>
      </c>
      <c r="E50" s="889"/>
      <c r="F50" s="287" t="str">
        <f>++IFERROR(INDEX(Tabelle!$C$10:$C$44,MATCH('IN_Cespiti_21-22-23'!G50,Tabelle!$E$10:$E$44,0)),"")</f>
        <v/>
      </c>
      <c r="G50" s="889"/>
      <c r="H50" s="889"/>
      <c r="I50" s="890"/>
      <c r="J50" s="890"/>
      <c r="K50" s="292"/>
      <c r="M50" s="889"/>
      <c r="O50" s="288" t="str">
        <f>IF($D50=3,$K50,+IFERROR(VLOOKUP(CONCATENATE(D50,".",F50),Tabelle!$D$10:$F$44,3,),""))</f>
        <v/>
      </c>
      <c r="P50" s="891"/>
      <c r="Q50" s="291"/>
      <c r="R50" s="288" t="str">
        <f>+IF(P50="",O50,+IF(P50=Tabelle!$B$83,'IN_Cespiti_21-22-23'!O50,IF(OR(P50=Tabelle!$B$81,P50=Tabelle!$B$82),'IN_Cespiti_21-22-23'!Q50,0)))</f>
        <v/>
      </c>
      <c r="T50" s="289">
        <f>+IFERROR(VLOOKUP($H50,Tabelle!$N$10:$O$58,2,FALSE),0)</f>
        <v>0</v>
      </c>
      <c r="U50" s="290">
        <f t="shared" si="16"/>
        <v>0</v>
      </c>
      <c r="V50" s="290" t="e">
        <f>IF(OR($M50&gt;$U$5,$M50=""),#REF!*$T50,0)</f>
        <v>#REF!</v>
      </c>
      <c r="W50" s="290">
        <f t="shared" si="17"/>
        <v>0</v>
      </c>
      <c r="X50" s="290" t="e">
        <f>IF(OR($M50&gt;$U$5,$M50=""),#REF!*$T50,0)</f>
        <v>#REF!</v>
      </c>
      <c r="Y50" s="290">
        <f t="shared" si="44"/>
        <v>0</v>
      </c>
      <c r="Z50" s="290">
        <f t="shared" si="45"/>
        <v>0</v>
      </c>
      <c r="AA50" s="290">
        <f t="shared" si="46"/>
        <v>0</v>
      </c>
      <c r="AB50" s="290">
        <f t="shared" si="47"/>
        <v>0</v>
      </c>
      <c r="AC50" s="9"/>
      <c r="AD50" s="289">
        <f>+IFERROR(VLOOKUP($H50,Tabelle!$N$10:$P$58,3,FALSE),0)</f>
        <v>0</v>
      </c>
      <c r="AE50" s="290">
        <f t="shared" si="21"/>
        <v>0</v>
      </c>
      <c r="AF50" s="290" t="e">
        <f>IF(OR($M50&gt;$AE$5,$M50=""),(V50+Y50)*Tabelle!$P$51,0)</f>
        <v>#REF!</v>
      </c>
      <c r="AG50" s="290">
        <f t="shared" si="22"/>
        <v>0</v>
      </c>
      <c r="AH50" s="290" t="e">
        <f>IF(OR($M50&gt;$AE$5,$M50=""),(X50+Z50)*Tabelle!$P$51,0)</f>
        <v>#REF!</v>
      </c>
      <c r="AI50" s="290">
        <f t="shared" si="48"/>
        <v>0</v>
      </c>
      <c r="AJ50" s="290">
        <f t="shared" si="49"/>
        <v>0</v>
      </c>
      <c r="AK50" s="290">
        <f t="shared" si="50"/>
        <v>0</v>
      </c>
      <c r="AL50" s="290">
        <f t="shared" si="51"/>
        <v>0</v>
      </c>
      <c r="AN50" s="289">
        <f>+IFERROR(VLOOKUP($H50,Tabelle!$N$10:$Q$58,4,FALSE),0)</f>
        <v>0</v>
      </c>
      <c r="AO50" s="290">
        <f t="shared" si="52"/>
        <v>0</v>
      </c>
      <c r="AP50" s="290" t="e">
        <f>IF(OR($M50&gt;$AO$5,$M50=""),(AF50+AI50)*Tabelle!$Q$52,0)</f>
        <v>#REF!</v>
      </c>
      <c r="AQ50" s="290">
        <f t="shared" si="53"/>
        <v>0</v>
      </c>
      <c r="AR50" s="290" t="e">
        <f>IF(OR($M50&gt;$AO$5,$M50=""),(AH50+AJ50)*Tabelle!$Q$52,0)</f>
        <v>#REF!</v>
      </c>
      <c r="AS50" s="290">
        <f t="shared" si="54"/>
        <v>0</v>
      </c>
      <c r="AT50" s="290">
        <f t="shared" si="55"/>
        <v>0</v>
      </c>
      <c r="AU50" s="290">
        <f t="shared" si="56"/>
        <v>0</v>
      </c>
      <c r="AV50" s="290">
        <f t="shared" si="57"/>
        <v>0</v>
      </c>
      <c r="AX50" s="289">
        <f>+IFERROR(VLOOKUP($H50,Tabelle!$N$10:$R$58,5,FALSE),0)</f>
        <v>0</v>
      </c>
      <c r="AY50" s="290">
        <f t="shared" si="58"/>
        <v>0</v>
      </c>
      <c r="AZ50" s="290" t="e">
        <f>IF(OR($M50&gt;$AY$5,$M50=""),(AP50+AS50)*Tabelle!$R$53,0)</f>
        <v>#REF!</v>
      </c>
      <c r="BA50" s="290">
        <f t="shared" si="59"/>
        <v>0</v>
      </c>
      <c r="BB50" s="290" t="e">
        <f>IF(OR($M50&gt;$AY$5,$M50=""),(AR50+AT50)*Tabelle!$R$53,0)</f>
        <v>#REF!</v>
      </c>
      <c r="BC50" s="290">
        <f t="shared" si="60"/>
        <v>0</v>
      </c>
      <c r="BD50" s="290">
        <f t="shared" si="61"/>
        <v>0</v>
      </c>
      <c r="BE50" s="290">
        <f t="shared" si="62"/>
        <v>0</v>
      </c>
      <c r="BF50" s="290">
        <f t="shared" si="63"/>
        <v>0</v>
      </c>
      <c r="BH50" s="289">
        <f>+IFERROR(VLOOKUP($H50,Tabelle!$N$10:$S$58,6,FALSE),0)</f>
        <v>0</v>
      </c>
      <c r="BI50" s="290">
        <f t="shared" si="64"/>
        <v>0</v>
      </c>
      <c r="BJ50" s="290" t="e">
        <f>IF(OR($M50&gt;$BI$5,$M50=""),(AZ50+BC50)*Tabelle!$S$54,0)</f>
        <v>#REF!</v>
      </c>
      <c r="BK50" s="290">
        <f t="shared" si="65"/>
        <v>0</v>
      </c>
      <c r="BL50" s="290" t="e">
        <f>IF(OR($M50&gt;$BI$5,$M50=""),(BB50+BD50)*Tabelle!$S$54,0)</f>
        <v>#REF!</v>
      </c>
      <c r="BM50" s="290">
        <f t="shared" si="66"/>
        <v>0</v>
      </c>
      <c r="BN50" s="290">
        <f t="shared" si="67"/>
        <v>0</v>
      </c>
      <c r="BO50" s="290">
        <f t="shared" si="68"/>
        <v>0</v>
      </c>
      <c r="BP50" s="290">
        <f t="shared" si="69"/>
        <v>0</v>
      </c>
      <c r="BR50" s="289">
        <f>+IFERROR(IF(H50=2021,VLOOKUP($H50,Tabelle!$N$10:$T$58,7,FALSE),0),0)</f>
        <v>0</v>
      </c>
      <c r="BS50" s="290">
        <f t="shared" si="70"/>
        <v>0</v>
      </c>
      <c r="BT50" s="290">
        <f t="shared" si="71"/>
        <v>0</v>
      </c>
      <c r="BU50" s="290">
        <f t="shared" si="72"/>
        <v>0</v>
      </c>
      <c r="BV50" s="290">
        <f t="shared" si="73"/>
        <v>0</v>
      </c>
      <c r="BW50" s="290">
        <f t="shared" si="74"/>
        <v>0</v>
      </c>
      <c r="BX50" s="290">
        <f t="shared" si="75"/>
        <v>0</v>
      </c>
      <c r="BZ50" s="289">
        <f>+IFERROR(IF(AND(H50&lt;=2022,H50&gt;=2021),VLOOKUP($H50,Tabelle!$N$10:$U$58,8,FALSE),0),0)</f>
        <v>0</v>
      </c>
      <c r="CA50" s="290">
        <f t="shared" si="76"/>
        <v>0</v>
      </c>
      <c r="CB50" s="290">
        <f>IF(OR($M50&gt;$CA$5,$M50=""),+BU50*Tabelle!$U$56,0)</f>
        <v>0</v>
      </c>
      <c r="CC50" s="290">
        <f t="shared" si="77"/>
        <v>0</v>
      </c>
      <c r="CD50" s="290">
        <f>IF(OR($M50&gt;$CA$5,$M50=""),+BV50*Tabelle!$U$56,0)</f>
        <v>0</v>
      </c>
      <c r="CE50" s="290">
        <f t="shared" si="78"/>
        <v>0</v>
      </c>
      <c r="CF50" s="290">
        <f t="shared" si="79"/>
        <v>0</v>
      </c>
      <c r="CG50" s="290">
        <f t="shared" si="80"/>
        <v>0</v>
      </c>
      <c r="CH50" s="290">
        <f t="shared" si="81"/>
        <v>0</v>
      </c>
      <c r="CJ50" s="289">
        <f>+IFERROR(IF(AND(H50&lt;=2023,H50&gt;=2021),VLOOKUP($H50,Tabelle!$N$10:$V$58,9,FALSE),0),0)</f>
        <v>0</v>
      </c>
      <c r="CK50" s="290">
        <f t="shared" si="82"/>
        <v>0</v>
      </c>
      <c r="CL50" s="290">
        <f>IF(OR($M50&gt;$CK$5,$M50=""),+(CB50+CE50)*Tabelle!$V$57,0)</f>
        <v>0</v>
      </c>
      <c r="CM50" s="290">
        <f t="shared" si="83"/>
        <v>0</v>
      </c>
      <c r="CN50" s="290">
        <f>IF(OR($M50&gt;$CK$5,$M50=""),+(CD50+CF50)*Tabelle!$V$57,0)</f>
        <v>0</v>
      </c>
      <c r="CO50" s="290">
        <f t="shared" si="84"/>
        <v>0</v>
      </c>
      <c r="CP50" s="290">
        <f t="shared" si="85"/>
        <v>0</v>
      </c>
      <c r="CQ50" s="290">
        <f t="shared" si="86"/>
        <v>0</v>
      </c>
      <c r="CR50" s="290">
        <f t="shared" si="87"/>
        <v>0</v>
      </c>
    </row>
    <row r="51" spans="2:96" hidden="1" x14ac:dyDescent="0.3">
      <c r="B51" s="889"/>
      <c r="C51" s="889"/>
      <c r="D51" s="287" t="str">
        <f>++IFERROR(INDEX(Tabelle!$H$11:$H$16,MATCH('IN_Cespiti_21-22-23'!E51,Tabelle!$I$11:$I$16,0)),"")</f>
        <v/>
      </c>
      <c r="E51" s="889"/>
      <c r="F51" s="287" t="str">
        <f>++IFERROR(INDEX(Tabelle!$C$10:$C$44,MATCH('IN_Cespiti_21-22-23'!G51,Tabelle!$E$10:$E$44,0)),"")</f>
        <v/>
      </c>
      <c r="G51" s="889"/>
      <c r="H51" s="889"/>
      <c r="I51" s="890"/>
      <c r="J51" s="890"/>
      <c r="K51" s="292"/>
      <c r="M51" s="889"/>
      <c r="O51" s="288" t="str">
        <f>IF($D51=3,$K51,+IFERROR(VLOOKUP(CONCATENATE(D51,".",F51),Tabelle!$D$10:$F$44,3,),""))</f>
        <v/>
      </c>
      <c r="P51" s="891"/>
      <c r="Q51" s="291"/>
      <c r="R51" s="288" t="str">
        <f>+IF(P51="",O51,+IF(P51=Tabelle!$B$83,'IN_Cespiti_21-22-23'!O51,IF(OR(P51=Tabelle!$B$81,P51=Tabelle!$B$82),'IN_Cespiti_21-22-23'!Q51,0)))</f>
        <v/>
      </c>
      <c r="T51" s="289">
        <f>+IFERROR(VLOOKUP($H51,Tabelle!$N$10:$O$58,2,FALSE),0)</f>
        <v>0</v>
      </c>
      <c r="U51" s="290">
        <f t="shared" si="16"/>
        <v>0</v>
      </c>
      <c r="V51" s="290" t="e">
        <f>IF(OR($M51&gt;$U$5,$M51=""),#REF!*$T51,0)</f>
        <v>#REF!</v>
      </c>
      <c r="W51" s="290">
        <f t="shared" si="17"/>
        <v>0</v>
      </c>
      <c r="X51" s="290" t="e">
        <f>IF(OR($M51&gt;$U$5,$M51=""),#REF!*$T51,0)</f>
        <v>#REF!</v>
      </c>
      <c r="Y51" s="290">
        <f t="shared" si="44"/>
        <v>0</v>
      </c>
      <c r="Z51" s="290">
        <f t="shared" si="45"/>
        <v>0</v>
      </c>
      <c r="AA51" s="290">
        <f t="shared" si="46"/>
        <v>0</v>
      </c>
      <c r="AB51" s="290">
        <f t="shared" si="47"/>
        <v>0</v>
      </c>
      <c r="AC51" s="9"/>
      <c r="AD51" s="289">
        <f>+IFERROR(VLOOKUP($H51,Tabelle!$N$10:$P$58,3,FALSE),0)</f>
        <v>0</v>
      </c>
      <c r="AE51" s="290">
        <f t="shared" si="21"/>
        <v>0</v>
      </c>
      <c r="AF51" s="290" t="e">
        <f>IF(OR($M51&gt;$AE$5,$M51=""),(V51+Y51)*Tabelle!$P$51,0)</f>
        <v>#REF!</v>
      </c>
      <c r="AG51" s="290">
        <f t="shared" si="22"/>
        <v>0</v>
      </c>
      <c r="AH51" s="290" t="e">
        <f>IF(OR($M51&gt;$AE$5,$M51=""),(X51+Z51)*Tabelle!$P$51,0)</f>
        <v>#REF!</v>
      </c>
      <c r="AI51" s="290">
        <f t="shared" si="48"/>
        <v>0</v>
      </c>
      <c r="AJ51" s="290">
        <f t="shared" si="49"/>
        <v>0</v>
      </c>
      <c r="AK51" s="290">
        <f t="shared" si="50"/>
        <v>0</v>
      </c>
      <c r="AL51" s="290">
        <f t="shared" si="51"/>
        <v>0</v>
      </c>
      <c r="AN51" s="289">
        <f>+IFERROR(VLOOKUP($H51,Tabelle!$N$10:$Q$58,4,FALSE),0)</f>
        <v>0</v>
      </c>
      <c r="AO51" s="290">
        <f t="shared" si="52"/>
        <v>0</v>
      </c>
      <c r="AP51" s="290" t="e">
        <f>IF(OR($M51&gt;$AO$5,$M51=""),(AF51+AI51)*Tabelle!$Q$52,0)</f>
        <v>#REF!</v>
      </c>
      <c r="AQ51" s="290">
        <f t="shared" si="53"/>
        <v>0</v>
      </c>
      <c r="AR51" s="290" t="e">
        <f>IF(OR($M51&gt;$AO$5,$M51=""),(AH51+AJ51)*Tabelle!$Q$52,0)</f>
        <v>#REF!</v>
      </c>
      <c r="AS51" s="290">
        <f t="shared" si="54"/>
        <v>0</v>
      </c>
      <c r="AT51" s="290">
        <f t="shared" si="55"/>
        <v>0</v>
      </c>
      <c r="AU51" s="290">
        <f t="shared" si="56"/>
        <v>0</v>
      </c>
      <c r="AV51" s="290">
        <f t="shared" si="57"/>
        <v>0</v>
      </c>
      <c r="AX51" s="289">
        <f>+IFERROR(VLOOKUP($H51,Tabelle!$N$10:$R$58,5,FALSE),0)</f>
        <v>0</v>
      </c>
      <c r="AY51" s="290">
        <f t="shared" si="58"/>
        <v>0</v>
      </c>
      <c r="AZ51" s="290" t="e">
        <f>IF(OR($M51&gt;$AY$5,$M51=""),(AP51+AS51)*Tabelle!$R$53,0)</f>
        <v>#REF!</v>
      </c>
      <c r="BA51" s="290">
        <f t="shared" si="59"/>
        <v>0</v>
      </c>
      <c r="BB51" s="290" t="e">
        <f>IF(OR($M51&gt;$AY$5,$M51=""),(AR51+AT51)*Tabelle!$R$53,0)</f>
        <v>#REF!</v>
      </c>
      <c r="BC51" s="290">
        <f t="shared" si="60"/>
        <v>0</v>
      </c>
      <c r="BD51" s="290">
        <f t="shared" si="61"/>
        <v>0</v>
      </c>
      <c r="BE51" s="290">
        <f t="shared" si="62"/>
        <v>0</v>
      </c>
      <c r="BF51" s="290">
        <f t="shared" si="63"/>
        <v>0</v>
      </c>
      <c r="BH51" s="289">
        <f>+IFERROR(VLOOKUP($H51,Tabelle!$N$10:$S$58,6,FALSE),0)</f>
        <v>0</v>
      </c>
      <c r="BI51" s="290">
        <f t="shared" si="64"/>
        <v>0</v>
      </c>
      <c r="BJ51" s="290" t="e">
        <f>IF(OR($M51&gt;$BI$5,$M51=""),(AZ51+BC51)*Tabelle!$S$54,0)</f>
        <v>#REF!</v>
      </c>
      <c r="BK51" s="290">
        <f t="shared" si="65"/>
        <v>0</v>
      </c>
      <c r="BL51" s="290" t="e">
        <f>IF(OR($M51&gt;$BI$5,$M51=""),(BB51+BD51)*Tabelle!$S$54,0)</f>
        <v>#REF!</v>
      </c>
      <c r="BM51" s="290">
        <f t="shared" si="66"/>
        <v>0</v>
      </c>
      <c r="BN51" s="290">
        <f t="shared" si="67"/>
        <v>0</v>
      </c>
      <c r="BO51" s="290">
        <f t="shared" si="68"/>
        <v>0</v>
      </c>
      <c r="BP51" s="290">
        <f t="shared" si="69"/>
        <v>0</v>
      </c>
      <c r="BR51" s="289">
        <f>+IFERROR(IF(H51=2021,VLOOKUP($H51,Tabelle!$N$10:$T$58,7,FALSE),0),0)</f>
        <v>0</v>
      </c>
      <c r="BS51" s="290">
        <f t="shared" si="70"/>
        <v>0</v>
      </c>
      <c r="BT51" s="290">
        <f t="shared" si="71"/>
        <v>0</v>
      </c>
      <c r="BU51" s="290">
        <f t="shared" si="72"/>
        <v>0</v>
      </c>
      <c r="BV51" s="290">
        <f t="shared" si="73"/>
        <v>0</v>
      </c>
      <c r="BW51" s="290">
        <f t="shared" si="74"/>
        <v>0</v>
      </c>
      <c r="BX51" s="290">
        <f t="shared" si="75"/>
        <v>0</v>
      </c>
      <c r="BZ51" s="289">
        <f>+IFERROR(IF(AND(H51&lt;=2022,H51&gt;=2021),VLOOKUP($H51,Tabelle!$N$10:$U$58,8,FALSE),0),0)</f>
        <v>0</v>
      </c>
      <c r="CA51" s="290">
        <f t="shared" si="76"/>
        <v>0</v>
      </c>
      <c r="CB51" s="290">
        <f>IF(OR($M51&gt;$CA$5,$M51=""),+BU51*Tabelle!$U$56,0)</f>
        <v>0</v>
      </c>
      <c r="CC51" s="290">
        <f t="shared" si="77"/>
        <v>0</v>
      </c>
      <c r="CD51" s="290">
        <f>IF(OR($M51&gt;$CA$5,$M51=""),+BV51*Tabelle!$U$56,0)</f>
        <v>0</v>
      </c>
      <c r="CE51" s="290">
        <f t="shared" si="78"/>
        <v>0</v>
      </c>
      <c r="CF51" s="290">
        <f t="shared" si="79"/>
        <v>0</v>
      </c>
      <c r="CG51" s="290">
        <f t="shared" si="80"/>
        <v>0</v>
      </c>
      <c r="CH51" s="290">
        <f t="shared" si="81"/>
        <v>0</v>
      </c>
      <c r="CJ51" s="289">
        <f>+IFERROR(IF(AND(H51&lt;=2023,H51&gt;=2021),VLOOKUP($H51,Tabelle!$N$10:$V$58,9,FALSE),0),0)</f>
        <v>0</v>
      </c>
      <c r="CK51" s="290">
        <f t="shared" si="82"/>
        <v>0</v>
      </c>
      <c r="CL51" s="290">
        <f>IF(OR($M51&gt;$CK$5,$M51=""),+(CB51+CE51)*Tabelle!$V$57,0)</f>
        <v>0</v>
      </c>
      <c r="CM51" s="290">
        <f t="shared" si="83"/>
        <v>0</v>
      </c>
      <c r="CN51" s="290">
        <f>IF(OR($M51&gt;$CK$5,$M51=""),+(CD51+CF51)*Tabelle!$V$57,0)</f>
        <v>0</v>
      </c>
      <c r="CO51" s="290">
        <f t="shared" si="84"/>
        <v>0</v>
      </c>
      <c r="CP51" s="290">
        <f t="shared" si="85"/>
        <v>0</v>
      </c>
      <c r="CQ51" s="290">
        <f t="shared" si="86"/>
        <v>0</v>
      </c>
      <c r="CR51" s="290">
        <f t="shared" si="87"/>
        <v>0</v>
      </c>
    </row>
    <row r="52" spans="2:96" hidden="1" x14ac:dyDescent="0.3">
      <c r="B52" s="889"/>
      <c r="C52" s="889"/>
      <c r="D52" s="287" t="str">
        <f>++IFERROR(INDEX(Tabelle!$H$11:$H$16,MATCH('IN_Cespiti_21-22-23'!E52,Tabelle!$I$11:$I$16,0)),"")</f>
        <v/>
      </c>
      <c r="E52" s="889"/>
      <c r="F52" s="287" t="str">
        <f>++IFERROR(INDEX(Tabelle!$C$10:$C$44,MATCH('IN_Cespiti_21-22-23'!G52,Tabelle!$E$10:$E$44,0)),"")</f>
        <v/>
      </c>
      <c r="G52" s="889"/>
      <c r="H52" s="889"/>
      <c r="I52" s="890"/>
      <c r="J52" s="890"/>
      <c r="K52" s="292"/>
      <c r="M52" s="889"/>
      <c r="O52" s="288" t="str">
        <f>IF($D52=3,$K52,+IFERROR(VLOOKUP(CONCATENATE(D52,".",F52),Tabelle!$D$10:$F$44,3,),""))</f>
        <v/>
      </c>
      <c r="P52" s="891"/>
      <c r="Q52" s="291"/>
      <c r="R52" s="288" t="str">
        <f>+IF(P52="",O52,+IF(P52=Tabelle!$B$83,'IN_Cespiti_21-22-23'!O52,IF(OR(P52=Tabelle!$B$81,P52=Tabelle!$B$82),'IN_Cespiti_21-22-23'!Q52,0)))</f>
        <v/>
      </c>
      <c r="T52" s="289">
        <f>+IFERROR(VLOOKUP($H52,Tabelle!$N$10:$O$58,2,FALSE),0)</f>
        <v>0</v>
      </c>
      <c r="U52" s="290">
        <f t="shared" si="16"/>
        <v>0</v>
      </c>
      <c r="V52" s="290" t="e">
        <f>IF(OR($M52&gt;$U$5,$M52=""),#REF!*$T52,0)</f>
        <v>#REF!</v>
      </c>
      <c r="W52" s="290">
        <f t="shared" si="17"/>
        <v>0</v>
      </c>
      <c r="X52" s="290" t="e">
        <f>IF(OR($M52&gt;$U$5,$M52=""),#REF!*$T52,0)</f>
        <v>#REF!</v>
      </c>
      <c r="Y52" s="290">
        <f t="shared" si="44"/>
        <v>0</v>
      </c>
      <c r="Z52" s="290">
        <f t="shared" si="45"/>
        <v>0</v>
      </c>
      <c r="AA52" s="290">
        <f t="shared" si="46"/>
        <v>0</v>
      </c>
      <c r="AB52" s="290">
        <f t="shared" si="47"/>
        <v>0</v>
      </c>
      <c r="AC52" s="9"/>
      <c r="AD52" s="289">
        <f>+IFERROR(VLOOKUP($H52,Tabelle!$N$10:$P$58,3,FALSE),0)</f>
        <v>0</v>
      </c>
      <c r="AE52" s="290">
        <f t="shared" si="21"/>
        <v>0</v>
      </c>
      <c r="AF52" s="290" t="e">
        <f>IF(OR($M52&gt;$AE$5,$M52=""),(V52+Y52)*Tabelle!$P$51,0)</f>
        <v>#REF!</v>
      </c>
      <c r="AG52" s="290">
        <f t="shared" si="22"/>
        <v>0</v>
      </c>
      <c r="AH52" s="290" t="e">
        <f>IF(OR($M52&gt;$AE$5,$M52=""),(X52+Z52)*Tabelle!$P$51,0)</f>
        <v>#REF!</v>
      </c>
      <c r="AI52" s="290">
        <f t="shared" si="48"/>
        <v>0</v>
      </c>
      <c r="AJ52" s="290">
        <f t="shared" si="49"/>
        <v>0</v>
      </c>
      <c r="AK52" s="290">
        <f t="shared" si="50"/>
        <v>0</v>
      </c>
      <c r="AL52" s="290">
        <f t="shared" si="51"/>
        <v>0</v>
      </c>
      <c r="AN52" s="289">
        <f>+IFERROR(VLOOKUP($H52,Tabelle!$N$10:$Q$58,4,FALSE),0)</f>
        <v>0</v>
      </c>
      <c r="AO52" s="290">
        <f t="shared" si="52"/>
        <v>0</v>
      </c>
      <c r="AP52" s="290" t="e">
        <f>IF(OR($M52&gt;$AO$5,$M52=""),(AF52+AI52)*Tabelle!$Q$52,0)</f>
        <v>#REF!</v>
      </c>
      <c r="AQ52" s="290">
        <f t="shared" si="53"/>
        <v>0</v>
      </c>
      <c r="AR52" s="290" t="e">
        <f>IF(OR($M52&gt;$AO$5,$M52=""),(AH52+AJ52)*Tabelle!$Q$52,0)</f>
        <v>#REF!</v>
      </c>
      <c r="AS52" s="290">
        <f t="shared" si="54"/>
        <v>0</v>
      </c>
      <c r="AT52" s="290">
        <f t="shared" si="55"/>
        <v>0</v>
      </c>
      <c r="AU52" s="290">
        <f t="shared" si="56"/>
        <v>0</v>
      </c>
      <c r="AV52" s="290">
        <f t="shared" si="57"/>
        <v>0</v>
      </c>
      <c r="AX52" s="289">
        <f>+IFERROR(VLOOKUP($H52,Tabelle!$N$10:$R$58,5,FALSE),0)</f>
        <v>0</v>
      </c>
      <c r="AY52" s="290">
        <f t="shared" si="58"/>
        <v>0</v>
      </c>
      <c r="AZ52" s="290" t="e">
        <f>IF(OR($M52&gt;$AY$5,$M52=""),(AP52+AS52)*Tabelle!$R$53,0)</f>
        <v>#REF!</v>
      </c>
      <c r="BA52" s="290">
        <f t="shared" si="59"/>
        <v>0</v>
      </c>
      <c r="BB52" s="290" t="e">
        <f>IF(OR($M52&gt;$AY$5,$M52=""),(AR52+AT52)*Tabelle!$R$53,0)</f>
        <v>#REF!</v>
      </c>
      <c r="BC52" s="290">
        <f t="shared" si="60"/>
        <v>0</v>
      </c>
      <c r="BD52" s="290">
        <f t="shared" si="61"/>
        <v>0</v>
      </c>
      <c r="BE52" s="290">
        <f t="shared" si="62"/>
        <v>0</v>
      </c>
      <c r="BF52" s="290">
        <f t="shared" si="63"/>
        <v>0</v>
      </c>
      <c r="BH52" s="289">
        <f>+IFERROR(VLOOKUP($H52,Tabelle!$N$10:$S$58,6,FALSE),0)</f>
        <v>0</v>
      </c>
      <c r="BI52" s="290">
        <f t="shared" si="64"/>
        <v>0</v>
      </c>
      <c r="BJ52" s="290" t="e">
        <f>IF(OR($M52&gt;$BI$5,$M52=""),(AZ52+BC52)*Tabelle!$S$54,0)</f>
        <v>#REF!</v>
      </c>
      <c r="BK52" s="290">
        <f t="shared" si="65"/>
        <v>0</v>
      </c>
      <c r="BL52" s="290" t="e">
        <f>IF(OR($M52&gt;$BI$5,$M52=""),(BB52+BD52)*Tabelle!$S$54,0)</f>
        <v>#REF!</v>
      </c>
      <c r="BM52" s="290">
        <f t="shared" si="66"/>
        <v>0</v>
      </c>
      <c r="BN52" s="290">
        <f t="shared" si="67"/>
        <v>0</v>
      </c>
      <c r="BO52" s="290">
        <f t="shared" si="68"/>
        <v>0</v>
      </c>
      <c r="BP52" s="290">
        <f t="shared" si="69"/>
        <v>0</v>
      </c>
      <c r="BR52" s="289">
        <f>+IFERROR(IF(H52=2021,VLOOKUP($H52,Tabelle!$N$10:$T$58,7,FALSE),0),0)</f>
        <v>0</v>
      </c>
      <c r="BS52" s="290">
        <f t="shared" si="70"/>
        <v>0</v>
      </c>
      <c r="BT52" s="290">
        <f t="shared" si="71"/>
        <v>0</v>
      </c>
      <c r="BU52" s="290">
        <f t="shared" si="72"/>
        <v>0</v>
      </c>
      <c r="BV52" s="290">
        <f t="shared" si="73"/>
        <v>0</v>
      </c>
      <c r="BW52" s="290">
        <f t="shared" si="74"/>
        <v>0</v>
      </c>
      <c r="BX52" s="290">
        <f t="shared" si="75"/>
        <v>0</v>
      </c>
      <c r="BZ52" s="289">
        <f>+IFERROR(IF(AND(H52&lt;=2022,H52&gt;=2021),VLOOKUP($H52,Tabelle!$N$10:$U$58,8,FALSE),0),0)</f>
        <v>0</v>
      </c>
      <c r="CA52" s="290">
        <f t="shared" si="76"/>
        <v>0</v>
      </c>
      <c r="CB52" s="290">
        <f>IF(OR($M52&gt;$CA$5,$M52=""),+BU52*Tabelle!$U$56,0)</f>
        <v>0</v>
      </c>
      <c r="CC52" s="290">
        <f t="shared" si="77"/>
        <v>0</v>
      </c>
      <c r="CD52" s="290">
        <f>IF(OR($M52&gt;$CA$5,$M52=""),+BV52*Tabelle!$U$56,0)</f>
        <v>0</v>
      </c>
      <c r="CE52" s="290">
        <f t="shared" si="78"/>
        <v>0</v>
      </c>
      <c r="CF52" s="290">
        <f t="shared" si="79"/>
        <v>0</v>
      </c>
      <c r="CG52" s="290">
        <f t="shared" si="80"/>
        <v>0</v>
      </c>
      <c r="CH52" s="290">
        <f t="shared" si="81"/>
        <v>0</v>
      </c>
      <c r="CJ52" s="289">
        <f>+IFERROR(IF(AND(H52&lt;=2023,H52&gt;=2021),VLOOKUP($H52,Tabelle!$N$10:$V$58,9,FALSE),0),0)</f>
        <v>0</v>
      </c>
      <c r="CK52" s="290">
        <f t="shared" si="82"/>
        <v>0</v>
      </c>
      <c r="CL52" s="290">
        <f>IF(OR($M52&gt;$CK$5,$M52=""),+(CB52+CE52)*Tabelle!$V$57,0)</f>
        <v>0</v>
      </c>
      <c r="CM52" s="290">
        <f t="shared" si="83"/>
        <v>0</v>
      </c>
      <c r="CN52" s="290">
        <f>IF(OR($M52&gt;$CK$5,$M52=""),+(CD52+CF52)*Tabelle!$V$57,0)</f>
        <v>0</v>
      </c>
      <c r="CO52" s="290">
        <f t="shared" si="84"/>
        <v>0</v>
      </c>
      <c r="CP52" s="290">
        <f t="shared" si="85"/>
        <v>0</v>
      </c>
      <c r="CQ52" s="290">
        <f t="shared" si="86"/>
        <v>0</v>
      </c>
      <c r="CR52" s="290">
        <f t="shared" si="87"/>
        <v>0</v>
      </c>
    </row>
    <row r="53" spans="2:96" hidden="1" x14ac:dyDescent="0.3">
      <c r="B53" s="889"/>
      <c r="C53" s="889"/>
      <c r="D53" s="287" t="str">
        <f>++IFERROR(INDEX(Tabelle!$H$11:$H$16,MATCH('IN_Cespiti_21-22-23'!E53,Tabelle!$I$11:$I$16,0)),"")</f>
        <v/>
      </c>
      <c r="E53" s="889"/>
      <c r="F53" s="287" t="str">
        <f>++IFERROR(INDEX(Tabelle!$C$10:$C$44,MATCH('IN_Cespiti_21-22-23'!G53,Tabelle!$E$10:$E$44,0)),"")</f>
        <v/>
      </c>
      <c r="G53" s="889"/>
      <c r="H53" s="889"/>
      <c r="I53" s="890"/>
      <c r="J53" s="890"/>
      <c r="K53" s="292"/>
      <c r="M53" s="889"/>
      <c r="O53" s="288" t="str">
        <f>IF($D53=3,$K53,+IFERROR(VLOOKUP(CONCATENATE(D53,".",F53),Tabelle!$D$10:$F$44,3,),""))</f>
        <v/>
      </c>
      <c r="P53" s="891"/>
      <c r="Q53" s="291"/>
      <c r="R53" s="288" t="str">
        <f>+IF(P53="",O53,+IF(P53=Tabelle!$B$83,'IN_Cespiti_21-22-23'!O53,IF(OR(P53=Tabelle!$B$81,P53=Tabelle!$B$82),'IN_Cespiti_21-22-23'!Q53,0)))</f>
        <v/>
      </c>
      <c r="T53" s="289">
        <f>+IFERROR(VLOOKUP($H53,Tabelle!$N$10:$O$58,2,FALSE),0)</f>
        <v>0</v>
      </c>
      <c r="U53" s="290">
        <f t="shared" si="16"/>
        <v>0</v>
      </c>
      <c r="V53" s="290" t="e">
        <f>IF(OR($M53&gt;$U$5,$M53=""),#REF!*$T53,0)</f>
        <v>#REF!</v>
      </c>
      <c r="W53" s="290">
        <f t="shared" si="17"/>
        <v>0</v>
      </c>
      <c r="X53" s="290" t="e">
        <f>IF(OR($M53&gt;$U$5,$M53=""),#REF!*$T53,0)</f>
        <v>#REF!</v>
      </c>
      <c r="Y53" s="290">
        <f t="shared" si="44"/>
        <v>0</v>
      </c>
      <c r="Z53" s="290">
        <f t="shared" si="45"/>
        <v>0</v>
      </c>
      <c r="AA53" s="290">
        <f t="shared" si="46"/>
        <v>0</v>
      </c>
      <c r="AB53" s="290">
        <f t="shared" si="47"/>
        <v>0</v>
      </c>
      <c r="AC53" s="9"/>
      <c r="AD53" s="289">
        <f>+IFERROR(VLOOKUP($H53,Tabelle!$N$10:$P$58,3,FALSE),0)</f>
        <v>0</v>
      </c>
      <c r="AE53" s="290">
        <f t="shared" si="21"/>
        <v>0</v>
      </c>
      <c r="AF53" s="290" t="e">
        <f>IF(OR($M53&gt;$AE$5,$M53=""),(V53+Y53)*Tabelle!$P$51,0)</f>
        <v>#REF!</v>
      </c>
      <c r="AG53" s="290">
        <f t="shared" si="22"/>
        <v>0</v>
      </c>
      <c r="AH53" s="290" t="e">
        <f>IF(OR($M53&gt;$AE$5,$M53=""),(X53+Z53)*Tabelle!$P$51,0)</f>
        <v>#REF!</v>
      </c>
      <c r="AI53" s="290">
        <f t="shared" si="48"/>
        <v>0</v>
      </c>
      <c r="AJ53" s="290">
        <f t="shared" si="49"/>
        <v>0</v>
      </c>
      <c r="AK53" s="290">
        <f t="shared" si="50"/>
        <v>0</v>
      </c>
      <c r="AL53" s="290">
        <f t="shared" si="51"/>
        <v>0</v>
      </c>
      <c r="AN53" s="289">
        <f>+IFERROR(VLOOKUP($H53,Tabelle!$N$10:$Q$58,4,FALSE),0)</f>
        <v>0</v>
      </c>
      <c r="AO53" s="290">
        <f t="shared" si="52"/>
        <v>0</v>
      </c>
      <c r="AP53" s="290" t="e">
        <f>IF(OR($M53&gt;$AO$5,$M53=""),(AF53+AI53)*Tabelle!$Q$52,0)</f>
        <v>#REF!</v>
      </c>
      <c r="AQ53" s="290">
        <f t="shared" si="53"/>
        <v>0</v>
      </c>
      <c r="AR53" s="290" t="e">
        <f>IF(OR($M53&gt;$AO$5,$M53=""),(AH53+AJ53)*Tabelle!$Q$52,0)</f>
        <v>#REF!</v>
      </c>
      <c r="AS53" s="290">
        <f t="shared" si="54"/>
        <v>0</v>
      </c>
      <c r="AT53" s="290">
        <f t="shared" si="55"/>
        <v>0</v>
      </c>
      <c r="AU53" s="290">
        <f t="shared" si="56"/>
        <v>0</v>
      </c>
      <c r="AV53" s="290">
        <f t="shared" si="57"/>
        <v>0</v>
      </c>
      <c r="AX53" s="289">
        <f>+IFERROR(VLOOKUP($H53,Tabelle!$N$10:$R$58,5,FALSE),0)</f>
        <v>0</v>
      </c>
      <c r="AY53" s="290">
        <f t="shared" si="58"/>
        <v>0</v>
      </c>
      <c r="AZ53" s="290" t="e">
        <f>IF(OR($M53&gt;$AY$5,$M53=""),(AP53+AS53)*Tabelle!$R$53,0)</f>
        <v>#REF!</v>
      </c>
      <c r="BA53" s="290">
        <f t="shared" si="59"/>
        <v>0</v>
      </c>
      <c r="BB53" s="290" t="e">
        <f>IF(OR($M53&gt;$AY$5,$M53=""),(AR53+AT53)*Tabelle!$R$53,0)</f>
        <v>#REF!</v>
      </c>
      <c r="BC53" s="290">
        <f t="shared" si="60"/>
        <v>0</v>
      </c>
      <c r="BD53" s="290">
        <f t="shared" si="61"/>
        <v>0</v>
      </c>
      <c r="BE53" s="290">
        <f t="shared" si="62"/>
        <v>0</v>
      </c>
      <c r="BF53" s="290">
        <f t="shared" si="63"/>
        <v>0</v>
      </c>
      <c r="BH53" s="289">
        <f>+IFERROR(VLOOKUP($H53,Tabelle!$N$10:$S$58,6,FALSE),0)</f>
        <v>0</v>
      </c>
      <c r="BI53" s="290">
        <f t="shared" si="64"/>
        <v>0</v>
      </c>
      <c r="BJ53" s="290" t="e">
        <f>IF(OR($M53&gt;$BI$5,$M53=""),(AZ53+BC53)*Tabelle!$S$54,0)</f>
        <v>#REF!</v>
      </c>
      <c r="BK53" s="290">
        <f t="shared" si="65"/>
        <v>0</v>
      </c>
      <c r="BL53" s="290" t="e">
        <f>IF(OR($M53&gt;$BI$5,$M53=""),(BB53+BD53)*Tabelle!$S$54,0)</f>
        <v>#REF!</v>
      </c>
      <c r="BM53" s="290">
        <f t="shared" si="66"/>
        <v>0</v>
      </c>
      <c r="BN53" s="290">
        <f t="shared" si="67"/>
        <v>0</v>
      </c>
      <c r="BO53" s="290">
        <f t="shared" si="68"/>
        <v>0</v>
      </c>
      <c r="BP53" s="290">
        <f t="shared" si="69"/>
        <v>0</v>
      </c>
      <c r="BR53" s="289">
        <f>+IFERROR(IF(H53=2021,VLOOKUP($H53,Tabelle!$N$10:$T$58,7,FALSE),0),0)</f>
        <v>0</v>
      </c>
      <c r="BS53" s="290">
        <f t="shared" si="70"/>
        <v>0</v>
      </c>
      <c r="BT53" s="290">
        <f t="shared" si="71"/>
        <v>0</v>
      </c>
      <c r="BU53" s="290">
        <f t="shared" si="72"/>
        <v>0</v>
      </c>
      <c r="BV53" s="290">
        <f t="shared" si="73"/>
        <v>0</v>
      </c>
      <c r="BW53" s="290">
        <f t="shared" si="74"/>
        <v>0</v>
      </c>
      <c r="BX53" s="290">
        <f t="shared" si="75"/>
        <v>0</v>
      </c>
      <c r="BZ53" s="289">
        <f>+IFERROR(IF(AND(H53&lt;=2022,H53&gt;=2021),VLOOKUP($H53,Tabelle!$N$10:$U$58,8,FALSE),0),0)</f>
        <v>0</v>
      </c>
      <c r="CA53" s="290">
        <f t="shared" si="76"/>
        <v>0</v>
      </c>
      <c r="CB53" s="290">
        <f>IF(OR($M53&gt;$CA$5,$M53=""),+BU53*Tabelle!$U$56,0)</f>
        <v>0</v>
      </c>
      <c r="CC53" s="290">
        <f t="shared" si="77"/>
        <v>0</v>
      </c>
      <c r="CD53" s="290">
        <f>IF(OR($M53&gt;$CA$5,$M53=""),+BV53*Tabelle!$U$56,0)</f>
        <v>0</v>
      </c>
      <c r="CE53" s="290">
        <f t="shared" si="78"/>
        <v>0</v>
      </c>
      <c r="CF53" s="290">
        <f t="shared" si="79"/>
        <v>0</v>
      </c>
      <c r="CG53" s="290">
        <f t="shared" si="80"/>
        <v>0</v>
      </c>
      <c r="CH53" s="290">
        <f t="shared" si="81"/>
        <v>0</v>
      </c>
      <c r="CJ53" s="289">
        <f>+IFERROR(IF(AND(H53&lt;=2023,H53&gt;=2021),VLOOKUP($H53,Tabelle!$N$10:$V$58,9,FALSE),0),0)</f>
        <v>0</v>
      </c>
      <c r="CK53" s="290">
        <f t="shared" si="82"/>
        <v>0</v>
      </c>
      <c r="CL53" s="290">
        <f>IF(OR($M53&gt;$CK$5,$M53=""),+(CB53+CE53)*Tabelle!$V$57,0)</f>
        <v>0</v>
      </c>
      <c r="CM53" s="290">
        <f t="shared" si="83"/>
        <v>0</v>
      </c>
      <c r="CN53" s="290">
        <f>IF(OR($M53&gt;$CK$5,$M53=""),+(CD53+CF53)*Tabelle!$V$57,0)</f>
        <v>0</v>
      </c>
      <c r="CO53" s="290">
        <f t="shared" si="84"/>
        <v>0</v>
      </c>
      <c r="CP53" s="290">
        <f t="shared" si="85"/>
        <v>0</v>
      </c>
      <c r="CQ53" s="290">
        <f t="shared" si="86"/>
        <v>0</v>
      </c>
      <c r="CR53" s="290">
        <f t="shared" si="87"/>
        <v>0</v>
      </c>
    </row>
    <row r="54" spans="2:96" hidden="1" x14ac:dyDescent="0.3">
      <c r="B54" s="889"/>
      <c r="C54" s="889"/>
      <c r="D54" s="287" t="str">
        <f>++IFERROR(INDEX(Tabelle!$H$11:$H$16,MATCH('IN_Cespiti_21-22-23'!E54,Tabelle!$I$11:$I$16,0)),"")</f>
        <v/>
      </c>
      <c r="E54" s="889"/>
      <c r="F54" s="287" t="str">
        <f>++IFERROR(INDEX(Tabelle!$C$10:$C$44,MATCH('IN_Cespiti_21-22-23'!G54,Tabelle!$E$10:$E$44,0)),"")</f>
        <v/>
      </c>
      <c r="G54" s="889"/>
      <c r="H54" s="889"/>
      <c r="I54" s="890"/>
      <c r="J54" s="890"/>
      <c r="K54" s="292"/>
      <c r="M54" s="889"/>
      <c r="O54" s="288" t="str">
        <f>IF($D54=3,$K54,+IFERROR(VLOOKUP(CONCATENATE(D54,".",F54),Tabelle!$D$10:$F$44,3,),""))</f>
        <v/>
      </c>
      <c r="P54" s="891"/>
      <c r="Q54" s="291"/>
      <c r="R54" s="288" t="str">
        <f>+IF(P54="",O54,+IF(P54=Tabelle!$B$83,'IN_Cespiti_21-22-23'!O54,IF(OR(P54=Tabelle!$B$81,P54=Tabelle!$B$82),'IN_Cespiti_21-22-23'!Q54,0)))</f>
        <v/>
      </c>
      <c r="T54" s="289">
        <f>+IFERROR(VLOOKUP($H54,Tabelle!$N$10:$O$58,2,FALSE),0)</f>
        <v>0</v>
      </c>
      <c r="U54" s="290">
        <f t="shared" si="16"/>
        <v>0</v>
      </c>
      <c r="V54" s="290" t="e">
        <f>IF(OR($M54&gt;$U$5,$M54=""),#REF!*$T54,0)</f>
        <v>#REF!</v>
      </c>
      <c r="W54" s="290">
        <f t="shared" si="17"/>
        <v>0</v>
      </c>
      <c r="X54" s="290" t="e">
        <f>IF(OR($M54&gt;$U$5,$M54=""),#REF!*$T54,0)</f>
        <v>#REF!</v>
      </c>
      <c r="Y54" s="290">
        <f t="shared" si="44"/>
        <v>0</v>
      </c>
      <c r="Z54" s="290">
        <f t="shared" si="45"/>
        <v>0</v>
      </c>
      <c r="AA54" s="290">
        <f t="shared" si="46"/>
        <v>0</v>
      </c>
      <c r="AB54" s="290">
        <f t="shared" si="47"/>
        <v>0</v>
      </c>
      <c r="AC54" s="9"/>
      <c r="AD54" s="289">
        <f>+IFERROR(VLOOKUP($H54,Tabelle!$N$10:$P$58,3,FALSE),0)</f>
        <v>0</v>
      </c>
      <c r="AE54" s="290">
        <f t="shared" si="21"/>
        <v>0</v>
      </c>
      <c r="AF54" s="290" t="e">
        <f>IF(OR($M54&gt;$AE$5,$M54=""),(V54+Y54)*Tabelle!$P$51,0)</f>
        <v>#REF!</v>
      </c>
      <c r="AG54" s="290">
        <f t="shared" si="22"/>
        <v>0</v>
      </c>
      <c r="AH54" s="290" t="e">
        <f>IF(OR($M54&gt;$AE$5,$M54=""),(X54+Z54)*Tabelle!$P$51,0)</f>
        <v>#REF!</v>
      </c>
      <c r="AI54" s="290">
        <f t="shared" si="48"/>
        <v>0</v>
      </c>
      <c r="AJ54" s="290">
        <f t="shared" si="49"/>
        <v>0</v>
      </c>
      <c r="AK54" s="290">
        <f t="shared" si="50"/>
        <v>0</v>
      </c>
      <c r="AL54" s="290">
        <f t="shared" si="51"/>
        <v>0</v>
      </c>
      <c r="AN54" s="289">
        <f>+IFERROR(VLOOKUP($H54,Tabelle!$N$10:$Q$58,4,FALSE),0)</f>
        <v>0</v>
      </c>
      <c r="AO54" s="290">
        <f t="shared" si="52"/>
        <v>0</v>
      </c>
      <c r="AP54" s="290" t="e">
        <f>IF(OR($M54&gt;$AO$5,$M54=""),(AF54+AI54)*Tabelle!$Q$52,0)</f>
        <v>#REF!</v>
      </c>
      <c r="AQ54" s="290">
        <f t="shared" si="53"/>
        <v>0</v>
      </c>
      <c r="AR54" s="290" t="e">
        <f>IF(OR($M54&gt;$AO$5,$M54=""),(AH54+AJ54)*Tabelle!$Q$52,0)</f>
        <v>#REF!</v>
      </c>
      <c r="AS54" s="290">
        <f t="shared" si="54"/>
        <v>0</v>
      </c>
      <c r="AT54" s="290">
        <f t="shared" si="55"/>
        <v>0</v>
      </c>
      <c r="AU54" s="290">
        <f t="shared" si="56"/>
        <v>0</v>
      </c>
      <c r="AV54" s="290">
        <f t="shared" si="57"/>
        <v>0</v>
      </c>
      <c r="AX54" s="289">
        <f>+IFERROR(VLOOKUP($H54,Tabelle!$N$10:$R$58,5,FALSE),0)</f>
        <v>0</v>
      </c>
      <c r="AY54" s="290">
        <f t="shared" si="58"/>
        <v>0</v>
      </c>
      <c r="AZ54" s="290" t="e">
        <f>IF(OR($M54&gt;$AY$5,$M54=""),(AP54+AS54)*Tabelle!$R$53,0)</f>
        <v>#REF!</v>
      </c>
      <c r="BA54" s="290">
        <f t="shared" si="59"/>
        <v>0</v>
      </c>
      <c r="BB54" s="290" t="e">
        <f>IF(OR($M54&gt;$AY$5,$M54=""),(AR54+AT54)*Tabelle!$R$53,0)</f>
        <v>#REF!</v>
      </c>
      <c r="BC54" s="290">
        <f t="shared" si="60"/>
        <v>0</v>
      </c>
      <c r="BD54" s="290">
        <f t="shared" si="61"/>
        <v>0</v>
      </c>
      <c r="BE54" s="290">
        <f t="shared" si="62"/>
        <v>0</v>
      </c>
      <c r="BF54" s="290">
        <f t="shared" si="63"/>
        <v>0</v>
      </c>
      <c r="BH54" s="289">
        <f>+IFERROR(VLOOKUP($H54,Tabelle!$N$10:$S$58,6,FALSE),0)</f>
        <v>0</v>
      </c>
      <c r="BI54" s="290">
        <f t="shared" si="64"/>
        <v>0</v>
      </c>
      <c r="BJ54" s="290" t="e">
        <f>IF(OR($M54&gt;$BI$5,$M54=""),(AZ54+BC54)*Tabelle!$S$54,0)</f>
        <v>#REF!</v>
      </c>
      <c r="BK54" s="290">
        <f t="shared" si="65"/>
        <v>0</v>
      </c>
      <c r="BL54" s="290" t="e">
        <f>IF(OR($M54&gt;$BI$5,$M54=""),(BB54+BD54)*Tabelle!$S$54,0)</f>
        <v>#REF!</v>
      </c>
      <c r="BM54" s="290">
        <f t="shared" si="66"/>
        <v>0</v>
      </c>
      <c r="BN54" s="290">
        <f t="shared" si="67"/>
        <v>0</v>
      </c>
      <c r="BO54" s="290">
        <f t="shared" si="68"/>
        <v>0</v>
      </c>
      <c r="BP54" s="290">
        <f t="shared" si="69"/>
        <v>0</v>
      </c>
      <c r="BR54" s="289">
        <f>+IFERROR(IF(H54=2021,VLOOKUP($H54,Tabelle!$N$10:$T$58,7,FALSE),0),0)</f>
        <v>0</v>
      </c>
      <c r="BS54" s="290">
        <f t="shared" si="70"/>
        <v>0</v>
      </c>
      <c r="BT54" s="290">
        <f t="shared" si="71"/>
        <v>0</v>
      </c>
      <c r="BU54" s="290">
        <f t="shared" si="72"/>
        <v>0</v>
      </c>
      <c r="BV54" s="290">
        <f t="shared" si="73"/>
        <v>0</v>
      </c>
      <c r="BW54" s="290">
        <f t="shared" si="74"/>
        <v>0</v>
      </c>
      <c r="BX54" s="290">
        <f t="shared" si="75"/>
        <v>0</v>
      </c>
      <c r="BZ54" s="289">
        <f>+IFERROR(IF(AND(H54&lt;=2022,H54&gt;=2021),VLOOKUP($H54,Tabelle!$N$10:$U$58,8,FALSE),0),0)</f>
        <v>0</v>
      </c>
      <c r="CA54" s="290">
        <f t="shared" si="76"/>
        <v>0</v>
      </c>
      <c r="CB54" s="290">
        <f>IF(OR($M54&gt;$CA$5,$M54=""),+BU54*Tabelle!$U$56,0)</f>
        <v>0</v>
      </c>
      <c r="CC54" s="290">
        <f t="shared" si="77"/>
        <v>0</v>
      </c>
      <c r="CD54" s="290">
        <f>IF(OR($M54&gt;$CA$5,$M54=""),+BV54*Tabelle!$U$56,0)</f>
        <v>0</v>
      </c>
      <c r="CE54" s="290">
        <f t="shared" si="78"/>
        <v>0</v>
      </c>
      <c r="CF54" s="290">
        <f t="shared" si="79"/>
        <v>0</v>
      </c>
      <c r="CG54" s="290">
        <f t="shared" si="80"/>
        <v>0</v>
      </c>
      <c r="CH54" s="290">
        <f t="shared" si="81"/>
        <v>0</v>
      </c>
      <c r="CJ54" s="289">
        <f>+IFERROR(IF(AND(H54&lt;=2023,H54&gt;=2021),VLOOKUP($H54,Tabelle!$N$10:$V$58,9,FALSE),0),0)</f>
        <v>0</v>
      </c>
      <c r="CK54" s="290">
        <f t="shared" si="82"/>
        <v>0</v>
      </c>
      <c r="CL54" s="290">
        <f>IF(OR($M54&gt;$CK$5,$M54=""),+(CB54+CE54)*Tabelle!$V$57,0)</f>
        <v>0</v>
      </c>
      <c r="CM54" s="290">
        <f t="shared" si="83"/>
        <v>0</v>
      </c>
      <c r="CN54" s="290">
        <f>IF(OR($M54&gt;$CK$5,$M54=""),+(CD54+CF54)*Tabelle!$V$57,0)</f>
        <v>0</v>
      </c>
      <c r="CO54" s="290">
        <f t="shared" si="84"/>
        <v>0</v>
      </c>
      <c r="CP54" s="290">
        <f t="shared" si="85"/>
        <v>0</v>
      </c>
      <c r="CQ54" s="290">
        <f t="shared" si="86"/>
        <v>0</v>
      </c>
      <c r="CR54" s="290">
        <f t="shared" si="87"/>
        <v>0</v>
      </c>
    </row>
    <row r="55" spans="2:96" hidden="1" x14ac:dyDescent="0.3">
      <c r="B55" s="889"/>
      <c r="C55" s="889"/>
      <c r="D55" s="287" t="str">
        <f>++IFERROR(INDEX(Tabelle!$H$11:$H$16,MATCH('IN_Cespiti_21-22-23'!E55,Tabelle!$I$11:$I$16,0)),"")</f>
        <v/>
      </c>
      <c r="E55" s="889"/>
      <c r="F55" s="287" t="str">
        <f>++IFERROR(INDEX(Tabelle!$C$10:$C$44,MATCH('IN_Cespiti_21-22-23'!G55,Tabelle!$E$10:$E$44,0)),"")</f>
        <v/>
      </c>
      <c r="G55" s="889"/>
      <c r="H55" s="889"/>
      <c r="I55" s="890"/>
      <c r="J55" s="890"/>
      <c r="K55" s="292"/>
      <c r="M55" s="889"/>
      <c r="O55" s="288" t="str">
        <f>IF($D55=3,$K55,+IFERROR(VLOOKUP(CONCATENATE(D55,".",F55),Tabelle!$D$10:$F$44,3,),""))</f>
        <v/>
      </c>
      <c r="P55" s="891"/>
      <c r="Q55" s="291"/>
      <c r="R55" s="288" t="str">
        <f>+IF(P55="",O55,+IF(P55=Tabelle!$B$83,'IN_Cespiti_21-22-23'!O55,IF(OR(P55=Tabelle!$B$81,P55=Tabelle!$B$82),'IN_Cespiti_21-22-23'!Q55,0)))</f>
        <v/>
      </c>
      <c r="T55" s="289">
        <f>+IFERROR(VLOOKUP($H55,Tabelle!$N$10:$O$58,2,FALSE),0)</f>
        <v>0</v>
      </c>
      <c r="U55" s="290">
        <f t="shared" si="16"/>
        <v>0</v>
      </c>
      <c r="V55" s="290" t="e">
        <f>IF(OR($M55&gt;$U$5,$M55=""),#REF!*$T55,0)</f>
        <v>#REF!</v>
      </c>
      <c r="W55" s="290">
        <f t="shared" si="17"/>
        <v>0</v>
      </c>
      <c r="X55" s="290" t="e">
        <f>IF(OR($M55&gt;$U$5,$M55=""),#REF!*$T55,0)</f>
        <v>#REF!</v>
      </c>
      <c r="Y55" s="290">
        <f t="shared" si="44"/>
        <v>0</v>
      </c>
      <c r="Z55" s="290">
        <f t="shared" si="45"/>
        <v>0</v>
      </c>
      <c r="AA55" s="290">
        <f t="shared" si="46"/>
        <v>0</v>
      </c>
      <c r="AB55" s="290">
        <f t="shared" si="47"/>
        <v>0</v>
      </c>
      <c r="AC55" s="9"/>
      <c r="AD55" s="289">
        <f>+IFERROR(VLOOKUP($H55,Tabelle!$N$10:$P$58,3,FALSE),0)</f>
        <v>0</v>
      </c>
      <c r="AE55" s="290">
        <f t="shared" si="21"/>
        <v>0</v>
      </c>
      <c r="AF55" s="290" t="e">
        <f>IF(OR($M55&gt;$AE$5,$M55=""),(V55+Y55)*Tabelle!$P$51,0)</f>
        <v>#REF!</v>
      </c>
      <c r="AG55" s="290">
        <f t="shared" si="22"/>
        <v>0</v>
      </c>
      <c r="AH55" s="290" t="e">
        <f>IF(OR($M55&gt;$AE$5,$M55=""),(X55+Z55)*Tabelle!$P$51,0)</f>
        <v>#REF!</v>
      </c>
      <c r="AI55" s="290">
        <f t="shared" si="48"/>
        <v>0</v>
      </c>
      <c r="AJ55" s="290">
        <f t="shared" si="49"/>
        <v>0</v>
      </c>
      <c r="AK55" s="290">
        <f t="shared" si="50"/>
        <v>0</v>
      </c>
      <c r="AL55" s="290">
        <f t="shared" si="51"/>
        <v>0</v>
      </c>
      <c r="AN55" s="289">
        <f>+IFERROR(VLOOKUP($H55,Tabelle!$N$10:$Q$58,4,FALSE),0)</f>
        <v>0</v>
      </c>
      <c r="AO55" s="290">
        <f t="shared" si="52"/>
        <v>0</v>
      </c>
      <c r="AP55" s="290" t="e">
        <f>IF(OR($M55&gt;$AO$5,$M55=""),(AF55+AI55)*Tabelle!$Q$52,0)</f>
        <v>#REF!</v>
      </c>
      <c r="AQ55" s="290">
        <f t="shared" si="53"/>
        <v>0</v>
      </c>
      <c r="AR55" s="290" t="e">
        <f>IF(OR($M55&gt;$AO$5,$M55=""),(AH55+AJ55)*Tabelle!$Q$52,0)</f>
        <v>#REF!</v>
      </c>
      <c r="AS55" s="290">
        <f t="shared" si="54"/>
        <v>0</v>
      </c>
      <c r="AT55" s="290">
        <f t="shared" si="55"/>
        <v>0</v>
      </c>
      <c r="AU55" s="290">
        <f t="shared" si="56"/>
        <v>0</v>
      </c>
      <c r="AV55" s="290">
        <f t="shared" si="57"/>
        <v>0</v>
      </c>
      <c r="AX55" s="289">
        <f>+IFERROR(VLOOKUP($H55,Tabelle!$N$10:$R$58,5,FALSE),0)</f>
        <v>0</v>
      </c>
      <c r="AY55" s="290">
        <f t="shared" si="58"/>
        <v>0</v>
      </c>
      <c r="AZ55" s="290" t="e">
        <f>IF(OR($M55&gt;$AY$5,$M55=""),(AP55+AS55)*Tabelle!$R$53,0)</f>
        <v>#REF!</v>
      </c>
      <c r="BA55" s="290">
        <f t="shared" si="59"/>
        <v>0</v>
      </c>
      <c r="BB55" s="290" t="e">
        <f>IF(OR($M55&gt;$AY$5,$M55=""),(AR55+AT55)*Tabelle!$R$53,0)</f>
        <v>#REF!</v>
      </c>
      <c r="BC55" s="290">
        <f t="shared" si="60"/>
        <v>0</v>
      </c>
      <c r="BD55" s="290">
        <f t="shared" si="61"/>
        <v>0</v>
      </c>
      <c r="BE55" s="290">
        <f t="shared" si="62"/>
        <v>0</v>
      </c>
      <c r="BF55" s="290">
        <f t="shared" si="63"/>
        <v>0</v>
      </c>
      <c r="BH55" s="289">
        <f>+IFERROR(VLOOKUP($H55,Tabelle!$N$10:$S$58,6,FALSE),0)</f>
        <v>0</v>
      </c>
      <c r="BI55" s="290">
        <f t="shared" si="64"/>
        <v>0</v>
      </c>
      <c r="BJ55" s="290" t="e">
        <f>IF(OR($M55&gt;$BI$5,$M55=""),(AZ55+BC55)*Tabelle!$S$54,0)</f>
        <v>#REF!</v>
      </c>
      <c r="BK55" s="290">
        <f t="shared" si="65"/>
        <v>0</v>
      </c>
      <c r="BL55" s="290" t="e">
        <f>IF(OR($M55&gt;$BI$5,$M55=""),(BB55+BD55)*Tabelle!$S$54,0)</f>
        <v>#REF!</v>
      </c>
      <c r="BM55" s="290">
        <f t="shared" si="66"/>
        <v>0</v>
      </c>
      <c r="BN55" s="290">
        <f t="shared" si="67"/>
        <v>0</v>
      </c>
      <c r="BO55" s="290">
        <f t="shared" si="68"/>
        <v>0</v>
      </c>
      <c r="BP55" s="290">
        <f t="shared" si="69"/>
        <v>0</v>
      </c>
      <c r="BR55" s="289">
        <f>+IFERROR(IF(H55=2021,VLOOKUP($H55,Tabelle!$N$10:$T$58,7,FALSE),0),0)</f>
        <v>0</v>
      </c>
      <c r="BS55" s="290">
        <f t="shared" si="70"/>
        <v>0</v>
      </c>
      <c r="BT55" s="290">
        <f t="shared" si="71"/>
        <v>0</v>
      </c>
      <c r="BU55" s="290">
        <f t="shared" si="72"/>
        <v>0</v>
      </c>
      <c r="BV55" s="290">
        <f t="shared" si="73"/>
        <v>0</v>
      </c>
      <c r="BW55" s="290">
        <f t="shared" si="74"/>
        <v>0</v>
      </c>
      <c r="BX55" s="290">
        <f t="shared" si="75"/>
        <v>0</v>
      </c>
      <c r="BZ55" s="289">
        <f>+IFERROR(IF(AND(H55&lt;=2022,H55&gt;=2021),VLOOKUP($H55,Tabelle!$N$10:$U$58,8,FALSE),0),0)</f>
        <v>0</v>
      </c>
      <c r="CA55" s="290">
        <f t="shared" si="76"/>
        <v>0</v>
      </c>
      <c r="CB55" s="290">
        <f>IF(OR($M55&gt;$CA$5,$M55=""),+BU55*Tabelle!$U$56,0)</f>
        <v>0</v>
      </c>
      <c r="CC55" s="290">
        <f t="shared" si="77"/>
        <v>0</v>
      </c>
      <c r="CD55" s="290">
        <f>IF(OR($M55&gt;$CA$5,$M55=""),+BV55*Tabelle!$U$56,0)</f>
        <v>0</v>
      </c>
      <c r="CE55" s="290">
        <f t="shared" si="78"/>
        <v>0</v>
      </c>
      <c r="CF55" s="290">
        <f t="shared" si="79"/>
        <v>0</v>
      </c>
      <c r="CG55" s="290">
        <f t="shared" si="80"/>
        <v>0</v>
      </c>
      <c r="CH55" s="290">
        <f t="shared" si="81"/>
        <v>0</v>
      </c>
      <c r="CJ55" s="289">
        <f>+IFERROR(IF(AND(H55&lt;=2023,H55&gt;=2021),VLOOKUP($H55,Tabelle!$N$10:$V$58,9,FALSE),0),0)</f>
        <v>0</v>
      </c>
      <c r="CK55" s="290">
        <f t="shared" si="82"/>
        <v>0</v>
      </c>
      <c r="CL55" s="290">
        <f>IF(OR($M55&gt;$CK$5,$M55=""),+(CB55+CE55)*Tabelle!$V$57,0)</f>
        <v>0</v>
      </c>
      <c r="CM55" s="290">
        <f t="shared" si="83"/>
        <v>0</v>
      </c>
      <c r="CN55" s="290">
        <f>IF(OR($M55&gt;$CK$5,$M55=""),+(CD55+CF55)*Tabelle!$V$57,0)</f>
        <v>0</v>
      </c>
      <c r="CO55" s="290">
        <f t="shared" si="84"/>
        <v>0</v>
      </c>
      <c r="CP55" s="290">
        <f t="shared" si="85"/>
        <v>0</v>
      </c>
      <c r="CQ55" s="290">
        <f t="shared" si="86"/>
        <v>0</v>
      </c>
      <c r="CR55" s="290">
        <f t="shared" si="87"/>
        <v>0</v>
      </c>
    </row>
    <row r="56" spans="2:96" hidden="1" x14ac:dyDescent="0.3">
      <c r="B56" s="889"/>
      <c r="C56" s="889"/>
      <c r="D56" s="287" t="str">
        <f>++IFERROR(INDEX(Tabelle!$H$11:$H$16,MATCH('IN_Cespiti_21-22-23'!E56,Tabelle!$I$11:$I$16,0)),"")</f>
        <v/>
      </c>
      <c r="E56" s="889"/>
      <c r="F56" s="287" t="str">
        <f>++IFERROR(INDEX(Tabelle!$C$10:$C$44,MATCH('IN_Cespiti_21-22-23'!G56,Tabelle!$E$10:$E$44,0)),"")</f>
        <v/>
      </c>
      <c r="G56" s="889"/>
      <c r="H56" s="889"/>
      <c r="I56" s="890"/>
      <c r="J56" s="890"/>
      <c r="K56" s="292"/>
      <c r="M56" s="889"/>
      <c r="O56" s="288" t="str">
        <f>IF($D56=3,$K56,+IFERROR(VLOOKUP(CONCATENATE(D56,".",F56),Tabelle!$D$10:$F$44,3,),""))</f>
        <v/>
      </c>
      <c r="P56" s="891"/>
      <c r="Q56" s="291"/>
      <c r="R56" s="288" t="str">
        <f>+IF(P56="",O56,+IF(P56=Tabelle!$B$83,'IN_Cespiti_21-22-23'!O56,IF(OR(P56=Tabelle!$B$81,P56=Tabelle!$B$82),'IN_Cespiti_21-22-23'!Q56,0)))</f>
        <v/>
      </c>
      <c r="T56" s="289">
        <f>+IFERROR(VLOOKUP($H56,Tabelle!$N$10:$O$58,2,FALSE),0)</f>
        <v>0</v>
      </c>
      <c r="U56" s="290">
        <f t="shared" si="16"/>
        <v>0</v>
      </c>
      <c r="V56" s="290" t="e">
        <f>IF(OR($M56&gt;$U$5,$M56=""),#REF!*$T56,0)</f>
        <v>#REF!</v>
      </c>
      <c r="W56" s="290">
        <f t="shared" si="17"/>
        <v>0</v>
      </c>
      <c r="X56" s="290" t="e">
        <f>IF(OR($M56&gt;$U$5,$M56=""),#REF!*$T56,0)</f>
        <v>#REF!</v>
      </c>
      <c r="Y56" s="290">
        <f t="shared" si="44"/>
        <v>0</v>
      </c>
      <c r="Z56" s="290">
        <f t="shared" si="45"/>
        <v>0</v>
      </c>
      <c r="AA56" s="290">
        <f t="shared" si="46"/>
        <v>0</v>
      </c>
      <c r="AB56" s="290">
        <f t="shared" si="47"/>
        <v>0</v>
      </c>
      <c r="AC56" s="9"/>
      <c r="AD56" s="289">
        <f>+IFERROR(VLOOKUP($H56,Tabelle!$N$10:$P$58,3,FALSE),0)</f>
        <v>0</v>
      </c>
      <c r="AE56" s="290">
        <f t="shared" si="21"/>
        <v>0</v>
      </c>
      <c r="AF56" s="290" t="e">
        <f>IF(OR($M56&gt;$AE$5,$M56=""),(V56+Y56)*Tabelle!$P$51,0)</f>
        <v>#REF!</v>
      </c>
      <c r="AG56" s="290">
        <f t="shared" si="22"/>
        <v>0</v>
      </c>
      <c r="AH56" s="290" t="e">
        <f>IF(OR($M56&gt;$AE$5,$M56=""),(X56+Z56)*Tabelle!$P$51,0)</f>
        <v>#REF!</v>
      </c>
      <c r="AI56" s="290">
        <f t="shared" si="48"/>
        <v>0</v>
      </c>
      <c r="AJ56" s="290">
        <f t="shared" si="49"/>
        <v>0</v>
      </c>
      <c r="AK56" s="290">
        <f t="shared" si="50"/>
        <v>0</v>
      </c>
      <c r="AL56" s="290">
        <f t="shared" si="51"/>
        <v>0</v>
      </c>
      <c r="AN56" s="289">
        <f>+IFERROR(VLOOKUP($H56,Tabelle!$N$10:$Q$58,4,FALSE),0)</f>
        <v>0</v>
      </c>
      <c r="AO56" s="290">
        <f t="shared" si="52"/>
        <v>0</v>
      </c>
      <c r="AP56" s="290" t="e">
        <f>IF(OR($M56&gt;$AO$5,$M56=""),(AF56+AI56)*Tabelle!$Q$52,0)</f>
        <v>#REF!</v>
      </c>
      <c r="AQ56" s="290">
        <f t="shared" si="53"/>
        <v>0</v>
      </c>
      <c r="AR56" s="290" t="e">
        <f>IF(OR($M56&gt;$AO$5,$M56=""),(AH56+AJ56)*Tabelle!$Q$52,0)</f>
        <v>#REF!</v>
      </c>
      <c r="AS56" s="290">
        <f t="shared" si="54"/>
        <v>0</v>
      </c>
      <c r="AT56" s="290">
        <f t="shared" si="55"/>
        <v>0</v>
      </c>
      <c r="AU56" s="290">
        <f t="shared" si="56"/>
        <v>0</v>
      </c>
      <c r="AV56" s="290">
        <f t="shared" si="57"/>
        <v>0</v>
      </c>
      <c r="AX56" s="289">
        <f>+IFERROR(VLOOKUP($H56,Tabelle!$N$10:$R$58,5,FALSE),0)</f>
        <v>0</v>
      </c>
      <c r="AY56" s="290">
        <f t="shared" si="58"/>
        <v>0</v>
      </c>
      <c r="AZ56" s="290" t="e">
        <f>IF(OR($M56&gt;$AY$5,$M56=""),(AP56+AS56)*Tabelle!$R$53,0)</f>
        <v>#REF!</v>
      </c>
      <c r="BA56" s="290">
        <f t="shared" si="59"/>
        <v>0</v>
      </c>
      <c r="BB56" s="290" t="e">
        <f>IF(OR($M56&gt;$AY$5,$M56=""),(AR56+AT56)*Tabelle!$R$53,0)</f>
        <v>#REF!</v>
      </c>
      <c r="BC56" s="290">
        <f t="shared" si="60"/>
        <v>0</v>
      </c>
      <c r="BD56" s="290">
        <f t="shared" si="61"/>
        <v>0</v>
      </c>
      <c r="BE56" s="290">
        <f t="shared" si="62"/>
        <v>0</v>
      </c>
      <c r="BF56" s="290">
        <f t="shared" si="63"/>
        <v>0</v>
      </c>
      <c r="BH56" s="289">
        <f>+IFERROR(VLOOKUP($H56,Tabelle!$N$10:$S$58,6,FALSE),0)</f>
        <v>0</v>
      </c>
      <c r="BI56" s="290">
        <f t="shared" si="64"/>
        <v>0</v>
      </c>
      <c r="BJ56" s="290" t="e">
        <f>IF(OR($M56&gt;$BI$5,$M56=""),(AZ56+BC56)*Tabelle!$S$54,0)</f>
        <v>#REF!</v>
      </c>
      <c r="BK56" s="290">
        <f t="shared" si="65"/>
        <v>0</v>
      </c>
      <c r="BL56" s="290" t="e">
        <f>IF(OR($M56&gt;$BI$5,$M56=""),(BB56+BD56)*Tabelle!$S$54,0)</f>
        <v>#REF!</v>
      </c>
      <c r="BM56" s="290">
        <f t="shared" si="66"/>
        <v>0</v>
      </c>
      <c r="BN56" s="290">
        <f t="shared" si="67"/>
        <v>0</v>
      </c>
      <c r="BO56" s="290">
        <f t="shared" si="68"/>
        <v>0</v>
      </c>
      <c r="BP56" s="290">
        <f t="shared" si="69"/>
        <v>0</v>
      </c>
      <c r="BR56" s="289">
        <f>+IFERROR(IF(H56=2021,VLOOKUP($H56,Tabelle!$N$10:$T$58,7,FALSE),0),0)</f>
        <v>0</v>
      </c>
      <c r="BS56" s="290">
        <f t="shared" si="70"/>
        <v>0</v>
      </c>
      <c r="BT56" s="290">
        <f t="shared" si="71"/>
        <v>0</v>
      </c>
      <c r="BU56" s="290">
        <f t="shared" si="72"/>
        <v>0</v>
      </c>
      <c r="BV56" s="290">
        <f t="shared" si="73"/>
        <v>0</v>
      </c>
      <c r="BW56" s="290">
        <f t="shared" si="74"/>
        <v>0</v>
      </c>
      <c r="BX56" s="290">
        <f t="shared" si="75"/>
        <v>0</v>
      </c>
      <c r="BZ56" s="289">
        <f>+IFERROR(IF(AND(H56&lt;=2022,H56&gt;=2021),VLOOKUP($H56,Tabelle!$N$10:$U$58,8,FALSE),0),0)</f>
        <v>0</v>
      </c>
      <c r="CA56" s="290">
        <f t="shared" si="76"/>
        <v>0</v>
      </c>
      <c r="CB56" s="290">
        <f>IF(OR($M56&gt;$CA$5,$M56=""),+BU56*Tabelle!$U$56,0)</f>
        <v>0</v>
      </c>
      <c r="CC56" s="290">
        <f t="shared" si="77"/>
        <v>0</v>
      </c>
      <c r="CD56" s="290">
        <f>IF(OR($M56&gt;$CA$5,$M56=""),+BV56*Tabelle!$U$56,0)</f>
        <v>0</v>
      </c>
      <c r="CE56" s="290">
        <f t="shared" si="78"/>
        <v>0</v>
      </c>
      <c r="CF56" s="290">
        <f t="shared" si="79"/>
        <v>0</v>
      </c>
      <c r="CG56" s="290">
        <f t="shared" si="80"/>
        <v>0</v>
      </c>
      <c r="CH56" s="290">
        <f t="shared" si="81"/>
        <v>0</v>
      </c>
      <c r="CJ56" s="289">
        <f>+IFERROR(IF(AND(H56&lt;=2023,H56&gt;=2021),VLOOKUP($H56,Tabelle!$N$10:$V$58,9,FALSE),0),0)</f>
        <v>0</v>
      </c>
      <c r="CK56" s="290">
        <f t="shared" si="82"/>
        <v>0</v>
      </c>
      <c r="CL56" s="290">
        <f>IF(OR($M56&gt;$CK$5,$M56=""),+(CB56+CE56)*Tabelle!$V$57,0)</f>
        <v>0</v>
      </c>
      <c r="CM56" s="290">
        <f t="shared" si="83"/>
        <v>0</v>
      </c>
      <c r="CN56" s="290">
        <f>IF(OR($M56&gt;$CK$5,$M56=""),+(CD56+CF56)*Tabelle!$V$57,0)</f>
        <v>0</v>
      </c>
      <c r="CO56" s="290">
        <f t="shared" si="84"/>
        <v>0</v>
      </c>
      <c r="CP56" s="290">
        <f t="shared" si="85"/>
        <v>0</v>
      </c>
      <c r="CQ56" s="290">
        <f t="shared" si="86"/>
        <v>0</v>
      </c>
      <c r="CR56" s="290">
        <f t="shared" si="87"/>
        <v>0</v>
      </c>
    </row>
    <row r="57" spans="2:96" hidden="1" x14ac:dyDescent="0.3">
      <c r="B57" s="889"/>
      <c r="C57" s="889"/>
      <c r="D57" s="287" t="str">
        <f>++IFERROR(INDEX(Tabelle!$H$11:$H$16,MATCH('IN_Cespiti_21-22-23'!E57,Tabelle!$I$11:$I$16,0)),"")</f>
        <v/>
      </c>
      <c r="E57" s="889"/>
      <c r="F57" s="287" t="str">
        <f>++IFERROR(INDEX(Tabelle!$C$10:$C$44,MATCH('IN_Cespiti_21-22-23'!G57,Tabelle!$E$10:$E$44,0)),"")</f>
        <v/>
      </c>
      <c r="G57" s="889"/>
      <c r="H57" s="889"/>
      <c r="I57" s="890"/>
      <c r="J57" s="890"/>
      <c r="K57" s="292"/>
      <c r="M57" s="889"/>
      <c r="O57" s="288" t="str">
        <f>IF($D57=3,$K57,+IFERROR(VLOOKUP(CONCATENATE(D57,".",F57),Tabelle!$D$10:$F$44,3,),""))</f>
        <v/>
      </c>
      <c r="P57" s="891"/>
      <c r="Q57" s="291"/>
      <c r="R57" s="288" t="str">
        <f>+IF(P57="",O57,+IF(P57=Tabelle!$B$83,'IN_Cespiti_21-22-23'!O57,IF(OR(P57=Tabelle!$B$81,P57=Tabelle!$B$82),'IN_Cespiti_21-22-23'!Q57,0)))</f>
        <v/>
      </c>
      <c r="T57" s="289">
        <f>+IFERROR(VLOOKUP($H57,Tabelle!$N$10:$O$58,2,FALSE),0)</f>
        <v>0</v>
      </c>
      <c r="U57" s="290">
        <f t="shared" si="16"/>
        <v>0</v>
      </c>
      <c r="V57" s="290" t="e">
        <f>IF(OR($M57&gt;$U$5,$M57=""),#REF!*$T57,0)</f>
        <v>#REF!</v>
      </c>
      <c r="W57" s="290">
        <f t="shared" si="17"/>
        <v>0</v>
      </c>
      <c r="X57" s="290" t="e">
        <f>IF(OR($M57&gt;$U$5,$M57=""),#REF!*$T57,0)</f>
        <v>#REF!</v>
      </c>
      <c r="Y57" s="290">
        <f t="shared" si="44"/>
        <v>0</v>
      </c>
      <c r="Z57" s="290">
        <f t="shared" si="45"/>
        <v>0</v>
      </c>
      <c r="AA57" s="290">
        <f t="shared" si="46"/>
        <v>0</v>
      </c>
      <c r="AB57" s="290">
        <f t="shared" si="47"/>
        <v>0</v>
      </c>
      <c r="AC57" s="9"/>
      <c r="AD57" s="289">
        <f>+IFERROR(VLOOKUP($H57,Tabelle!$N$10:$P$58,3,FALSE),0)</f>
        <v>0</v>
      </c>
      <c r="AE57" s="290">
        <f t="shared" si="21"/>
        <v>0</v>
      </c>
      <c r="AF57" s="290" t="e">
        <f>IF(OR($M57&gt;$AE$5,$M57=""),(V57+Y57)*Tabelle!$P$51,0)</f>
        <v>#REF!</v>
      </c>
      <c r="AG57" s="290">
        <f t="shared" si="22"/>
        <v>0</v>
      </c>
      <c r="AH57" s="290" t="e">
        <f>IF(OR($M57&gt;$AE$5,$M57=""),(X57+Z57)*Tabelle!$P$51,0)</f>
        <v>#REF!</v>
      </c>
      <c r="AI57" s="290">
        <f t="shared" si="48"/>
        <v>0</v>
      </c>
      <c r="AJ57" s="290">
        <f t="shared" si="49"/>
        <v>0</v>
      </c>
      <c r="AK57" s="290">
        <f t="shared" si="50"/>
        <v>0</v>
      </c>
      <c r="AL57" s="290">
        <f t="shared" si="51"/>
        <v>0</v>
      </c>
      <c r="AN57" s="289">
        <f>+IFERROR(VLOOKUP($H57,Tabelle!$N$10:$Q$58,4,FALSE),0)</f>
        <v>0</v>
      </c>
      <c r="AO57" s="290">
        <f t="shared" si="52"/>
        <v>0</v>
      </c>
      <c r="AP57" s="290" t="e">
        <f>IF(OR($M57&gt;$AO$5,$M57=""),(AF57+AI57)*Tabelle!$Q$52,0)</f>
        <v>#REF!</v>
      </c>
      <c r="AQ57" s="290">
        <f t="shared" si="53"/>
        <v>0</v>
      </c>
      <c r="AR57" s="290" t="e">
        <f>IF(OR($M57&gt;$AO$5,$M57=""),(AH57+AJ57)*Tabelle!$Q$52,0)</f>
        <v>#REF!</v>
      </c>
      <c r="AS57" s="290">
        <f t="shared" si="54"/>
        <v>0</v>
      </c>
      <c r="AT57" s="290">
        <f t="shared" si="55"/>
        <v>0</v>
      </c>
      <c r="AU57" s="290">
        <f t="shared" si="56"/>
        <v>0</v>
      </c>
      <c r="AV57" s="290">
        <f t="shared" si="57"/>
        <v>0</v>
      </c>
      <c r="AX57" s="289">
        <f>+IFERROR(VLOOKUP($H57,Tabelle!$N$10:$R$58,5,FALSE),0)</f>
        <v>0</v>
      </c>
      <c r="AY57" s="290">
        <f t="shared" si="58"/>
        <v>0</v>
      </c>
      <c r="AZ57" s="290" t="e">
        <f>IF(OR($M57&gt;$AY$5,$M57=""),(AP57+AS57)*Tabelle!$R$53,0)</f>
        <v>#REF!</v>
      </c>
      <c r="BA57" s="290">
        <f t="shared" si="59"/>
        <v>0</v>
      </c>
      <c r="BB57" s="290" t="e">
        <f>IF(OR($M57&gt;$AY$5,$M57=""),(AR57+AT57)*Tabelle!$R$53,0)</f>
        <v>#REF!</v>
      </c>
      <c r="BC57" s="290">
        <f t="shared" si="60"/>
        <v>0</v>
      </c>
      <c r="BD57" s="290">
        <f t="shared" si="61"/>
        <v>0</v>
      </c>
      <c r="BE57" s="290">
        <f t="shared" si="62"/>
        <v>0</v>
      </c>
      <c r="BF57" s="290">
        <f t="shared" si="63"/>
        <v>0</v>
      </c>
      <c r="BH57" s="289">
        <f>+IFERROR(VLOOKUP($H57,Tabelle!$N$10:$S$58,6,FALSE),0)</f>
        <v>0</v>
      </c>
      <c r="BI57" s="290">
        <f t="shared" si="64"/>
        <v>0</v>
      </c>
      <c r="BJ57" s="290" t="e">
        <f>IF(OR($M57&gt;$BI$5,$M57=""),(AZ57+BC57)*Tabelle!$S$54,0)</f>
        <v>#REF!</v>
      </c>
      <c r="BK57" s="290">
        <f t="shared" si="65"/>
        <v>0</v>
      </c>
      <c r="BL57" s="290" t="e">
        <f>IF(OR($M57&gt;$BI$5,$M57=""),(BB57+BD57)*Tabelle!$S$54,0)</f>
        <v>#REF!</v>
      </c>
      <c r="BM57" s="290">
        <f t="shared" si="66"/>
        <v>0</v>
      </c>
      <c r="BN57" s="290">
        <f t="shared" si="67"/>
        <v>0</v>
      </c>
      <c r="BO57" s="290">
        <f t="shared" si="68"/>
        <v>0</v>
      </c>
      <c r="BP57" s="290">
        <f t="shared" si="69"/>
        <v>0</v>
      </c>
      <c r="BR57" s="289">
        <f>+IFERROR(IF(H57=2021,VLOOKUP($H57,Tabelle!$N$10:$T$58,7,FALSE),0),0)</f>
        <v>0</v>
      </c>
      <c r="BS57" s="290">
        <f t="shared" si="70"/>
        <v>0</v>
      </c>
      <c r="BT57" s="290">
        <f t="shared" si="71"/>
        <v>0</v>
      </c>
      <c r="BU57" s="290">
        <f t="shared" si="72"/>
        <v>0</v>
      </c>
      <c r="BV57" s="290">
        <f t="shared" si="73"/>
        <v>0</v>
      </c>
      <c r="BW57" s="290">
        <f t="shared" si="74"/>
        <v>0</v>
      </c>
      <c r="BX57" s="290">
        <f t="shared" si="75"/>
        <v>0</v>
      </c>
      <c r="BZ57" s="289">
        <f>+IFERROR(IF(AND(H57&lt;=2022,H57&gt;=2021),VLOOKUP($H57,Tabelle!$N$10:$U$58,8,FALSE),0),0)</f>
        <v>0</v>
      </c>
      <c r="CA57" s="290">
        <f t="shared" si="76"/>
        <v>0</v>
      </c>
      <c r="CB57" s="290">
        <f>IF(OR($M57&gt;$CA$5,$M57=""),+BU57*Tabelle!$U$56,0)</f>
        <v>0</v>
      </c>
      <c r="CC57" s="290">
        <f t="shared" si="77"/>
        <v>0</v>
      </c>
      <c r="CD57" s="290">
        <f>IF(OR($M57&gt;$CA$5,$M57=""),+BV57*Tabelle!$U$56,0)</f>
        <v>0</v>
      </c>
      <c r="CE57" s="290">
        <f t="shared" si="78"/>
        <v>0</v>
      </c>
      <c r="CF57" s="290">
        <f t="shared" si="79"/>
        <v>0</v>
      </c>
      <c r="CG57" s="290">
        <f t="shared" si="80"/>
        <v>0</v>
      </c>
      <c r="CH57" s="290">
        <f t="shared" si="81"/>
        <v>0</v>
      </c>
      <c r="CJ57" s="289">
        <f>+IFERROR(IF(AND(H57&lt;=2023,H57&gt;=2021),VLOOKUP($H57,Tabelle!$N$10:$V$58,9,FALSE),0),0)</f>
        <v>0</v>
      </c>
      <c r="CK57" s="290">
        <f t="shared" si="82"/>
        <v>0</v>
      </c>
      <c r="CL57" s="290">
        <f>IF(OR($M57&gt;$CK$5,$M57=""),+(CB57+CE57)*Tabelle!$V$57,0)</f>
        <v>0</v>
      </c>
      <c r="CM57" s="290">
        <f t="shared" si="83"/>
        <v>0</v>
      </c>
      <c r="CN57" s="290">
        <f>IF(OR($M57&gt;$CK$5,$M57=""),+(CD57+CF57)*Tabelle!$V$57,0)</f>
        <v>0</v>
      </c>
      <c r="CO57" s="290">
        <f t="shared" si="84"/>
        <v>0</v>
      </c>
      <c r="CP57" s="290">
        <f t="shared" si="85"/>
        <v>0</v>
      </c>
      <c r="CQ57" s="290">
        <f t="shared" si="86"/>
        <v>0</v>
      </c>
      <c r="CR57" s="290">
        <f t="shared" si="87"/>
        <v>0</v>
      </c>
    </row>
    <row r="58" spans="2:96" hidden="1" x14ac:dyDescent="0.3"/>
    <row r="59" spans="2:96" hidden="1" x14ac:dyDescent="0.3"/>
    <row r="60" spans="2:96" hidden="1" x14ac:dyDescent="0.3"/>
    <row r="61" spans="2:96" hidden="1" x14ac:dyDescent="0.3"/>
    <row r="62" spans="2:96" hidden="1" x14ac:dyDescent="0.3"/>
    <row r="63" spans="2:96" hidden="1" x14ac:dyDescent="0.3"/>
    <row r="64" spans="2:96"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row r="157" hidden="1" x14ac:dyDescent="0.3"/>
    <row r="158" hidden="1" x14ac:dyDescent="0.3"/>
    <row r="159" hidden="1" x14ac:dyDescent="0.3"/>
    <row r="160"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hidden="1" x14ac:dyDescent="0.3"/>
    <row r="170" hidden="1" x14ac:dyDescent="0.3"/>
    <row r="171" hidden="1" x14ac:dyDescent="0.3"/>
    <row r="172" hidden="1" x14ac:dyDescent="0.3"/>
    <row r="173" hidden="1" x14ac:dyDescent="0.3"/>
    <row r="174" hidden="1" x14ac:dyDescent="0.3"/>
    <row r="175" hidden="1" x14ac:dyDescent="0.3"/>
    <row r="176" hidden="1" x14ac:dyDescent="0.3"/>
    <row r="177" hidden="1" x14ac:dyDescent="0.3"/>
    <row r="178" hidden="1" x14ac:dyDescent="0.3"/>
    <row r="179" hidden="1" x14ac:dyDescent="0.3"/>
    <row r="180" hidden="1" x14ac:dyDescent="0.3"/>
    <row r="181" hidden="1" x14ac:dyDescent="0.3"/>
    <row r="182" hidden="1" x14ac:dyDescent="0.3"/>
    <row r="183" hidden="1" x14ac:dyDescent="0.3"/>
    <row r="184" hidden="1" x14ac:dyDescent="0.3"/>
    <row r="185" hidden="1" x14ac:dyDescent="0.3"/>
    <row r="186" hidden="1" x14ac:dyDescent="0.3"/>
    <row r="187" hidden="1" x14ac:dyDescent="0.3"/>
    <row r="188" hidden="1" x14ac:dyDescent="0.3"/>
    <row r="189" hidden="1" x14ac:dyDescent="0.3"/>
    <row r="190" hidden="1" x14ac:dyDescent="0.3"/>
    <row r="191" hidden="1" x14ac:dyDescent="0.3"/>
    <row r="192" hidden="1" x14ac:dyDescent="0.3"/>
    <row r="193" hidden="1" x14ac:dyDescent="0.3"/>
    <row r="194" hidden="1" x14ac:dyDescent="0.3"/>
    <row r="195" hidden="1" x14ac:dyDescent="0.3"/>
    <row r="196" hidden="1" x14ac:dyDescent="0.3"/>
    <row r="197" hidden="1" x14ac:dyDescent="0.3"/>
    <row r="198" hidden="1" x14ac:dyDescent="0.3"/>
    <row r="199" hidden="1" x14ac:dyDescent="0.3"/>
    <row r="200" hidden="1" x14ac:dyDescent="0.3"/>
    <row r="201" hidden="1" x14ac:dyDescent="0.3"/>
    <row r="202" hidden="1" x14ac:dyDescent="0.3"/>
    <row r="203" hidden="1" x14ac:dyDescent="0.3"/>
    <row r="204" hidden="1" x14ac:dyDescent="0.3"/>
    <row r="205" hidden="1" x14ac:dyDescent="0.3"/>
    <row r="206" hidden="1" x14ac:dyDescent="0.3"/>
    <row r="207" hidden="1" x14ac:dyDescent="0.3"/>
    <row r="208" hidden="1" x14ac:dyDescent="0.3"/>
    <row r="209" hidden="1" x14ac:dyDescent="0.3"/>
    <row r="210" hidden="1" x14ac:dyDescent="0.3"/>
    <row r="211" hidden="1" x14ac:dyDescent="0.3"/>
    <row r="212" hidden="1" x14ac:dyDescent="0.3"/>
    <row r="213" hidden="1" x14ac:dyDescent="0.3"/>
    <row r="214" hidden="1" x14ac:dyDescent="0.3"/>
    <row r="215" hidden="1" x14ac:dyDescent="0.3"/>
    <row r="216" hidden="1" x14ac:dyDescent="0.3"/>
    <row r="217" hidden="1" x14ac:dyDescent="0.3"/>
    <row r="218" hidden="1" x14ac:dyDescent="0.3"/>
    <row r="219" hidden="1" x14ac:dyDescent="0.3"/>
    <row r="220" hidden="1" x14ac:dyDescent="0.3"/>
    <row r="221" hidden="1" x14ac:dyDescent="0.3"/>
    <row r="222" hidden="1" x14ac:dyDescent="0.3"/>
    <row r="223" hidden="1" x14ac:dyDescent="0.3"/>
    <row r="224" hidden="1" x14ac:dyDescent="0.3"/>
    <row r="225" spans="2:15" hidden="1" x14ac:dyDescent="0.3"/>
    <row r="226" spans="2:15" hidden="1" x14ac:dyDescent="0.3"/>
    <row r="227" spans="2:15" hidden="1" x14ac:dyDescent="0.3"/>
    <row r="228" spans="2:15" hidden="1" x14ac:dyDescent="0.3"/>
    <row r="229" spans="2:15" hidden="1" x14ac:dyDescent="0.3"/>
    <row r="230" spans="2:15" hidden="1" x14ac:dyDescent="0.3"/>
    <row r="235" spans="2:15" ht="63" x14ac:dyDescent="0.5">
      <c r="B235" s="925" t="s">
        <v>1132</v>
      </c>
      <c r="C235" s="926"/>
      <c r="D235" s="926"/>
      <c r="E235" s="926"/>
      <c r="F235" s="926"/>
      <c r="G235" s="926"/>
      <c r="H235" s="926"/>
      <c r="I235" s="927"/>
      <c r="J235" s="927"/>
      <c r="K235" s="927"/>
      <c r="L235" s="926"/>
      <c r="M235" s="926"/>
      <c r="N235" s="926"/>
      <c r="O235" s="926"/>
    </row>
  </sheetData>
  <mergeCells count="8">
    <mergeCell ref="CA6:CH6"/>
    <mergeCell ref="CK6:CR6"/>
    <mergeCell ref="U6:AB6"/>
    <mergeCell ref="AE6:AL6"/>
    <mergeCell ref="AO6:AV6"/>
    <mergeCell ref="AY6:BF6"/>
    <mergeCell ref="BI6:BP6"/>
    <mergeCell ref="BS6:BX6"/>
  </mergeCells>
  <conditionalFormatting sqref="B8:K57 O8:R57">
    <cfRule type="expression" dxfId="40" priority="1">
      <formula>B8&lt;&gt;""</formula>
    </cfRule>
  </conditionalFormatting>
  <conditionalFormatting sqref="K8:K57">
    <cfRule type="expression" dxfId="39" priority="3">
      <formula>$E8="Discariche"</formula>
    </cfRule>
  </conditionalFormatting>
  <dataValidations count="4">
    <dataValidation type="whole" allowBlank="1" showInputMessage="1" showErrorMessage="1" prompt="Inserire la vita utile adottata per le discariche nei PEF 2020 e 2021" sqref="K8:K57" xr:uid="{00000000-0002-0000-0C00-000000000000}">
      <formula1>1</formula1>
      <formula2>40</formula2>
    </dataValidation>
    <dataValidation type="list" allowBlank="1" showInputMessage="1" showErrorMessage="1" sqref="G8:G57" xr:uid="{00000000-0002-0000-0C00-000001000000}">
      <formula1>Elenco_Cespiti</formula1>
    </dataValidation>
    <dataValidation type="custom" operator="lessThan" allowBlank="1" showInputMessage="1" showErrorMessage="1" sqref="H8:H57" xr:uid="{00000000-0002-0000-0C00-000002000000}">
      <formula1>+AND(H8&gt;=2021,H8&lt;=2023)</formula1>
    </dataValidation>
    <dataValidation type="list" allowBlank="1" showInputMessage="1" showErrorMessage="1" sqref="C8:C57" xr:uid="{00000000-0002-0000-0C00-000003000000}">
      <formula1>"Cespiti Comune,Cespiti proprietari diversi dal Comune - Proprietario1,Cespiti proprietari diversi dal Comune - Proprietario2,Cespiti proprietari diversi dal Comune - Proprietario3,Leasing"</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25" id="{EC05A633-F95D-4B2D-BF70-1BA143A9070D}">
            <xm:f>OR($P8=Tabelle!$B$81,$P8=Tabelle!$B$82)</xm:f>
            <x14:dxf>
              <font>
                <color auto="1"/>
              </font>
              <fill>
                <patternFill patternType="solid">
                  <bgColor theme="0"/>
                </patternFill>
              </fill>
            </x14:dxf>
          </x14:cfRule>
          <xm:sqref>Q8:Q57</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C00-000004000000}">
          <x14:formula1>
            <xm:f>Tabelle!$I$11:$I$16</xm:f>
          </x14:formula1>
          <xm:sqref>E8:E57</xm:sqref>
        </x14:dataValidation>
        <x14:dataValidation type="list" allowBlank="1" showInputMessage="1" showErrorMessage="1" xr:uid="{00000000-0002-0000-0C00-000005000000}">
          <x14:formula1>
            <xm:f>Tabelle!$B$81:$B$83</xm:f>
          </x14:formula1>
          <xm:sqref>P8:P57</xm:sqref>
        </x14:dataValidation>
        <x14:dataValidation type="list" allowBlank="1" showInputMessage="1" showErrorMessage="1" xr:uid="{00000000-0002-0000-0C00-000006000000}">
          <x14:formula1>
            <xm:f>Info!$B$6</xm:f>
          </x14:formula1>
          <xm:sqref>B8:B57</xm:sqref>
        </x14:dataValidation>
        <x14:dataValidation type="custom" allowBlank="1" showInputMessage="1" showErrorMessage="1" error="La vita utile inserita non è coerente con la scelta effettuata nella colonna precedente (art. 15.5 o art. 15.6)" prompt="Compilare la cella solo nel caso ci si avvalga degli artt. 15.5 o 15.6 del MTR-2" xr:uid="{00000000-0002-0000-0C00-000007000000}">
          <x14:formula1>
            <xm:f>+IF($P8=Tabelle!$B$81,Q8&lt;O8,IF($P8=Tabelle!$B$82,Q8&gt;$O8,$O8))</xm:f>
          </x14:formula1>
          <xm:sqref>Q8:Q57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DF79"/>
  </sheetPr>
  <dimension ref="B1:S30"/>
  <sheetViews>
    <sheetView workbookViewId="0">
      <selection activeCell="C1" sqref="C1"/>
    </sheetView>
  </sheetViews>
  <sheetFormatPr defaultColWidth="8.85546875" defaultRowHeight="16.5" x14ac:dyDescent="0.3"/>
  <cols>
    <col min="1" max="1" width="5" style="5" customWidth="1"/>
    <col min="2" max="2" width="19.42578125" style="5" customWidth="1"/>
    <col min="3" max="3" width="42" style="5" customWidth="1"/>
    <col min="4" max="4" width="31.5703125" style="5" customWidth="1"/>
    <col min="5" max="5" width="19.28515625" style="227" customWidth="1"/>
    <col min="6" max="6" width="3.28515625" style="5" customWidth="1"/>
    <col min="7" max="16384" width="8.85546875" style="5"/>
  </cols>
  <sheetData>
    <row r="1" spans="2:19" s="4" customFormat="1" ht="33" customHeight="1" thickBot="1" x14ac:dyDescent="0.3">
      <c r="B1" s="3" t="s">
        <v>1112</v>
      </c>
      <c r="E1" s="428"/>
      <c r="I1" s="260"/>
      <c r="S1" s="260"/>
    </row>
    <row r="2" spans="2:19" ht="18" thickTop="1" thickBot="1" x14ac:dyDescent="0.35"/>
    <row r="3" spans="2:19" ht="17.25" thickBot="1" x14ac:dyDescent="0.35">
      <c r="B3" s="1018">
        <v>2020</v>
      </c>
      <c r="C3" s="1019"/>
      <c r="D3" s="1019"/>
      <c r="E3" s="1020"/>
    </row>
    <row r="5" spans="2:19" ht="28.5" hidden="1" x14ac:dyDescent="0.3">
      <c r="B5" s="294">
        <f>IN_Par_22!$D$9</f>
        <v>0</v>
      </c>
      <c r="C5" s="294" t="s">
        <v>258</v>
      </c>
      <c r="D5" s="295" t="s">
        <v>253</v>
      </c>
      <c r="E5" s="429" t="s">
        <v>259</v>
      </c>
      <c r="F5" s="10"/>
    </row>
    <row r="6" spans="2:19" hidden="1" x14ac:dyDescent="0.3">
      <c r="B6" s="36">
        <f>+B5</f>
        <v>0</v>
      </c>
      <c r="C6" s="296" t="s">
        <v>262</v>
      </c>
      <c r="D6" s="298"/>
      <c r="E6" s="426">
        <v>5.8000000000000003E-2</v>
      </c>
      <c r="F6" s="30"/>
    </row>
    <row r="7" spans="2:19" hidden="1" x14ac:dyDescent="0.3">
      <c r="B7" s="36">
        <f>+B6</f>
        <v>0</v>
      </c>
      <c r="C7" s="296" t="s">
        <v>254</v>
      </c>
      <c r="D7" s="298"/>
      <c r="E7" s="427"/>
      <c r="F7" s="297"/>
    </row>
    <row r="8" spans="2:19" hidden="1" x14ac:dyDescent="0.3">
      <c r="B8" s="36">
        <f>+B7</f>
        <v>0</v>
      </c>
      <c r="C8" s="296" t="s">
        <v>255</v>
      </c>
      <c r="D8" s="298"/>
      <c r="E8" s="427"/>
      <c r="F8" s="297"/>
    </row>
    <row r="9" spans="2:19" hidden="1" x14ac:dyDescent="0.3">
      <c r="B9" s="36">
        <f>+B8</f>
        <v>0</v>
      </c>
      <c r="C9" s="296" t="s">
        <v>256</v>
      </c>
      <c r="D9" s="298"/>
      <c r="E9" s="426">
        <v>2.5999999999999999E-2</v>
      </c>
      <c r="F9" s="30"/>
    </row>
    <row r="10" spans="2:19" hidden="1" x14ac:dyDescent="0.3"/>
    <row r="11" spans="2:19" ht="28.5" hidden="1" x14ac:dyDescent="0.3">
      <c r="B11" s="294">
        <f>IN_Par_22!$D$10</f>
        <v>0</v>
      </c>
      <c r="C11" s="294" t="s">
        <v>258</v>
      </c>
      <c r="D11" s="295" t="s">
        <v>253</v>
      </c>
      <c r="E11" s="429" t="s">
        <v>259</v>
      </c>
      <c r="F11" s="10"/>
    </row>
    <row r="12" spans="2:19" hidden="1" x14ac:dyDescent="0.3">
      <c r="B12" s="36">
        <f>+B11</f>
        <v>0</v>
      </c>
      <c r="C12" s="296" t="s">
        <v>262</v>
      </c>
      <c r="D12" s="298"/>
      <c r="E12" s="426">
        <v>5.8000000000000003E-2</v>
      </c>
      <c r="F12" s="30"/>
    </row>
    <row r="13" spans="2:19" hidden="1" x14ac:dyDescent="0.3">
      <c r="B13" s="36">
        <f>+B12</f>
        <v>0</v>
      </c>
      <c r="C13" s="296" t="s">
        <v>254</v>
      </c>
      <c r="D13" s="298"/>
      <c r="E13" s="427"/>
      <c r="F13" s="297"/>
    </row>
    <row r="14" spans="2:19" hidden="1" x14ac:dyDescent="0.3">
      <c r="B14" s="36">
        <f>+B13</f>
        <v>0</v>
      </c>
      <c r="C14" s="296" t="s">
        <v>255</v>
      </c>
      <c r="D14" s="298"/>
      <c r="E14" s="427"/>
      <c r="F14" s="297"/>
    </row>
    <row r="15" spans="2:19" hidden="1" x14ac:dyDescent="0.3">
      <c r="B15" s="36">
        <f>+B14</f>
        <v>0</v>
      </c>
      <c r="C15" s="296" t="s">
        <v>256</v>
      </c>
      <c r="D15" s="298"/>
      <c r="E15" s="426">
        <v>2.5999999999999999E-2</v>
      </c>
      <c r="F15" s="30"/>
    </row>
    <row r="16" spans="2:19" hidden="1" x14ac:dyDescent="0.3"/>
    <row r="17" spans="2:6" ht="28.5" hidden="1" x14ac:dyDescent="0.3">
      <c r="B17" s="294" t="str">
        <f>IN_Par_22!$D$11</f>
        <v>-</v>
      </c>
      <c r="C17" s="294" t="s">
        <v>258</v>
      </c>
      <c r="D17" s="295" t="s">
        <v>253</v>
      </c>
      <c r="E17" s="429" t="s">
        <v>259</v>
      </c>
      <c r="F17" s="10"/>
    </row>
    <row r="18" spans="2:6" hidden="1" x14ac:dyDescent="0.3">
      <c r="B18" s="36" t="str">
        <f>+B17</f>
        <v>-</v>
      </c>
      <c r="C18" s="296" t="s">
        <v>262</v>
      </c>
      <c r="D18" s="298"/>
      <c r="E18" s="426">
        <v>5.8000000000000003E-2</v>
      </c>
      <c r="F18" s="30"/>
    </row>
    <row r="19" spans="2:6" hidden="1" x14ac:dyDescent="0.3">
      <c r="B19" s="36" t="str">
        <f>+B18</f>
        <v>-</v>
      </c>
      <c r="C19" s="296" t="s">
        <v>254</v>
      </c>
      <c r="D19" s="298"/>
      <c r="E19" s="427"/>
      <c r="F19" s="297"/>
    </row>
    <row r="20" spans="2:6" hidden="1" x14ac:dyDescent="0.3">
      <c r="B20" s="36" t="str">
        <f>+B19</f>
        <v>-</v>
      </c>
      <c r="C20" s="296" t="s">
        <v>255</v>
      </c>
      <c r="D20" s="298"/>
      <c r="E20" s="427"/>
      <c r="F20" s="297"/>
    </row>
    <row r="21" spans="2:6" hidden="1" x14ac:dyDescent="0.3">
      <c r="B21" s="36" t="str">
        <f>+B20</f>
        <v>-</v>
      </c>
      <c r="C21" s="296" t="s">
        <v>256</v>
      </c>
      <c r="D21" s="298"/>
      <c r="E21" s="426">
        <v>2.5999999999999999E-2</v>
      </c>
      <c r="F21" s="30"/>
    </row>
    <row r="23" spans="2:6" ht="28.5" x14ac:dyDescent="0.3">
      <c r="B23" s="294">
        <f>IN_Par_22!$D$12</f>
        <v>0</v>
      </c>
      <c r="C23" s="294" t="s">
        <v>1111</v>
      </c>
      <c r="D23" s="295" t="s">
        <v>253</v>
      </c>
      <c r="E23" s="429" t="s">
        <v>259</v>
      </c>
      <c r="F23" s="10"/>
    </row>
    <row r="24" spans="2:6" x14ac:dyDescent="0.3">
      <c r="B24" s="36">
        <f>+B23</f>
        <v>0</v>
      </c>
      <c r="C24" s="296" t="s">
        <v>254</v>
      </c>
      <c r="D24" s="298"/>
      <c r="E24" s="426">
        <v>5.8000000000000003E-2</v>
      </c>
      <c r="F24" s="30"/>
    </row>
    <row r="25" spans="2:6" x14ac:dyDescent="0.3">
      <c r="B25" s="36">
        <f>+B24</f>
        <v>0</v>
      </c>
      <c r="C25" s="296" t="s">
        <v>255</v>
      </c>
      <c r="D25" s="298"/>
      <c r="E25" s="427"/>
      <c r="F25" s="297"/>
    </row>
    <row r="26" spans="2:6" x14ac:dyDescent="0.3">
      <c r="B26" s="36">
        <f>+B25</f>
        <v>0</v>
      </c>
      <c r="C26" s="296" t="s">
        <v>256</v>
      </c>
      <c r="D26" s="298"/>
      <c r="E26" s="427"/>
      <c r="F26" s="297"/>
    </row>
    <row r="27" spans="2:6" x14ac:dyDescent="0.3">
      <c r="B27" s="36">
        <f>+B26</f>
        <v>0</v>
      </c>
      <c r="C27" s="296" t="s">
        <v>1113</v>
      </c>
      <c r="D27" s="298"/>
      <c r="E27" s="426">
        <v>2.5999999999999999E-2</v>
      </c>
      <c r="F27" s="30"/>
    </row>
    <row r="30" spans="2:6" x14ac:dyDescent="0.3">
      <c r="E30" s="227" t="s">
        <v>161</v>
      </c>
    </row>
  </sheetData>
  <mergeCells count="1">
    <mergeCell ref="B3:E3"/>
  </mergeCells>
  <dataValidations disablePrompts="1" count="2">
    <dataValidation allowBlank="1" showInputMessage="1" showErrorMessage="1" prompt="𝑆𝐿𝐼𝐶,𝑎 (c. 14.6 del MTR-2) è il saggio reale di remunerazione delle immobilizzazioni in corso individuato assumendo un valore decrescente nei 4 anni di remunerazione immediata in tariffa." sqref="E24:E27 E6:E9 E18:E21 E12:E15" xr:uid="{00000000-0002-0000-0D00-000000000000}"/>
    <dataValidation allowBlank="1" showInputMessage="1" showErrorMessage="1" prompt="𝐿𝐼𝐶,𝑎 (c. 14.6 del MTR-2) è il saldo delle immobilizzazioni in corso al 31 dicembre dell’anno (a-2), come risultante dal bilancio, al netto dei saldi che risultino invariati da più di 4 anni. " sqref="D6:D9 D12:D15 D18:D21 D24:D27" xr:uid="{00000000-0002-0000-0D00-000001000000}"/>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DF79"/>
  </sheetPr>
  <dimension ref="B1:AE30"/>
  <sheetViews>
    <sheetView workbookViewId="0">
      <selection activeCell="C1" sqref="C1"/>
    </sheetView>
  </sheetViews>
  <sheetFormatPr defaultColWidth="8.85546875" defaultRowHeight="16.5" x14ac:dyDescent="0.3"/>
  <cols>
    <col min="1" max="1" width="5" style="5" customWidth="1"/>
    <col min="2" max="2" width="19.42578125" style="5" customWidth="1"/>
    <col min="3" max="3" width="42" style="5" customWidth="1"/>
    <col min="4" max="4" width="31.5703125" style="5" customWidth="1"/>
    <col min="5" max="5" width="19.28515625" style="227" customWidth="1"/>
    <col min="6" max="6" width="3.28515625" style="5" customWidth="1"/>
    <col min="7" max="7" width="19.42578125" style="5" customWidth="1"/>
    <col min="8" max="8" width="48.42578125" style="5" customWidth="1"/>
    <col min="9" max="9" width="23.85546875" style="5" customWidth="1"/>
    <col min="10" max="10" width="15.28515625" style="227" customWidth="1"/>
    <col min="11" max="11" width="3.5703125" style="5" customWidth="1"/>
    <col min="12" max="12" width="18.140625" style="5" customWidth="1"/>
    <col min="13" max="13" width="47.28515625" style="5" customWidth="1"/>
    <col min="14" max="14" width="29.42578125" style="5" customWidth="1"/>
    <col min="15" max="15" width="15.42578125" style="227" customWidth="1"/>
    <col min="16" max="16384" width="8.85546875" style="5"/>
  </cols>
  <sheetData>
    <row r="1" spans="2:31" s="4" customFormat="1" ht="33" customHeight="1" thickBot="1" x14ac:dyDescent="0.3">
      <c r="B1" s="3" t="s">
        <v>257</v>
      </c>
      <c r="E1" s="428"/>
      <c r="G1" s="3"/>
      <c r="J1" s="428"/>
      <c r="O1" s="428"/>
      <c r="U1" s="260"/>
      <c r="AE1" s="260"/>
    </row>
    <row r="2" spans="2:31" ht="18" thickTop="1" thickBot="1" x14ac:dyDescent="0.35"/>
    <row r="3" spans="2:31" ht="17.25" thickBot="1" x14ac:dyDescent="0.35">
      <c r="B3" s="1018">
        <v>2021</v>
      </c>
      <c r="C3" s="1019"/>
      <c r="D3" s="1019"/>
      <c r="E3" s="1020"/>
      <c r="G3" s="1018">
        <v>2022</v>
      </c>
      <c r="H3" s="1019"/>
      <c r="I3" s="1019"/>
      <c r="J3" s="1020"/>
      <c r="L3" s="1018">
        <v>2023</v>
      </c>
      <c r="M3" s="1019"/>
      <c r="N3" s="1019"/>
      <c r="O3" s="1020"/>
    </row>
    <row r="5" spans="2:31" ht="28.5" hidden="1" x14ac:dyDescent="0.3">
      <c r="B5" s="294">
        <f>IN_Par_22!$D$9</f>
        <v>0</v>
      </c>
      <c r="C5" s="294" t="s">
        <v>258</v>
      </c>
      <c r="D5" s="295" t="s">
        <v>253</v>
      </c>
      <c r="E5" s="429" t="s">
        <v>259</v>
      </c>
      <c r="F5" s="10"/>
      <c r="G5" s="294">
        <f>IN_Par_22!$D$9</f>
        <v>0</v>
      </c>
      <c r="H5" s="294" t="s">
        <v>260</v>
      </c>
      <c r="I5" s="295" t="s">
        <v>253</v>
      </c>
      <c r="J5" s="429" t="s">
        <v>259</v>
      </c>
      <c r="L5" s="294">
        <f>IN_Par_22!$D$9</f>
        <v>0</v>
      </c>
      <c r="M5" s="294" t="s">
        <v>261</v>
      </c>
      <c r="N5" s="295" t="s">
        <v>253</v>
      </c>
      <c r="O5" s="429" t="s">
        <v>259</v>
      </c>
    </row>
    <row r="6" spans="2:31" hidden="1" x14ac:dyDescent="0.3">
      <c r="B6" s="36">
        <f>+B5</f>
        <v>0</v>
      </c>
      <c r="C6" s="296" t="s">
        <v>262</v>
      </c>
      <c r="D6" s="298"/>
      <c r="E6" s="426">
        <v>5.8000000000000003E-2</v>
      </c>
      <c r="F6" s="30"/>
      <c r="G6" s="36">
        <f>+G5</f>
        <v>0</v>
      </c>
      <c r="H6" s="296" t="s">
        <v>263</v>
      </c>
      <c r="I6" s="298"/>
      <c r="J6" s="426">
        <v>5.8000000000000003E-2</v>
      </c>
      <c r="L6" s="36">
        <f>+L5</f>
        <v>0</v>
      </c>
      <c r="M6" s="296" t="s">
        <v>264</v>
      </c>
      <c r="N6" s="298"/>
      <c r="O6" s="426">
        <v>5.8000000000000003E-2</v>
      </c>
    </row>
    <row r="7" spans="2:31" hidden="1" x14ac:dyDescent="0.3">
      <c r="B7" s="36">
        <f>+B6</f>
        <v>0</v>
      </c>
      <c r="C7" s="296" t="s">
        <v>254</v>
      </c>
      <c r="D7" s="298"/>
      <c r="E7" s="427"/>
      <c r="F7" s="297"/>
      <c r="G7" s="36">
        <f>+G6</f>
        <v>0</v>
      </c>
      <c r="H7" s="296" t="s">
        <v>262</v>
      </c>
      <c r="I7" s="298"/>
      <c r="J7" s="427"/>
      <c r="L7" s="36">
        <f>+L6</f>
        <v>0</v>
      </c>
      <c r="M7" s="296" t="s">
        <v>263</v>
      </c>
      <c r="N7" s="298"/>
      <c r="O7" s="427"/>
    </row>
    <row r="8" spans="2:31" hidden="1" x14ac:dyDescent="0.3">
      <c r="B8" s="36">
        <f>+B7</f>
        <v>0</v>
      </c>
      <c r="C8" s="296" t="s">
        <v>255</v>
      </c>
      <c r="D8" s="298"/>
      <c r="E8" s="427"/>
      <c r="F8" s="297"/>
      <c r="G8" s="36">
        <f>+G7</f>
        <v>0</v>
      </c>
      <c r="H8" s="296" t="s">
        <v>254</v>
      </c>
      <c r="I8" s="298"/>
      <c r="J8" s="427"/>
      <c r="L8" s="36">
        <f>+L7</f>
        <v>0</v>
      </c>
      <c r="M8" s="296" t="s">
        <v>262</v>
      </c>
      <c r="N8" s="298"/>
      <c r="O8" s="427"/>
    </row>
    <row r="9" spans="2:31" hidden="1" x14ac:dyDescent="0.3">
      <c r="B9" s="36">
        <f>+B8</f>
        <v>0</v>
      </c>
      <c r="C9" s="296" t="s">
        <v>256</v>
      </c>
      <c r="D9" s="298"/>
      <c r="E9" s="426">
        <v>2.5999999999999999E-2</v>
      </c>
      <c r="F9" s="30"/>
      <c r="G9" s="36">
        <f>+G8</f>
        <v>0</v>
      </c>
      <c r="H9" s="296" t="s">
        <v>255</v>
      </c>
      <c r="I9" s="298"/>
      <c r="J9" s="426">
        <v>2.5999999999999999E-2</v>
      </c>
      <c r="L9" s="36">
        <f>+L8</f>
        <v>0</v>
      </c>
      <c r="M9" s="296" t="s">
        <v>254</v>
      </c>
      <c r="N9" s="298"/>
      <c r="O9" s="426">
        <v>2.5999999999999999E-2</v>
      </c>
    </row>
    <row r="10" spans="2:31" hidden="1" x14ac:dyDescent="0.3"/>
    <row r="11" spans="2:31" ht="28.5" hidden="1" x14ac:dyDescent="0.3">
      <c r="B11" s="294">
        <f>IN_Par_22!$D$10</f>
        <v>0</v>
      </c>
      <c r="C11" s="294" t="s">
        <v>258</v>
      </c>
      <c r="D11" s="295" t="s">
        <v>253</v>
      </c>
      <c r="E11" s="429" t="s">
        <v>259</v>
      </c>
      <c r="F11" s="10"/>
      <c r="G11" s="294">
        <f>IN_Par_22!$D$10</f>
        <v>0</v>
      </c>
      <c r="H11" s="294" t="s">
        <v>260</v>
      </c>
      <c r="I11" s="295" t="s">
        <v>253</v>
      </c>
      <c r="J11" s="429" t="s">
        <v>259</v>
      </c>
      <c r="L11" s="294">
        <f>IN_Par_22!$D$10</f>
        <v>0</v>
      </c>
      <c r="M11" s="294" t="s">
        <v>261</v>
      </c>
      <c r="N11" s="295" t="s">
        <v>253</v>
      </c>
      <c r="O11" s="429" t="s">
        <v>259</v>
      </c>
    </row>
    <row r="12" spans="2:31" hidden="1" x14ac:dyDescent="0.3">
      <c r="B12" s="36">
        <f>+B11</f>
        <v>0</v>
      </c>
      <c r="C12" s="296" t="s">
        <v>262</v>
      </c>
      <c r="D12" s="298"/>
      <c r="E12" s="426">
        <v>5.8000000000000003E-2</v>
      </c>
      <c r="F12" s="30"/>
      <c r="G12" s="36">
        <f>+G11</f>
        <v>0</v>
      </c>
      <c r="H12" s="296" t="s">
        <v>263</v>
      </c>
      <c r="I12" s="298"/>
      <c r="J12" s="426">
        <v>5.8000000000000003E-2</v>
      </c>
      <c r="L12" s="36">
        <f>+L11</f>
        <v>0</v>
      </c>
      <c r="M12" s="296" t="s">
        <v>264</v>
      </c>
      <c r="N12" s="298"/>
      <c r="O12" s="426">
        <v>5.8000000000000003E-2</v>
      </c>
    </row>
    <row r="13" spans="2:31" hidden="1" x14ac:dyDescent="0.3">
      <c r="B13" s="36">
        <f>+B12</f>
        <v>0</v>
      </c>
      <c r="C13" s="296" t="s">
        <v>254</v>
      </c>
      <c r="D13" s="298"/>
      <c r="E13" s="427"/>
      <c r="F13" s="297"/>
      <c r="G13" s="36">
        <f>+G12</f>
        <v>0</v>
      </c>
      <c r="H13" s="296" t="s">
        <v>262</v>
      </c>
      <c r="I13" s="298"/>
      <c r="J13" s="427"/>
      <c r="L13" s="36">
        <f>+L12</f>
        <v>0</v>
      </c>
      <c r="M13" s="296" t="s">
        <v>263</v>
      </c>
      <c r="N13" s="298"/>
      <c r="O13" s="427"/>
    </row>
    <row r="14" spans="2:31" hidden="1" x14ac:dyDescent="0.3">
      <c r="B14" s="36">
        <f>+B13</f>
        <v>0</v>
      </c>
      <c r="C14" s="296" t="s">
        <v>255</v>
      </c>
      <c r="D14" s="298"/>
      <c r="E14" s="427"/>
      <c r="F14" s="297"/>
      <c r="G14" s="36">
        <f>+G13</f>
        <v>0</v>
      </c>
      <c r="H14" s="296" t="s">
        <v>254</v>
      </c>
      <c r="I14" s="298"/>
      <c r="J14" s="427"/>
      <c r="L14" s="36">
        <f>+L13</f>
        <v>0</v>
      </c>
      <c r="M14" s="296" t="s">
        <v>262</v>
      </c>
      <c r="N14" s="298"/>
      <c r="O14" s="427"/>
    </row>
    <row r="15" spans="2:31" hidden="1" x14ac:dyDescent="0.3">
      <c r="B15" s="36">
        <f>+B14</f>
        <v>0</v>
      </c>
      <c r="C15" s="296" t="s">
        <v>256</v>
      </c>
      <c r="D15" s="298"/>
      <c r="E15" s="426">
        <v>2.5999999999999999E-2</v>
      </c>
      <c r="F15" s="30"/>
      <c r="G15" s="36">
        <f>+G14</f>
        <v>0</v>
      </c>
      <c r="H15" s="296" t="s">
        <v>255</v>
      </c>
      <c r="I15" s="298"/>
      <c r="J15" s="426">
        <v>2.5999999999999999E-2</v>
      </c>
      <c r="L15" s="36">
        <f>+L14</f>
        <v>0</v>
      </c>
      <c r="M15" s="296" t="s">
        <v>254</v>
      </c>
      <c r="N15" s="298"/>
      <c r="O15" s="426">
        <v>2.5999999999999999E-2</v>
      </c>
    </row>
    <row r="16" spans="2:31" hidden="1" x14ac:dyDescent="0.3"/>
    <row r="17" spans="2:15" ht="28.5" hidden="1" x14ac:dyDescent="0.3">
      <c r="B17" s="294" t="str">
        <f>IN_Par_22!$D$11</f>
        <v>-</v>
      </c>
      <c r="C17" s="294" t="s">
        <v>258</v>
      </c>
      <c r="D17" s="295" t="s">
        <v>253</v>
      </c>
      <c r="E17" s="429" t="s">
        <v>259</v>
      </c>
      <c r="F17" s="10"/>
      <c r="G17" s="294" t="str">
        <f>IN_Par_22!$D$11</f>
        <v>-</v>
      </c>
      <c r="H17" s="294" t="s">
        <v>260</v>
      </c>
      <c r="I17" s="295" t="s">
        <v>253</v>
      </c>
      <c r="J17" s="429" t="s">
        <v>259</v>
      </c>
      <c r="L17" s="294" t="str">
        <f>IN_Par_22!$D$11</f>
        <v>-</v>
      </c>
      <c r="M17" s="294" t="s">
        <v>261</v>
      </c>
      <c r="N17" s="295" t="s">
        <v>253</v>
      </c>
      <c r="O17" s="429" t="s">
        <v>259</v>
      </c>
    </row>
    <row r="18" spans="2:15" hidden="1" x14ac:dyDescent="0.3">
      <c r="B18" s="36" t="str">
        <f>+B17</f>
        <v>-</v>
      </c>
      <c r="C18" s="296" t="s">
        <v>262</v>
      </c>
      <c r="D18" s="298"/>
      <c r="E18" s="426">
        <v>5.8000000000000003E-2</v>
      </c>
      <c r="F18" s="30"/>
      <c r="G18" s="36" t="str">
        <f>+G17</f>
        <v>-</v>
      </c>
      <c r="H18" s="296" t="s">
        <v>263</v>
      </c>
      <c r="I18" s="298"/>
      <c r="J18" s="426">
        <v>5.8000000000000003E-2</v>
      </c>
      <c r="L18" s="36" t="str">
        <f>+L17</f>
        <v>-</v>
      </c>
      <c r="M18" s="296" t="s">
        <v>264</v>
      </c>
      <c r="N18" s="298"/>
      <c r="O18" s="426">
        <v>5.8000000000000003E-2</v>
      </c>
    </row>
    <row r="19" spans="2:15" hidden="1" x14ac:dyDescent="0.3">
      <c r="B19" s="36" t="str">
        <f>+B18</f>
        <v>-</v>
      </c>
      <c r="C19" s="296" t="s">
        <v>254</v>
      </c>
      <c r="D19" s="298"/>
      <c r="E19" s="427"/>
      <c r="F19" s="297"/>
      <c r="G19" s="36" t="str">
        <f>+G18</f>
        <v>-</v>
      </c>
      <c r="H19" s="296" t="s">
        <v>262</v>
      </c>
      <c r="I19" s="298"/>
      <c r="J19" s="427"/>
      <c r="L19" s="36" t="str">
        <f>+L18</f>
        <v>-</v>
      </c>
      <c r="M19" s="296" t="s">
        <v>263</v>
      </c>
      <c r="N19" s="298"/>
      <c r="O19" s="427"/>
    </row>
    <row r="20" spans="2:15" hidden="1" x14ac:dyDescent="0.3">
      <c r="B20" s="36" t="str">
        <f>+B19</f>
        <v>-</v>
      </c>
      <c r="C20" s="296" t="s">
        <v>255</v>
      </c>
      <c r="D20" s="298"/>
      <c r="E20" s="427"/>
      <c r="F20" s="297"/>
      <c r="G20" s="36" t="str">
        <f>+G19</f>
        <v>-</v>
      </c>
      <c r="H20" s="296" t="s">
        <v>254</v>
      </c>
      <c r="I20" s="298"/>
      <c r="J20" s="427"/>
      <c r="L20" s="36" t="str">
        <f>+L19</f>
        <v>-</v>
      </c>
      <c r="M20" s="296" t="s">
        <v>262</v>
      </c>
      <c r="N20" s="298"/>
      <c r="O20" s="427"/>
    </row>
    <row r="21" spans="2:15" hidden="1" x14ac:dyDescent="0.3">
      <c r="B21" s="36" t="str">
        <f>+B20</f>
        <v>-</v>
      </c>
      <c r="C21" s="296" t="s">
        <v>256</v>
      </c>
      <c r="D21" s="298"/>
      <c r="E21" s="426">
        <v>2.5999999999999999E-2</v>
      </c>
      <c r="F21" s="30"/>
      <c r="G21" s="36" t="str">
        <f>+G20</f>
        <v>-</v>
      </c>
      <c r="H21" s="296" t="s">
        <v>255</v>
      </c>
      <c r="I21" s="298"/>
      <c r="J21" s="426">
        <v>2.5999999999999999E-2</v>
      </c>
      <c r="L21" s="36" t="str">
        <f>+L20</f>
        <v>-</v>
      </c>
      <c r="M21" s="296" t="s">
        <v>254</v>
      </c>
      <c r="N21" s="298"/>
      <c r="O21" s="426">
        <v>2.5999999999999999E-2</v>
      </c>
    </row>
    <row r="23" spans="2:15" ht="28.5" x14ac:dyDescent="0.3">
      <c r="B23" s="294">
        <f>IN_Par_22!$D$12</f>
        <v>0</v>
      </c>
      <c r="C23" s="294" t="s">
        <v>258</v>
      </c>
      <c r="D23" s="295" t="s">
        <v>253</v>
      </c>
      <c r="E23" s="429" t="s">
        <v>259</v>
      </c>
      <c r="F23" s="10"/>
      <c r="G23" s="294">
        <f>IN_Par_22!$D$12</f>
        <v>0</v>
      </c>
      <c r="H23" s="294" t="s">
        <v>260</v>
      </c>
      <c r="I23" s="295" t="s">
        <v>253</v>
      </c>
      <c r="J23" s="429" t="s">
        <v>259</v>
      </c>
      <c r="L23" s="294">
        <f>IN_Par_22!$D$12</f>
        <v>0</v>
      </c>
      <c r="M23" s="294" t="s">
        <v>261</v>
      </c>
      <c r="N23" s="295" t="s">
        <v>253</v>
      </c>
      <c r="O23" s="429" t="s">
        <v>259</v>
      </c>
    </row>
    <row r="24" spans="2:15" x14ac:dyDescent="0.3">
      <c r="B24" s="36">
        <f>+B23</f>
        <v>0</v>
      </c>
      <c r="C24" s="296" t="s">
        <v>262</v>
      </c>
      <c r="D24" s="298"/>
      <c r="E24" s="426">
        <v>5.8000000000000003E-2</v>
      </c>
      <c r="F24" s="30"/>
      <c r="G24" s="36">
        <f>+G23</f>
        <v>0</v>
      </c>
      <c r="H24" s="296" t="s">
        <v>263</v>
      </c>
      <c r="I24" s="298"/>
      <c r="J24" s="426">
        <v>5.8000000000000003E-2</v>
      </c>
      <c r="L24" s="36">
        <f>+L23</f>
        <v>0</v>
      </c>
      <c r="M24" s="296" t="s">
        <v>264</v>
      </c>
      <c r="N24" s="298"/>
      <c r="O24" s="426">
        <v>5.8000000000000003E-2</v>
      </c>
    </row>
    <row r="25" spans="2:15" x14ac:dyDescent="0.3">
      <c r="B25" s="36">
        <f>+B24</f>
        <v>0</v>
      </c>
      <c r="C25" s="296" t="s">
        <v>254</v>
      </c>
      <c r="D25" s="298"/>
      <c r="E25" s="427"/>
      <c r="F25" s="297"/>
      <c r="G25" s="36">
        <f>+G24</f>
        <v>0</v>
      </c>
      <c r="H25" s="296" t="s">
        <v>262</v>
      </c>
      <c r="I25" s="298"/>
      <c r="J25" s="427"/>
      <c r="L25" s="36">
        <f>+L24</f>
        <v>0</v>
      </c>
      <c r="M25" s="296" t="s">
        <v>263</v>
      </c>
      <c r="N25" s="298"/>
      <c r="O25" s="427"/>
    </row>
    <row r="26" spans="2:15" x14ac:dyDescent="0.3">
      <c r="B26" s="36">
        <f>+B25</f>
        <v>0</v>
      </c>
      <c r="C26" s="296" t="s">
        <v>255</v>
      </c>
      <c r="D26" s="298"/>
      <c r="E26" s="427"/>
      <c r="F26" s="297"/>
      <c r="G26" s="36">
        <f>+G25</f>
        <v>0</v>
      </c>
      <c r="H26" s="296" t="s">
        <v>254</v>
      </c>
      <c r="I26" s="298"/>
      <c r="J26" s="427"/>
      <c r="L26" s="36">
        <f>+L25</f>
        <v>0</v>
      </c>
      <c r="M26" s="296" t="s">
        <v>262</v>
      </c>
      <c r="N26" s="298"/>
      <c r="O26" s="427"/>
    </row>
    <row r="27" spans="2:15" x14ac:dyDescent="0.3">
      <c r="B27" s="36">
        <f>+B26</f>
        <v>0</v>
      </c>
      <c r="C27" s="296" t="s">
        <v>256</v>
      </c>
      <c r="D27" s="298"/>
      <c r="E27" s="426">
        <v>2.5999999999999999E-2</v>
      </c>
      <c r="F27" s="30"/>
      <c r="G27" s="36">
        <f>+G26</f>
        <v>0</v>
      </c>
      <c r="H27" s="296" t="s">
        <v>255</v>
      </c>
      <c r="I27" s="298"/>
      <c r="J27" s="426">
        <v>2.5999999999999999E-2</v>
      </c>
      <c r="L27" s="36">
        <f>+L26</f>
        <v>0</v>
      </c>
      <c r="M27" s="296" t="s">
        <v>254</v>
      </c>
      <c r="N27" s="298"/>
      <c r="O27" s="426">
        <v>2.5999999999999999E-2</v>
      </c>
    </row>
    <row r="30" spans="2:15" x14ac:dyDescent="0.3">
      <c r="E30" s="227" t="s">
        <v>161</v>
      </c>
    </row>
  </sheetData>
  <mergeCells count="3">
    <mergeCell ref="B3:E3"/>
    <mergeCell ref="G3:J3"/>
    <mergeCell ref="L3:O3"/>
  </mergeCells>
  <dataValidations count="2">
    <dataValidation allowBlank="1" showInputMessage="1" showErrorMessage="1" prompt="𝐿𝐼𝐶,𝑎 (c. 14.6 del MTR-2) è il saldo delle immobilizzazioni in corso al 31 dicembre dell’anno (a-2), come risultante dal bilancio, al netto dei saldi che risultino invariati da più di 4 anni. " sqref="D6:D9 D12:D15 D18:D21 D24:D27 I6:I9 I12:I15 I18:I21 I24:I27 N6:N9 N12:N15 N18:N21 N24:N27" xr:uid="{00000000-0002-0000-0E00-000000000000}"/>
    <dataValidation allowBlank="1" showInputMessage="1" showErrorMessage="1" prompt="𝑆𝐿𝐼𝐶,𝑎 (c. 14.6 del MTR-2) è il saggio reale di remunerazione delle immobilizzazioni in corso individuato assumendo un valore decrescente nei 4 anni di remunerazione immediata in tariffa." sqref="J18:J21 O6:O9 J12:J15 J6:J9 E24:E27 E6:E9 E18:E21 E12:E15 O18:O21 J24:J27 O12:O15 O24:O27" xr:uid="{00000000-0002-0000-0E00-000001000000}"/>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499984740745262"/>
    <pageSetUpPr fitToPage="1"/>
  </sheetPr>
  <dimension ref="B2:O11"/>
  <sheetViews>
    <sheetView showGridLines="0" zoomScaleNormal="100" workbookViewId="0">
      <selection activeCell="B7" sqref="B7"/>
    </sheetView>
  </sheetViews>
  <sheetFormatPr defaultColWidth="8.7109375" defaultRowHeight="17.25" x14ac:dyDescent="0.3"/>
  <cols>
    <col min="1" max="1" width="8.7109375" style="9"/>
    <col min="2" max="2" width="90.7109375" style="9" customWidth="1"/>
    <col min="3" max="8" width="17.7109375" style="9" customWidth="1"/>
    <col min="9" max="9" width="5.42578125" style="9" customWidth="1"/>
    <col min="10" max="14" width="16.28515625" style="315" customWidth="1"/>
    <col min="15" max="15" width="4" style="11" customWidth="1"/>
    <col min="16" max="17" width="25.85546875" style="9" customWidth="1"/>
    <col min="18" max="20" width="15.85546875" style="9" customWidth="1"/>
    <col min="21" max="16384" width="8.7109375" style="9"/>
  </cols>
  <sheetData>
    <row r="2" spans="2:15" ht="26.25" thickBot="1" x14ac:dyDescent="0.4">
      <c r="B2" s="677" t="s">
        <v>618</v>
      </c>
      <c r="J2" s="716" t="s">
        <v>610</v>
      </c>
    </row>
    <row r="3" spans="2:15" ht="26.25" thickBot="1" x14ac:dyDescent="0.4">
      <c r="C3" s="677"/>
      <c r="J3" s="717"/>
      <c r="K3" s="718"/>
      <c r="L3" s="718"/>
      <c r="M3" s="718"/>
      <c r="N3" s="719"/>
    </row>
    <row r="4" spans="2:15" x14ac:dyDescent="0.3">
      <c r="B4" s="1021" t="s">
        <v>611</v>
      </c>
      <c r="C4" s="1023" t="s">
        <v>612</v>
      </c>
      <c r="D4" s="1024"/>
      <c r="E4" s="1025"/>
      <c r="F4" s="1023" t="s">
        <v>613</v>
      </c>
      <c r="G4" s="1026"/>
      <c r="H4" s="1027"/>
      <c r="J4" s="720"/>
      <c r="K4" s="721"/>
      <c r="L4" s="721"/>
      <c r="M4" s="721"/>
      <c r="N4" s="722"/>
    </row>
    <row r="5" spans="2:15" ht="18" thickBot="1" x14ac:dyDescent="0.35">
      <c r="B5" s="1022"/>
      <c r="C5" s="669" t="s">
        <v>614</v>
      </c>
      <c r="D5" s="670" t="s">
        <v>615</v>
      </c>
      <c r="E5" s="671" t="s">
        <v>604</v>
      </c>
      <c r="F5" s="669" t="s">
        <v>614</v>
      </c>
      <c r="G5" s="670" t="s">
        <v>615</v>
      </c>
      <c r="H5" s="671" t="s">
        <v>604</v>
      </c>
      <c r="J5" s="720"/>
      <c r="K5" s="721"/>
      <c r="L5" s="721"/>
      <c r="M5" s="721"/>
      <c r="N5" s="722"/>
      <c r="O5" s="9"/>
    </row>
    <row r="6" spans="2:15" ht="18" thickTop="1" x14ac:dyDescent="0.3">
      <c r="B6" s="678" t="s">
        <v>616</v>
      </c>
      <c r="C6" s="672">
        <f>+RicaviCosti_2022!S9</f>
        <v>0</v>
      </c>
      <c r="D6" s="673">
        <f>+RicaviCosti_2022!S20</f>
        <v>0</v>
      </c>
      <c r="E6" s="680">
        <f>SUM(C6:D6)</f>
        <v>0</v>
      </c>
      <c r="F6" s="672"/>
      <c r="G6" s="673">
        <f>+RicaviCosti_2022!R20</f>
        <v>0</v>
      </c>
      <c r="H6" s="680">
        <f>SUM(F6:G6)</f>
        <v>0</v>
      </c>
      <c r="J6" s="720"/>
      <c r="K6" s="721"/>
      <c r="L6" s="721"/>
      <c r="M6" s="721"/>
      <c r="N6" s="722"/>
      <c r="O6" s="9"/>
    </row>
    <row r="7" spans="2:15" x14ac:dyDescent="0.3">
      <c r="B7" s="679" t="s">
        <v>673</v>
      </c>
      <c r="C7" s="674">
        <f>+RicaviCosti_2022!S9</f>
        <v>0</v>
      </c>
      <c r="D7" s="675">
        <f>+RicaviCosti_2022!S10</f>
        <v>0</v>
      </c>
      <c r="E7" s="680">
        <f>SUM(C7:D7)</f>
        <v>0</v>
      </c>
      <c r="F7" s="674">
        <f>+RicaviCosti_2022!R9</f>
        <v>0</v>
      </c>
      <c r="G7" s="675">
        <f>+RicaviCosti_2022!R10</f>
        <v>0</v>
      </c>
      <c r="H7" s="680">
        <f t="shared" ref="H7:H8" si="0">SUM(F7:G7)</f>
        <v>0</v>
      </c>
      <c r="J7" s="720"/>
      <c r="K7" s="721"/>
      <c r="L7" s="721"/>
      <c r="M7" s="721"/>
      <c r="N7" s="722"/>
      <c r="O7" s="9"/>
    </row>
    <row r="8" spans="2:15" ht="18" thickBot="1" x14ac:dyDescent="0.35">
      <c r="B8" s="676" t="s">
        <v>617</v>
      </c>
      <c r="C8" s="680">
        <f>SUM(C6:C7)</f>
        <v>0</v>
      </c>
      <c r="D8" s="680">
        <f t="shared" ref="D8:G8" si="1">SUM(D6:D7)</f>
        <v>0</v>
      </c>
      <c r="E8" s="680">
        <f t="shared" ref="E8" si="2">SUM(C8:D8)</f>
        <v>0</v>
      </c>
      <c r="F8" s="680">
        <f t="shared" si="1"/>
        <v>0</v>
      </c>
      <c r="G8" s="680">
        <f t="shared" si="1"/>
        <v>0</v>
      </c>
      <c r="H8" s="680">
        <f t="shared" si="0"/>
        <v>0</v>
      </c>
      <c r="J8" s="720"/>
      <c r="K8" s="721"/>
      <c r="L8" s="721"/>
      <c r="M8" s="721"/>
      <c r="N8" s="722"/>
      <c r="O8" s="9"/>
    </row>
    <row r="9" spans="2:15" ht="14.1" customHeight="1" x14ac:dyDescent="0.3">
      <c r="J9" s="720"/>
      <c r="K9" s="721"/>
      <c r="L9" s="721"/>
      <c r="M9" s="721"/>
      <c r="N9" s="722"/>
      <c r="O9" s="9"/>
    </row>
    <row r="11" spans="2:15" x14ac:dyDescent="0.3">
      <c r="B11" s="315" t="s">
        <v>623</v>
      </c>
    </row>
  </sheetData>
  <mergeCells count="3">
    <mergeCell ref="B4:B5"/>
    <mergeCell ref="C4:E4"/>
    <mergeCell ref="F4:H4"/>
  </mergeCells>
  <pageMargins left="0.70866141732283472" right="0.70866141732283472" top="0.74803149606299213" bottom="0.74803149606299213" header="0.31496062992125984" footer="0.31496062992125984"/>
  <pageSetup paperSize="9" fitToHeight="9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499984740745262"/>
    <pageSetUpPr fitToPage="1"/>
  </sheetPr>
  <dimension ref="A2:U69"/>
  <sheetViews>
    <sheetView zoomScaleNormal="100" workbookViewId="0">
      <selection activeCell="J25" sqref="J25"/>
    </sheetView>
  </sheetViews>
  <sheetFormatPr defaultColWidth="9.140625" defaultRowHeight="17.25" x14ac:dyDescent="0.3"/>
  <cols>
    <col min="1" max="1" width="4.85546875" style="315" customWidth="1"/>
    <col min="2" max="2" width="9.5703125" style="315" customWidth="1"/>
    <col min="3" max="3" width="14.5703125" style="315" customWidth="1"/>
    <col min="4" max="4" width="86.42578125" style="315" customWidth="1"/>
    <col min="5" max="5" width="17.28515625" style="315" customWidth="1"/>
    <col min="6" max="6" width="22.140625" style="315" bestFit="1" customWidth="1"/>
    <col min="7" max="7" width="14.85546875" style="315" customWidth="1"/>
    <col min="8" max="8" width="16.7109375" style="9" customWidth="1"/>
    <col min="9" max="9" width="20.42578125" style="9" customWidth="1"/>
    <col min="10" max="20" width="16.7109375" style="9" customWidth="1"/>
    <col min="21" max="21" width="16.7109375" style="9" hidden="1" customWidth="1"/>
    <col min="22" max="301" width="16.7109375" style="9" customWidth="1"/>
    <col min="302" max="16384" width="9.140625" style="9"/>
  </cols>
  <sheetData>
    <row r="2" spans="1:21" ht="25.5" x14ac:dyDescent="0.35">
      <c r="C2" s="677" t="s">
        <v>1117</v>
      </c>
    </row>
    <row r="3" spans="1:21" x14ac:dyDescent="0.3">
      <c r="F3" s="710" t="s">
        <v>682</v>
      </c>
      <c r="G3" s="68"/>
      <c r="H3" s="68"/>
      <c r="I3" s="68"/>
    </row>
    <row r="4" spans="1:21" ht="25.5" x14ac:dyDescent="0.3">
      <c r="C4" s="681" t="s">
        <v>595</v>
      </c>
      <c r="F4" s="709" t="s">
        <v>603</v>
      </c>
      <c r="G4" s="709" t="s">
        <v>609</v>
      </c>
      <c r="H4" s="709" t="s">
        <v>625</v>
      </c>
      <c r="I4" s="709" t="s">
        <v>626</v>
      </c>
    </row>
    <row r="5" spans="1:21" hidden="1" x14ac:dyDescent="0.3">
      <c r="A5" s="682"/>
      <c r="D5" s="682"/>
      <c r="E5" s="682"/>
      <c r="F5" s="711" t="s">
        <v>660</v>
      </c>
      <c r="G5" s="712">
        <f>G40</f>
        <v>0</v>
      </c>
      <c r="H5" s="68"/>
      <c r="I5" s="68"/>
    </row>
    <row r="6" spans="1:21" hidden="1" x14ac:dyDescent="0.3">
      <c r="A6" s="682"/>
      <c r="B6" s="681"/>
      <c r="F6" s="713" t="s">
        <v>661</v>
      </c>
      <c r="G6" s="714">
        <f>SUM(G45:G54)</f>
        <v>0</v>
      </c>
      <c r="H6" s="68"/>
      <c r="I6" s="68"/>
    </row>
    <row r="7" spans="1:21" hidden="1" x14ac:dyDescent="0.3">
      <c r="A7" s="682"/>
      <c r="B7" s="681"/>
      <c r="D7" s="682"/>
      <c r="E7" s="682"/>
      <c r="F7" s="713" t="s">
        <v>662</v>
      </c>
      <c r="G7" s="714">
        <f>SUM(G58:G67)</f>
        <v>0</v>
      </c>
      <c r="H7" s="68"/>
      <c r="I7" s="68"/>
    </row>
    <row r="8" spans="1:21" x14ac:dyDescent="0.3">
      <c r="A8" s="682"/>
      <c r="B8" s="681"/>
      <c r="C8" s="681"/>
      <c r="D8" s="682"/>
      <c r="E8" s="682"/>
      <c r="F8" s="711" t="s">
        <v>680</v>
      </c>
      <c r="G8" s="712">
        <f>SUM(G16:G23)</f>
        <v>0</v>
      </c>
      <c r="H8" s="712">
        <f>SUM(H16:H23)</f>
        <v>0</v>
      </c>
      <c r="I8" s="712">
        <f>SUM(I16:I23)</f>
        <v>0</v>
      </c>
    </row>
    <row r="9" spans="1:21" x14ac:dyDescent="0.3">
      <c r="A9" s="682"/>
      <c r="B9" s="681"/>
      <c r="D9" s="682"/>
      <c r="E9" s="682"/>
      <c r="F9" s="711" t="s">
        <v>681</v>
      </c>
      <c r="G9" s="712">
        <f>SUM(G27:G34)</f>
        <v>0</v>
      </c>
      <c r="H9" s="712">
        <f>SUM(H27:H34)</f>
        <v>0</v>
      </c>
      <c r="I9" s="712">
        <f>SUM(I27:I34)</f>
        <v>0</v>
      </c>
    </row>
    <row r="10" spans="1:21" x14ac:dyDescent="0.3">
      <c r="A10" s="682"/>
      <c r="B10" s="681"/>
      <c r="D10" s="682"/>
      <c r="E10" s="682"/>
      <c r="F10" s="715" t="s">
        <v>604</v>
      </c>
      <c r="G10" s="714">
        <f>SUM(G5:G9)</f>
        <v>0</v>
      </c>
      <c r="H10" s="714">
        <f t="shared" ref="H10:I10" si="0">SUM(H5:H9)</f>
        <v>0</v>
      </c>
      <c r="I10" s="714">
        <f t="shared" si="0"/>
        <v>0</v>
      </c>
    </row>
    <row r="11" spans="1:21" ht="16.5" x14ac:dyDescent="0.3">
      <c r="A11" s="9"/>
      <c r="B11" s="9"/>
      <c r="C11" s="9"/>
      <c r="D11" s="9"/>
      <c r="E11" s="9"/>
      <c r="F11" s="9"/>
      <c r="G11" s="9"/>
    </row>
    <row r="13" spans="1:21" ht="26.25" customHeight="1" thickBot="1" x14ac:dyDescent="0.35">
      <c r="C13" s="681" t="s">
        <v>683</v>
      </c>
    </row>
    <row r="14" spans="1:21" ht="35.25" customHeight="1" thickBot="1" x14ac:dyDescent="0.35">
      <c r="A14" s="504"/>
      <c r="B14" s="504"/>
      <c r="C14" s="1033" t="s">
        <v>1118</v>
      </c>
      <c r="D14" s="1036" t="s">
        <v>608</v>
      </c>
      <c r="E14" s="1036"/>
      <c r="F14" s="1036"/>
      <c r="G14" s="1037"/>
    </row>
    <row r="15" spans="1:21" ht="29.45" customHeight="1" x14ac:dyDescent="0.3">
      <c r="A15" s="9"/>
      <c r="B15" s="9"/>
      <c r="C15" s="1034"/>
      <c r="D15" s="280" t="s">
        <v>594</v>
      </c>
      <c r="E15" s="280" t="s">
        <v>679</v>
      </c>
      <c r="F15" s="280" t="s">
        <v>510</v>
      </c>
      <c r="G15" s="280" t="s">
        <v>624</v>
      </c>
      <c r="H15" s="280" t="s">
        <v>625</v>
      </c>
      <c r="I15" s="280" t="s">
        <v>626</v>
      </c>
      <c r="U15" s="9" t="s">
        <v>674</v>
      </c>
    </row>
    <row r="16" spans="1:21" ht="15.75" customHeight="1" x14ac:dyDescent="0.3">
      <c r="A16" s="9"/>
      <c r="B16" s="9"/>
      <c r="C16" s="1034"/>
      <c r="D16" s="724"/>
      <c r="E16" s="724"/>
      <c r="F16" s="725">
        <v>2022</v>
      </c>
      <c r="G16" s="726"/>
      <c r="H16" s="726"/>
      <c r="I16" s="727">
        <f>G16-H16</f>
        <v>0</v>
      </c>
      <c r="U16" s="9" t="s">
        <v>675</v>
      </c>
    </row>
    <row r="17" spans="1:21" ht="15.75" customHeight="1" x14ac:dyDescent="0.3">
      <c r="A17" s="9"/>
      <c r="B17" s="9"/>
      <c r="C17" s="1034"/>
      <c r="D17" s="724"/>
      <c r="E17" s="724"/>
      <c r="F17" s="725">
        <v>2022</v>
      </c>
      <c r="G17" s="726"/>
      <c r="H17" s="726"/>
      <c r="I17" s="727">
        <f t="shared" ref="I17:I23" si="1">G17-H17</f>
        <v>0</v>
      </c>
      <c r="U17" s="9" t="s">
        <v>676</v>
      </c>
    </row>
    <row r="18" spans="1:21" ht="15.75" customHeight="1" x14ac:dyDescent="0.3">
      <c r="A18" s="9"/>
      <c r="B18" s="9"/>
      <c r="C18" s="1034"/>
      <c r="D18" s="724"/>
      <c r="E18" s="724"/>
      <c r="F18" s="725">
        <v>2022</v>
      </c>
      <c r="G18" s="726"/>
      <c r="H18" s="726"/>
      <c r="I18" s="727">
        <f t="shared" si="1"/>
        <v>0</v>
      </c>
      <c r="U18" s="9" t="s">
        <v>677</v>
      </c>
    </row>
    <row r="19" spans="1:21" ht="15.75" customHeight="1" x14ac:dyDescent="0.3">
      <c r="A19" s="9"/>
      <c r="B19" s="9"/>
      <c r="C19" s="1034"/>
      <c r="D19" s="724"/>
      <c r="E19" s="724"/>
      <c r="F19" s="725">
        <v>2022</v>
      </c>
      <c r="G19" s="726"/>
      <c r="H19" s="726"/>
      <c r="I19" s="727">
        <f t="shared" si="1"/>
        <v>0</v>
      </c>
      <c r="U19" s="9" t="s">
        <v>678</v>
      </c>
    </row>
    <row r="20" spans="1:21" ht="15.75" customHeight="1" x14ac:dyDescent="0.3">
      <c r="A20" s="9"/>
      <c r="B20" s="9"/>
      <c r="C20" s="1034"/>
      <c r="D20" s="724"/>
      <c r="E20" s="724"/>
      <c r="F20" s="725">
        <v>2022</v>
      </c>
      <c r="G20" s="726"/>
      <c r="H20" s="726"/>
      <c r="I20" s="727">
        <f t="shared" si="1"/>
        <v>0</v>
      </c>
    </row>
    <row r="21" spans="1:21" ht="16.5" x14ac:dyDescent="0.3">
      <c r="A21" s="9"/>
      <c r="B21" s="9"/>
      <c r="C21" s="1034"/>
      <c r="D21" s="728"/>
      <c r="E21" s="728"/>
      <c r="F21" s="729">
        <v>2022</v>
      </c>
      <c r="G21" s="730"/>
      <c r="H21" s="730"/>
      <c r="I21" s="727">
        <f t="shared" si="1"/>
        <v>0</v>
      </c>
    </row>
    <row r="22" spans="1:21" ht="16.5" x14ac:dyDescent="0.3">
      <c r="A22" s="9"/>
      <c r="B22" s="9"/>
      <c r="C22" s="1034"/>
      <c r="D22" s="728"/>
      <c r="E22" s="728"/>
      <c r="F22" s="707">
        <v>2022</v>
      </c>
      <c r="G22" s="730"/>
      <c r="H22" s="730"/>
      <c r="I22" s="727">
        <f t="shared" si="1"/>
        <v>0</v>
      </c>
    </row>
    <row r="23" spans="1:21" thickBot="1" x14ac:dyDescent="0.35">
      <c r="A23" s="9"/>
      <c r="B23" s="9"/>
      <c r="C23" s="1035"/>
      <c r="D23" s="731"/>
      <c r="E23" s="731"/>
      <c r="F23" s="732">
        <v>2022</v>
      </c>
      <c r="G23" s="733"/>
      <c r="H23" s="733"/>
      <c r="I23" s="727">
        <f t="shared" si="1"/>
        <v>0</v>
      </c>
    </row>
    <row r="24" spans="1:21" ht="16.5" customHeight="1" thickBot="1" x14ac:dyDescent="0.35">
      <c r="A24" s="9"/>
      <c r="B24" s="9"/>
      <c r="C24" s="9"/>
      <c r="D24" s="9"/>
      <c r="E24" s="9"/>
      <c r="F24" s="9"/>
      <c r="G24" s="9"/>
    </row>
    <row r="25" spans="1:21" ht="35.25" customHeight="1" thickBot="1" x14ac:dyDescent="0.35">
      <c r="A25" s="504"/>
      <c r="B25" s="504"/>
      <c r="C25" s="1033" t="s">
        <v>1119</v>
      </c>
      <c r="D25" s="1036" t="s">
        <v>608</v>
      </c>
      <c r="E25" s="1036"/>
      <c r="F25" s="1036"/>
      <c r="G25" s="1037"/>
    </row>
    <row r="26" spans="1:21" ht="36.6" customHeight="1" x14ac:dyDescent="0.3">
      <c r="A26" s="9"/>
      <c r="B26" s="9"/>
      <c r="C26" s="1034"/>
      <c r="D26" s="280" t="s">
        <v>594</v>
      </c>
      <c r="E26" s="280" t="str">
        <f>+E15</f>
        <v>Natura costo previsionale</v>
      </c>
      <c r="F26" s="280" t="s">
        <v>510</v>
      </c>
      <c r="G26" s="280" t="s">
        <v>624</v>
      </c>
      <c r="H26" s="280" t="s">
        <v>625</v>
      </c>
      <c r="I26" s="280" t="s">
        <v>626</v>
      </c>
    </row>
    <row r="27" spans="1:21" ht="15.75" customHeight="1" x14ac:dyDescent="0.3">
      <c r="A27" s="9"/>
      <c r="B27" s="9"/>
      <c r="C27" s="1034"/>
      <c r="D27" s="724"/>
      <c r="E27" s="724"/>
      <c r="F27" s="725">
        <v>2022</v>
      </c>
      <c r="G27" s="726"/>
      <c r="H27" s="726"/>
      <c r="I27" s="727">
        <f>G27-H27</f>
        <v>0</v>
      </c>
    </row>
    <row r="28" spans="1:21" ht="15.75" customHeight="1" x14ac:dyDescent="0.3">
      <c r="A28" s="9"/>
      <c r="B28" s="9"/>
      <c r="C28" s="1034"/>
      <c r="D28" s="724"/>
      <c r="E28" s="724"/>
      <c r="F28" s="725">
        <v>2022</v>
      </c>
      <c r="G28" s="726"/>
      <c r="H28" s="726"/>
      <c r="I28" s="727">
        <f t="shared" ref="I28:I34" si="2">G28-H28</f>
        <v>0</v>
      </c>
    </row>
    <row r="29" spans="1:21" ht="15.75" customHeight="1" x14ac:dyDescent="0.3">
      <c r="A29" s="9"/>
      <c r="B29" s="9"/>
      <c r="C29" s="1034"/>
      <c r="D29" s="724"/>
      <c r="E29" s="724"/>
      <c r="F29" s="725">
        <v>2022</v>
      </c>
      <c r="G29" s="726"/>
      <c r="H29" s="726"/>
      <c r="I29" s="727">
        <f t="shared" si="2"/>
        <v>0</v>
      </c>
    </row>
    <row r="30" spans="1:21" ht="15.75" customHeight="1" x14ac:dyDescent="0.3">
      <c r="A30" s="9"/>
      <c r="B30" s="9"/>
      <c r="C30" s="1034"/>
      <c r="D30" s="724"/>
      <c r="E30" s="724"/>
      <c r="F30" s="725">
        <v>2022</v>
      </c>
      <c r="G30" s="726"/>
      <c r="H30" s="726"/>
      <c r="I30" s="727">
        <f t="shared" si="2"/>
        <v>0</v>
      </c>
    </row>
    <row r="31" spans="1:21" ht="15.75" customHeight="1" x14ac:dyDescent="0.3">
      <c r="A31" s="9"/>
      <c r="B31" s="9"/>
      <c r="C31" s="1034"/>
      <c r="D31" s="724"/>
      <c r="E31" s="724"/>
      <c r="F31" s="725">
        <v>2022</v>
      </c>
      <c r="G31" s="726"/>
      <c r="H31" s="726"/>
      <c r="I31" s="727">
        <f t="shared" si="2"/>
        <v>0</v>
      </c>
    </row>
    <row r="32" spans="1:21" ht="16.5" x14ac:dyDescent="0.3">
      <c r="A32" s="9"/>
      <c r="B32" s="9"/>
      <c r="C32" s="1034"/>
      <c r="D32" s="728"/>
      <c r="E32" s="728"/>
      <c r="F32" s="729">
        <v>2022</v>
      </c>
      <c r="G32" s="730"/>
      <c r="H32" s="730"/>
      <c r="I32" s="727">
        <f t="shared" si="2"/>
        <v>0</v>
      </c>
    </row>
    <row r="33" spans="1:9" ht="16.5" x14ac:dyDescent="0.3">
      <c r="A33" s="9"/>
      <c r="B33" s="9"/>
      <c r="C33" s="1034"/>
      <c r="D33" s="728"/>
      <c r="E33" s="728"/>
      <c r="F33" s="707">
        <v>2022</v>
      </c>
      <c r="G33" s="730"/>
      <c r="H33" s="730"/>
      <c r="I33" s="727">
        <f t="shared" si="2"/>
        <v>0</v>
      </c>
    </row>
    <row r="34" spans="1:9" thickBot="1" x14ac:dyDescent="0.35">
      <c r="A34" s="9"/>
      <c r="B34" s="9"/>
      <c r="C34" s="1035"/>
      <c r="D34" s="731"/>
      <c r="E34" s="731"/>
      <c r="F34" s="732">
        <v>2022</v>
      </c>
      <c r="G34" s="733"/>
      <c r="H34" s="733"/>
      <c r="I34" s="727">
        <f t="shared" si="2"/>
        <v>0</v>
      </c>
    </row>
    <row r="35" spans="1:9" ht="16.5" x14ac:dyDescent="0.3">
      <c r="A35" s="9"/>
      <c r="B35" s="9"/>
      <c r="C35" s="9"/>
      <c r="D35" s="9"/>
      <c r="E35" s="9"/>
      <c r="F35" s="9"/>
      <c r="G35" s="9"/>
    </row>
    <row r="37" spans="1:9" ht="26.25" hidden="1" customHeight="1" thickBot="1" x14ac:dyDescent="0.35">
      <c r="C37" s="681" t="s">
        <v>655</v>
      </c>
    </row>
    <row r="38" spans="1:9" ht="42" hidden="1" customHeight="1" thickBot="1" x14ac:dyDescent="0.35">
      <c r="A38" s="684"/>
      <c r="B38" s="684"/>
      <c r="C38" s="1038" t="s">
        <v>656</v>
      </c>
      <c r="D38" s="1041" t="s">
        <v>605</v>
      </c>
      <c r="E38" s="1031"/>
      <c r="F38" s="1031"/>
      <c r="G38" s="1032"/>
    </row>
    <row r="39" spans="1:9" ht="18" hidden="1" thickBot="1" x14ac:dyDescent="0.35">
      <c r="A39" s="684"/>
      <c r="B39" s="684"/>
      <c r="C39" s="1039"/>
      <c r="D39" s="685" t="s">
        <v>594</v>
      </c>
      <c r="E39" s="691"/>
      <c r="F39" s="686" t="s">
        <v>510</v>
      </c>
      <c r="G39" s="687" t="s">
        <v>606</v>
      </c>
    </row>
    <row r="40" spans="1:9" ht="15.75" hidden="1" customHeight="1" thickBot="1" x14ac:dyDescent="0.35">
      <c r="C40" s="1040"/>
      <c r="D40" s="688"/>
      <c r="E40" s="688"/>
      <c r="F40" s="689">
        <v>2021</v>
      </c>
      <c r="G40" s="690"/>
    </row>
    <row r="41" spans="1:9" hidden="1" x14ac:dyDescent="0.3"/>
    <row r="42" spans="1:9" ht="26.25" hidden="1" customHeight="1" thickBot="1" x14ac:dyDescent="0.35">
      <c r="C42" s="681" t="s">
        <v>657</v>
      </c>
    </row>
    <row r="43" spans="1:9" ht="35.25" hidden="1" customHeight="1" thickBot="1" x14ac:dyDescent="0.35">
      <c r="A43" s="684"/>
      <c r="B43" s="684"/>
      <c r="C43" s="1028" t="s">
        <v>658</v>
      </c>
      <c r="D43" s="1031" t="s">
        <v>607</v>
      </c>
      <c r="E43" s="1031"/>
      <c r="F43" s="1031"/>
      <c r="G43" s="1032"/>
    </row>
    <row r="44" spans="1:9" ht="15.75" hidden="1" customHeight="1" thickBot="1" x14ac:dyDescent="0.35">
      <c r="C44" s="1029"/>
      <c r="D44" s="691" t="s">
        <v>594</v>
      </c>
      <c r="E44" s="691"/>
      <c r="F44" s="686" t="s">
        <v>510</v>
      </c>
      <c r="G44" s="687" t="s">
        <v>606</v>
      </c>
    </row>
    <row r="45" spans="1:9" ht="15.75" hidden="1" customHeight="1" x14ac:dyDescent="0.3">
      <c r="C45" s="1029"/>
      <c r="D45" s="692"/>
      <c r="E45" s="692"/>
      <c r="F45" s="693">
        <v>2021</v>
      </c>
      <c r="G45" s="694"/>
      <c r="H45" s="687" t="s">
        <v>625</v>
      </c>
      <c r="I45" s="687" t="s">
        <v>626</v>
      </c>
    </row>
    <row r="46" spans="1:9" ht="15.75" hidden="1" customHeight="1" x14ac:dyDescent="0.3">
      <c r="C46" s="1029"/>
      <c r="D46" s="692"/>
      <c r="E46" s="692"/>
      <c r="F46" s="693">
        <v>2021</v>
      </c>
      <c r="G46" s="694"/>
      <c r="H46" s="694"/>
      <c r="I46" s="694"/>
    </row>
    <row r="47" spans="1:9" ht="15.75" hidden="1" customHeight="1" x14ac:dyDescent="0.3">
      <c r="C47" s="1029"/>
      <c r="D47" s="692"/>
      <c r="E47" s="692"/>
      <c r="F47" s="693">
        <v>2021</v>
      </c>
      <c r="G47" s="694"/>
      <c r="H47" s="694"/>
      <c r="I47" s="694"/>
    </row>
    <row r="48" spans="1:9" ht="15.75" hidden="1" customHeight="1" x14ac:dyDescent="0.3">
      <c r="C48" s="1029"/>
      <c r="D48" s="692"/>
      <c r="E48" s="692"/>
      <c r="F48" s="693">
        <v>2021</v>
      </c>
      <c r="G48" s="694"/>
      <c r="H48" s="694"/>
      <c r="I48" s="694"/>
    </row>
    <row r="49" spans="1:9" ht="15.75" hidden="1" customHeight="1" x14ac:dyDescent="0.3">
      <c r="C49" s="1029"/>
      <c r="D49" s="692"/>
      <c r="E49" s="692"/>
      <c r="F49" s="693">
        <v>2021</v>
      </c>
      <c r="G49" s="694"/>
      <c r="H49" s="694"/>
      <c r="I49" s="694"/>
    </row>
    <row r="50" spans="1:9" ht="15.75" hidden="1" customHeight="1" x14ac:dyDescent="0.3">
      <c r="C50" s="1029"/>
      <c r="D50" s="692"/>
      <c r="E50" s="692"/>
      <c r="F50" s="693">
        <v>2021</v>
      </c>
      <c r="G50" s="694"/>
      <c r="H50" s="694"/>
      <c r="I50" s="694"/>
    </row>
    <row r="51" spans="1:9" ht="15.75" hidden="1" customHeight="1" x14ac:dyDescent="0.3">
      <c r="C51" s="1029"/>
      <c r="D51" s="692"/>
      <c r="E51" s="692"/>
      <c r="F51" s="693">
        <v>2021</v>
      </c>
      <c r="G51" s="694"/>
      <c r="H51" s="694"/>
      <c r="I51" s="694"/>
    </row>
    <row r="52" spans="1:9" hidden="1" x14ac:dyDescent="0.3">
      <c r="C52" s="1029"/>
      <c r="D52" s="695"/>
      <c r="E52" s="695"/>
      <c r="F52" s="696">
        <v>2021</v>
      </c>
      <c r="G52" s="697"/>
      <c r="H52" s="694"/>
      <c r="I52" s="694"/>
    </row>
    <row r="53" spans="1:9" hidden="1" x14ac:dyDescent="0.3">
      <c r="C53" s="1029"/>
      <c r="D53" s="695"/>
      <c r="E53" s="695"/>
      <c r="F53" s="698">
        <v>2021</v>
      </c>
      <c r="G53" s="697"/>
      <c r="H53" s="697"/>
      <c r="I53" s="697"/>
    </row>
    <row r="54" spans="1:9" ht="18" hidden="1" thickBot="1" x14ac:dyDescent="0.35">
      <c r="C54" s="1030"/>
      <c r="D54" s="699"/>
      <c r="E54" s="699"/>
      <c r="F54" s="700">
        <v>2021</v>
      </c>
      <c r="G54" s="701"/>
      <c r="H54" s="697"/>
      <c r="I54" s="697"/>
    </row>
    <row r="55" spans="1:9" ht="16.5" hidden="1" customHeight="1" thickBot="1" x14ac:dyDescent="0.35">
      <c r="A55" s="9"/>
      <c r="B55" s="9"/>
      <c r="C55" s="9"/>
      <c r="D55" s="9"/>
      <c r="E55" s="9"/>
      <c r="F55" s="9"/>
      <c r="G55" s="9"/>
      <c r="H55" s="701"/>
      <c r="I55" s="701"/>
    </row>
    <row r="56" spans="1:9" ht="35.25" hidden="1" customHeight="1" thickBot="1" x14ac:dyDescent="0.35">
      <c r="A56" s="684"/>
      <c r="B56" s="684"/>
      <c r="C56" s="1028" t="s">
        <v>659</v>
      </c>
      <c r="D56" s="1031" t="s">
        <v>607</v>
      </c>
      <c r="E56" s="1031"/>
      <c r="F56" s="1031"/>
      <c r="G56" s="1032"/>
    </row>
    <row r="57" spans="1:9" ht="15.75" hidden="1" customHeight="1" thickBot="1" x14ac:dyDescent="0.35">
      <c r="C57" s="1029"/>
      <c r="D57" s="691" t="s">
        <v>594</v>
      </c>
      <c r="E57" s="691"/>
      <c r="F57" s="686" t="s">
        <v>510</v>
      </c>
      <c r="G57" s="687" t="s">
        <v>606</v>
      </c>
    </row>
    <row r="58" spans="1:9" ht="15.75" hidden="1" customHeight="1" x14ac:dyDescent="0.3">
      <c r="C58" s="1029"/>
      <c r="D58" s="692"/>
      <c r="E58" s="692"/>
      <c r="F58" s="693">
        <v>2021</v>
      </c>
      <c r="G58" s="694"/>
      <c r="H58" s="687" t="s">
        <v>625</v>
      </c>
      <c r="I58" s="687" t="s">
        <v>626</v>
      </c>
    </row>
    <row r="59" spans="1:9" ht="15.75" hidden="1" customHeight="1" x14ac:dyDescent="0.3">
      <c r="C59" s="1029"/>
      <c r="D59" s="692"/>
      <c r="E59" s="692"/>
      <c r="F59" s="693">
        <v>2021</v>
      </c>
      <c r="G59" s="694"/>
      <c r="H59" s="694"/>
      <c r="I59" s="694"/>
    </row>
    <row r="60" spans="1:9" ht="15.75" hidden="1" customHeight="1" x14ac:dyDescent="0.3">
      <c r="C60" s="1029"/>
      <c r="D60" s="692"/>
      <c r="E60" s="692"/>
      <c r="F60" s="693">
        <v>2021</v>
      </c>
      <c r="G60" s="694"/>
      <c r="H60" s="694"/>
      <c r="I60" s="694"/>
    </row>
    <row r="61" spans="1:9" ht="15.75" hidden="1" customHeight="1" x14ac:dyDescent="0.3">
      <c r="C61" s="1029"/>
      <c r="D61" s="692"/>
      <c r="E61" s="692"/>
      <c r="F61" s="693">
        <v>2021</v>
      </c>
      <c r="G61" s="694"/>
      <c r="H61" s="694"/>
      <c r="I61" s="694"/>
    </row>
    <row r="62" spans="1:9" ht="15.75" hidden="1" customHeight="1" x14ac:dyDescent="0.3">
      <c r="C62" s="1029"/>
      <c r="D62" s="692"/>
      <c r="E62" s="692"/>
      <c r="F62" s="693">
        <v>2021</v>
      </c>
      <c r="G62" s="694"/>
      <c r="H62" s="694"/>
      <c r="I62" s="694"/>
    </row>
    <row r="63" spans="1:9" ht="15.75" hidden="1" customHeight="1" x14ac:dyDescent="0.3">
      <c r="C63" s="1029"/>
      <c r="D63" s="692"/>
      <c r="E63" s="692"/>
      <c r="F63" s="693">
        <v>2021</v>
      </c>
      <c r="G63" s="694"/>
      <c r="H63" s="694"/>
      <c r="I63" s="694"/>
    </row>
    <row r="64" spans="1:9" ht="15.75" hidden="1" customHeight="1" x14ac:dyDescent="0.3">
      <c r="C64" s="1029"/>
      <c r="D64" s="692"/>
      <c r="E64" s="692"/>
      <c r="F64" s="693">
        <v>2021</v>
      </c>
      <c r="G64" s="694"/>
      <c r="H64" s="694"/>
      <c r="I64" s="694"/>
    </row>
    <row r="65" spans="3:9" hidden="1" x14ac:dyDescent="0.3">
      <c r="C65" s="1029"/>
      <c r="D65" s="695"/>
      <c r="E65" s="695"/>
      <c r="F65" s="696">
        <v>2021</v>
      </c>
      <c r="G65" s="697"/>
      <c r="H65" s="694"/>
      <c r="I65" s="694"/>
    </row>
    <row r="66" spans="3:9" hidden="1" x14ac:dyDescent="0.3">
      <c r="C66" s="1029"/>
      <c r="D66" s="695"/>
      <c r="E66" s="695"/>
      <c r="F66" s="698">
        <v>2021</v>
      </c>
      <c r="G66" s="697"/>
      <c r="H66" s="697"/>
      <c r="I66" s="697"/>
    </row>
    <row r="67" spans="3:9" ht="18" hidden="1" thickBot="1" x14ac:dyDescent="0.35">
      <c r="C67" s="1030"/>
      <c r="D67" s="699"/>
      <c r="E67" s="699"/>
      <c r="F67" s="700">
        <v>2021</v>
      </c>
      <c r="G67" s="701"/>
      <c r="H67" s="697"/>
      <c r="I67" s="697"/>
    </row>
    <row r="68" spans="3:9" x14ac:dyDescent="0.3">
      <c r="H68" s="315"/>
      <c r="I68" s="315"/>
    </row>
    <row r="69" spans="3:9" x14ac:dyDescent="0.3">
      <c r="I69" s="315"/>
    </row>
  </sheetData>
  <mergeCells count="10">
    <mergeCell ref="C43:C54"/>
    <mergeCell ref="D43:G43"/>
    <mergeCell ref="C56:C67"/>
    <mergeCell ref="D56:G56"/>
    <mergeCell ref="C14:C23"/>
    <mergeCell ref="D14:G14"/>
    <mergeCell ref="C25:C34"/>
    <mergeCell ref="D25:G25"/>
    <mergeCell ref="C38:C40"/>
    <mergeCell ref="D38:G38"/>
  </mergeCells>
  <dataValidations disablePrompts="1" count="1">
    <dataValidation type="list" allowBlank="1" showInputMessage="1" showErrorMessage="1" sqref="E16:E23 E27:E34" xr:uid="{00000000-0002-0000-1000-000000000000}">
      <formula1>$U$15:$U$19</formula1>
    </dataValidation>
  </dataValidations>
  <pageMargins left="0.70866141732283472" right="0.70866141732283472" top="0.74803149606299213" bottom="0.74803149606299213" header="0.31496062992125984" footer="0.31496062992125984"/>
  <pageSetup paperSize="9" scale="10" fitToHeight="9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3"/>
    <pageSetUpPr fitToPage="1"/>
  </sheetPr>
  <dimension ref="A1:M33"/>
  <sheetViews>
    <sheetView showGridLines="0" zoomScale="85" zoomScaleNormal="85" workbookViewId="0">
      <selection activeCell="F10" sqref="F10"/>
    </sheetView>
  </sheetViews>
  <sheetFormatPr defaultColWidth="9.140625" defaultRowHeight="17.25" zeroHeight="1" x14ac:dyDescent="0.3"/>
  <cols>
    <col min="1" max="1" width="4.85546875" style="315" customWidth="1"/>
    <col min="2" max="2" width="9.5703125" style="315" customWidth="1"/>
    <col min="3" max="3" width="14.5703125" style="315" customWidth="1"/>
    <col min="4" max="4" width="96.7109375" style="315" customWidth="1"/>
    <col min="5" max="5" width="11.42578125" style="315" customWidth="1"/>
    <col min="6" max="6" width="18.28515625" style="315" customWidth="1"/>
    <col min="7" max="300" width="16.7109375" style="9" customWidth="1"/>
    <col min="301" max="16384" width="9.140625" style="9"/>
  </cols>
  <sheetData>
    <row r="1" spans="1:9" x14ac:dyDescent="0.3"/>
    <row r="2" spans="1:9" ht="25.5" x14ac:dyDescent="0.35">
      <c r="B2" s="677" t="s">
        <v>1120</v>
      </c>
    </row>
    <row r="3" spans="1:9" x14ac:dyDescent="0.3"/>
    <row r="4" spans="1:9" x14ac:dyDescent="0.3">
      <c r="B4" s="681" t="s">
        <v>595</v>
      </c>
    </row>
    <row r="5" spans="1:9" x14ac:dyDescent="0.3">
      <c r="A5" s="682"/>
      <c r="B5" s="681" t="s">
        <v>596</v>
      </c>
      <c r="D5" s="682"/>
      <c r="E5" s="682"/>
      <c r="F5" s="682"/>
    </row>
    <row r="6" spans="1:9" x14ac:dyDescent="0.3">
      <c r="A6" s="682"/>
      <c r="B6" s="681"/>
      <c r="D6" s="682"/>
      <c r="E6" s="682"/>
      <c r="F6" s="682"/>
    </row>
    <row r="7" spans="1:9" ht="19.5" thickBot="1" x14ac:dyDescent="0.35">
      <c r="A7" s="682"/>
      <c r="B7" s="681"/>
      <c r="C7" s="723" t="s">
        <v>663</v>
      </c>
      <c r="D7" s="11"/>
      <c r="E7" s="11"/>
      <c r="F7" s="11"/>
    </row>
    <row r="8" spans="1:9" ht="37.5" customHeight="1" x14ac:dyDescent="0.3">
      <c r="A8" s="682"/>
      <c r="B8" s="681"/>
      <c r="C8" s="1033" t="s">
        <v>664</v>
      </c>
      <c r="D8" s="1042" t="s">
        <v>597</v>
      </c>
      <c r="E8" s="1043"/>
      <c r="F8" s="1044"/>
    </row>
    <row r="9" spans="1:9" ht="28.5" x14ac:dyDescent="0.3">
      <c r="A9" s="682"/>
      <c r="B9" s="681"/>
      <c r="C9" s="1034"/>
      <c r="D9" s="280" t="s">
        <v>594</v>
      </c>
      <c r="E9" s="280" t="s">
        <v>510</v>
      </c>
      <c r="F9" s="280" t="s">
        <v>671</v>
      </c>
    </row>
    <row r="10" spans="1:9" ht="33" x14ac:dyDescent="0.3">
      <c r="A10" s="682"/>
      <c r="B10" s="681"/>
      <c r="C10" s="1034"/>
      <c r="D10" s="706" t="s">
        <v>1122</v>
      </c>
      <c r="E10" s="753">
        <v>2022</v>
      </c>
      <c r="F10" s="928"/>
    </row>
    <row r="11" spans="1:9" x14ac:dyDescent="0.3">
      <c r="A11" s="682"/>
      <c r="B11" s="681"/>
      <c r="C11" s="1034"/>
      <c r="D11" s="708" t="s">
        <v>598</v>
      </c>
      <c r="E11" s="753">
        <v>2022</v>
      </c>
      <c r="F11" s="928"/>
    </row>
    <row r="12" spans="1:9" x14ac:dyDescent="0.3">
      <c r="A12" s="682"/>
      <c r="B12" s="681"/>
      <c r="C12" s="1034"/>
      <c r="D12" s="708" t="s">
        <v>599</v>
      </c>
      <c r="E12" s="753">
        <v>2022</v>
      </c>
      <c r="F12" s="928"/>
    </row>
    <row r="13" spans="1:9" x14ac:dyDescent="0.3">
      <c r="A13" s="682"/>
      <c r="B13" s="681"/>
      <c r="C13" s="1034"/>
      <c r="D13" s="708" t="s">
        <v>600</v>
      </c>
      <c r="E13" s="753">
        <v>2022</v>
      </c>
      <c r="F13" s="928"/>
    </row>
    <row r="14" spans="1:9" ht="33" x14ac:dyDescent="0.3">
      <c r="C14" s="1035"/>
      <c r="D14" s="754" t="s">
        <v>601</v>
      </c>
      <c r="E14" s="755">
        <v>2022</v>
      </c>
      <c r="F14" s="929"/>
      <c r="G14" s="756" t="s">
        <v>1124</v>
      </c>
      <c r="H14" s="751" t="s">
        <v>627</v>
      </c>
    </row>
    <row r="15" spans="1:9" x14ac:dyDescent="0.3">
      <c r="C15" s="9"/>
      <c r="D15" s="280" t="s">
        <v>689</v>
      </c>
      <c r="E15" s="757">
        <v>2022</v>
      </c>
      <c r="F15" s="912">
        <f>+SUM(F10:F14)</f>
        <v>0</v>
      </c>
      <c r="G15" s="930"/>
      <c r="H15" s="913">
        <f>+G15-F15</f>
        <v>0</v>
      </c>
      <c r="I15" s="752"/>
    </row>
    <row r="16" spans="1:9" ht="18" thickBot="1" x14ac:dyDescent="0.35">
      <c r="C16" s="9"/>
      <c r="D16" s="9"/>
      <c r="E16" s="9"/>
    </row>
    <row r="17" spans="1:13" ht="33" customHeight="1" x14ac:dyDescent="0.3">
      <c r="A17" s="682"/>
      <c r="B17" s="681"/>
      <c r="C17" s="1033" t="s">
        <v>665</v>
      </c>
      <c r="D17" s="1042" t="s">
        <v>602</v>
      </c>
      <c r="E17" s="1043"/>
      <c r="F17" s="1044"/>
    </row>
    <row r="18" spans="1:13" ht="28.5" x14ac:dyDescent="0.3">
      <c r="A18" s="682"/>
      <c r="B18" s="681"/>
      <c r="C18" s="1034"/>
      <c r="D18" s="280" t="s">
        <v>594</v>
      </c>
      <c r="E18" s="280" t="s">
        <v>510</v>
      </c>
      <c r="F18" s="280" t="s">
        <v>671</v>
      </c>
    </row>
    <row r="19" spans="1:13" x14ac:dyDescent="0.3">
      <c r="A19" s="682"/>
      <c r="B19" s="681"/>
      <c r="C19" s="1034"/>
      <c r="D19" s="706" t="s">
        <v>1121</v>
      </c>
      <c r="E19" s="707">
        <v>2022</v>
      </c>
      <c r="F19" s="931"/>
    </row>
    <row r="20" spans="1:13" x14ac:dyDescent="0.3">
      <c r="A20" s="682"/>
      <c r="B20" s="681"/>
      <c r="C20" s="1034"/>
      <c r="D20" s="708" t="s">
        <v>598</v>
      </c>
      <c r="E20" s="707">
        <v>2022</v>
      </c>
      <c r="F20" s="931"/>
    </row>
    <row r="21" spans="1:13" x14ac:dyDescent="0.3">
      <c r="A21" s="682"/>
      <c r="B21" s="681"/>
      <c r="C21" s="1034"/>
      <c r="D21" s="708" t="s">
        <v>599</v>
      </c>
      <c r="E21" s="707">
        <v>2022</v>
      </c>
      <c r="F21" s="931"/>
    </row>
    <row r="22" spans="1:13" x14ac:dyDescent="0.3">
      <c r="A22" s="682"/>
      <c r="B22" s="681"/>
      <c r="C22" s="1034"/>
      <c r="D22" s="708" t="s">
        <v>600</v>
      </c>
      <c r="E22" s="707">
        <v>2022</v>
      </c>
      <c r="F22" s="931"/>
    </row>
    <row r="23" spans="1:13" ht="33" x14ac:dyDescent="0.3">
      <c r="C23" s="1035"/>
      <c r="D23" s="754" t="s">
        <v>601</v>
      </c>
      <c r="E23" s="758">
        <v>2022</v>
      </c>
      <c r="F23" s="932"/>
      <c r="G23" s="756" t="s">
        <v>1125</v>
      </c>
      <c r="H23" s="751" t="s">
        <v>627</v>
      </c>
    </row>
    <row r="24" spans="1:13" x14ac:dyDescent="0.3">
      <c r="C24" s="9"/>
      <c r="D24" s="280" t="s">
        <v>689</v>
      </c>
      <c r="E24" s="757">
        <v>2022</v>
      </c>
      <c r="F24" s="912">
        <f>+SUM(F19:F23)</f>
        <v>0</v>
      </c>
      <c r="G24" s="930"/>
      <c r="H24" s="913">
        <f>+G24-F24</f>
        <v>0</v>
      </c>
    </row>
    <row r="25" spans="1:13" x14ac:dyDescent="0.3">
      <c r="C25" s="9"/>
      <c r="D25" s="9"/>
      <c r="E25" s="9"/>
      <c r="F25" s="9"/>
    </row>
    <row r="26" spans="1:13" x14ac:dyDescent="0.3">
      <c r="C26" s="9"/>
      <c r="D26" s="9"/>
      <c r="E26" s="9"/>
      <c r="F26" s="9"/>
      <c r="H26" s="751" t="s">
        <v>627</v>
      </c>
      <c r="I26" s="751" t="s">
        <v>1202</v>
      </c>
    </row>
    <row r="27" spans="1:13" ht="85.5" customHeight="1" x14ac:dyDescent="0.3">
      <c r="C27" s="9"/>
      <c r="D27" s="9"/>
      <c r="E27" s="9"/>
      <c r="F27" s="9"/>
      <c r="H27" s="913">
        <f>+H15+H24</f>
        <v>0</v>
      </c>
      <c r="I27" s="913"/>
      <c r="J27" s="919" t="str">
        <f>IF(H27&gt;0,Tabelle!B61,IF(H27&lt;0,Tabelle!B62,""))</f>
        <v/>
      </c>
      <c r="K27" s="921"/>
      <c r="L27" s="921"/>
      <c r="M27" s="921"/>
    </row>
    <row r="28" spans="1:13" x14ac:dyDescent="0.3">
      <c r="C28" s="9"/>
      <c r="D28" s="9"/>
      <c r="E28" s="9"/>
      <c r="F28" s="9"/>
      <c r="J28" s="921"/>
      <c r="K28" s="921"/>
      <c r="L28" s="921"/>
      <c r="M28" s="921"/>
    </row>
    <row r="29" spans="1:13" x14ac:dyDescent="0.3">
      <c r="C29" s="9"/>
      <c r="D29" s="9"/>
      <c r="E29" s="9"/>
      <c r="F29" s="9"/>
    </row>
    <row r="30" spans="1:13" x14ac:dyDescent="0.3">
      <c r="C30" s="9"/>
      <c r="D30" s="9"/>
      <c r="E30" s="9"/>
      <c r="F30" s="9"/>
    </row>
    <row r="31" spans="1:13" x14ac:dyDescent="0.3">
      <c r="C31" s="9"/>
      <c r="D31" s="9"/>
      <c r="E31" s="9"/>
      <c r="F31" s="9"/>
    </row>
    <row r="32" spans="1:13" x14ac:dyDescent="0.3">
      <c r="C32" s="9"/>
      <c r="D32" s="9"/>
      <c r="E32" s="9"/>
      <c r="F32" s="9"/>
    </row>
    <row r="33" spans="3:6" hidden="1" x14ac:dyDescent="0.3">
      <c r="C33" s="9"/>
      <c r="D33" s="9"/>
      <c r="E33" s="9"/>
      <c r="F33" s="9"/>
    </row>
  </sheetData>
  <mergeCells count="4">
    <mergeCell ref="C8:C14"/>
    <mergeCell ref="D8:F8"/>
    <mergeCell ref="C17:C23"/>
    <mergeCell ref="D17:F17"/>
  </mergeCells>
  <conditionalFormatting sqref="K27:M27 J28:M28">
    <cfRule type="expression" dxfId="37" priority="1">
      <formula>"H27&gt;0"</formula>
    </cfRule>
  </conditionalFormatting>
  <pageMargins left="0.70866141732283472" right="0.70866141732283472" top="0.74803149606299213" bottom="0.74803149606299213" header="0.31496062992125984" footer="0.31496062992125984"/>
  <pageSetup paperSize="9" scale="10" fitToHeight="9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29"/>
  <sheetViews>
    <sheetView workbookViewId="0">
      <selection activeCell="C14" sqref="C14:E29"/>
    </sheetView>
  </sheetViews>
  <sheetFormatPr defaultColWidth="8.7109375" defaultRowHeight="17.25" x14ac:dyDescent="0.3"/>
  <cols>
    <col min="1" max="1" width="8.7109375" style="665"/>
    <col min="2" max="2" width="15.42578125" style="665" customWidth="1"/>
    <col min="3" max="3" width="73.28515625" style="315" customWidth="1"/>
    <col min="4" max="4" width="12" style="315" customWidth="1"/>
    <col min="5" max="5" width="13" style="315" customWidth="1"/>
    <col min="6" max="6" width="8.7109375" style="665"/>
    <col min="7" max="305" width="16.5703125" customWidth="1"/>
  </cols>
  <sheetData>
    <row r="1" spans="2:5" x14ac:dyDescent="0.3">
      <c r="B1" s="315"/>
    </row>
    <row r="2" spans="2:5" ht="18.75" x14ac:dyDescent="0.3">
      <c r="B2" s="683" t="s">
        <v>628</v>
      </c>
    </row>
    <row r="3" spans="2:5" x14ac:dyDescent="0.3">
      <c r="B3" s="315"/>
    </row>
    <row r="4" spans="2:5" x14ac:dyDescent="0.3">
      <c r="B4" s="315" t="s">
        <v>629</v>
      </c>
    </row>
    <row r="6" spans="2:5" ht="15.75" x14ac:dyDescent="0.25">
      <c r="B6" s="280" t="s">
        <v>630</v>
      </c>
      <c r="C6" s="280" t="s">
        <v>631</v>
      </c>
      <c r="D6" s="280" t="s">
        <v>632</v>
      </c>
      <c r="E6" s="280" t="s">
        <v>604</v>
      </c>
    </row>
    <row r="7" spans="2:5" ht="15.4" customHeight="1" x14ac:dyDescent="0.25">
      <c r="B7" s="1045" t="s">
        <v>633</v>
      </c>
      <c r="C7" s="702" t="s">
        <v>634</v>
      </c>
      <c r="D7" s="703">
        <v>2020</v>
      </c>
      <c r="E7" s="704"/>
    </row>
    <row r="8" spans="2:5" ht="15.4" customHeight="1" x14ac:dyDescent="0.25">
      <c r="B8" s="1046"/>
      <c r="C8" s="702" t="s">
        <v>635</v>
      </c>
      <c r="D8" s="703">
        <v>2020</v>
      </c>
      <c r="E8" s="704"/>
    </row>
    <row r="9" spans="2:5" ht="15.4" customHeight="1" x14ac:dyDescent="0.25">
      <c r="B9" s="1047"/>
      <c r="C9" s="702" t="s">
        <v>636</v>
      </c>
      <c r="D9" s="703">
        <v>2020</v>
      </c>
      <c r="E9" s="705">
        <f>SUM(E7:E8)</f>
        <v>0</v>
      </c>
    </row>
    <row r="11" spans="2:5" x14ac:dyDescent="0.3">
      <c r="B11" s="665" t="s">
        <v>637</v>
      </c>
    </row>
    <row r="13" spans="2:5" ht="28.5" x14ac:dyDescent="0.25">
      <c r="B13" s="280" t="s">
        <v>630</v>
      </c>
      <c r="C13" s="280" t="s">
        <v>638</v>
      </c>
      <c r="D13" s="280" t="s">
        <v>632</v>
      </c>
      <c r="E13" s="280" t="s">
        <v>604</v>
      </c>
    </row>
    <row r="14" spans="2:5" ht="15.75" x14ac:dyDescent="0.25">
      <c r="B14" s="1048" t="s">
        <v>639</v>
      </c>
      <c r="C14" s="702" t="s">
        <v>640</v>
      </c>
      <c r="D14" s="703">
        <v>2020</v>
      </c>
      <c r="E14" s="704"/>
    </row>
    <row r="15" spans="2:5" ht="15.75" x14ac:dyDescent="0.25">
      <c r="B15" s="1048"/>
      <c r="C15" s="702" t="s">
        <v>641</v>
      </c>
      <c r="D15" s="703">
        <v>2020</v>
      </c>
      <c r="E15" s="704"/>
    </row>
    <row r="16" spans="2:5" ht="15.75" x14ac:dyDescent="0.25">
      <c r="B16" s="1048"/>
      <c r="C16" s="702" t="s">
        <v>642</v>
      </c>
      <c r="D16" s="703">
        <v>2020</v>
      </c>
      <c r="E16" s="704"/>
    </row>
    <row r="17" spans="2:5" ht="15.75" x14ac:dyDescent="0.25">
      <c r="B17" s="1048"/>
      <c r="C17" s="702" t="s">
        <v>643</v>
      </c>
      <c r="D17" s="703">
        <v>2020</v>
      </c>
      <c r="E17" s="704"/>
    </row>
    <row r="18" spans="2:5" ht="15.75" x14ac:dyDescent="0.25">
      <c r="B18" s="1048"/>
      <c r="C18" s="702" t="s">
        <v>644</v>
      </c>
      <c r="D18" s="703">
        <v>2020</v>
      </c>
      <c r="E18" s="704"/>
    </row>
    <row r="19" spans="2:5" ht="15.75" x14ac:dyDescent="0.25">
      <c r="B19" s="1048"/>
      <c r="C19" s="702" t="s">
        <v>645</v>
      </c>
      <c r="D19" s="703">
        <v>2020</v>
      </c>
      <c r="E19" s="704"/>
    </row>
    <row r="20" spans="2:5" ht="15.75" x14ac:dyDescent="0.25">
      <c r="B20" s="1048"/>
      <c r="C20" s="702" t="s">
        <v>646</v>
      </c>
      <c r="D20" s="703">
        <v>2020</v>
      </c>
      <c r="E20" s="704"/>
    </row>
    <row r="21" spans="2:5" ht="15.75" x14ac:dyDescent="0.25">
      <c r="B21" s="1048"/>
      <c r="C21" s="702" t="s">
        <v>647</v>
      </c>
      <c r="D21" s="703">
        <v>2020</v>
      </c>
      <c r="E21" s="704"/>
    </row>
    <row r="22" spans="2:5" ht="15.75" x14ac:dyDescent="0.25">
      <c r="B22" s="1048"/>
      <c r="C22" s="702" t="s">
        <v>648</v>
      </c>
      <c r="D22" s="703">
        <v>2020</v>
      </c>
      <c r="E22" s="704"/>
    </row>
    <row r="23" spans="2:5" ht="15.75" x14ac:dyDescent="0.25">
      <c r="B23" s="1048"/>
      <c r="C23" s="702" t="s">
        <v>647</v>
      </c>
      <c r="D23" s="703">
        <v>2020</v>
      </c>
      <c r="E23" s="704"/>
    </row>
    <row r="24" spans="2:5" ht="15.75" x14ac:dyDescent="0.25">
      <c r="B24" s="1048"/>
      <c r="C24" s="702" t="s">
        <v>649</v>
      </c>
      <c r="D24" s="703">
        <v>2020</v>
      </c>
      <c r="E24" s="704"/>
    </row>
    <row r="25" spans="2:5" ht="15.75" x14ac:dyDescent="0.25">
      <c r="B25" s="1048"/>
      <c r="C25" s="702" t="s">
        <v>650</v>
      </c>
      <c r="D25" s="703">
        <v>2020</v>
      </c>
      <c r="E25" s="704"/>
    </row>
    <row r="26" spans="2:5" ht="15.75" x14ac:dyDescent="0.25">
      <c r="B26" s="1048"/>
      <c r="C26" s="702" t="s">
        <v>651</v>
      </c>
      <c r="D26" s="703">
        <v>2020</v>
      </c>
      <c r="E26" s="704"/>
    </row>
    <row r="27" spans="2:5" ht="15.75" x14ac:dyDescent="0.25">
      <c r="B27" s="1048"/>
      <c r="C27" s="702" t="s">
        <v>652</v>
      </c>
      <c r="D27" s="703">
        <v>2020</v>
      </c>
      <c r="E27" s="704"/>
    </row>
    <row r="28" spans="2:5" ht="15.75" x14ac:dyDescent="0.25">
      <c r="B28" s="1048"/>
      <c r="C28" s="702" t="s">
        <v>653</v>
      </c>
      <c r="D28" s="703">
        <v>2020</v>
      </c>
      <c r="E28" s="704"/>
    </row>
    <row r="29" spans="2:5" ht="15.75" x14ac:dyDescent="0.25">
      <c r="B29" s="1048"/>
      <c r="C29" s="702" t="s">
        <v>654</v>
      </c>
      <c r="D29" s="703">
        <v>2020</v>
      </c>
      <c r="E29" s="704"/>
    </row>
  </sheetData>
  <mergeCells count="2">
    <mergeCell ref="B7:B9"/>
    <mergeCell ref="B14:B29"/>
  </mergeCells>
  <dataValidations disablePrompts="1" count="1">
    <dataValidation type="list" allowBlank="1" showInputMessage="1" showErrorMessage="1" sqref="D7 D14:D29" xr:uid="{00000000-0002-0000-1200-000000000000}">
      <formula1>"2019,2020"</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3"/>
    <pageSetUpPr fitToPage="1"/>
  </sheetPr>
  <dimension ref="A1:M33"/>
  <sheetViews>
    <sheetView showGridLines="0" topLeftCell="A4" zoomScale="85" zoomScaleNormal="85" workbookViewId="0">
      <selection activeCell="F10" sqref="F10"/>
    </sheetView>
  </sheetViews>
  <sheetFormatPr defaultColWidth="9.140625" defaultRowHeight="17.25" zeroHeight="1" x14ac:dyDescent="0.3"/>
  <cols>
    <col min="1" max="1" width="4.85546875" style="315" customWidth="1"/>
    <col min="2" max="2" width="9.5703125" style="315" customWidth="1"/>
    <col min="3" max="3" width="14.5703125" style="315" customWidth="1"/>
    <col min="4" max="4" width="96.7109375" style="315" customWidth="1"/>
    <col min="5" max="5" width="11.42578125" style="315" customWidth="1"/>
    <col min="6" max="6" width="18.28515625" style="315" customWidth="1"/>
    <col min="7" max="300" width="16.7109375" style="9" customWidth="1"/>
    <col min="301" max="16384" width="9.140625" style="9"/>
  </cols>
  <sheetData>
    <row r="1" spans="1:9" x14ac:dyDescent="0.3"/>
    <row r="2" spans="1:9" ht="25.5" x14ac:dyDescent="0.35">
      <c r="B2" s="677" t="s">
        <v>1133</v>
      </c>
    </row>
    <row r="3" spans="1:9" x14ac:dyDescent="0.3"/>
    <row r="4" spans="1:9" x14ac:dyDescent="0.3">
      <c r="B4" s="681" t="s">
        <v>595</v>
      </c>
    </row>
    <row r="5" spans="1:9" x14ac:dyDescent="0.3">
      <c r="A5" s="682"/>
      <c r="B5" s="681" t="s">
        <v>596</v>
      </c>
      <c r="D5" s="682"/>
      <c r="E5" s="682"/>
      <c r="F5" s="682"/>
    </row>
    <row r="6" spans="1:9" x14ac:dyDescent="0.3">
      <c r="A6" s="682"/>
      <c r="B6" s="681"/>
      <c r="D6" s="682"/>
      <c r="E6" s="682"/>
      <c r="F6" s="682"/>
    </row>
    <row r="7" spans="1:9" ht="19.5" thickBot="1" x14ac:dyDescent="0.35">
      <c r="A7" s="682"/>
      <c r="B7" s="681"/>
      <c r="C7" s="723" t="s">
        <v>663</v>
      </c>
      <c r="D7" s="11"/>
      <c r="E7" s="11"/>
      <c r="F7" s="11"/>
    </row>
    <row r="8" spans="1:9" ht="37.5" customHeight="1" x14ac:dyDescent="0.3">
      <c r="A8" s="682"/>
      <c r="B8" s="681"/>
      <c r="C8" s="1033" t="s">
        <v>664</v>
      </c>
      <c r="D8" s="1042" t="s">
        <v>597</v>
      </c>
      <c r="E8" s="1043"/>
      <c r="F8" s="1044"/>
    </row>
    <row r="9" spans="1:9" ht="28.5" x14ac:dyDescent="0.3">
      <c r="A9" s="682"/>
      <c r="B9" s="681"/>
      <c r="C9" s="1034"/>
      <c r="D9" s="280" t="s">
        <v>594</v>
      </c>
      <c r="E9" s="280" t="s">
        <v>510</v>
      </c>
      <c r="F9" s="280" t="s">
        <v>671</v>
      </c>
    </row>
    <row r="10" spans="1:9" ht="33" x14ac:dyDescent="0.3">
      <c r="A10" s="682"/>
      <c r="B10" s="681"/>
      <c r="C10" s="1034"/>
      <c r="D10" s="706" t="s">
        <v>1134</v>
      </c>
      <c r="E10" s="753">
        <v>2023</v>
      </c>
      <c r="F10" s="928"/>
    </row>
    <row r="11" spans="1:9" x14ac:dyDescent="0.3">
      <c r="A11" s="682"/>
      <c r="B11" s="681"/>
      <c r="C11" s="1034"/>
      <c r="D11" s="708" t="s">
        <v>598</v>
      </c>
      <c r="E11" s="753">
        <v>2023</v>
      </c>
      <c r="F11" s="928"/>
    </row>
    <row r="12" spans="1:9" x14ac:dyDescent="0.3">
      <c r="A12" s="682"/>
      <c r="B12" s="681"/>
      <c r="C12" s="1034"/>
      <c r="D12" s="708" t="s">
        <v>599</v>
      </c>
      <c r="E12" s="753">
        <v>2023</v>
      </c>
      <c r="F12" s="928"/>
    </row>
    <row r="13" spans="1:9" x14ac:dyDescent="0.3">
      <c r="A13" s="682"/>
      <c r="B13" s="681"/>
      <c r="C13" s="1034"/>
      <c r="D13" s="708" t="s">
        <v>600</v>
      </c>
      <c r="E13" s="753">
        <v>2023</v>
      </c>
      <c r="F13" s="928"/>
    </row>
    <row r="14" spans="1:9" ht="33" x14ac:dyDescent="0.3">
      <c r="C14" s="1035"/>
      <c r="D14" s="754" t="s">
        <v>601</v>
      </c>
      <c r="E14" s="753">
        <v>2023</v>
      </c>
      <c r="F14" s="929"/>
      <c r="G14" s="756" t="s">
        <v>1135</v>
      </c>
      <c r="H14" s="751" t="s">
        <v>627</v>
      </c>
    </row>
    <row r="15" spans="1:9" x14ac:dyDescent="0.3">
      <c r="C15" s="9"/>
      <c r="D15" s="280" t="s">
        <v>689</v>
      </c>
      <c r="E15" s="753">
        <v>2023</v>
      </c>
      <c r="F15" s="912">
        <f>+SUM(F10:F14)</f>
        <v>0</v>
      </c>
      <c r="G15" s="930"/>
      <c r="H15" s="913">
        <f>+G15-F15</f>
        <v>0</v>
      </c>
      <c r="I15" s="752"/>
    </row>
    <row r="16" spans="1:9" ht="18" thickBot="1" x14ac:dyDescent="0.35">
      <c r="C16" s="9"/>
      <c r="D16" s="9"/>
      <c r="E16" s="9"/>
    </row>
    <row r="17" spans="1:13" ht="33" customHeight="1" x14ac:dyDescent="0.3">
      <c r="A17" s="682"/>
      <c r="B17" s="681"/>
      <c r="C17" s="1033" t="s">
        <v>665</v>
      </c>
      <c r="D17" s="1042" t="s">
        <v>602</v>
      </c>
      <c r="E17" s="1043"/>
      <c r="F17" s="1044"/>
    </row>
    <row r="18" spans="1:13" ht="28.5" x14ac:dyDescent="0.3">
      <c r="A18" s="682"/>
      <c r="B18" s="681"/>
      <c r="C18" s="1034"/>
      <c r="D18" s="280" t="s">
        <v>594</v>
      </c>
      <c r="E18" s="280" t="s">
        <v>510</v>
      </c>
      <c r="F18" s="280" t="s">
        <v>671</v>
      </c>
    </row>
    <row r="19" spans="1:13" x14ac:dyDescent="0.3">
      <c r="A19" s="682"/>
      <c r="B19" s="681"/>
      <c r="C19" s="1034"/>
      <c r="D19" s="706" t="s">
        <v>1137</v>
      </c>
      <c r="E19" s="753">
        <v>2023</v>
      </c>
      <c r="F19" s="931"/>
    </row>
    <row r="20" spans="1:13" x14ac:dyDescent="0.3">
      <c r="A20" s="682"/>
      <c r="B20" s="681"/>
      <c r="C20" s="1034"/>
      <c r="D20" s="708" t="s">
        <v>598</v>
      </c>
      <c r="E20" s="753">
        <v>2023</v>
      </c>
      <c r="F20" s="931"/>
    </row>
    <row r="21" spans="1:13" x14ac:dyDescent="0.3">
      <c r="A21" s="682"/>
      <c r="B21" s="681"/>
      <c r="C21" s="1034"/>
      <c r="D21" s="708" t="s">
        <v>599</v>
      </c>
      <c r="E21" s="753">
        <v>2023</v>
      </c>
      <c r="F21" s="931"/>
    </row>
    <row r="22" spans="1:13" x14ac:dyDescent="0.3">
      <c r="A22" s="682"/>
      <c r="B22" s="681"/>
      <c r="C22" s="1034"/>
      <c r="D22" s="708" t="s">
        <v>600</v>
      </c>
      <c r="E22" s="753">
        <v>2023</v>
      </c>
      <c r="F22" s="931"/>
    </row>
    <row r="23" spans="1:13" ht="33" x14ac:dyDescent="0.3">
      <c r="C23" s="1035"/>
      <c r="D23" s="754" t="s">
        <v>601</v>
      </c>
      <c r="E23" s="753">
        <v>2023</v>
      </c>
      <c r="F23" s="932"/>
      <c r="G23" s="756" t="s">
        <v>1136</v>
      </c>
      <c r="H23" s="751" t="s">
        <v>627</v>
      </c>
    </row>
    <row r="24" spans="1:13" x14ac:dyDescent="0.3">
      <c r="C24" s="9"/>
      <c r="D24" s="280" t="s">
        <v>689</v>
      </c>
      <c r="E24" s="753">
        <v>2023</v>
      </c>
      <c r="F24" s="912">
        <f>+SUM(F19:F23)</f>
        <v>0</v>
      </c>
      <c r="G24" s="930"/>
      <c r="H24" s="913">
        <f>+G24-F24</f>
        <v>0</v>
      </c>
    </row>
    <row r="25" spans="1:13" x14ac:dyDescent="0.3">
      <c r="C25" s="9"/>
      <c r="D25" s="9"/>
      <c r="E25" s="9"/>
      <c r="F25" s="9"/>
    </row>
    <row r="26" spans="1:13" x14ac:dyDescent="0.3">
      <c r="C26" s="9"/>
      <c r="D26" s="9"/>
      <c r="E26" s="9"/>
      <c r="F26" s="9"/>
      <c r="H26" s="751" t="s">
        <v>627</v>
      </c>
      <c r="I26" s="751" t="s">
        <v>1202</v>
      </c>
    </row>
    <row r="27" spans="1:13" ht="85.5" customHeight="1" x14ac:dyDescent="0.3">
      <c r="C27" s="9"/>
      <c r="D27" s="9"/>
      <c r="E27" s="9"/>
      <c r="F27" s="9"/>
      <c r="H27" s="913">
        <f>+H15+H24</f>
        <v>0</v>
      </c>
      <c r="I27" s="913"/>
      <c r="J27" s="919" t="str">
        <f>IF(H27&gt;0,Tabelle!B64,IF(H27&lt;0,Tabelle!B65,""))</f>
        <v/>
      </c>
      <c r="K27" s="921"/>
      <c r="L27" s="921"/>
      <c r="M27" s="921"/>
    </row>
    <row r="28" spans="1:13" x14ac:dyDescent="0.3">
      <c r="C28" s="9"/>
      <c r="D28" s="9"/>
      <c r="E28" s="9"/>
      <c r="F28" s="9"/>
      <c r="J28" s="921"/>
      <c r="K28" s="921"/>
      <c r="L28" s="921"/>
      <c r="M28" s="921"/>
    </row>
    <row r="29" spans="1:13" x14ac:dyDescent="0.3">
      <c r="C29" s="9"/>
      <c r="D29" s="9"/>
      <c r="E29" s="9"/>
      <c r="F29" s="9"/>
    </row>
    <row r="30" spans="1:13" x14ac:dyDescent="0.3">
      <c r="C30" s="9"/>
      <c r="D30" s="9"/>
      <c r="E30" s="9"/>
      <c r="F30" s="9"/>
    </row>
    <row r="31" spans="1:13" x14ac:dyDescent="0.3">
      <c r="C31" s="9"/>
      <c r="D31" s="9"/>
      <c r="E31" s="9"/>
      <c r="F31" s="9"/>
    </row>
    <row r="32" spans="1:13" x14ac:dyDescent="0.3">
      <c r="C32" s="9"/>
      <c r="D32" s="9"/>
      <c r="E32" s="9"/>
      <c r="F32" s="9"/>
    </row>
    <row r="33" spans="3:6" hidden="1" x14ac:dyDescent="0.3">
      <c r="C33" s="9"/>
      <c r="D33" s="9"/>
      <c r="E33" s="9"/>
      <c r="F33" s="9"/>
    </row>
  </sheetData>
  <mergeCells count="4">
    <mergeCell ref="C8:C14"/>
    <mergeCell ref="D8:F8"/>
    <mergeCell ref="C17:C23"/>
    <mergeCell ref="D17:F17"/>
  </mergeCells>
  <conditionalFormatting sqref="K27:M27 J28:M28">
    <cfRule type="expression" dxfId="36" priority="1">
      <formula>"H27&gt;0"</formula>
    </cfRule>
  </conditionalFormatting>
  <pageMargins left="0.70866141732283472" right="0.70866141732283472" top="0.74803149606299213" bottom="0.74803149606299213" header="0.31496062992125984" footer="0.31496062992125984"/>
  <pageSetup paperSize="9" scale="10" fitToHeight="9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C38"/>
  <sheetViews>
    <sheetView topLeftCell="A7" workbookViewId="0">
      <selection activeCell="C5" sqref="C5"/>
    </sheetView>
  </sheetViews>
  <sheetFormatPr defaultRowHeight="15" x14ac:dyDescent="0.25"/>
  <cols>
    <col min="3" max="3" width="59.85546875" bestFit="1" customWidth="1"/>
  </cols>
  <sheetData>
    <row r="3" spans="3:3" x14ac:dyDescent="0.25">
      <c r="C3" t="s">
        <v>1186</v>
      </c>
    </row>
    <row r="4" spans="3:3" x14ac:dyDescent="0.25">
      <c r="C4" t="s">
        <v>1187</v>
      </c>
    </row>
    <row r="5" spans="3:3" x14ac:dyDescent="0.25">
      <c r="C5" t="s">
        <v>688</v>
      </c>
    </row>
    <row r="7" spans="3:3" x14ac:dyDescent="0.25">
      <c r="C7" t="s">
        <v>1126</v>
      </c>
    </row>
    <row r="8" spans="3:3" x14ac:dyDescent="0.25">
      <c r="C8" t="s">
        <v>688</v>
      </c>
    </row>
    <row r="9" spans="3:3" x14ac:dyDescent="0.25">
      <c r="C9" t="s">
        <v>1188</v>
      </c>
    </row>
    <row r="11" spans="3:3" x14ac:dyDescent="0.25">
      <c r="C11" t="s">
        <v>1189</v>
      </c>
    </row>
    <row r="12" spans="3:3" x14ac:dyDescent="0.25">
      <c r="C12" t="s">
        <v>1190</v>
      </c>
    </row>
    <row r="14" spans="3:3" x14ac:dyDescent="0.25">
      <c r="C14" t="s">
        <v>1191</v>
      </c>
    </row>
    <row r="15" spans="3:3" x14ac:dyDescent="0.25">
      <c r="C15" t="s">
        <v>688</v>
      </c>
    </row>
    <row r="16" spans="3:3" x14ac:dyDescent="0.25">
      <c r="C16" t="s">
        <v>1192</v>
      </c>
    </row>
    <row r="18" spans="3:3" x14ac:dyDescent="0.25">
      <c r="C18" t="s">
        <v>1191</v>
      </c>
    </row>
    <row r="19" spans="3:3" x14ac:dyDescent="0.25">
      <c r="C19" t="s">
        <v>688</v>
      </c>
    </row>
    <row r="20" spans="3:3" x14ac:dyDescent="0.25">
      <c r="C20" t="s">
        <v>1193</v>
      </c>
    </row>
    <row r="23" spans="3:3" x14ac:dyDescent="0.25">
      <c r="C23" t="s">
        <v>688</v>
      </c>
    </row>
    <row r="24" spans="3:3" x14ac:dyDescent="0.25">
      <c r="C24" t="s">
        <v>1194</v>
      </c>
    </row>
    <row r="25" spans="3:3" x14ac:dyDescent="0.25">
      <c r="C25" t="s">
        <v>1195</v>
      </c>
    </row>
    <row r="27" spans="3:3" x14ac:dyDescent="0.25">
      <c r="C27" t="s">
        <v>1196</v>
      </c>
    </row>
    <row r="28" spans="3:3" x14ac:dyDescent="0.25">
      <c r="C28" t="s">
        <v>1197</v>
      </c>
    </row>
    <row r="31" spans="3:3" x14ac:dyDescent="0.25">
      <c r="C31" t="s">
        <v>1126</v>
      </c>
    </row>
    <row r="32" spans="3:3" x14ac:dyDescent="0.25">
      <c r="C32" t="s">
        <v>688</v>
      </c>
    </row>
    <row r="33" spans="3:3" x14ac:dyDescent="0.25">
      <c r="C33" t="s">
        <v>1198</v>
      </c>
    </row>
    <row r="36" spans="3:3" x14ac:dyDescent="0.25">
      <c r="C36" t="s">
        <v>1199</v>
      </c>
    </row>
    <row r="37" spans="3:3" x14ac:dyDescent="0.25">
      <c r="C37" t="s">
        <v>1200</v>
      </c>
    </row>
    <row r="38" spans="3:3" x14ac:dyDescent="0.25">
      <c r="C38" t="s">
        <v>1201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pageSetUpPr fitToPage="1"/>
  </sheetPr>
  <dimension ref="A1:F45"/>
  <sheetViews>
    <sheetView topLeftCell="A16" zoomScale="80" zoomScaleNormal="80" workbookViewId="0">
      <selection activeCell="D27" sqref="D27"/>
    </sheetView>
  </sheetViews>
  <sheetFormatPr defaultColWidth="9.140625" defaultRowHeight="16.5" x14ac:dyDescent="0.3"/>
  <cols>
    <col min="1" max="1" width="13.5703125" style="274" customWidth="1"/>
    <col min="2" max="2" width="76.7109375" style="5" customWidth="1"/>
    <col min="3" max="3" width="23.85546875" style="5" hidden="1" customWidth="1"/>
    <col min="4" max="6" width="23.85546875" style="5" customWidth="1"/>
    <col min="7" max="16384" width="9.140625" style="5"/>
  </cols>
  <sheetData>
    <row r="1" spans="1:6" s="4" customFormat="1" ht="33" customHeight="1" thickBot="1" x14ac:dyDescent="0.3">
      <c r="A1" s="422"/>
      <c r="B1" s="3" t="s">
        <v>265</v>
      </c>
    </row>
    <row r="2" spans="1:6" ht="18" thickTop="1" thickBot="1" x14ac:dyDescent="0.35"/>
    <row r="3" spans="1:6" ht="17.25" thickBot="1" x14ac:dyDescent="0.35">
      <c r="B3" s="1051" t="s">
        <v>266</v>
      </c>
      <c r="C3" s="1052"/>
      <c r="D3" s="1052"/>
      <c r="E3" s="1052"/>
      <c r="F3" s="1053"/>
    </row>
    <row r="4" spans="1:6" ht="17.25" thickBot="1" x14ac:dyDescent="0.35"/>
    <row r="5" spans="1:6" ht="17.25" thickBot="1" x14ac:dyDescent="0.35">
      <c r="C5" s="735">
        <v>2023</v>
      </c>
      <c r="D5" s="734">
        <v>2024</v>
      </c>
      <c r="E5" s="735">
        <v>2025</v>
      </c>
    </row>
    <row r="6" spans="1:6" s="131" customFormat="1" ht="38.1" customHeight="1" x14ac:dyDescent="0.25">
      <c r="A6" s="450"/>
      <c r="B6" s="449" t="s">
        <v>267</v>
      </c>
      <c r="C6" s="446">
        <f>IN_Par_22!$D$12</f>
        <v>0</v>
      </c>
      <c r="D6" s="443">
        <f>IN_Par_22!$D$12</f>
        <v>0</v>
      </c>
      <c r="E6" s="446">
        <f>IN_Par_22!$D$12</f>
        <v>0</v>
      </c>
    </row>
    <row r="7" spans="1:6" ht="19.5" x14ac:dyDescent="0.4">
      <c r="B7" s="107" t="s">
        <v>269</v>
      </c>
      <c r="C7" s="299"/>
      <c r="D7" s="873"/>
      <c r="E7" s="873"/>
    </row>
    <row r="8" spans="1:6" ht="19.5" x14ac:dyDescent="0.4">
      <c r="B8" s="107" t="s">
        <v>270</v>
      </c>
      <c r="C8" s="299"/>
      <c r="D8" s="873"/>
      <c r="E8" s="873"/>
    </row>
    <row r="9" spans="1:6" ht="20.25" thickBot="1" x14ac:dyDescent="0.45">
      <c r="B9" s="108" t="s">
        <v>271</v>
      </c>
      <c r="C9" s="301"/>
      <c r="D9" s="873"/>
      <c r="E9" s="873"/>
    </row>
    <row r="10" spans="1:6" ht="17.25" thickBot="1" x14ac:dyDescent="0.35"/>
    <row r="11" spans="1:6" ht="17.25" thickBot="1" x14ac:dyDescent="0.35">
      <c r="C11" s="735">
        <v>2023</v>
      </c>
      <c r="D11" s="734">
        <v>2024</v>
      </c>
      <c r="E11" s="735">
        <v>2025</v>
      </c>
    </row>
    <row r="12" spans="1:6" s="131" customFormat="1" ht="38.1" customHeight="1" x14ac:dyDescent="0.25">
      <c r="A12" s="450"/>
      <c r="B12" s="449" t="s">
        <v>272</v>
      </c>
      <c r="C12" s="446">
        <f>IN_Par_22!$D$12</f>
        <v>0</v>
      </c>
      <c r="D12" s="443">
        <f>IN_Par_22!$D$12</f>
        <v>0</v>
      </c>
      <c r="E12" s="446">
        <f>IN_Par_22!$D$12</f>
        <v>0</v>
      </c>
    </row>
    <row r="13" spans="1:6" ht="19.5" x14ac:dyDescent="0.4">
      <c r="B13" s="107" t="s">
        <v>273</v>
      </c>
      <c r="C13" s="299"/>
      <c r="D13" s="933"/>
      <c r="E13" s="933"/>
    </row>
    <row r="14" spans="1:6" ht="19.5" x14ac:dyDescent="0.4">
      <c r="B14" s="107" t="s">
        <v>274</v>
      </c>
      <c r="C14" s="299"/>
      <c r="D14" s="933"/>
      <c r="E14" s="933"/>
    </row>
    <row r="15" spans="1:6" ht="20.25" thickBot="1" x14ac:dyDescent="0.45">
      <c r="B15" s="108" t="s">
        <v>275</v>
      </c>
      <c r="C15" s="301"/>
      <c r="D15" s="934"/>
      <c r="E15" s="934"/>
    </row>
    <row r="16" spans="1:6" s="137" customFormat="1" ht="57" customHeight="1" thickBot="1" x14ac:dyDescent="0.35">
      <c r="A16" s="423"/>
      <c r="B16" s="749" t="s">
        <v>298</v>
      </c>
    </row>
    <row r="17" spans="1:6" ht="17.25" thickTop="1" x14ac:dyDescent="0.3"/>
    <row r="18" spans="1:6" hidden="1" x14ac:dyDescent="0.3">
      <c r="C18" s="662">
        <v>2023</v>
      </c>
      <c r="D18" s="662">
        <v>2024</v>
      </c>
      <c r="E18" s="662">
        <v>2025</v>
      </c>
    </row>
    <row r="19" spans="1:6" s="10" customFormat="1" hidden="1" x14ac:dyDescent="0.3">
      <c r="A19" s="748"/>
      <c r="B19" s="495" t="s">
        <v>299</v>
      </c>
      <c r="C19" s="750">
        <f>+SUM(C27:C30)</f>
        <v>0</v>
      </c>
      <c r="D19" s="750">
        <f t="shared" ref="D19:E19" si="0">+SUM(D27:D30)</f>
        <v>0</v>
      </c>
      <c r="E19" s="750">
        <f t="shared" si="0"/>
        <v>0</v>
      </c>
    </row>
    <row r="20" spans="1:6" s="10" customFormat="1" hidden="1" x14ac:dyDescent="0.25">
      <c r="A20" s="494"/>
      <c r="B20" s="495" t="s">
        <v>300</v>
      </c>
      <c r="C20" s="750">
        <f>+SUM(C34:C37)</f>
        <v>0</v>
      </c>
      <c r="D20" s="750">
        <f t="shared" ref="D20:E20" si="1">+SUM(D34:D37)</f>
        <v>0</v>
      </c>
      <c r="E20" s="750">
        <f t="shared" si="1"/>
        <v>0</v>
      </c>
    </row>
    <row r="21" spans="1:6" s="10" customFormat="1" hidden="1" x14ac:dyDescent="0.25">
      <c r="A21" s="497"/>
      <c r="B21" s="495" t="s">
        <v>301</v>
      </c>
      <c r="C21" s="498">
        <f t="shared" ref="C21" si="2">SUM(C19:C20)</f>
        <v>0</v>
      </c>
      <c r="D21" s="498">
        <f t="shared" ref="D21" si="3">SUM(D19:D20)</f>
        <v>0</v>
      </c>
      <c r="E21" s="498">
        <f t="shared" ref="E21" si="4">SUM(E19:E20)</f>
        <v>0</v>
      </c>
    </row>
    <row r="22" spans="1:6" hidden="1" x14ac:dyDescent="0.3"/>
    <row r="25" spans="1:6" x14ac:dyDescent="0.3">
      <c r="A25" s="1049" t="s">
        <v>684</v>
      </c>
      <c r="B25" s="1050" t="s">
        <v>686</v>
      </c>
      <c r="C25" s="1050"/>
      <c r="D25" s="1050"/>
      <c r="E25" s="1050"/>
      <c r="F25" s="9"/>
    </row>
    <row r="26" spans="1:6" x14ac:dyDescent="0.3">
      <c r="A26" s="1049"/>
      <c r="B26" s="743" t="s">
        <v>594</v>
      </c>
      <c r="C26" s="744">
        <v>2023</v>
      </c>
      <c r="D26" s="744">
        <v>2024</v>
      </c>
      <c r="E26" s="744">
        <v>2025</v>
      </c>
    </row>
    <row r="27" spans="1:6" x14ac:dyDescent="0.3">
      <c r="A27" s="1049"/>
      <c r="B27" s="745" t="s">
        <v>598</v>
      </c>
      <c r="C27" s="746"/>
      <c r="D27" s="873"/>
      <c r="E27" s="873"/>
    </row>
    <row r="28" spans="1:6" x14ac:dyDescent="0.3">
      <c r="A28" s="1049"/>
      <c r="B28" s="745" t="s">
        <v>599</v>
      </c>
      <c r="C28" s="746"/>
      <c r="D28" s="873"/>
      <c r="E28" s="873"/>
    </row>
    <row r="29" spans="1:6" x14ac:dyDescent="0.3">
      <c r="A29" s="1049"/>
      <c r="B29" s="745" t="s">
        <v>600</v>
      </c>
      <c r="C29" s="746"/>
      <c r="D29" s="873"/>
      <c r="E29" s="873"/>
    </row>
    <row r="30" spans="1:6" ht="33" x14ac:dyDescent="0.3">
      <c r="A30" s="1049"/>
      <c r="B30" s="745" t="s">
        <v>601</v>
      </c>
      <c r="C30" s="747"/>
      <c r="D30" s="873"/>
      <c r="E30" s="873"/>
    </row>
    <row r="31" spans="1:6" x14ac:dyDescent="0.3">
      <c r="A31" s="9"/>
      <c r="B31" s="9"/>
      <c r="C31" s="9"/>
      <c r="D31" s="9"/>
      <c r="E31" s="9"/>
    </row>
    <row r="32" spans="1:6" ht="17.25" customHeight="1" x14ac:dyDescent="0.3">
      <c r="A32" s="1049" t="s">
        <v>685</v>
      </c>
      <c r="B32" s="1050" t="s">
        <v>686</v>
      </c>
      <c r="C32" s="1050"/>
      <c r="D32" s="1050"/>
      <c r="E32" s="1050"/>
    </row>
    <row r="33" spans="1:5" x14ac:dyDescent="0.3">
      <c r="A33" s="1049"/>
      <c r="B33" s="743" t="s">
        <v>594</v>
      </c>
      <c r="C33" s="744">
        <v>2023</v>
      </c>
      <c r="D33" s="744">
        <v>2024</v>
      </c>
      <c r="E33" s="744">
        <v>2025</v>
      </c>
    </row>
    <row r="34" spans="1:5" x14ac:dyDescent="0.3">
      <c r="A34" s="1049"/>
      <c r="B34" s="745" t="s">
        <v>598</v>
      </c>
      <c r="C34" s="746"/>
      <c r="D34" s="873"/>
      <c r="E34" s="873"/>
    </row>
    <row r="35" spans="1:5" x14ac:dyDescent="0.3">
      <c r="A35" s="1049"/>
      <c r="B35" s="745" t="s">
        <v>599</v>
      </c>
      <c r="C35" s="746"/>
      <c r="D35" s="873"/>
      <c r="E35" s="873"/>
    </row>
    <row r="36" spans="1:5" x14ac:dyDescent="0.3">
      <c r="A36" s="1049"/>
      <c r="B36" s="745" t="s">
        <v>600</v>
      </c>
      <c r="C36" s="746"/>
      <c r="D36" s="873"/>
      <c r="E36" s="873"/>
    </row>
    <row r="37" spans="1:5" ht="33" x14ac:dyDescent="0.3">
      <c r="A37" s="1049"/>
      <c r="B37" s="745" t="s">
        <v>601</v>
      </c>
      <c r="C37" s="747"/>
      <c r="D37" s="873"/>
      <c r="E37" s="873"/>
    </row>
    <row r="41" spans="1:5" s="137" customFormat="1" ht="35.25" customHeight="1" thickBot="1" x14ac:dyDescent="0.3">
      <c r="A41" s="423"/>
      <c r="B41" s="308" t="s">
        <v>302</v>
      </c>
    </row>
    <row r="42" spans="1:5" ht="18" thickTop="1" thickBot="1" x14ac:dyDescent="0.35"/>
    <row r="43" spans="1:5" ht="17.25" thickBot="1" x14ac:dyDescent="0.35">
      <c r="C43" s="735">
        <v>2023</v>
      </c>
      <c r="D43" s="734">
        <v>2024</v>
      </c>
      <c r="E43" s="735">
        <v>2025</v>
      </c>
    </row>
    <row r="44" spans="1:5" s="131" customFormat="1" ht="38.1" customHeight="1" x14ac:dyDescent="0.25">
      <c r="A44" s="450"/>
      <c r="B44" s="449" t="s">
        <v>303</v>
      </c>
      <c r="C44" s="446">
        <f>C6</f>
        <v>0</v>
      </c>
      <c r="D44" s="443">
        <f>D6</f>
        <v>0</v>
      </c>
      <c r="E44" s="446">
        <f>E6</f>
        <v>0</v>
      </c>
    </row>
    <row r="45" spans="1:5" s="10" customFormat="1" ht="51" customHeight="1" x14ac:dyDescent="0.3">
      <c r="A45" s="494"/>
      <c r="B45" s="495" t="s">
        <v>304</v>
      </c>
      <c r="C45" s="299"/>
      <c r="D45" s="873"/>
      <c r="E45" s="873"/>
    </row>
  </sheetData>
  <mergeCells count="5">
    <mergeCell ref="A25:A30"/>
    <mergeCell ref="A32:A37"/>
    <mergeCell ref="B32:E32"/>
    <mergeCell ref="B25:E25"/>
    <mergeCell ref="B3:F3"/>
  </mergeCells>
  <phoneticPr fontId="46" type="noConversion"/>
  <dataValidations xWindow="1723" yWindow="552" count="6">
    <dataValidation allowBlank="1" showInputMessage="1" showErrorMessage="1" prompt="Costi previsioniali (c. 9.2 del MTR-2) per la copertura di eventuali oneri variabili aggiuntivi riconducibili all'adeguamento agli standard e ai livelli minimi di qualità che verranno introdotti dall'Autorità, ove non ricompresi nel previgente contratto." sqref="C8:E8" xr:uid="{00000000-0002-0000-1400-000000000000}"/>
    <dataValidation allowBlank="1" showInputMessage="1" showErrorMessage="1" prompt="Costi previsionali (c. 9.2 del MTR-2) per la copertura di eventuali oneri fissi aggiuntivi riconducibili all'adeguamento agli standard e ai livelli minimi di qualità che verranno introdotti dall'Autorità, ove non ricompresi nel previgente contratto." sqref="C14:E14" xr:uid="{00000000-0002-0000-1400-000001000000}"/>
    <dataValidation allowBlank="1" showInputMessage="1" showErrorMessage="1" prompt="Costi previsionali (c. 9.3 del MTR-2) per la copertura degli oneri variabili relativi al conseguimento di target connessi alle modifiche del perimetro gestionale e/o all’introduzione di livelli qualitativi migliorativi." sqref="C9:E9" xr:uid="{00000000-0002-0000-1400-000002000000}"/>
    <dataValidation allowBlank="1" showInputMessage="1" showErrorMessage="1" prompt="Costi previsionali (c. 9.3 del MTR-2) per la copertura degli oneri fissi relativi al conseguimento di target connessi alle modifiche del perimetro gestionale e/o all’introduzione di livelli qualitativi migliorativi." sqref="C15:E15" xr:uid="{00000000-0002-0000-1400-000003000000}"/>
    <dataValidation allowBlank="1" showInputMessage="1" showErrorMessage="1" prompt="Costi previsionali (c. 9.1 del MTR-2) destinati alla copertura degli oneri variabili derivanti dagli scostamenti attesi rispetto all’anno di riferimento riconducibili alle novità normative introdotte dal decreto legislativo n. 116/20. " sqref="C7:E7" xr:uid="{00000000-0002-0000-1400-000004000000}"/>
    <dataValidation allowBlank="1" showInputMessage="1" showErrorMessage="1" prompt="Costi previsionali (c. 9.1 del MTR-2) destinati alla copertura degli oneri fissi derivanti dagli scostamenti attesi rispetto all’anno di riferimento riconducibili alle novità normative introdotte dal decreto legislativo n. 116/20. " sqref="C13:E13" xr:uid="{00000000-0002-0000-1400-000005000000}"/>
  </dataValidations>
  <pageMargins left="0.70866141732283472" right="0.70866141732283472" top="0.74803149606299213" bottom="0.74803149606299213" header="0.31496062992125984" footer="0.31496062992125984"/>
  <pageSetup paperSize="9" scale="10" fitToHeight="99" orientation="landscape" r:id="rId1"/>
  <ignoredErrors>
    <ignoredError sqref="C19:E20" formulaRange="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9"/>
  <sheetViews>
    <sheetView workbookViewId="0">
      <selection activeCell="C4" sqref="C4"/>
    </sheetView>
  </sheetViews>
  <sheetFormatPr defaultRowHeight="15" x14ac:dyDescent="0.25"/>
  <cols>
    <col min="1" max="1" width="22.7109375" style="935" customWidth="1"/>
    <col min="2" max="2" width="102" customWidth="1"/>
    <col min="3" max="3" width="59.28515625" style="936" customWidth="1"/>
  </cols>
  <sheetData>
    <row r="1" spans="1:3" ht="12" customHeight="1" x14ac:dyDescent="0.25"/>
    <row r="2" spans="1:3" ht="38.450000000000003" customHeight="1" x14ac:dyDescent="0.25"/>
    <row r="3" spans="1:3" ht="31.9" customHeight="1" x14ac:dyDescent="0.25">
      <c r="C3" s="937" t="s">
        <v>1139</v>
      </c>
    </row>
    <row r="4" spans="1:3" ht="76.5" customHeight="1" x14ac:dyDescent="0.25">
      <c r="A4" s="938" t="s">
        <v>1140</v>
      </c>
      <c r="B4" s="939" t="s">
        <v>1141</v>
      </c>
      <c r="C4" s="940"/>
    </row>
    <row r="5" spans="1:3" ht="52.15" customHeight="1" x14ac:dyDescent="0.25">
      <c r="A5" s="1054" t="s">
        <v>1142</v>
      </c>
      <c r="B5" s="941" t="s">
        <v>1143</v>
      </c>
      <c r="C5" s="940"/>
    </row>
    <row r="6" spans="1:3" ht="75" x14ac:dyDescent="0.25">
      <c r="A6" s="1055"/>
      <c r="B6" s="942" t="s">
        <v>1144</v>
      </c>
      <c r="C6" s="940"/>
    </row>
    <row r="7" spans="1:3" ht="92.45" customHeight="1" x14ac:dyDescent="0.25">
      <c r="A7" s="938" t="s">
        <v>1145</v>
      </c>
      <c r="B7" s="941" t="s">
        <v>1146</v>
      </c>
      <c r="C7" s="940"/>
    </row>
    <row r="8" spans="1:3" ht="60" x14ac:dyDescent="0.25">
      <c r="A8" s="938" t="s">
        <v>1147</v>
      </c>
      <c r="B8" s="941" t="s">
        <v>1148</v>
      </c>
      <c r="C8" s="940"/>
    </row>
    <row r="9" spans="1:3" ht="90" x14ac:dyDescent="0.25">
      <c r="A9" s="938" t="s">
        <v>1149</v>
      </c>
      <c r="B9" s="941" t="s">
        <v>1150</v>
      </c>
      <c r="C9" s="940"/>
    </row>
    <row r="10" spans="1:3" ht="60" x14ac:dyDescent="0.25">
      <c r="A10" s="938" t="s">
        <v>1151</v>
      </c>
      <c r="B10" s="941" t="s">
        <v>1152</v>
      </c>
      <c r="C10" s="940"/>
    </row>
    <row r="11" spans="1:3" ht="90" x14ac:dyDescent="0.25">
      <c r="A11" s="938" t="s">
        <v>1153</v>
      </c>
      <c r="B11" s="941" t="s">
        <v>1154</v>
      </c>
      <c r="C11" s="940"/>
    </row>
    <row r="12" spans="1:3" ht="120" x14ac:dyDescent="0.25">
      <c r="A12" s="938" t="s">
        <v>1155</v>
      </c>
      <c r="B12" s="941" t="s">
        <v>1156</v>
      </c>
      <c r="C12" s="940"/>
    </row>
    <row r="13" spans="1:3" ht="135" x14ac:dyDescent="0.25">
      <c r="A13" s="938" t="s">
        <v>1157</v>
      </c>
      <c r="B13" s="941" t="s">
        <v>1158</v>
      </c>
      <c r="C13" s="940"/>
    </row>
    <row r="14" spans="1:3" ht="150" x14ac:dyDescent="0.25">
      <c r="A14" s="938" t="s">
        <v>1159</v>
      </c>
      <c r="B14" s="941" t="s">
        <v>1160</v>
      </c>
      <c r="C14" s="940"/>
    </row>
    <row r="16" spans="1:3" ht="60" x14ac:dyDescent="0.25">
      <c r="A16" s="938" t="s">
        <v>1161</v>
      </c>
      <c r="B16" s="941" t="s">
        <v>1162</v>
      </c>
      <c r="C16" s="940"/>
    </row>
    <row r="18" spans="1:3" ht="43.15" customHeight="1" x14ac:dyDescent="0.25">
      <c r="A18" s="938" t="s">
        <v>1163</v>
      </c>
      <c r="B18" s="941" t="s">
        <v>1164</v>
      </c>
      <c r="C18" s="940"/>
    </row>
    <row r="19" spans="1:3" ht="60" x14ac:dyDescent="0.25">
      <c r="A19" s="938" t="s">
        <v>1165</v>
      </c>
      <c r="B19" s="941" t="s">
        <v>1166</v>
      </c>
      <c r="C19" s="940"/>
    </row>
    <row r="20" spans="1:3" ht="120" hidden="1" x14ac:dyDescent="0.25">
      <c r="A20" s="943" t="s">
        <v>1167</v>
      </c>
      <c r="B20" s="941" t="s">
        <v>1168</v>
      </c>
      <c r="C20" s="940"/>
    </row>
    <row r="21" spans="1:3" ht="45" x14ac:dyDescent="0.25">
      <c r="A21" s="938" t="s">
        <v>1169</v>
      </c>
      <c r="B21" s="941" t="s">
        <v>1170</v>
      </c>
      <c r="C21" s="940"/>
    </row>
    <row r="22" spans="1:3" ht="105" x14ac:dyDescent="0.25">
      <c r="A22" s="938" t="s">
        <v>1171</v>
      </c>
      <c r="B22" s="941" t="s">
        <v>1172</v>
      </c>
      <c r="C22" s="940"/>
    </row>
    <row r="23" spans="1:3" ht="60" x14ac:dyDescent="0.25">
      <c r="A23" s="938" t="s">
        <v>1173</v>
      </c>
      <c r="B23" s="941" t="s">
        <v>1174</v>
      </c>
      <c r="C23" s="940"/>
    </row>
    <row r="25" spans="1:3" ht="60" hidden="1" x14ac:dyDescent="0.25">
      <c r="A25" s="943" t="s">
        <v>1175</v>
      </c>
    </row>
    <row r="26" spans="1:3" ht="60" hidden="1" x14ac:dyDescent="0.25">
      <c r="A26" s="943" t="s">
        <v>1176</v>
      </c>
    </row>
    <row r="27" spans="1:3" hidden="1" x14ac:dyDescent="0.25"/>
    <row r="28" spans="1:3" ht="75" hidden="1" x14ac:dyDescent="0.25">
      <c r="A28" s="943" t="s">
        <v>1177</v>
      </c>
    </row>
    <row r="30" spans="1:3" ht="82.15" hidden="1" customHeight="1" x14ac:dyDescent="0.25">
      <c r="A30" s="1056" t="s">
        <v>1178</v>
      </c>
      <c r="B30" s="941" t="s">
        <v>1179</v>
      </c>
      <c r="C30" s="940"/>
    </row>
    <row r="31" spans="1:3" ht="58.9" hidden="1" customHeight="1" x14ac:dyDescent="0.25">
      <c r="A31" s="1057"/>
      <c r="B31" s="941" t="s">
        <v>1180</v>
      </c>
      <c r="C31" s="940"/>
    </row>
    <row r="32" spans="1:3" hidden="1" x14ac:dyDescent="0.25"/>
    <row r="33" spans="1:3" ht="60" hidden="1" x14ac:dyDescent="0.25">
      <c r="A33" s="943" t="s">
        <v>1181</v>
      </c>
    </row>
    <row r="34" spans="1:3" hidden="1" x14ac:dyDescent="0.25"/>
    <row r="35" spans="1:3" ht="90" hidden="1" x14ac:dyDescent="0.25">
      <c r="A35" s="943" t="s">
        <v>1182</v>
      </c>
      <c r="B35" s="941" t="s">
        <v>1183</v>
      </c>
      <c r="C35" s="940"/>
    </row>
    <row r="37" spans="1:3" ht="75" hidden="1" x14ac:dyDescent="0.25">
      <c r="A37" s="943" t="s">
        <v>1184</v>
      </c>
    </row>
    <row r="38" spans="1:3" hidden="1" x14ac:dyDescent="0.25"/>
    <row r="39" spans="1:3" ht="75" hidden="1" x14ac:dyDescent="0.25">
      <c r="A39" s="943" t="s">
        <v>1185</v>
      </c>
    </row>
  </sheetData>
  <mergeCells count="2">
    <mergeCell ref="A5:A6"/>
    <mergeCell ref="A30:A3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200-000000000000}">
          <x14:formula1>
            <xm:f>'FOGLIO LAVORO'!$C$3:$C$5</xm:f>
          </x14:formula1>
          <xm:sqref>C7</xm:sqref>
        </x14:dataValidation>
        <x14:dataValidation type="list" allowBlank="1" showInputMessage="1" showErrorMessage="1" xr:uid="{00000000-0002-0000-0200-000001000000}">
          <x14:formula1>
            <xm:f>'FOGLIO LAVORO'!$C$36:$C$38</xm:f>
          </x14:formula1>
          <xm:sqref>C4</xm:sqref>
        </x14:dataValidation>
        <x14:dataValidation type="list" allowBlank="1" showInputMessage="1" showErrorMessage="1" xr:uid="{00000000-0002-0000-0200-000002000000}">
          <x14:formula1>
            <xm:f>'[file per verifica indicatori.xlsx]FOGLIO LAVORO'!#REF!</xm:f>
          </x14:formula1>
          <xm:sqref>C30:C31 C35</xm:sqref>
        </x14:dataValidation>
        <x14:dataValidation type="list" allowBlank="1" showInputMessage="1" showErrorMessage="1" xr:uid="{00000000-0002-0000-0200-000003000000}">
          <x14:formula1>
            <xm:f>'FOGLIO LAVORO'!$C$27:$C$28</xm:f>
          </x14:formula1>
          <xm:sqref>C23</xm:sqref>
        </x14:dataValidation>
        <x14:dataValidation type="list" allowBlank="1" showInputMessage="1" showErrorMessage="1" xr:uid="{00000000-0002-0000-0200-000004000000}">
          <x14:formula1>
            <xm:f>'FOGLIO LAVORO'!$C$23:$C$25</xm:f>
          </x14:formula1>
          <xm:sqref>C22</xm:sqref>
        </x14:dataValidation>
        <x14:dataValidation type="list" allowBlank="1" showInputMessage="1" showErrorMessage="1" xr:uid="{00000000-0002-0000-0200-000005000000}">
          <x14:formula1>
            <xm:f>'FOGLIO LAVORO'!$C$18:$C$20</xm:f>
          </x14:formula1>
          <xm:sqref>C18</xm:sqref>
        </x14:dataValidation>
        <x14:dataValidation type="list" allowBlank="1" showInputMessage="1" showErrorMessage="1" xr:uid="{00000000-0002-0000-0200-000006000000}">
          <x14:formula1>
            <xm:f>'FOGLIO LAVORO'!$C$14:$C$16</xm:f>
          </x14:formula1>
          <xm:sqref>C16</xm:sqref>
        </x14:dataValidation>
        <x14:dataValidation type="list" allowBlank="1" showInputMessage="1" showErrorMessage="1" xr:uid="{00000000-0002-0000-0200-000007000000}">
          <x14:formula1>
            <xm:f>'FOGLIO LAVORO'!$C$11:$C$12</xm:f>
          </x14:formula1>
          <xm:sqref>C13</xm:sqref>
        </x14:dataValidation>
        <x14:dataValidation type="list" allowBlank="1" showInputMessage="1" showErrorMessage="1" xr:uid="{00000000-0002-0000-0200-000008000000}">
          <x14:formula1>
            <xm:f>'FOGLIO LAVORO'!$C$7:$C$8</xm:f>
          </x14:formula1>
          <xm:sqref>C19:C21 C5:C6 C8:C12 C14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CC3300"/>
  </sheetPr>
  <dimension ref="A1:FV332"/>
  <sheetViews>
    <sheetView topLeftCell="A40" zoomScale="93" zoomScaleNormal="93" workbookViewId="0">
      <selection activeCell="C7" sqref="C7"/>
    </sheetView>
  </sheetViews>
  <sheetFormatPr defaultColWidth="9.140625" defaultRowHeight="16.5" x14ac:dyDescent="0.3"/>
  <cols>
    <col min="1" max="1" width="5.85546875" style="9" customWidth="1"/>
    <col min="2" max="2" width="68.85546875" style="9" customWidth="1"/>
    <col min="3" max="22" width="19.42578125" style="9" customWidth="1"/>
    <col min="23" max="16384" width="9.140625" style="1"/>
  </cols>
  <sheetData>
    <row r="1" spans="1:178" ht="24" customHeight="1" thickBot="1" x14ac:dyDescent="0.3">
      <c r="A1" s="4"/>
      <c r="B1" s="3" t="s">
        <v>305</v>
      </c>
      <c r="C1" s="4"/>
      <c r="D1" s="4"/>
      <c r="E1" s="4"/>
      <c r="F1" s="4"/>
      <c r="G1" s="4"/>
      <c r="H1" s="4"/>
      <c r="I1" s="4"/>
      <c r="J1" s="4"/>
      <c r="K1" s="4"/>
      <c r="L1" s="4"/>
      <c r="M1" s="4"/>
      <c r="N1" s="4"/>
      <c r="O1" s="4"/>
      <c r="P1" s="4"/>
      <c r="Q1" s="4"/>
      <c r="R1" s="4"/>
      <c r="S1" s="4"/>
      <c r="T1" s="4"/>
      <c r="U1" s="4"/>
      <c r="V1" s="4"/>
    </row>
    <row r="2" spans="1:178" ht="17.25" thickTop="1" x14ac:dyDescent="0.3">
      <c r="A2" s="5"/>
      <c r="B2" s="5"/>
      <c r="C2" s="5"/>
      <c r="D2" s="5"/>
      <c r="E2" s="5"/>
      <c r="F2" s="5"/>
      <c r="G2" s="5"/>
      <c r="H2" s="5"/>
      <c r="I2" s="5"/>
      <c r="J2" s="5"/>
      <c r="K2" s="5"/>
      <c r="L2" s="5"/>
      <c r="M2" s="5"/>
      <c r="N2" s="5"/>
      <c r="O2" s="5"/>
      <c r="P2" s="5"/>
      <c r="Q2" s="5"/>
      <c r="R2" s="5"/>
      <c r="S2" s="5"/>
      <c r="T2" s="5"/>
      <c r="U2" s="5"/>
      <c r="V2" s="5"/>
    </row>
    <row r="3" spans="1:178" ht="17.25" customHeight="1" x14ac:dyDescent="0.3">
      <c r="A3" s="5"/>
      <c r="B3" s="1065" t="s">
        <v>306</v>
      </c>
      <c r="C3" s="1066"/>
      <c r="D3" s="1066"/>
      <c r="E3" s="1066"/>
      <c r="F3" s="1066"/>
      <c r="G3" s="1066"/>
      <c r="H3" s="1066"/>
      <c r="I3" s="1066"/>
      <c r="J3" s="1066"/>
      <c r="K3" s="1066"/>
      <c r="L3" s="1066"/>
      <c r="M3" s="1066"/>
      <c r="N3" s="1066"/>
      <c r="O3" s="1066"/>
      <c r="P3" s="1066"/>
      <c r="Q3" s="1066"/>
      <c r="R3" s="1066"/>
      <c r="S3" s="1066"/>
      <c r="T3" s="1066"/>
      <c r="U3" s="1066"/>
      <c r="V3" s="1067"/>
    </row>
    <row r="4" spans="1:178" ht="20.25" thickBot="1" x14ac:dyDescent="0.35">
      <c r="A4" s="5"/>
      <c r="C4" s="5"/>
      <c r="D4" s="5"/>
      <c r="E4" s="5"/>
      <c r="F4" s="5"/>
      <c r="G4" s="5"/>
      <c r="H4" s="5"/>
      <c r="I4" s="5"/>
      <c r="J4" s="5"/>
      <c r="K4" s="5"/>
      <c r="L4" s="5"/>
      <c r="M4" s="5"/>
      <c r="N4" s="5"/>
      <c r="O4" s="5"/>
      <c r="P4" s="5"/>
      <c r="Q4" s="5"/>
      <c r="R4" s="5"/>
      <c r="S4" s="5"/>
      <c r="T4" s="5"/>
      <c r="U4" s="5"/>
      <c r="V4" s="5"/>
      <c r="Z4" s="568"/>
    </row>
    <row r="5" spans="1:178" x14ac:dyDescent="0.3">
      <c r="A5" s="5"/>
      <c r="B5" s="5"/>
      <c r="C5" s="1058">
        <v>2022</v>
      </c>
      <c r="D5" s="1059"/>
      <c r="E5" s="1059"/>
      <c r="F5" s="1059"/>
      <c r="G5" s="1068"/>
      <c r="H5" s="1061">
        <v>2023</v>
      </c>
      <c r="I5" s="1062"/>
      <c r="J5" s="1062"/>
      <c r="K5" s="1062"/>
      <c r="L5" s="1063"/>
      <c r="M5" s="1058">
        <v>2024</v>
      </c>
      <c r="N5" s="1059"/>
      <c r="O5" s="1059"/>
      <c r="P5" s="1059"/>
      <c r="Q5" s="1068"/>
      <c r="R5" s="1061">
        <v>2025</v>
      </c>
      <c r="S5" s="1062"/>
      <c r="T5" s="1062"/>
      <c r="U5" s="1062"/>
      <c r="V5" s="1063"/>
    </row>
    <row r="6" spans="1:178" s="575" customFormat="1" ht="38.1" customHeight="1" thickBot="1" x14ac:dyDescent="0.3">
      <c r="A6" s="131"/>
      <c r="B6" s="131"/>
      <c r="C6" s="569">
        <f>CK_22!D5</f>
        <v>0</v>
      </c>
      <c r="D6" s="570">
        <f>CK_22!E5</f>
        <v>0</v>
      </c>
      <c r="E6" s="570" t="str">
        <f>CK_22!F5</f>
        <v>-</v>
      </c>
      <c r="F6" s="570" t="s">
        <v>268</v>
      </c>
      <c r="G6" s="571">
        <f>CK_22!$G$5</f>
        <v>0</v>
      </c>
      <c r="H6" s="572">
        <f t="shared" ref="H6:L6" si="0">C6</f>
        <v>0</v>
      </c>
      <c r="I6" s="573">
        <f t="shared" si="0"/>
        <v>0</v>
      </c>
      <c r="J6" s="573" t="str">
        <f t="shared" si="0"/>
        <v>-</v>
      </c>
      <c r="K6" s="573" t="str">
        <f t="shared" si="0"/>
        <v>totale Gestori</v>
      </c>
      <c r="L6" s="574">
        <f t="shared" si="0"/>
        <v>0</v>
      </c>
      <c r="M6" s="569">
        <f t="shared" ref="M6:Q6" si="1">C6</f>
        <v>0</v>
      </c>
      <c r="N6" s="570">
        <f t="shared" si="1"/>
        <v>0</v>
      </c>
      <c r="O6" s="570" t="str">
        <f t="shared" si="1"/>
        <v>-</v>
      </c>
      <c r="P6" s="570" t="str">
        <f t="shared" si="1"/>
        <v>totale Gestori</v>
      </c>
      <c r="Q6" s="571">
        <f t="shared" si="1"/>
        <v>0</v>
      </c>
      <c r="R6" s="572">
        <f t="shared" ref="R6:V6" si="2">C6</f>
        <v>0</v>
      </c>
      <c r="S6" s="573">
        <f t="shared" si="2"/>
        <v>0</v>
      </c>
      <c r="T6" s="573" t="str">
        <f t="shared" si="2"/>
        <v>-</v>
      </c>
      <c r="U6" s="573" t="str">
        <f t="shared" si="2"/>
        <v>totale Gestori</v>
      </c>
      <c r="V6" s="574">
        <f t="shared" si="2"/>
        <v>0</v>
      </c>
    </row>
    <row r="7" spans="1:178" ht="18.75" x14ac:dyDescent="0.35">
      <c r="A7" s="5"/>
      <c r="B7" s="576" t="s">
        <v>307</v>
      </c>
      <c r="C7" s="640"/>
      <c r="D7" s="641"/>
      <c r="E7" s="641"/>
      <c r="F7" s="577">
        <f>SUM(C7:E7)</f>
        <v>0</v>
      </c>
      <c r="G7" s="642"/>
      <c r="H7" s="643"/>
      <c r="I7" s="641"/>
      <c r="J7" s="641"/>
      <c r="K7" s="577">
        <f>SUM(H7:J7)</f>
        <v>0</v>
      </c>
      <c r="L7" s="642"/>
      <c r="M7" s="643"/>
      <c r="N7" s="641"/>
      <c r="O7" s="641"/>
      <c r="P7" s="577">
        <f t="shared" ref="P7:P10" si="3">K7</f>
        <v>0</v>
      </c>
      <c r="Q7" s="642"/>
      <c r="R7" s="643"/>
      <c r="S7" s="641"/>
      <c r="T7" s="641"/>
      <c r="U7" s="577">
        <f t="shared" ref="U7:U10" si="4">P7</f>
        <v>0</v>
      </c>
      <c r="V7" s="646"/>
    </row>
    <row r="8" spans="1:178" ht="18.75" x14ac:dyDescent="0.35">
      <c r="A8" s="5"/>
      <c r="B8" s="578" t="s">
        <v>308</v>
      </c>
      <c r="C8" s="299"/>
      <c r="D8" s="300"/>
      <c r="E8" s="300"/>
      <c r="F8" s="579">
        <f>SUM(C8:E8)</f>
        <v>0</v>
      </c>
      <c r="G8" s="644"/>
      <c r="H8" s="645"/>
      <c r="I8" s="300"/>
      <c r="J8" s="300"/>
      <c r="K8" s="579">
        <f t="shared" ref="K8:K27" si="5">SUM(H8:J8)</f>
        <v>0</v>
      </c>
      <c r="L8" s="644"/>
      <c r="M8" s="645"/>
      <c r="N8" s="300"/>
      <c r="O8" s="300"/>
      <c r="P8" s="579">
        <f t="shared" si="3"/>
        <v>0</v>
      </c>
      <c r="Q8" s="644"/>
      <c r="R8" s="645"/>
      <c r="S8" s="300"/>
      <c r="T8" s="300"/>
      <c r="U8" s="579">
        <f t="shared" si="4"/>
        <v>0</v>
      </c>
      <c r="V8" s="647"/>
    </row>
    <row r="9" spans="1:178" ht="18.75" x14ac:dyDescent="0.35">
      <c r="A9" s="5"/>
      <c r="B9" s="578" t="s">
        <v>309</v>
      </c>
      <c r="C9" s="299"/>
      <c r="D9" s="300"/>
      <c r="E9" s="300"/>
      <c r="F9" s="579">
        <f>SUM(C9:E9)</f>
        <v>0</v>
      </c>
      <c r="G9" s="644"/>
      <c r="H9" s="645"/>
      <c r="I9" s="300"/>
      <c r="J9" s="300"/>
      <c r="K9" s="579">
        <f t="shared" si="5"/>
        <v>0</v>
      </c>
      <c r="L9" s="644"/>
      <c r="M9" s="645"/>
      <c r="N9" s="300"/>
      <c r="O9" s="300"/>
      <c r="P9" s="579">
        <f t="shared" si="3"/>
        <v>0</v>
      </c>
      <c r="Q9" s="644"/>
      <c r="R9" s="645"/>
      <c r="S9" s="300"/>
      <c r="T9" s="300"/>
      <c r="U9" s="579">
        <f t="shared" si="4"/>
        <v>0</v>
      </c>
      <c r="V9" s="647"/>
    </row>
    <row r="10" spans="1:178" ht="18.75" x14ac:dyDescent="0.35">
      <c r="A10" s="5"/>
      <c r="B10" s="578" t="s">
        <v>310</v>
      </c>
      <c r="C10" s="299"/>
      <c r="D10" s="300"/>
      <c r="E10" s="300"/>
      <c r="F10" s="579">
        <f>SUM(C10:E10)</f>
        <v>0</v>
      </c>
      <c r="G10" s="644"/>
      <c r="H10" s="645"/>
      <c r="I10" s="300"/>
      <c r="J10" s="300"/>
      <c r="K10" s="579">
        <f t="shared" si="5"/>
        <v>0</v>
      </c>
      <c r="L10" s="644"/>
      <c r="M10" s="645"/>
      <c r="N10" s="300"/>
      <c r="O10" s="300"/>
      <c r="P10" s="579">
        <f t="shared" si="3"/>
        <v>0</v>
      </c>
      <c r="Q10" s="644"/>
      <c r="R10" s="645"/>
      <c r="S10" s="300"/>
      <c r="T10" s="300"/>
      <c r="U10" s="579">
        <f t="shared" si="4"/>
        <v>0</v>
      </c>
      <c r="V10" s="647"/>
    </row>
    <row r="11" spans="1:178" s="9" customFormat="1" ht="19.5" customHeight="1" x14ac:dyDescent="0.35">
      <c r="A11" s="5"/>
      <c r="B11" s="578" t="s">
        <v>311</v>
      </c>
      <c r="C11" s="580"/>
      <c r="D11" s="581"/>
      <c r="E11" s="581"/>
      <c r="F11" s="582"/>
      <c r="G11" s="583"/>
      <c r="H11" s="584"/>
      <c r="I11" s="581"/>
      <c r="J11" s="581"/>
      <c r="K11" s="582"/>
      <c r="L11" s="583"/>
      <c r="M11" s="584"/>
      <c r="N11" s="581"/>
      <c r="O11" s="581"/>
      <c r="P11" s="582"/>
      <c r="Q11" s="583"/>
      <c r="R11" s="584"/>
      <c r="S11" s="581"/>
      <c r="T11" s="581"/>
      <c r="U11" s="582"/>
      <c r="V11" s="583"/>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row>
    <row r="12" spans="1:178" s="9" customFormat="1" ht="19.5" customHeight="1" x14ac:dyDescent="0.35">
      <c r="A12" s="5"/>
      <c r="B12" s="578" t="s">
        <v>312</v>
      </c>
      <c r="C12" s="580"/>
      <c r="D12" s="581"/>
      <c r="E12" s="581"/>
      <c r="F12" s="582"/>
      <c r="G12" s="583"/>
      <c r="H12" s="584"/>
      <c r="I12" s="581"/>
      <c r="J12" s="581"/>
      <c r="K12" s="582"/>
      <c r="L12" s="583"/>
      <c r="M12" s="584"/>
      <c r="N12" s="581"/>
      <c r="O12" s="581"/>
      <c r="P12" s="582"/>
      <c r="Q12" s="583"/>
      <c r="R12" s="584"/>
      <c r="S12" s="581"/>
      <c r="T12" s="581"/>
      <c r="U12" s="582"/>
      <c r="V12" s="583"/>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row>
    <row r="13" spans="1:178" s="9" customFormat="1" ht="19.5" customHeight="1" x14ac:dyDescent="0.35">
      <c r="A13" s="5"/>
      <c r="B13" s="578" t="s">
        <v>313</v>
      </c>
      <c r="C13" s="580"/>
      <c r="D13" s="581"/>
      <c r="E13" s="581"/>
      <c r="F13" s="582"/>
      <c r="G13" s="583"/>
      <c r="H13" s="584"/>
      <c r="I13" s="581"/>
      <c r="J13" s="581"/>
      <c r="K13" s="582"/>
      <c r="L13" s="583"/>
      <c r="M13" s="584"/>
      <c r="N13" s="581"/>
      <c r="O13" s="581"/>
      <c r="P13" s="582"/>
      <c r="Q13" s="583"/>
      <c r="R13" s="584"/>
      <c r="S13" s="581"/>
      <c r="T13" s="581"/>
      <c r="U13" s="582"/>
      <c r="V13" s="583"/>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row>
    <row r="14" spans="1:178" s="68" customFormat="1" ht="19.5" customHeight="1" x14ac:dyDescent="0.3">
      <c r="A14" s="33"/>
      <c r="B14" s="585" t="s">
        <v>81</v>
      </c>
      <c r="C14" s="580"/>
      <c r="D14" s="581"/>
      <c r="E14" s="581"/>
      <c r="F14" s="582"/>
      <c r="G14" s="583"/>
      <c r="H14" s="584"/>
      <c r="I14" s="581"/>
      <c r="J14" s="581"/>
      <c r="K14" s="582"/>
      <c r="L14" s="583"/>
      <c r="M14" s="584"/>
      <c r="N14" s="581"/>
      <c r="O14" s="581"/>
      <c r="P14" s="582"/>
      <c r="Q14" s="583"/>
      <c r="R14" s="584"/>
      <c r="S14" s="581"/>
      <c r="T14" s="581"/>
      <c r="U14" s="582"/>
      <c r="V14" s="58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row>
    <row r="15" spans="1:178" s="68" customFormat="1" ht="19.5" customHeight="1" x14ac:dyDescent="0.3">
      <c r="A15" s="33"/>
      <c r="B15" s="586" t="s">
        <v>164</v>
      </c>
      <c r="C15" s="580"/>
      <c r="D15" s="581"/>
      <c r="E15" s="581"/>
      <c r="F15" s="582"/>
      <c r="G15" s="583"/>
      <c r="H15" s="584"/>
      <c r="I15" s="581"/>
      <c r="J15" s="581"/>
      <c r="K15" s="582"/>
      <c r="L15" s="583"/>
      <c r="M15" s="584"/>
      <c r="N15" s="581"/>
      <c r="O15" s="581"/>
      <c r="P15" s="582"/>
      <c r="Q15" s="583"/>
      <c r="R15" s="584"/>
      <c r="S15" s="581"/>
      <c r="T15" s="581"/>
      <c r="U15" s="582"/>
      <c r="V15" s="58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row>
    <row r="16" spans="1:178" s="9" customFormat="1" ht="19.5" customHeight="1" x14ac:dyDescent="0.35">
      <c r="A16" s="5"/>
      <c r="B16" s="587" t="s">
        <v>314</v>
      </c>
      <c r="C16" s="580"/>
      <c r="D16" s="581"/>
      <c r="E16" s="581"/>
      <c r="F16" s="582"/>
      <c r="G16" s="583"/>
      <c r="H16" s="584"/>
      <c r="I16" s="581"/>
      <c r="J16" s="581"/>
      <c r="K16" s="582"/>
      <c r="L16" s="583"/>
      <c r="M16" s="584"/>
      <c r="N16" s="581"/>
      <c r="O16" s="581"/>
      <c r="P16" s="582"/>
      <c r="Q16" s="583"/>
      <c r="R16" s="584"/>
      <c r="S16" s="581"/>
      <c r="T16" s="581"/>
      <c r="U16" s="582"/>
      <c r="V16" s="583"/>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row>
    <row r="17" spans="1:178" s="68" customFormat="1" ht="31.5" customHeight="1" x14ac:dyDescent="0.3">
      <c r="A17" s="33"/>
      <c r="B17" s="585" t="s">
        <v>81</v>
      </c>
      <c r="C17" s="580"/>
      <c r="D17" s="581"/>
      <c r="E17" s="581"/>
      <c r="F17" s="582"/>
      <c r="G17" s="583"/>
      <c r="H17" s="584"/>
      <c r="I17" s="581"/>
      <c r="J17" s="581"/>
      <c r="K17" s="582"/>
      <c r="L17" s="583"/>
      <c r="M17" s="584"/>
      <c r="N17" s="581"/>
      <c r="O17" s="581"/>
      <c r="P17" s="582"/>
      <c r="Q17" s="583"/>
      <c r="R17" s="584"/>
      <c r="S17" s="581"/>
      <c r="T17" s="581"/>
      <c r="U17" s="582"/>
      <c r="V17" s="58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row>
    <row r="18" spans="1:178" s="68" customFormat="1" ht="21" customHeight="1" x14ac:dyDescent="0.3">
      <c r="A18" s="33"/>
      <c r="B18" s="588" t="s">
        <v>315</v>
      </c>
      <c r="C18" s="580"/>
      <c r="D18" s="581"/>
      <c r="E18" s="581"/>
      <c r="F18" s="582"/>
      <c r="G18" s="583"/>
      <c r="H18" s="584"/>
      <c r="I18" s="581"/>
      <c r="J18" s="581"/>
      <c r="K18" s="582"/>
      <c r="L18" s="583"/>
      <c r="M18" s="584"/>
      <c r="N18" s="581"/>
      <c r="O18" s="581"/>
      <c r="P18" s="582"/>
      <c r="Q18" s="583"/>
      <c r="R18" s="584"/>
      <c r="S18" s="581"/>
      <c r="T18" s="581"/>
      <c r="U18" s="582"/>
      <c r="V18" s="58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row>
    <row r="19" spans="1:178" s="68" customFormat="1" ht="19.5" customHeight="1" x14ac:dyDescent="0.3">
      <c r="A19" s="33"/>
      <c r="B19" s="589" t="s">
        <v>316</v>
      </c>
      <c r="C19" s="580"/>
      <c r="D19" s="581"/>
      <c r="E19" s="581"/>
      <c r="F19" s="582"/>
      <c r="G19" s="583"/>
      <c r="H19" s="584"/>
      <c r="I19" s="581"/>
      <c r="J19" s="581"/>
      <c r="K19" s="582"/>
      <c r="L19" s="583"/>
      <c r="M19" s="584"/>
      <c r="N19" s="581"/>
      <c r="O19" s="581"/>
      <c r="P19" s="582"/>
      <c r="Q19" s="583"/>
      <c r="R19" s="584"/>
      <c r="S19" s="581"/>
      <c r="T19" s="581"/>
      <c r="U19" s="582"/>
      <c r="V19" s="58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row>
    <row r="20" spans="1:178" s="9" customFormat="1" ht="19.5" customHeight="1" x14ac:dyDescent="0.3">
      <c r="A20" s="5"/>
      <c r="B20" s="590" t="s">
        <v>317</v>
      </c>
      <c r="C20" s="580"/>
      <c r="D20" s="581"/>
      <c r="E20" s="581"/>
      <c r="F20" s="582"/>
      <c r="G20" s="583"/>
      <c r="H20" s="584"/>
      <c r="I20" s="581"/>
      <c r="J20" s="581"/>
      <c r="K20" s="582"/>
      <c r="L20" s="583"/>
      <c r="M20" s="584"/>
      <c r="N20" s="581"/>
      <c r="O20" s="581"/>
      <c r="P20" s="582"/>
      <c r="Q20" s="583"/>
      <c r="R20" s="584"/>
      <c r="S20" s="581"/>
      <c r="T20" s="581"/>
      <c r="U20" s="582"/>
      <c r="V20" s="583"/>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row>
    <row r="21" spans="1:178" s="68" customFormat="1" ht="19.5" customHeight="1" x14ac:dyDescent="0.35">
      <c r="A21" s="33"/>
      <c r="B21" s="578" t="s">
        <v>318</v>
      </c>
      <c r="C21" s="580"/>
      <c r="D21" s="581"/>
      <c r="E21" s="581"/>
      <c r="F21" s="582"/>
      <c r="G21" s="583"/>
      <c r="H21" s="584"/>
      <c r="I21" s="581"/>
      <c r="J21" s="581"/>
      <c r="K21" s="582"/>
      <c r="L21" s="583"/>
      <c r="M21" s="584"/>
      <c r="N21" s="581"/>
      <c r="O21" s="581"/>
      <c r="P21" s="582"/>
      <c r="Q21" s="583"/>
      <c r="R21" s="584"/>
      <c r="S21" s="581"/>
      <c r="T21" s="581"/>
      <c r="U21" s="582"/>
      <c r="V21" s="58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row>
    <row r="22" spans="1:178" ht="21" customHeight="1" x14ac:dyDescent="0.3">
      <c r="A22" s="33"/>
      <c r="B22" s="591" t="s">
        <v>276</v>
      </c>
      <c r="C22" s="299"/>
      <c r="D22" s="300"/>
      <c r="E22" s="300"/>
      <c r="F22" s="579">
        <f t="shared" ref="F22:F27" si="6">SUM(C22:E22)</f>
        <v>0</v>
      </c>
      <c r="G22" s="644"/>
      <c r="H22" s="645"/>
      <c r="I22" s="300"/>
      <c r="J22" s="300"/>
      <c r="K22" s="579">
        <f t="shared" ref="K22" si="7">SUM(H22:J22)</f>
        <v>0</v>
      </c>
      <c r="L22" s="644"/>
      <c r="M22" s="584"/>
      <c r="N22" s="581"/>
      <c r="O22" s="581"/>
      <c r="P22" s="582"/>
      <c r="Q22" s="583"/>
      <c r="R22" s="584"/>
      <c r="S22" s="581"/>
      <c r="T22" s="581"/>
      <c r="U22" s="582"/>
      <c r="V22" s="583"/>
    </row>
    <row r="23" spans="1:178" ht="21" customHeight="1" x14ac:dyDescent="0.3">
      <c r="A23" s="33"/>
      <c r="B23" s="592" t="s">
        <v>277</v>
      </c>
      <c r="C23" s="299"/>
      <c r="D23" s="300"/>
      <c r="E23" s="300"/>
      <c r="F23" s="579">
        <f t="shared" si="6"/>
        <v>0</v>
      </c>
      <c r="G23" s="644"/>
      <c r="H23" s="645"/>
      <c r="I23" s="300"/>
      <c r="J23" s="300"/>
      <c r="K23" s="579">
        <f>SUM(H23:J23)</f>
        <v>0</v>
      </c>
      <c r="L23" s="644"/>
      <c r="M23" s="584"/>
      <c r="N23" s="581"/>
      <c r="O23" s="581"/>
      <c r="P23" s="582"/>
      <c r="Q23" s="583"/>
      <c r="R23" s="584"/>
      <c r="S23" s="581"/>
      <c r="T23" s="581"/>
      <c r="U23" s="582"/>
      <c r="V23" s="583"/>
    </row>
    <row r="24" spans="1:178" ht="40.5" x14ac:dyDescent="0.3">
      <c r="A24" s="33"/>
      <c r="B24" s="592" t="s">
        <v>278</v>
      </c>
      <c r="C24" s="299"/>
      <c r="D24" s="300"/>
      <c r="E24" s="300"/>
      <c r="F24" s="579">
        <f t="shared" si="6"/>
        <v>0</v>
      </c>
      <c r="G24" s="644"/>
      <c r="H24" s="645"/>
      <c r="I24" s="300"/>
      <c r="J24" s="300"/>
      <c r="K24" s="579">
        <f t="shared" si="5"/>
        <v>0</v>
      </c>
      <c r="L24" s="644"/>
      <c r="M24" s="645"/>
      <c r="N24" s="300"/>
      <c r="O24" s="300"/>
      <c r="P24" s="579">
        <f>K24</f>
        <v>0</v>
      </c>
      <c r="Q24" s="644"/>
      <c r="R24" s="645"/>
      <c r="S24" s="300"/>
      <c r="T24" s="300"/>
      <c r="U24" s="579">
        <f>P24</f>
        <v>0</v>
      </c>
      <c r="V24" s="647"/>
    </row>
    <row r="25" spans="1:178" ht="21" customHeight="1" x14ac:dyDescent="0.3">
      <c r="A25" s="33"/>
      <c r="B25" s="592" t="s">
        <v>279</v>
      </c>
      <c r="C25" s="299"/>
      <c r="D25" s="300"/>
      <c r="E25" s="300"/>
      <c r="F25" s="579">
        <f t="shared" si="6"/>
        <v>0</v>
      </c>
      <c r="G25" s="644"/>
      <c r="H25" s="645"/>
      <c r="I25" s="300"/>
      <c r="J25" s="300"/>
      <c r="K25" s="579">
        <f t="shared" si="5"/>
        <v>0</v>
      </c>
      <c r="L25" s="644"/>
      <c r="M25" s="584"/>
      <c r="N25" s="581"/>
      <c r="O25" s="581"/>
      <c r="P25" s="582"/>
      <c r="Q25" s="583"/>
      <c r="R25" s="584"/>
      <c r="S25" s="581"/>
      <c r="T25" s="581"/>
      <c r="U25" s="582"/>
      <c r="V25" s="583"/>
    </row>
    <row r="26" spans="1:178" ht="21" customHeight="1" x14ac:dyDescent="0.3">
      <c r="A26" s="33"/>
      <c r="B26" s="593" t="s">
        <v>319</v>
      </c>
      <c r="C26" s="299"/>
      <c r="D26" s="300"/>
      <c r="E26" s="300"/>
      <c r="F26" s="579">
        <f t="shared" si="6"/>
        <v>0</v>
      </c>
      <c r="G26" s="644"/>
      <c r="H26" s="645"/>
      <c r="I26" s="300"/>
      <c r="J26" s="300"/>
      <c r="K26" s="579">
        <f t="shared" si="5"/>
        <v>0</v>
      </c>
      <c r="L26" s="644"/>
      <c r="M26" s="584"/>
      <c r="N26" s="581"/>
      <c r="O26" s="581"/>
      <c r="P26" s="582"/>
      <c r="Q26" s="583"/>
      <c r="R26" s="584"/>
      <c r="S26" s="581"/>
      <c r="T26" s="581"/>
      <c r="U26" s="582"/>
      <c r="V26" s="583"/>
    </row>
    <row r="27" spans="1:178" ht="21" customHeight="1" x14ac:dyDescent="0.3">
      <c r="A27" s="33"/>
      <c r="B27" s="593" t="s">
        <v>281</v>
      </c>
      <c r="C27" s="299"/>
      <c r="D27" s="300"/>
      <c r="E27" s="300"/>
      <c r="F27" s="579">
        <f t="shared" si="6"/>
        <v>0</v>
      </c>
      <c r="G27" s="644"/>
      <c r="H27" s="645"/>
      <c r="I27" s="300"/>
      <c r="J27" s="300"/>
      <c r="K27" s="579">
        <f t="shared" si="5"/>
        <v>0</v>
      </c>
      <c r="L27" s="644"/>
      <c r="M27" s="645"/>
      <c r="N27" s="300"/>
      <c r="O27" s="300"/>
      <c r="P27" s="579">
        <f>K27</f>
        <v>0</v>
      </c>
      <c r="Q27" s="644"/>
      <c r="R27" s="645"/>
      <c r="S27" s="300"/>
      <c r="T27" s="300"/>
      <c r="U27" s="579">
        <f>P27</f>
        <v>0</v>
      </c>
      <c r="V27" s="647"/>
    </row>
    <row r="28" spans="1:178" ht="28.5" x14ac:dyDescent="0.3">
      <c r="A28" s="33"/>
      <c r="B28" s="593" t="s">
        <v>282</v>
      </c>
      <c r="C28" s="580"/>
      <c r="D28" s="581"/>
      <c r="E28" s="581"/>
      <c r="F28" s="582"/>
      <c r="G28" s="583"/>
      <c r="H28" s="584"/>
      <c r="I28" s="581"/>
      <c r="J28" s="581"/>
      <c r="K28" s="582"/>
      <c r="L28" s="583"/>
      <c r="M28" s="584"/>
      <c r="N28" s="581"/>
      <c r="O28" s="581"/>
      <c r="P28" s="582"/>
      <c r="Q28" s="583"/>
      <c r="R28" s="584"/>
      <c r="S28" s="581"/>
      <c r="T28" s="581"/>
      <c r="U28" s="582"/>
      <c r="V28" s="583"/>
    </row>
    <row r="29" spans="1:178" x14ac:dyDescent="0.3">
      <c r="A29" s="33"/>
      <c r="B29" s="593" t="s">
        <v>283</v>
      </c>
      <c r="C29" s="580"/>
      <c r="D29" s="581"/>
      <c r="E29" s="581"/>
      <c r="F29" s="582"/>
      <c r="G29" s="583"/>
      <c r="H29" s="584"/>
      <c r="I29" s="581"/>
      <c r="J29" s="581"/>
      <c r="K29" s="582"/>
      <c r="L29" s="583"/>
      <c r="M29" s="584"/>
      <c r="N29" s="581"/>
      <c r="O29" s="581"/>
      <c r="P29" s="582"/>
      <c r="Q29" s="583"/>
      <c r="R29" s="584"/>
      <c r="S29" s="581"/>
      <c r="T29" s="581"/>
      <c r="U29" s="582"/>
      <c r="V29" s="583"/>
    </row>
    <row r="30" spans="1:178" ht="54" x14ac:dyDescent="0.3">
      <c r="A30" s="33"/>
      <c r="B30" s="593" t="s">
        <v>284</v>
      </c>
      <c r="C30" s="580"/>
      <c r="D30" s="581"/>
      <c r="E30" s="581"/>
      <c r="F30" s="582"/>
      <c r="G30" s="583"/>
      <c r="H30" s="584"/>
      <c r="I30" s="581"/>
      <c r="J30" s="581"/>
      <c r="K30" s="582"/>
      <c r="L30" s="583"/>
      <c r="M30" s="584"/>
      <c r="N30" s="581"/>
      <c r="O30" s="581"/>
      <c r="P30" s="582"/>
      <c r="Q30" s="583"/>
      <c r="R30" s="584"/>
      <c r="S30" s="581"/>
      <c r="T30" s="581"/>
      <c r="U30" s="582"/>
      <c r="V30" s="583"/>
    </row>
    <row r="31" spans="1:178" ht="40.5" x14ac:dyDescent="0.3">
      <c r="A31" s="33"/>
      <c r="B31" s="594" t="s">
        <v>286</v>
      </c>
      <c r="C31" s="299"/>
      <c r="D31" s="300"/>
      <c r="E31" s="300"/>
      <c r="F31" s="579">
        <f>+SUM(C31:E31)</f>
        <v>0</v>
      </c>
      <c r="G31" s="300"/>
      <c r="H31" s="645"/>
      <c r="I31" s="300"/>
      <c r="J31" s="300"/>
      <c r="K31" s="579">
        <f>+SUM(H31:J31)</f>
        <v>0</v>
      </c>
      <c r="L31" s="300"/>
      <c r="M31" s="645"/>
      <c r="N31" s="300"/>
      <c r="O31" s="300"/>
      <c r="P31" s="579">
        <f t="shared" ref="P31" si="8">+SUM(M31:O31)</f>
        <v>0</v>
      </c>
      <c r="Q31" s="644"/>
      <c r="R31" s="645"/>
      <c r="S31" s="300"/>
      <c r="T31" s="300"/>
      <c r="U31" s="579">
        <f t="shared" ref="U31" si="9">+SUM(R31:T31)</f>
        <v>0</v>
      </c>
      <c r="V31" s="647"/>
    </row>
    <row r="32" spans="1:178" ht="20.25" customHeight="1" x14ac:dyDescent="0.35">
      <c r="A32" s="5"/>
      <c r="B32" s="578" t="s">
        <v>287</v>
      </c>
      <c r="C32" s="595">
        <f>SUM(C22:C31)</f>
        <v>0</v>
      </c>
      <c r="D32" s="596">
        <f t="shared" ref="D32:E32" si="10">SUM(D22:D31)</f>
        <v>0</v>
      </c>
      <c r="E32" s="596">
        <f t="shared" si="10"/>
        <v>0</v>
      </c>
      <c r="F32" s="579">
        <f>+SUM(C32:E32)</f>
        <v>0</v>
      </c>
      <c r="G32" s="596">
        <f t="shared" ref="G32:J32" si="11">SUM(G22:G31)</f>
        <v>0</v>
      </c>
      <c r="H32" s="597">
        <f t="shared" si="11"/>
        <v>0</v>
      </c>
      <c r="I32" s="596">
        <f t="shared" si="11"/>
        <v>0</v>
      </c>
      <c r="J32" s="596">
        <f t="shared" si="11"/>
        <v>0</v>
      </c>
      <c r="K32" s="579">
        <f>+SUM(H32:J32)</f>
        <v>0</v>
      </c>
      <c r="L32" s="596">
        <f>SUM(L22:L31)</f>
        <v>0</v>
      </c>
      <c r="M32" s="597">
        <f t="shared" ref="M32:O32" si="12">SUM(M22:M31)</f>
        <v>0</v>
      </c>
      <c r="N32" s="596">
        <f t="shared" si="12"/>
        <v>0</v>
      </c>
      <c r="O32" s="596">
        <f t="shared" si="12"/>
        <v>0</v>
      </c>
      <c r="P32" s="579">
        <f>+SUM(M32:O32)</f>
        <v>0</v>
      </c>
      <c r="Q32" s="596">
        <f>SUM(Q22:Q31)</f>
        <v>0</v>
      </c>
      <c r="R32" s="597">
        <f t="shared" ref="R32:T32" si="13">SUM(R22:R31)</f>
        <v>0</v>
      </c>
      <c r="S32" s="596">
        <f t="shared" si="13"/>
        <v>0</v>
      </c>
      <c r="T32" s="596">
        <f t="shared" si="13"/>
        <v>0</v>
      </c>
      <c r="U32" s="579">
        <f>+SUM(R32:T32)</f>
        <v>0</v>
      </c>
      <c r="V32" s="598">
        <f>SUM(V22:V31)</f>
        <v>0</v>
      </c>
    </row>
    <row r="33" spans="1:23" ht="20.25" customHeight="1" x14ac:dyDescent="0.3">
      <c r="A33" s="5"/>
      <c r="B33" s="599" t="s">
        <v>296</v>
      </c>
      <c r="C33" s="580"/>
      <c r="D33" s="581"/>
      <c r="E33" s="581"/>
      <c r="F33" s="582"/>
      <c r="G33" s="644"/>
      <c r="H33" s="584"/>
      <c r="I33" s="581"/>
      <c r="J33" s="581"/>
      <c r="K33" s="582"/>
      <c r="L33" s="644"/>
      <c r="M33" s="584"/>
      <c r="N33" s="581"/>
      <c r="O33" s="581"/>
      <c r="P33" s="582"/>
      <c r="Q33" s="644"/>
      <c r="R33" s="584"/>
      <c r="S33" s="581"/>
      <c r="T33" s="581"/>
      <c r="U33" s="582"/>
      <c r="V33" s="647"/>
    </row>
    <row r="34" spans="1:23" s="263" customFormat="1" ht="21.75" customHeight="1" x14ac:dyDescent="0.25">
      <c r="A34" s="10"/>
      <c r="B34" s="600" t="s">
        <v>320</v>
      </c>
      <c r="C34" s="601"/>
      <c r="D34" s="602"/>
      <c r="E34" s="602"/>
      <c r="F34" s="603"/>
      <c r="G34" s="604"/>
      <c r="H34" s="648"/>
      <c r="I34" s="496"/>
      <c r="J34" s="496"/>
      <c r="K34" s="605">
        <f>+SUM(H34:J34)</f>
        <v>0</v>
      </c>
      <c r="L34" s="496"/>
      <c r="M34" s="648"/>
      <c r="N34" s="496"/>
      <c r="O34" s="496"/>
      <c r="P34" s="605">
        <f>+SUM(M34:O34)</f>
        <v>0</v>
      </c>
      <c r="Q34" s="496"/>
      <c r="R34" s="648"/>
      <c r="S34" s="496"/>
      <c r="T34" s="496"/>
      <c r="U34" s="605">
        <f>+SUM(R34:T34)</f>
        <v>0</v>
      </c>
      <c r="V34" s="649"/>
    </row>
    <row r="35" spans="1:23" ht="17.25" thickBot="1" x14ac:dyDescent="0.35">
      <c r="A35" s="5"/>
      <c r="B35" s="606" t="s">
        <v>321</v>
      </c>
      <c r="C35" s="607">
        <f>C7+C8+C9+C10+C32+C33</f>
        <v>0</v>
      </c>
      <c r="D35" s="608">
        <f t="shared" ref="D35:E35" si="14">D7+D8+D9+D10+D32+D33</f>
        <v>0</v>
      </c>
      <c r="E35" s="608">
        <f t="shared" si="14"/>
        <v>0</v>
      </c>
      <c r="F35" s="608">
        <f>+SUM(C35:E35)</f>
        <v>0</v>
      </c>
      <c r="G35" s="609">
        <f>G7+G8+G9+G10+G32+G33</f>
        <v>0</v>
      </c>
      <c r="H35" s="610">
        <f>+H7+H8+H9+H10+H32+H34</f>
        <v>0</v>
      </c>
      <c r="I35" s="608">
        <f>+I7+I8+I9+I10+I32+I34</f>
        <v>0</v>
      </c>
      <c r="J35" s="608">
        <f>+J7+J8+J9+J10+J32+J34</f>
        <v>0</v>
      </c>
      <c r="K35" s="608">
        <f>+SUM(H35:J35)</f>
        <v>0</v>
      </c>
      <c r="L35" s="608">
        <f>+L7+L8+L9+L10+L32+L33+L34</f>
        <v>0</v>
      </c>
      <c r="M35" s="610">
        <f>+M7+M8+M9+M10+M32+M34</f>
        <v>0</v>
      </c>
      <c r="N35" s="608">
        <f>+N7+N8+N9+N10+N32+N34</f>
        <v>0</v>
      </c>
      <c r="O35" s="608">
        <f>+O7+O8+O9+O10+O32+O34</f>
        <v>0</v>
      </c>
      <c r="P35" s="608">
        <f>+SUM(M35:O35)</f>
        <v>0</v>
      </c>
      <c r="Q35" s="608">
        <f>+Q7+Q8+Q9+Q10+Q32+Q33+Q34</f>
        <v>0</v>
      </c>
      <c r="R35" s="610">
        <f>+R7+R8+R9+R10+R32+R34</f>
        <v>0</v>
      </c>
      <c r="S35" s="608">
        <f>+S7+S8+S9+S10+S32+S34</f>
        <v>0</v>
      </c>
      <c r="T35" s="608">
        <f>+T7+T8+T9+T10+T32+T34</f>
        <v>0</v>
      </c>
      <c r="U35" s="608">
        <f>+SUM(R35:T35)</f>
        <v>0</v>
      </c>
      <c r="V35" s="611">
        <f>+V7+V8+V9+V10+V32+V33+V34</f>
        <v>0</v>
      </c>
    </row>
    <row r="36" spans="1:23" x14ac:dyDescent="0.3">
      <c r="A36" s="5"/>
      <c r="B36" s="30"/>
      <c r="C36" s="5"/>
      <c r="D36" s="5"/>
      <c r="E36" s="5"/>
      <c r="F36" s="5"/>
      <c r="G36" s="5"/>
      <c r="H36" s="5"/>
      <c r="I36" s="5"/>
      <c r="J36" s="5"/>
      <c r="K36" s="5"/>
      <c r="L36" s="5"/>
      <c r="M36" s="5"/>
      <c r="N36" s="5"/>
      <c r="O36" s="5"/>
      <c r="P36" s="5"/>
      <c r="Q36" s="5"/>
      <c r="R36" s="5"/>
      <c r="S36" s="5"/>
      <c r="T36" s="5"/>
      <c r="U36" s="5"/>
      <c r="V36" s="5"/>
    </row>
    <row r="37" spans="1:23" ht="25.5" customHeight="1" x14ac:dyDescent="0.3">
      <c r="A37" s="5"/>
      <c r="B37" s="1065" t="s">
        <v>322</v>
      </c>
      <c r="C37" s="1066"/>
      <c r="D37" s="1066"/>
      <c r="E37" s="1066"/>
      <c r="F37" s="1066"/>
      <c r="G37" s="1066"/>
      <c r="H37" s="1066"/>
      <c r="I37" s="1066"/>
      <c r="J37" s="1066"/>
      <c r="K37" s="1066"/>
      <c r="L37" s="1066"/>
      <c r="M37" s="1066"/>
      <c r="N37" s="1066"/>
      <c r="O37" s="1066"/>
      <c r="P37" s="1066"/>
      <c r="Q37" s="1066"/>
      <c r="R37" s="1066"/>
      <c r="S37" s="1066"/>
      <c r="T37" s="1066"/>
      <c r="U37" s="1066"/>
      <c r="V37" s="1067"/>
    </row>
    <row r="38" spans="1:23" ht="17.25" thickBot="1" x14ac:dyDescent="0.35">
      <c r="A38" s="5"/>
      <c r="B38" s="5"/>
      <c r="C38" s="5"/>
      <c r="D38" s="5"/>
      <c r="E38" s="5"/>
      <c r="F38" s="5"/>
      <c r="G38" s="5"/>
      <c r="H38" s="5"/>
      <c r="I38" s="5"/>
      <c r="J38" s="5"/>
      <c r="K38" s="5"/>
      <c r="L38" s="5"/>
      <c r="M38" s="5"/>
      <c r="N38" s="5"/>
      <c r="O38" s="5"/>
      <c r="P38" s="5"/>
      <c r="Q38" s="5"/>
      <c r="R38" s="5"/>
      <c r="S38" s="5"/>
      <c r="T38" s="5"/>
      <c r="U38" s="5"/>
      <c r="V38" s="5"/>
    </row>
    <row r="39" spans="1:23" x14ac:dyDescent="0.3">
      <c r="A39" s="5"/>
      <c r="B39" s="5"/>
      <c r="C39" s="1058">
        <v>2022</v>
      </c>
      <c r="D39" s="1059"/>
      <c r="E39" s="1059"/>
      <c r="F39" s="1059"/>
      <c r="G39" s="1060"/>
      <c r="H39" s="1061">
        <v>2023</v>
      </c>
      <c r="I39" s="1062"/>
      <c r="J39" s="1062"/>
      <c r="K39" s="1062"/>
      <c r="L39" s="1063"/>
      <c r="M39" s="1064">
        <v>2024</v>
      </c>
      <c r="N39" s="1059"/>
      <c r="O39" s="1059"/>
      <c r="P39" s="1059"/>
      <c r="Q39" s="1060"/>
      <c r="R39" s="1061">
        <v>2025</v>
      </c>
      <c r="S39" s="1062"/>
      <c r="T39" s="1062"/>
      <c r="U39" s="1062"/>
      <c r="V39" s="1063"/>
    </row>
    <row r="40" spans="1:23" s="575" customFormat="1" ht="38.1" customHeight="1" thickBot="1" x14ac:dyDescent="0.3">
      <c r="A40" s="131"/>
      <c r="B40" s="131"/>
      <c r="C40" s="612">
        <f>CK_22!D5</f>
        <v>0</v>
      </c>
      <c r="D40" s="550">
        <f>CK_22!E5</f>
        <v>0</v>
      </c>
      <c r="E40" s="550" t="str">
        <f>CK_22!F5</f>
        <v>-</v>
      </c>
      <c r="F40" s="550" t="s">
        <v>268</v>
      </c>
      <c r="G40" s="613">
        <f>CK_22!$G$5</f>
        <v>0</v>
      </c>
      <c r="H40" s="614">
        <f t="shared" ref="H40:L40" si="15">C40</f>
        <v>0</v>
      </c>
      <c r="I40" s="551">
        <f t="shared" si="15"/>
        <v>0</v>
      </c>
      <c r="J40" s="551" t="str">
        <f t="shared" si="15"/>
        <v>-</v>
      </c>
      <c r="K40" s="551" t="str">
        <f t="shared" si="15"/>
        <v>totale Gestori</v>
      </c>
      <c r="L40" s="615">
        <f t="shared" si="15"/>
        <v>0</v>
      </c>
      <c r="M40" s="616">
        <f t="shared" ref="M40:Q40" si="16">C40</f>
        <v>0</v>
      </c>
      <c r="N40" s="550">
        <f t="shared" si="16"/>
        <v>0</v>
      </c>
      <c r="O40" s="550" t="str">
        <f t="shared" si="16"/>
        <v>-</v>
      </c>
      <c r="P40" s="550" t="str">
        <f t="shared" si="16"/>
        <v>totale Gestori</v>
      </c>
      <c r="Q40" s="613">
        <f t="shared" si="16"/>
        <v>0</v>
      </c>
      <c r="R40" s="614">
        <f t="shared" ref="R40:V40" si="17">C40</f>
        <v>0</v>
      </c>
      <c r="S40" s="551">
        <f t="shared" si="17"/>
        <v>0</v>
      </c>
      <c r="T40" s="551" t="str">
        <f t="shared" si="17"/>
        <v>-</v>
      </c>
      <c r="U40" s="551" t="str">
        <f t="shared" si="17"/>
        <v>totale Gestori</v>
      </c>
      <c r="V40" s="615">
        <f t="shared" si="17"/>
        <v>0</v>
      </c>
    </row>
    <row r="41" spans="1:23" ht="18.75" customHeight="1" x14ac:dyDescent="0.35">
      <c r="A41" s="5"/>
      <c r="B41" s="617" t="s">
        <v>323</v>
      </c>
      <c r="C41" s="640"/>
      <c r="D41" s="641"/>
      <c r="E41" s="641"/>
      <c r="F41" s="577">
        <f>SUM(C41:E41)</f>
        <v>0</v>
      </c>
      <c r="G41" s="650"/>
      <c r="H41" s="651"/>
      <c r="I41" s="641"/>
      <c r="J41" s="641"/>
      <c r="K41" s="577">
        <f t="shared" ref="K41:K55" si="18">SUM(H41:J41)</f>
        <v>0</v>
      </c>
      <c r="L41" s="653"/>
      <c r="M41" s="640"/>
      <c r="N41" s="641"/>
      <c r="O41" s="641"/>
      <c r="P41" s="577">
        <f t="shared" ref="P41:P55" si="19">SUM(M41:O41)</f>
        <v>0</v>
      </c>
      <c r="Q41" s="650"/>
      <c r="R41" s="651"/>
      <c r="S41" s="641"/>
      <c r="T41" s="641"/>
      <c r="U41" s="577">
        <f t="shared" ref="U41:U55" si="20">SUM(R41:T41)</f>
        <v>0</v>
      </c>
      <c r="V41" s="646"/>
    </row>
    <row r="42" spans="1:23" ht="18.75" customHeight="1" x14ac:dyDescent="0.3">
      <c r="A42" s="5"/>
      <c r="B42" s="618" t="s">
        <v>324</v>
      </c>
      <c r="C42" s="299"/>
      <c r="D42" s="300"/>
      <c r="E42" s="300"/>
      <c r="F42" s="579">
        <f>SUM(C42:E42)</f>
        <v>0</v>
      </c>
      <c r="G42" s="302"/>
      <c r="H42" s="652"/>
      <c r="I42" s="300"/>
      <c r="J42" s="300"/>
      <c r="K42" s="579">
        <f t="shared" si="18"/>
        <v>0</v>
      </c>
      <c r="L42" s="654"/>
      <c r="M42" s="299"/>
      <c r="N42" s="300"/>
      <c r="O42" s="300"/>
      <c r="P42" s="579">
        <f t="shared" si="19"/>
        <v>0</v>
      </c>
      <c r="Q42" s="302"/>
      <c r="R42" s="652"/>
      <c r="S42" s="300"/>
      <c r="T42" s="300"/>
      <c r="U42" s="579">
        <f t="shared" si="20"/>
        <v>0</v>
      </c>
      <c r="V42" s="647"/>
    </row>
    <row r="43" spans="1:23" ht="18.75" customHeight="1" x14ac:dyDescent="0.3">
      <c r="A43" s="5"/>
      <c r="B43" s="619" t="s">
        <v>325</v>
      </c>
      <c r="C43" s="299"/>
      <c r="D43" s="300"/>
      <c r="E43" s="300"/>
      <c r="F43" s="579">
        <f>SUM(C43:E43)</f>
        <v>0</v>
      </c>
      <c r="G43" s="302"/>
      <c r="H43" s="652"/>
      <c r="I43" s="300"/>
      <c r="J43" s="300"/>
      <c r="K43" s="579">
        <f t="shared" si="18"/>
        <v>0</v>
      </c>
      <c r="L43" s="654"/>
      <c r="M43" s="299"/>
      <c r="N43" s="300"/>
      <c r="O43" s="300"/>
      <c r="P43" s="579">
        <f t="shared" si="19"/>
        <v>0</v>
      </c>
      <c r="Q43" s="302"/>
      <c r="R43" s="652"/>
      <c r="S43" s="300"/>
      <c r="T43" s="300"/>
      <c r="U43" s="579">
        <f t="shared" si="20"/>
        <v>0</v>
      </c>
      <c r="V43" s="647"/>
    </row>
    <row r="44" spans="1:23" ht="18.75" customHeight="1" x14ac:dyDescent="0.3">
      <c r="A44" s="5"/>
      <c r="B44" s="619" t="s">
        <v>326</v>
      </c>
      <c r="C44" s="299"/>
      <c r="D44" s="300"/>
      <c r="E44" s="300"/>
      <c r="F44" s="579">
        <f t="shared" ref="F44:F55" si="21">SUM(C44:E44)</f>
        <v>0</v>
      </c>
      <c r="G44" s="302"/>
      <c r="H44" s="652"/>
      <c r="I44" s="300"/>
      <c r="J44" s="300"/>
      <c r="K44" s="579">
        <f t="shared" si="18"/>
        <v>0</v>
      </c>
      <c r="L44" s="654"/>
      <c r="M44" s="299"/>
      <c r="N44" s="300"/>
      <c r="O44" s="300"/>
      <c r="P44" s="579">
        <f t="shared" si="19"/>
        <v>0</v>
      </c>
      <c r="Q44" s="302"/>
      <c r="R44" s="652"/>
      <c r="S44" s="300"/>
      <c r="T44" s="300"/>
      <c r="U44" s="579">
        <f t="shared" si="20"/>
        <v>0</v>
      </c>
      <c r="V44" s="647"/>
    </row>
    <row r="45" spans="1:23" ht="18.75" customHeight="1" x14ac:dyDescent="0.3">
      <c r="A45" s="5"/>
      <c r="B45" s="620" t="s">
        <v>327</v>
      </c>
      <c r="C45" s="299"/>
      <c r="D45" s="300"/>
      <c r="E45" s="300"/>
      <c r="F45" s="579">
        <f t="shared" si="21"/>
        <v>0</v>
      </c>
      <c r="G45" s="302"/>
      <c r="H45" s="652"/>
      <c r="I45" s="300"/>
      <c r="J45" s="300"/>
      <c r="K45" s="579">
        <f t="shared" si="18"/>
        <v>0</v>
      </c>
      <c r="L45" s="654"/>
      <c r="M45" s="299"/>
      <c r="N45" s="300"/>
      <c r="O45" s="300"/>
      <c r="P45" s="579">
        <f t="shared" si="19"/>
        <v>0</v>
      </c>
      <c r="Q45" s="302"/>
      <c r="R45" s="652"/>
      <c r="S45" s="300"/>
      <c r="T45" s="300"/>
      <c r="U45" s="579">
        <f t="shared" si="20"/>
        <v>0</v>
      </c>
      <c r="V45" s="647"/>
    </row>
    <row r="46" spans="1:23" ht="18.75" customHeight="1" x14ac:dyDescent="0.35">
      <c r="A46" s="5"/>
      <c r="B46" s="621" t="s">
        <v>328</v>
      </c>
      <c r="C46" s="595">
        <f>SUM(C42:C45)</f>
        <v>0</v>
      </c>
      <c r="D46" s="596">
        <f t="shared" ref="D46:V46" si="22">SUM(D42:D45)</f>
        <v>0</v>
      </c>
      <c r="E46" s="596">
        <f t="shared" si="22"/>
        <v>0</v>
      </c>
      <c r="F46" s="579">
        <f>SUM(C46:E46)</f>
        <v>0</v>
      </c>
      <c r="G46" s="598">
        <f t="shared" si="22"/>
        <v>0</v>
      </c>
      <c r="H46" s="622">
        <f>SUM(H42:H45)</f>
        <v>0</v>
      </c>
      <c r="I46" s="596">
        <f t="shared" si="22"/>
        <v>0</v>
      </c>
      <c r="J46" s="596">
        <f t="shared" si="22"/>
        <v>0</v>
      </c>
      <c r="K46" s="579">
        <f t="shared" si="18"/>
        <v>0</v>
      </c>
      <c r="L46" s="623">
        <f t="shared" si="22"/>
        <v>0</v>
      </c>
      <c r="M46" s="595">
        <f>SUM(M42:M45)</f>
        <v>0</v>
      </c>
      <c r="N46" s="596">
        <f t="shared" si="22"/>
        <v>0</v>
      </c>
      <c r="O46" s="596">
        <f t="shared" si="22"/>
        <v>0</v>
      </c>
      <c r="P46" s="579">
        <f t="shared" si="19"/>
        <v>0</v>
      </c>
      <c r="Q46" s="598">
        <f t="shared" si="22"/>
        <v>0</v>
      </c>
      <c r="R46" s="622">
        <f>SUM(R42:R45)</f>
        <v>0</v>
      </c>
      <c r="S46" s="596">
        <f t="shared" si="22"/>
        <v>0</v>
      </c>
      <c r="T46" s="596">
        <f t="shared" si="22"/>
        <v>0</v>
      </c>
      <c r="U46" s="579">
        <f t="shared" si="20"/>
        <v>0</v>
      </c>
      <c r="V46" s="598">
        <f t="shared" si="22"/>
        <v>0</v>
      </c>
      <c r="W46" s="386"/>
    </row>
    <row r="47" spans="1:23" ht="18.75" customHeight="1" x14ac:dyDescent="0.3">
      <c r="A47" s="5"/>
      <c r="B47" s="618" t="s">
        <v>329</v>
      </c>
      <c r="C47" s="299"/>
      <c r="D47" s="300"/>
      <c r="E47" s="300"/>
      <c r="F47" s="579">
        <f t="shared" si="21"/>
        <v>0</v>
      </c>
      <c r="G47" s="302"/>
      <c r="H47" s="652"/>
      <c r="I47" s="300"/>
      <c r="J47" s="300"/>
      <c r="K47" s="579">
        <f t="shared" si="18"/>
        <v>0</v>
      </c>
      <c r="L47" s="654"/>
      <c r="M47" s="299"/>
      <c r="N47" s="300"/>
      <c r="O47" s="300"/>
      <c r="P47" s="579">
        <f t="shared" si="19"/>
        <v>0</v>
      </c>
      <c r="Q47" s="302"/>
      <c r="R47" s="652"/>
      <c r="S47" s="300"/>
      <c r="T47" s="300"/>
      <c r="U47" s="579">
        <f t="shared" si="20"/>
        <v>0</v>
      </c>
      <c r="V47" s="647"/>
    </row>
    <row r="48" spans="1:23" ht="18.75" customHeight="1" x14ac:dyDescent="0.3">
      <c r="A48" s="5"/>
      <c r="B48" s="619" t="s">
        <v>330</v>
      </c>
      <c r="C48" s="299"/>
      <c r="D48" s="300"/>
      <c r="E48" s="300"/>
      <c r="F48" s="579">
        <f t="shared" si="21"/>
        <v>0</v>
      </c>
      <c r="G48" s="302"/>
      <c r="H48" s="652"/>
      <c r="I48" s="300"/>
      <c r="J48" s="300"/>
      <c r="K48" s="579">
        <f t="shared" si="18"/>
        <v>0</v>
      </c>
      <c r="L48" s="654"/>
      <c r="M48" s="299"/>
      <c r="N48" s="300"/>
      <c r="O48" s="300"/>
      <c r="P48" s="579">
        <f t="shared" si="19"/>
        <v>0</v>
      </c>
      <c r="Q48" s="302"/>
      <c r="R48" s="652"/>
      <c r="S48" s="300"/>
      <c r="T48" s="300"/>
      <c r="U48" s="579">
        <f t="shared" si="20"/>
        <v>0</v>
      </c>
      <c r="V48" s="647"/>
    </row>
    <row r="49" spans="1:22" ht="18.75" customHeight="1" x14ac:dyDescent="0.3">
      <c r="A49" s="5"/>
      <c r="B49" s="624" t="s">
        <v>331</v>
      </c>
      <c r="C49" s="299"/>
      <c r="D49" s="300"/>
      <c r="E49" s="300"/>
      <c r="F49" s="579">
        <f t="shared" si="21"/>
        <v>0</v>
      </c>
      <c r="G49" s="302"/>
      <c r="H49" s="652"/>
      <c r="I49" s="300"/>
      <c r="J49" s="300"/>
      <c r="K49" s="579">
        <f t="shared" si="18"/>
        <v>0</v>
      </c>
      <c r="L49" s="654"/>
      <c r="M49" s="299"/>
      <c r="N49" s="300"/>
      <c r="O49" s="300"/>
      <c r="P49" s="579">
        <f t="shared" si="19"/>
        <v>0</v>
      </c>
      <c r="Q49" s="302"/>
      <c r="R49" s="652"/>
      <c r="S49" s="300"/>
      <c r="T49" s="300"/>
      <c r="U49" s="579">
        <f t="shared" si="20"/>
        <v>0</v>
      </c>
      <c r="V49" s="647"/>
    </row>
    <row r="50" spans="1:22" ht="18.75" customHeight="1" x14ac:dyDescent="0.3">
      <c r="A50" s="5"/>
      <c r="B50" s="624" t="s">
        <v>332</v>
      </c>
      <c r="C50" s="299"/>
      <c r="D50" s="300"/>
      <c r="E50" s="300"/>
      <c r="F50" s="579">
        <f t="shared" si="21"/>
        <v>0</v>
      </c>
      <c r="G50" s="302"/>
      <c r="H50" s="652"/>
      <c r="I50" s="300"/>
      <c r="J50" s="300"/>
      <c r="K50" s="579">
        <f>SUM(H50:J50)</f>
        <v>0</v>
      </c>
      <c r="L50" s="654"/>
      <c r="M50" s="299"/>
      <c r="N50" s="300"/>
      <c r="O50" s="300"/>
      <c r="P50" s="579">
        <f t="shared" si="19"/>
        <v>0</v>
      </c>
      <c r="Q50" s="302"/>
      <c r="R50" s="652"/>
      <c r="S50" s="300"/>
      <c r="T50" s="300"/>
      <c r="U50" s="579">
        <f t="shared" si="20"/>
        <v>0</v>
      </c>
      <c r="V50" s="647"/>
    </row>
    <row r="51" spans="1:22" ht="27" x14ac:dyDescent="0.3">
      <c r="A51" s="5"/>
      <c r="B51" s="625" t="s">
        <v>333</v>
      </c>
      <c r="C51" s="299"/>
      <c r="D51" s="300"/>
      <c r="E51" s="300"/>
      <c r="F51" s="579">
        <f t="shared" si="21"/>
        <v>0</v>
      </c>
      <c r="G51" s="302"/>
      <c r="H51" s="652"/>
      <c r="I51" s="300"/>
      <c r="J51" s="300"/>
      <c r="K51" s="579">
        <f t="shared" si="18"/>
        <v>0</v>
      </c>
      <c r="L51" s="654"/>
      <c r="M51" s="299"/>
      <c r="N51" s="300"/>
      <c r="O51" s="300"/>
      <c r="P51" s="579">
        <f t="shared" si="19"/>
        <v>0</v>
      </c>
      <c r="Q51" s="302"/>
      <c r="R51" s="652"/>
      <c r="S51" s="300"/>
      <c r="T51" s="300"/>
      <c r="U51" s="579">
        <f t="shared" si="20"/>
        <v>0</v>
      </c>
      <c r="V51" s="647"/>
    </row>
    <row r="52" spans="1:22" ht="18.75" customHeight="1" x14ac:dyDescent="0.3">
      <c r="A52" s="5"/>
      <c r="B52" s="625" t="s">
        <v>334</v>
      </c>
      <c r="C52" s="299"/>
      <c r="D52" s="300"/>
      <c r="E52" s="300"/>
      <c r="F52" s="579">
        <f t="shared" si="21"/>
        <v>0</v>
      </c>
      <c r="G52" s="302"/>
      <c r="H52" s="652"/>
      <c r="I52" s="300"/>
      <c r="J52" s="300"/>
      <c r="K52" s="579">
        <f t="shared" si="18"/>
        <v>0</v>
      </c>
      <c r="L52" s="654"/>
      <c r="M52" s="299"/>
      <c r="N52" s="300"/>
      <c r="O52" s="300"/>
      <c r="P52" s="579">
        <f t="shared" si="19"/>
        <v>0</v>
      </c>
      <c r="Q52" s="302"/>
      <c r="R52" s="652"/>
      <c r="S52" s="300"/>
      <c r="T52" s="300"/>
      <c r="U52" s="579">
        <f t="shared" si="20"/>
        <v>0</v>
      </c>
      <c r="V52" s="647"/>
    </row>
    <row r="53" spans="1:22" ht="18.75" customHeight="1" x14ac:dyDescent="0.3">
      <c r="A53" s="5"/>
      <c r="B53" s="619" t="s">
        <v>335</v>
      </c>
      <c r="C53" s="299"/>
      <c r="D53" s="300"/>
      <c r="E53" s="300"/>
      <c r="F53" s="579">
        <f t="shared" si="21"/>
        <v>0</v>
      </c>
      <c r="G53" s="302"/>
      <c r="H53" s="652"/>
      <c r="I53" s="300"/>
      <c r="J53" s="300"/>
      <c r="K53" s="579">
        <f t="shared" si="18"/>
        <v>0</v>
      </c>
      <c r="L53" s="654"/>
      <c r="M53" s="299"/>
      <c r="N53" s="300"/>
      <c r="O53" s="300"/>
      <c r="P53" s="579">
        <f t="shared" si="19"/>
        <v>0</v>
      </c>
      <c r="Q53" s="302"/>
      <c r="R53" s="652"/>
      <c r="S53" s="300"/>
      <c r="T53" s="300"/>
      <c r="U53" s="579">
        <f t="shared" si="20"/>
        <v>0</v>
      </c>
      <c r="V53" s="647"/>
    </row>
    <row r="54" spans="1:22" ht="18.75" customHeight="1" x14ac:dyDescent="0.3">
      <c r="A54" s="5"/>
      <c r="B54" s="619" t="s">
        <v>336</v>
      </c>
      <c r="C54" s="299"/>
      <c r="D54" s="300"/>
      <c r="E54" s="300"/>
      <c r="F54" s="579">
        <f t="shared" si="21"/>
        <v>0</v>
      </c>
      <c r="G54" s="302"/>
      <c r="H54" s="652"/>
      <c r="I54" s="300"/>
      <c r="J54" s="300"/>
      <c r="K54" s="579">
        <f t="shared" si="18"/>
        <v>0</v>
      </c>
      <c r="L54" s="654"/>
      <c r="M54" s="299"/>
      <c r="N54" s="300"/>
      <c r="O54" s="300"/>
      <c r="P54" s="579">
        <f t="shared" si="19"/>
        <v>0</v>
      </c>
      <c r="Q54" s="302"/>
      <c r="R54" s="652"/>
      <c r="S54" s="300"/>
      <c r="T54" s="300"/>
      <c r="U54" s="579">
        <f t="shared" si="20"/>
        <v>0</v>
      </c>
      <c r="V54" s="647"/>
    </row>
    <row r="55" spans="1:22" ht="18.75" customHeight="1" x14ac:dyDescent="0.3">
      <c r="A55" s="5"/>
      <c r="B55" s="620" t="s">
        <v>337</v>
      </c>
      <c r="C55" s="299"/>
      <c r="D55" s="300"/>
      <c r="E55" s="300"/>
      <c r="F55" s="579">
        <f t="shared" si="21"/>
        <v>0</v>
      </c>
      <c r="G55" s="302"/>
      <c r="H55" s="652"/>
      <c r="I55" s="300"/>
      <c r="J55" s="300"/>
      <c r="K55" s="579">
        <f t="shared" si="18"/>
        <v>0</v>
      </c>
      <c r="L55" s="654"/>
      <c r="M55" s="299"/>
      <c r="N55" s="300"/>
      <c r="O55" s="300"/>
      <c r="P55" s="579">
        <f t="shared" si="19"/>
        <v>0</v>
      </c>
      <c r="Q55" s="302"/>
      <c r="R55" s="652"/>
      <c r="S55" s="300"/>
      <c r="T55" s="300"/>
      <c r="U55" s="579">
        <f t="shared" si="20"/>
        <v>0</v>
      </c>
      <c r="V55" s="647"/>
    </row>
    <row r="56" spans="1:22" ht="18.75" customHeight="1" x14ac:dyDescent="0.35">
      <c r="A56" s="5"/>
      <c r="B56" s="621" t="s">
        <v>338</v>
      </c>
      <c r="C56" s="595">
        <f>C47+C48+C53+C54+C55</f>
        <v>0</v>
      </c>
      <c r="D56" s="596">
        <f t="shared" ref="D56:E56" si="23">D47+D48+D53+D54+D55</f>
        <v>0</v>
      </c>
      <c r="E56" s="596">
        <f t="shared" si="23"/>
        <v>0</v>
      </c>
      <c r="F56" s="579">
        <f>SUM(C56:E56)</f>
        <v>0</v>
      </c>
      <c r="G56" s="598">
        <f>G47+G48+G53+G54+G55</f>
        <v>0</v>
      </c>
      <c r="H56" s="622">
        <f t="shared" ref="H56:J56" si="24">H47+H48+H53+H54+H55</f>
        <v>0</v>
      </c>
      <c r="I56" s="596">
        <f t="shared" si="24"/>
        <v>0</v>
      </c>
      <c r="J56" s="596">
        <f t="shared" si="24"/>
        <v>0</v>
      </c>
      <c r="K56" s="579">
        <f>SUM(H56:J56)</f>
        <v>0</v>
      </c>
      <c r="L56" s="623">
        <f>L47+L48+L53+L54+L55</f>
        <v>0</v>
      </c>
      <c r="M56" s="595">
        <f t="shared" ref="M56:O56" si="25">M47+M48+M53+M54+M55</f>
        <v>0</v>
      </c>
      <c r="N56" s="596">
        <f>N47+N48+N53+N54+N55</f>
        <v>0</v>
      </c>
      <c r="O56" s="596">
        <f t="shared" si="25"/>
        <v>0</v>
      </c>
      <c r="P56" s="579">
        <f>SUM(M56:O56)</f>
        <v>0</v>
      </c>
      <c r="Q56" s="598">
        <f t="shared" ref="Q56" si="26">Q47+Q48+Q53+Q54+Q55</f>
        <v>0</v>
      </c>
      <c r="R56" s="622">
        <f t="shared" ref="R56" si="27">R47+R48+R53+R54+R55</f>
        <v>0</v>
      </c>
      <c r="S56" s="596">
        <f t="shared" ref="S56" si="28">S47+S48+S53+S54+S55</f>
        <v>0</v>
      </c>
      <c r="T56" s="596">
        <f t="shared" ref="T56" si="29">T47+T48+T53+T54+T55</f>
        <v>0</v>
      </c>
      <c r="U56" s="579">
        <f>SUM(R56:T56)</f>
        <v>0</v>
      </c>
      <c r="V56" s="598">
        <f t="shared" ref="V56" si="30">V47+V48+V53+V54+V55</f>
        <v>0</v>
      </c>
    </row>
    <row r="57" spans="1:22" s="5" customFormat="1" ht="18.75" customHeight="1" x14ac:dyDescent="0.35">
      <c r="B57" s="621" t="s">
        <v>339</v>
      </c>
      <c r="C57" s="580"/>
      <c r="D57" s="581"/>
      <c r="E57" s="581"/>
      <c r="F57" s="581"/>
      <c r="G57" s="583"/>
      <c r="H57" s="626"/>
      <c r="I57" s="581"/>
      <c r="J57" s="581"/>
      <c r="K57" s="581"/>
      <c r="L57" s="627"/>
      <c r="M57" s="580"/>
      <c r="N57" s="581"/>
      <c r="O57" s="581"/>
      <c r="P57" s="581"/>
      <c r="Q57" s="583"/>
      <c r="R57" s="626"/>
      <c r="S57" s="581"/>
      <c r="T57" s="581"/>
      <c r="U57" s="581"/>
      <c r="V57" s="583"/>
    </row>
    <row r="58" spans="1:22" s="5" customFormat="1" ht="18.75" customHeight="1" x14ac:dyDescent="0.35">
      <c r="B58" s="621" t="s">
        <v>340</v>
      </c>
      <c r="C58" s="580"/>
      <c r="D58" s="581"/>
      <c r="E58" s="581"/>
      <c r="F58" s="581"/>
      <c r="G58" s="583"/>
      <c r="H58" s="626"/>
      <c r="I58" s="581"/>
      <c r="J58" s="581"/>
      <c r="K58" s="581"/>
      <c r="L58" s="627"/>
      <c r="M58" s="580"/>
      <c r="N58" s="581"/>
      <c r="O58" s="581"/>
      <c r="P58" s="581"/>
      <c r="Q58" s="583"/>
      <c r="R58" s="626"/>
      <c r="S58" s="581"/>
      <c r="T58" s="581"/>
      <c r="U58" s="581"/>
      <c r="V58" s="583"/>
    </row>
    <row r="59" spans="1:22" s="5" customFormat="1" ht="18.75" customHeight="1" x14ac:dyDescent="0.35">
      <c r="B59" s="621" t="s">
        <v>341</v>
      </c>
      <c r="C59" s="580"/>
      <c r="D59" s="581"/>
      <c r="E59" s="581"/>
      <c r="F59" s="581"/>
      <c r="G59" s="583"/>
      <c r="H59" s="626"/>
      <c r="I59" s="581"/>
      <c r="J59" s="581"/>
      <c r="K59" s="581"/>
      <c r="L59" s="627"/>
      <c r="M59" s="580"/>
      <c r="N59" s="581"/>
      <c r="O59" s="581"/>
      <c r="P59" s="581"/>
      <c r="Q59" s="583"/>
      <c r="R59" s="626"/>
      <c r="S59" s="581"/>
      <c r="T59" s="581"/>
      <c r="U59" s="581"/>
      <c r="V59" s="583"/>
    </row>
    <row r="60" spans="1:22" ht="18.75" customHeight="1" x14ac:dyDescent="0.3">
      <c r="A60" s="5"/>
      <c r="B60" s="628" t="s">
        <v>288</v>
      </c>
      <c r="C60" s="299"/>
      <c r="D60" s="300"/>
      <c r="E60" s="300"/>
      <c r="F60" s="579">
        <f>+SUM(C60:E60)</f>
        <v>0</v>
      </c>
      <c r="G60" s="302"/>
      <c r="H60" s="652"/>
      <c r="I60" s="300"/>
      <c r="J60" s="300"/>
      <c r="K60" s="579">
        <f>+SUM(H60:J60)</f>
        <v>0</v>
      </c>
      <c r="L60" s="654"/>
      <c r="M60" s="112"/>
      <c r="N60" s="141"/>
      <c r="O60" s="141"/>
      <c r="P60" s="582"/>
      <c r="Q60" s="113"/>
      <c r="R60" s="629"/>
      <c r="S60" s="141"/>
      <c r="T60" s="141"/>
      <c r="U60" s="582"/>
      <c r="V60" s="583"/>
    </row>
    <row r="61" spans="1:22" ht="40.5" x14ac:dyDescent="0.3">
      <c r="A61" s="5"/>
      <c r="B61" s="624" t="s">
        <v>289</v>
      </c>
      <c r="C61" s="299"/>
      <c r="D61" s="300"/>
      <c r="E61" s="300"/>
      <c r="F61" s="579">
        <f t="shared" ref="F61:F66" si="31">+SUM(C61:E61)</f>
        <v>0</v>
      </c>
      <c r="G61" s="302"/>
      <c r="H61" s="652"/>
      <c r="I61" s="300"/>
      <c r="J61" s="300"/>
      <c r="K61" s="579">
        <f t="shared" ref="K61:K67" si="32">+SUM(H61:J61)</f>
        <v>0</v>
      </c>
      <c r="L61" s="654"/>
      <c r="M61" s="299"/>
      <c r="N61" s="300"/>
      <c r="O61" s="300"/>
      <c r="P61" s="579">
        <f>+SUM(M61:O61)</f>
        <v>0</v>
      </c>
      <c r="Q61" s="302"/>
      <c r="R61" s="652"/>
      <c r="S61" s="300"/>
      <c r="T61" s="300"/>
      <c r="U61" s="579">
        <f>+SUM(R61:T61)</f>
        <v>0</v>
      </c>
      <c r="V61" s="647"/>
    </row>
    <row r="62" spans="1:22" ht="18.75" customHeight="1" x14ac:dyDescent="0.3">
      <c r="A62" s="5"/>
      <c r="B62" s="624" t="s">
        <v>290</v>
      </c>
      <c r="C62" s="299"/>
      <c r="D62" s="300"/>
      <c r="E62" s="300"/>
      <c r="F62" s="579">
        <f t="shared" si="31"/>
        <v>0</v>
      </c>
      <c r="G62" s="302"/>
      <c r="H62" s="652"/>
      <c r="I62" s="300"/>
      <c r="J62" s="300"/>
      <c r="K62" s="579">
        <f t="shared" si="32"/>
        <v>0</v>
      </c>
      <c r="L62" s="654"/>
      <c r="M62" s="112"/>
      <c r="N62" s="141"/>
      <c r="O62" s="141"/>
      <c r="P62" s="582"/>
      <c r="Q62" s="113"/>
      <c r="R62" s="629"/>
      <c r="S62" s="141"/>
      <c r="T62" s="141"/>
      <c r="U62" s="582"/>
      <c r="V62" s="583"/>
    </row>
    <row r="63" spans="1:22" ht="18.75" customHeight="1" x14ac:dyDescent="0.3">
      <c r="A63" s="5"/>
      <c r="B63" s="624" t="s">
        <v>291</v>
      </c>
      <c r="C63" s="299"/>
      <c r="D63" s="300"/>
      <c r="E63" s="300"/>
      <c r="F63" s="579">
        <f t="shared" si="31"/>
        <v>0</v>
      </c>
      <c r="G63" s="302"/>
      <c r="H63" s="652"/>
      <c r="I63" s="300"/>
      <c r="J63" s="300"/>
      <c r="K63" s="579">
        <f t="shared" si="32"/>
        <v>0</v>
      </c>
      <c r="L63" s="654"/>
      <c r="M63" s="299"/>
      <c r="N63" s="300"/>
      <c r="O63" s="300"/>
      <c r="P63" s="579">
        <f>+SUM(M63:O63)</f>
        <v>0</v>
      </c>
      <c r="Q63" s="302"/>
      <c r="R63" s="652"/>
      <c r="S63" s="300"/>
      <c r="T63" s="300"/>
      <c r="U63" s="579">
        <f>+SUM(R63:T63)</f>
        <v>0</v>
      </c>
      <c r="V63" s="647"/>
    </row>
    <row r="64" spans="1:22" ht="28.5" x14ac:dyDescent="0.3">
      <c r="A64" s="5"/>
      <c r="B64" s="630" t="s">
        <v>292</v>
      </c>
      <c r="C64" s="580"/>
      <c r="D64" s="581"/>
      <c r="E64" s="581"/>
      <c r="F64" s="582"/>
      <c r="G64" s="583"/>
      <c r="H64" s="626"/>
      <c r="I64" s="581"/>
      <c r="J64" s="581"/>
      <c r="K64" s="582"/>
      <c r="L64" s="627"/>
      <c r="M64" s="580"/>
      <c r="N64" s="581"/>
      <c r="O64" s="581"/>
      <c r="P64" s="582"/>
      <c r="Q64" s="627"/>
      <c r="R64" s="580"/>
      <c r="S64" s="581"/>
      <c r="T64" s="581"/>
      <c r="U64" s="582"/>
      <c r="V64" s="583"/>
    </row>
    <row r="65" spans="1:22" x14ac:dyDescent="0.3">
      <c r="A65" s="5"/>
      <c r="B65" s="630" t="s">
        <v>342</v>
      </c>
      <c r="C65" s="580"/>
      <c r="D65" s="581"/>
      <c r="E65" s="581"/>
      <c r="F65" s="582"/>
      <c r="G65" s="583"/>
      <c r="H65" s="626"/>
      <c r="I65" s="581"/>
      <c r="J65" s="581"/>
      <c r="K65" s="582"/>
      <c r="L65" s="627"/>
      <c r="M65" s="580"/>
      <c r="N65" s="581"/>
      <c r="O65" s="581"/>
      <c r="P65" s="582"/>
      <c r="Q65" s="627"/>
      <c r="R65" s="580"/>
      <c r="S65" s="581"/>
      <c r="T65" s="581"/>
      <c r="U65" s="582"/>
      <c r="V65" s="583"/>
    </row>
    <row r="66" spans="1:22" ht="54" x14ac:dyDescent="0.3">
      <c r="A66" s="5"/>
      <c r="B66" s="630" t="s">
        <v>294</v>
      </c>
      <c r="C66" s="299"/>
      <c r="D66" s="300"/>
      <c r="E66" s="300"/>
      <c r="F66" s="579">
        <f t="shared" si="31"/>
        <v>0</v>
      </c>
      <c r="G66" s="302"/>
      <c r="H66" s="652"/>
      <c r="I66" s="300"/>
      <c r="J66" s="300"/>
      <c r="K66" s="579">
        <f t="shared" si="32"/>
        <v>0</v>
      </c>
      <c r="L66" s="654"/>
      <c r="M66" s="299"/>
      <c r="N66" s="300"/>
      <c r="O66" s="300"/>
      <c r="P66" s="579">
        <f>+SUM(M66:O66)</f>
        <v>0</v>
      </c>
      <c r="Q66" s="302"/>
      <c r="R66" s="652"/>
      <c r="S66" s="300"/>
      <c r="T66" s="300"/>
      <c r="U66" s="579">
        <f>+SUM(R66:T66)</f>
        <v>0</v>
      </c>
      <c r="V66" s="647"/>
    </row>
    <row r="67" spans="1:22" ht="18.75" x14ac:dyDescent="0.35">
      <c r="A67" s="5"/>
      <c r="B67" s="621" t="s">
        <v>295</v>
      </c>
      <c r="C67" s="595">
        <f>SUM(C60:C66)</f>
        <v>0</v>
      </c>
      <c r="D67" s="596">
        <f t="shared" ref="D67:G67" si="33">SUM(D60:D66)</f>
        <v>0</v>
      </c>
      <c r="E67" s="596">
        <f t="shared" si="33"/>
        <v>0</v>
      </c>
      <c r="F67" s="579">
        <f>+SUM(C67:E67)</f>
        <v>0</v>
      </c>
      <c r="G67" s="598">
        <f t="shared" si="33"/>
        <v>0</v>
      </c>
      <c r="H67" s="622">
        <f t="shared" ref="H67" si="34">SUM(H60:H66)</f>
        <v>0</v>
      </c>
      <c r="I67" s="596">
        <f t="shared" ref="I67" si="35">SUM(I60:I66)</f>
        <v>0</v>
      </c>
      <c r="J67" s="596">
        <f t="shared" ref="J67" si="36">SUM(J60:J66)</f>
        <v>0</v>
      </c>
      <c r="K67" s="579">
        <f t="shared" si="32"/>
        <v>0</v>
      </c>
      <c r="L67" s="623">
        <f t="shared" ref="L67" si="37">SUM(L60:L66)</f>
        <v>0</v>
      </c>
      <c r="M67" s="595">
        <f t="shared" ref="M67" si="38">SUM(M60:M66)</f>
        <v>0</v>
      </c>
      <c r="N67" s="596">
        <f t="shared" ref="N67" si="39">SUM(N60:N66)</f>
        <v>0</v>
      </c>
      <c r="O67" s="596">
        <f t="shared" ref="O67" si="40">SUM(O60:O66)</f>
        <v>0</v>
      </c>
      <c r="P67" s="579">
        <f>+SUM(M67:O67)</f>
        <v>0</v>
      </c>
      <c r="Q67" s="598">
        <f t="shared" ref="Q67" si="41">SUM(Q60:Q66)</f>
        <v>0</v>
      </c>
      <c r="R67" s="622">
        <f t="shared" ref="R67" si="42">SUM(R60:R66)</f>
        <v>0</v>
      </c>
      <c r="S67" s="596">
        <f t="shared" ref="S67" si="43">SUM(S60:S66)</f>
        <v>0</v>
      </c>
      <c r="T67" s="596">
        <f t="shared" ref="T67" si="44">SUM(T60:T66)</f>
        <v>0</v>
      </c>
      <c r="U67" s="579">
        <f>+SUM(R67:T67)</f>
        <v>0</v>
      </c>
      <c r="V67" s="598">
        <f t="shared" ref="V67" si="45">SUM(V60:V66)</f>
        <v>0</v>
      </c>
    </row>
    <row r="68" spans="1:22" ht="21" customHeight="1" x14ac:dyDescent="0.3">
      <c r="A68" s="5"/>
      <c r="B68" s="631" t="s">
        <v>297</v>
      </c>
      <c r="C68" s="580"/>
      <c r="D68" s="581"/>
      <c r="E68" s="581"/>
      <c r="F68" s="582"/>
      <c r="G68" s="302"/>
      <c r="H68" s="626"/>
      <c r="I68" s="581"/>
      <c r="J68" s="581"/>
      <c r="K68" s="582"/>
      <c r="L68" s="654"/>
      <c r="M68" s="580"/>
      <c r="N68" s="581"/>
      <c r="O68" s="581"/>
      <c r="P68" s="582"/>
      <c r="Q68" s="302"/>
      <c r="R68" s="626"/>
      <c r="S68" s="581"/>
      <c r="T68" s="581"/>
      <c r="U68" s="582"/>
      <c r="V68" s="647"/>
    </row>
    <row r="69" spans="1:22" s="263" customFormat="1" ht="21.75" customHeight="1" x14ac:dyDescent="0.25">
      <c r="A69" s="10"/>
      <c r="B69" s="632" t="s">
        <v>343</v>
      </c>
      <c r="C69" s="601"/>
      <c r="D69" s="602"/>
      <c r="E69" s="602"/>
      <c r="F69" s="603"/>
      <c r="G69" s="604"/>
      <c r="H69" s="648"/>
      <c r="I69" s="496"/>
      <c r="J69" s="496"/>
      <c r="K69" s="605">
        <f>+SUM(H69:J69)</f>
        <v>0</v>
      </c>
      <c r="L69" s="496"/>
      <c r="M69" s="546"/>
      <c r="N69" s="496"/>
      <c r="O69" s="496"/>
      <c r="P69" s="605">
        <f>+SUM(M69:O69)</f>
        <v>0</v>
      </c>
      <c r="Q69" s="547"/>
      <c r="R69" s="655"/>
      <c r="S69" s="496"/>
      <c r="T69" s="496"/>
      <c r="U69" s="605">
        <f>+SUM(R69:T69)</f>
        <v>0</v>
      </c>
      <c r="V69" s="649"/>
    </row>
    <row r="70" spans="1:22" s="263" customFormat="1" ht="28.5" customHeight="1" thickBot="1" x14ac:dyDescent="0.3">
      <c r="A70" s="10"/>
      <c r="B70" s="633" t="s">
        <v>344</v>
      </c>
      <c r="C70" s="634">
        <f>C41+C46+C56+C67+C68</f>
        <v>0</v>
      </c>
      <c r="D70" s="635">
        <f>D41+D46+D56+D67+D68</f>
        <v>0</v>
      </c>
      <c r="E70" s="635">
        <f>E41+E46+E56+E67+E68</f>
        <v>0</v>
      </c>
      <c r="F70" s="635">
        <f>F41+F46+F56+F67+F68</f>
        <v>0</v>
      </c>
      <c r="G70" s="636">
        <f t="shared" ref="G70" si="46">G41+G46+G56+G67+G68</f>
        <v>0</v>
      </c>
      <c r="H70" s="637">
        <f>+H41+H46+H56+H67+H69</f>
        <v>0</v>
      </c>
      <c r="I70" s="635">
        <f t="shared" ref="I70:K70" si="47">+I41+I46+I56+I67+I69</f>
        <v>0</v>
      </c>
      <c r="J70" s="635">
        <f t="shared" si="47"/>
        <v>0</v>
      </c>
      <c r="K70" s="635">
        <f t="shared" si="47"/>
        <v>0</v>
      </c>
      <c r="L70" s="638">
        <f>+L41+L46+L56+L67+L68+L69</f>
        <v>0</v>
      </c>
      <c r="M70" s="634"/>
      <c r="N70" s="635"/>
      <c r="O70" s="635"/>
      <c r="P70" s="635"/>
      <c r="Q70" s="636"/>
      <c r="R70" s="637"/>
      <c r="S70" s="635"/>
      <c r="T70" s="635"/>
      <c r="U70" s="635"/>
      <c r="V70" s="636"/>
    </row>
    <row r="71" spans="1:22" x14ac:dyDescent="0.3">
      <c r="A71" s="5"/>
      <c r="B71" s="5"/>
      <c r="C71" s="5"/>
      <c r="D71" s="5"/>
      <c r="E71" s="5"/>
      <c r="F71" s="5"/>
      <c r="G71" s="5"/>
      <c r="H71" s="5"/>
      <c r="I71" s="8"/>
      <c r="J71" s="5"/>
      <c r="K71" s="5"/>
      <c r="L71" s="5"/>
      <c r="M71" s="5"/>
      <c r="N71" s="639"/>
      <c r="O71" s="5"/>
      <c r="P71" s="5"/>
      <c r="Q71" s="5"/>
      <c r="R71" s="5"/>
      <c r="S71" s="5"/>
      <c r="T71" s="5"/>
      <c r="U71" s="5"/>
      <c r="V71" s="5"/>
    </row>
    <row r="72" spans="1:22" x14ac:dyDescent="0.3">
      <c r="A72" s="5"/>
      <c r="B72" s="5"/>
      <c r="C72" s="5"/>
      <c r="D72" s="5"/>
      <c r="E72" s="5"/>
      <c r="F72" s="5"/>
      <c r="G72" s="5"/>
      <c r="H72" s="5"/>
      <c r="I72" s="5"/>
      <c r="J72" s="5"/>
      <c r="K72" s="5"/>
      <c r="L72" s="5"/>
      <c r="M72" s="5"/>
      <c r="N72" s="5"/>
      <c r="O72" s="5"/>
      <c r="P72" s="5"/>
      <c r="Q72" s="5"/>
      <c r="R72" s="5"/>
      <c r="S72" s="5"/>
      <c r="T72" s="5"/>
      <c r="U72" s="5"/>
      <c r="V72" s="5"/>
    </row>
    <row r="73" spans="1:22" x14ac:dyDescent="0.3">
      <c r="A73" s="5"/>
      <c r="B73" s="5"/>
      <c r="C73" s="5"/>
      <c r="D73" s="5"/>
      <c r="E73" s="5"/>
      <c r="F73" s="5"/>
      <c r="G73" s="5"/>
      <c r="H73" s="5"/>
      <c r="I73" s="5"/>
      <c r="J73" s="5"/>
      <c r="K73" s="5"/>
      <c r="L73" s="5"/>
      <c r="M73" s="5"/>
      <c r="N73" s="5"/>
      <c r="O73" s="5"/>
      <c r="P73" s="5"/>
      <c r="Q73" s="5"/>
      <c r="R73" s="5"/>
      <c r="S73" s="5"/>
      <c r="T73" s="5"/>
      <c r="U73" s="5"/>
      <c r="V73" s="5"/>
    </row>
    <row r="74" spans="1:22" x14ac:dyDescent="0.3">
      <c r="A74" s="5"/>
      <c r="B74" s="5"/>
      <c r="C74" s="5"/>
      <c r="D74" s="5"/>
      <c r="E74" s="5"/>
      <c r="F74" s="5"/>
      <c r="G74" s="5"/>
      <c r="H74" s="5"/>
      <c r="I74" s="5"/>
      <c r="J74" s="5"/>
      <c r="K74" s="5"/>
      <c r="L74" s="5"/>
      <c r="M74" s="5"/>
      <c r="N74" s="5"/>
      <c r="O74" s="5"/>
      <c r="P74" s="5"/>
      <c r="Q74" s="5"/>
      <c r="R74" s="5"/>
      <c r="S74" s="5"/>
      <c r="T74" s="5"/>
      <c r="U74" s="5"/>
      <c r="V74" s="5"/>
    </row>
    <row r="75" spans="1:22" x14ac:dyDescent="0.3">
      <c r="A75" s="5"/>
      <c r="B75" s="5"/>
      <c r="C75" s="5"/>
      <c r="D75" s="5"/>
      <c r="E75" s="5"/>
      <c r="F75" s="5"/>
      <c r="G75" s="5"/>
      <c r="H75" s="5"/>
      <c r="I75" s="5"/>
      <c r="J75" s="5"/>
      <c r="K75" s="5"/>
      <c r="L75" s="5"/>
      <c r="M75" s="5"/>
      <c r="N75" s="5"/>
      <c r="O75" s="5"/>
      <c r="P75" s="5"/>
      <c r="Q75" s="5"/>
      <c r="R75" s="5"/>
      <c r="S75" s="5"/>
      <c r="T75" s="5"/>
      <c r="U75" s="5"/>
      <c r="V75" s="5"/>
    </row>
    <row r="76" spans="1:22" x14ac:dyDescent="0.3">
      <c r="A76" s="5"/>
      <c r="B76" s="5"/>
      <c r="C76" s="5"/>
      <c r="D76" s="5"/>
      <c r="E76" s="5"/>
      <c r="F76" s="5"/>
      <c r="G76" s="5"/>
      <c r="H76" s="5"/>
      <c r="I76" s="5"/>
      <c r="J76" s="5"/>
      <c r="K76" s="5"/>
      <c r="L76" s="5"/>
      <c r="M76" s="5"/>
      <c r="N76" s="5"/>
      <c r="O76" s="5"/>
      <c r="P76" s="5"/>
      <c r="Q76" s="5"/>
      <c r="R76" s="5"/>
      <c r="S76" s="5"/>
      <c r="T76" s="5"/>
      <c r="U76" s="5"/>
      <c r="V76" s="5"/>
    </row>
    <row r="77" spans="1:22" x14ac:dyDescent="0.3">
      <c r="A77" s="5"/>
      <c r="B77" s="5"/>
      <c r="C77" s="5"/>
      <c r="D77" s="5"/>
      <c r="E77" s="5"/>
      <c r="F77" s="5"/>
      <c r="G77" s="5"/>
      <c r="H77" s="5"/>
      <c r="I77" s="5"/>
      <c r="J77" s="5"/>
      <c r="K77" s="5"/>
      <c r="L77" s="5"/>
      <c r="M77" s="5"/>
      <c r="N77" s="5"/>
      <c r="O77" s="5"/>
      <c r="P77" s="5"/>
      <c r="Q77" s="5"/>
      <c r="R77" s="5"/>
      <c r="S77" s="5"/>
      <c r="T77" s="5"/>
      <c r="U77" s="5"/>
      <c r="V77" s="5"/>
    </row>
    <row r="78" spans="1:22" x14ac:dyDescent="0.3">
      <c r="A78" s="5"/>
      <c r="B78" s="5"/>
      <c r="C78" s="5"/>
      <c r="D78" s="5"/>
      <c r="E78" s="5"/>
      <c r="F78" s="5"/>
      <c r="G78" s="5"/>
      <c r="H78" s="5"/>
      <c r="I78" s="5"/>
      <c r="J78" s="5"/>
      <c r="K78" s="5"/>
      <c r="L78" s="5"/>
      <c r="M78" s="5"/>
      <c r="N78" s="5"/>
      <c r="O78" s="5"/>
      <c r="P78" s="5"/>
      <c r="Q78" s="5"/>
      <c r="R78" s="5"/>
      <c r="S78" s="5"/>
      <c r="T78" s="5"/>
      <c r="U78" s="5"/>
      <c r="V78" s="5"/>
    </row>
    <row r="79" spans="1:22" x14ac:dyDescent="0.3">
      <c r="A79" s="5"/>
      <c r="B79" s="5"/>
      <c r="C79" s="5"/>
      <c r="D79" s="5"/>
      <c r="E79" s="5"/>
      <c r="F79" s="5"/>
      <c r="G79" s="5"/>
      <c r="H79" s="5"/>
      <c r="I79" s="5"/>
      <c r="J79" s="5"/>
      <c r="K79" s="5"/>
      <c r="L79" s="5"/>
      <c r="M79" s="5"/>
      <c r="N79" s="5"/>
      <c r="O79" s="5"/>
      <c r="P79" s="5"/>
      <c r="Q79" s="5"/>
      <c r="R79" s="5"/>
      <c r="S79" s="5"/>
      <c r="T79" s="5"/>
      <c r="U79" s="5"/>
      <c r="V79" s="5"/>
    </row>
    <row r="80" spans="1:22" x14ac:dyDescent="0.3">
      <c r="A80" s="5"/>
      <c r="B80" s="5"/>
      <c r="C80" s="5"/>
      <c r="D80" s="5"/>
      <c r="E80" s="5"/>
      <c r="F80" s="5"/>
      <c r="G80" s="5"/>
      <c r="H80" s="5"/>
      <c r="I80" s="5"/>
      <c r="J80" s="5"/>
      <c r="K80" s="5"/>
      <c r="L80" s="5"/>
      <c r="M80" s="5"/>
      <c r="N80" s="5"/>
      <c r="O80" s="5"/>
      <c r="P80" s="5"/>
      <c r="Q80" s="5"/>
      <c r="R80" s="5"/>
      <c r="S80" s="5"/>
      <c r="T80" s="5"/>
      <c r="U80" s="5"/>
      <c r="V80" s="5"/>
    </row>
    <row r="81" spans="1:22" x14ac:dyDescent="0.3">
      <c r="A81" s="5"/>
      <c r="B81" s="5"/>
      <c r="C81" s="5"/>
      <c r="D81" s="5"/>
      <c r="E81" s="5"/>
      <c r="F81" s="5"/>
      <c r="G81" s="5"/>
      <c r="H81" s="5"/>
      <c r="I81" s="5"/>
      <c r="J81" s="5"/>
      <c r="K81" s="5"/>
      <c r="L81" s="5"/>
      <c r="M81" s="5"/>
      <c r="N81" s="5"/>
      <c r="O81" s="5"/>
      <c r="P81" s="5"/>
      <c r="Q81" s="5"/>
      <c r="R81" s="5"/>
      <c r="S81" s="5"/>
      <c r="T81" s="5"/>
      <c r="U81" s="5"/>
      <c r="V81" s="5"/>
    </row>
    <row r="82" spans="1:22" x14ac:dyDescent="0.3">
      <c r="A82" s="5"/>
      <c r="B82" s="5"/>
      <c r="C82" s="5"/>
      <c r="D82" s="5"/>
      <c r="E82" s="5"/>
      <c r="F82" s="5"/>
      <c r="G82" s="5"/>
      <c r="H82" s="5"/>
      <c r="I82" s="5"/>
      <c r="J82" s="5"/>
      <c r="K82" s="5"/>
      <c r="L82" s="5"/>
      <c r="M82" s="5"/>
      <c r="N82" s="5"/>
      <c r="O82" s="5"/>
      <c r="P82" s="5"/>
      <c r="Q82" s="5"/>
      <c r="R82" s="5"/>
      <c r="S82" s="5"/>
      <c r="T82" s="5"/>
      <c r="U82" s="5"/>
      <c r="V82" s="5"/>
    </row>
    <row r="83" spans="1:22" x14ac:dyDescent="0.3">
      <c r="A83" s="5"/>
      <c r="B83" s="5"/>
      <c r="C83" s="5"/>
      <c r="D83" s="5"/>
      <c r="E83" s="5"/>
      <c r="F83" s="5"/>
      <c r="G83" s="5"/>
      <c r="H83" s="5"/>
      <c r="I83" s="5"/>
      <c r="J83" s="5"/>
      <c r="K83" s="5"/>
      <c r="L83" s="5"/>
      <c r="M83" s="5"/>
      <c r="N83" s="5"/>
      <c r="O83" s="5"/>
      <c r="P83" s="5"/>
      <c r="Q83" s="5"/>
      <c r="R83" s="5"/>
      <c r="S83" s="5"/>
      <c r="T83" s="5"/>
      <c r="U83" s="5"/>
      <c r="V83" s="5"/>
    </row>
    <row r="84" spans="1:22" x14ac:dyDescent="0.3">
      <c r="A84" s="5"/>
      <c r="B84" s="5"/>
      <c r="C84" s="5"/>
      <c r="D84" s="5"/>
      <c r="E84" s="5"/>
      <c r="F84" s="5"/>
      <c r="G84" s="5"/>
      <c r="H84" s="5"/>
      <c r="I84" s="5"/>
      <c r="J84" s="5"/>
      <c r="K84" s="5"/>
      <c r="L84" s="5"/>
      <c r="M84" s="5"/>
      <c r="N84" s="5"/>
      <c r="O84" s="5"/>
      <c r="P84" s="5"/>
      <c r="Q84" s="5"/>
      <c r="R84" s="5"/>
      <c r="S84" s="5"/>
      <c r="T84" s="5"/>
      <c r="U84" s="5"/>
      <c r="V84" s="5"/>
    </row>
    <row r="85" spans="1:22" x14ac:dyDescent="0.3">
      <c r="A85" s="5"/>
      <c r="B85" s="5"/>
      <c r="C85" s="5"/>
      <c r="D85" s="5"/>
      <c r="E85" s="5"/>
      <c r="F85" s="5"/>
      <c r="G85" s="5"/>
      <c r="H85" s="5"/>
      <c r="I85" s="5"/>
      <c r="J85" s="5"/>
      <c r="K85" s="5"/>
      <c r="L85" s="5"/>
      <c r="M85" s="5"/>
      <c r="N85" s="5"/>
      <c r="O85" s="5"/>
      <c r="P85" s="5"/>
      <c r="Q85" s="5"/>
      <c r="R85" s="5"/>
      <c r="S85" s="5"/>
      <c r="T85" s="5"/>
      <c r="U85" s="5"/>
      <c r="V85" s="5"/>
    </row>
    <row r="86" spans="1:22" x14ac:dyDescent="0.3">
      <c r="A86" s="5"/>
      <c r="B86" s="5"/>
      <c r="C86" s="5"/>
      <c r="D86" s="5"/>
      <c r="E86" s="5"/>
      <c r="F86" s="5"/>
      <c r="G86" s="5"/>
      <c r="H86" s="5"/>
      <c r="I86" s="5"/>
      <c r="J86" s="5"/>
      <c r="K86" s="5"/>
      <c r="L86" s="5"/>
      <c r="M86" s="5"/>
      <c r="N86" s="5"/>
      <c r="O86" s="5"/>
      <c r="P86" s="5"/>
      <c r="Q86" s="5"/>
      <c r="R86" s="5"/>
      <c r="S86" s="5"/>
      <c r="T86" s="5"/>
      <c r="U86" s="5"/>
      <c r="V86" s="5"/>
    </row>
    <row r="87" spans="1:22" x14ac:dyDescent="0.3">
      <c r="A87" s="5"/>
      <c r="B87" s="5"/>
      <c r="C87" s="5"/>
      <c r="D87" s="5"/>
      <c r="E87" s="5"/>
      <c r="F87" s="5"/>
      <c r="G87" s="5"/>
      <c r="H87" s="5"/>
      <c r="I87" s="5"/>
      <c r="J87" s="5"/>
      <c r="K87" s="5"/>
      <c r="L87" s="5"/>
      <c r="M87" s="5"/>
      <c r="N87" s="5"/>
      <c r="O87" s="5"/>
      <c r="P87" s="5"/>
      <c r="Q87" s="5"/>
      <c r="R87" s="5"/>
      <c r="S87" s="5"/>
      <c r="T87" s="5"/>
      <c r="U87" s="5"/>
      <c r="V87" s="5"/>
    </row>
    <row r="88" spans="1:22" x14ac:dyDescent="0.3">
      <c r="A88" s="5"/>
      <c r="B88" s="5"/>
      <c r="C88" s="5"/>
      <c r="D88" s="5"/>
      <c r="E88" s="5"/>
      <c r="F88" s="5"/>
      <c r="G88" s="5"/>
      <c r="H88" s="5"/>
      <c r="I88" s="5"/>
      <c r="J88" s="5"/>
      <c r="K88" s="5"/>
      <c r="L88" s="5"/>
      <c r="M88" s="5"/>
      <c r="N88" s="5"/>
      <c r="O88" s="5"/>
      <c r="P88" s="5"/>
      <c r="Q88" s="5"/>
      <c r="R88" s="5"/>
      <c r="S88" s="5"/>
      <c r="T88" s="5"/>
      <c r="U88" s="5"/>
      <c r="V88" s="5"/>
    </row>
    <row r="89" spans="1:22" x14ac:dyDescent="0.3">
      <c r="A89" s="5"/>
      <c r="B89" s="5"/>
      <c r="C89" s="5"/>
      <c r="D89" s="5"/>
      <c r="E89" s="5"/>
      <c r="F89" s="5"/>
      <c r="G89" s="5"/>
      <c r="H89" s="5"/>
      <c r="I89" s="5"/>
      <c r="J89" s="5"/>
      <c r="K89" s="5"/>
      <c r="L89" s="5"/>
      <c r="M89" s="5"/>
      <c r="N89" s="5"/>
      <c r="O89" s="5"/>
      <c r="P89" s="5"/>
      <c r="Q89" s="5"/>
      <c r="R89" s="5"/>
      <c r="S89" s="5"/>
      <c r="T89" s="5"/>
      <c r="U89" s="5"/>
      <c r="V89" s="5"/>
    </row>
    <row r="90" spans="1:22" x14ac:dyDescent="0.3">
      <c r="A90" s="5"/>
      <c r="B90" s="5"/>
      <c r="C90" s="5"/>
      <c r="D90" s="5"/>
      <c r="E90" s="5"/>
      <c r="F90" s="5"/>
      <c r="G90" s="5"/>
      <c r="H90" s="5"/>
      <c r="I90" s="5"/>
      <c r="J90" s="5"/>
      <c r="K90" s="5"/>
      <c r="L90" s="5"/>
      <c r="M90" s="5"/>
      <c r="N90" s="5"/>
      <c r="O90" s="5"/>
      <c r="P90" s="5"/>
      <c r="Q90" s="5"/>
      <c r="R90" s="5"/>
      <c r="S90" s="5"/>
      <c r="T90" s="5"/>
      <c r="U90" s="5"/>
      <c r="V90" s="5"/>
    </row>
    <row r="91" spans="1:22" x14ac:dyDescent="0.3">
      <c r="A91" s="5"/>
      <c r="B91" s="5"/>
      <c r="C91" s="5"/>
      <c r="D91" s="5"/>
      <c r="E91" s="5"/>
      <c r="F91" s="5"/>
      <c r="G91" s="5"/>
      <c r="H91" s="5"/>
      <c r="I91" s="5"/>
      <c r="J91" s="5"/>
      <c r="K91" s="5"/>
      <c r="L91" s="5"/>
      <c r="M91" s="5"/>
      <c r="N91" s="5"/>
      <c r="O91" s="5"/>
      <c r="P91" s="5"/>
      <c r="Q91" s="5"/>
      <c r="R91" s="5"/>
      <c r="S91" s="5"/>
      <c r="T91" s="5"/>
      <c r="U91" s="5"/>
      <c r="V91" s="5"/>
    </row>
    <row r="92" spans="1:22" x14ac:dyDescent="0.3">
      <c r="A92" s="5"/>
      <c r="B92" s="5"/>
      <c r="C92" s="5"/>
      <c r="D92" s="5"/>
      <c r="E92" s="5"/>
      <c r="F92" s="5"/>
      <c r="G92" s="5"/>
      <c r="H92" s="5"/>
      <c r="I92" s="5"/>
      <c r="J92" s="5"/>
      <c r="K92" s="5"/>
      <c r="L92" s="5"/>
      <c r="M92" s="5"/>
      <c r="N92" s="5"/>
      <c r="O92" s="5"/>
      <c r="P92" s="5"/>
      <c r="Q92" s="5"/>
      <c r="R92" s="5"/>
      <c r="S92" s="5"/>
      <c r="T92" s="5"/>
      <c r="U92" s="5"/>
      <c r="V92" s="5"/>
    </row>
    <row r="93" spans="1:22" x14ac:dyDescent="0.3">
      <c r="A93" s="5"/>
      <c r="B93" s="5"/>
      <c r="C93" s="5"/>
      <c r="D93" s="5"/>
      <c r="E93" s="5"/>
      <c r="F93" s="5"/>
      <c r="G93" s="5"/>
      <c r="H93" s="5"/>
      <c r="I93" s="5"/>
      <c r="J93" s="5"/>
      <c r="K93" s="5"/>
      <c r="L93" s="5"/>
      <c r="M93" s="5"/>
      <c r="N93" s="5"/>
      <c r="O93" s="5"/>
      <c r="P93" s="5"/>
      <c r="Q93" s="5"/>
      <c r="R93" s="5"/>
      <c r="S93" s="5"/>
      <c r="T93" s="5"/>
      <c r="U93" s="5"/>
      <c r="V93" s="5"/>
    </row>
    <row r="94" spans="1:22" x14ac:dyDescent="0.3">
      <c r="A94" s="5"/>
      <c r="B94" s="5"/>
      <c r="C94" s="5"/>
      <c r="D94" s="5"/>
      <c r="E94" s="5"/>
      <c r="F94" s="5"/>
      <c r="G94" s="5"/>
      <c r="H94" s="5"/>
      <c r="I94" s="5"/>
      <c r="J94" s="5"/>
      <c r="K94" s="5"/>
      <c r="L94" s="5"/>
      <c r="M94" s="5"/>
      <c r="N94" s="5"/>
      <c r="O94" s="5"/>
      <c r="P94" s="5"/>
      <c r="Q94" s="5"/>
      <c r="R94" s="5"/>
      <c r="S94" s="5"/>
      <c r="T94" s="5"/>
      <c r="U94" s="5"/>
      <c r="V94" s="5"/>
    </row>
    <row r="95" spans="1:22" x14ac:dyDescent="0.3">
      <c r="A95" s="5"/>
      <c r="B95" s="5"/>
      <c r="C95" s="5"/>
      <c r="D95" s="5"/>
      <c r="E95" s="5"/>
      <c r="F95" s="5"/>
      <c r="G95" s="5"/>
      <c r="H95" s="5"/>
      <c r="I95" s="5"/>
      <c r="J95" s="5"/>
      <c r="K95" s="5"/>
      <c r="L95" s="5"/>
      <c r="M95" s="5"/>
      <c r="N95" s="5"/>
      <c r="O95" s="5"/>
      <c r="P95" s="5"/>
      <c r="Q95" s="5"/>
      <c r="R95" s="5"/>
      <c r="S95" s="5"/>
      <c r="T95" s="5"/>
      <c r="U95" s="5"/>
      <c r="V95" s="5"/>
    </row>
    <row r="96" spans="1:22" x14ac:dyDescent="0.3">
      <c r="A96" s="5"/>
      <c r="B96" s="5"/>
      <c r="C96" s="5"/>
      <c r="D96" s="5"/>
      <c r="E96" s="5"/>
      <c r="F96" s="5"/>
      <c r="G96" s="5"/>
      <c r="H96" s="5"/>
      <c r="I96" s="5"/>
      <c r="J96" s="5"/>
      <c r="K96" s="5"/>
      <c r="L96" s="5"/>
      <c r="M96" s="5"/>
      <c r="N96" s="5"/>
      <c r="O96" s="5"/>
      <c r="P96" s="5"/>
      <c r="Q96" s="5"/>
      <c r="R96" s="5"/>
      <c r="S96" s="5"/>
      <c r="T96" s="5"/>
      <c r="U96" s="5"/>
      <c r="V96" s="5"/>
    </row>
    <row r="97" spans="1:22" x14ac:dyDescent="0.3">
      <c r="A97" s="5"/>
      <c r="B97" s="5"/>
      <c r="C97" s="5"/>
      <c r="D97" s="5"/>
      <c r="E97" s="5"/>
      <c r="F97" s="5"/>
      <c r="G97" s="5"/>
      <c r="H97" s="5"/>
      <c r="I97" s="5"/>
      <c r="J97" s="5"/>
      <c r="K97" s="5"/>
      <c r="L97" s="5"/>
      <c r="M97" s="5"/>
      <c r="N97" s="5"/>
      <c r="O97" s="5"/>
      <c r="P97" s="5"/>
      <c r="Q97" s="5"/>
      <c r="R97" s="5"/>
      <c r="S97" s="5"/>
      <c r="T97" s="5"/>
      <c r="U97" s="5"/>
      <c r="V97" s="5"/>
    </row>
    <row r="98" spans="1:22" x14ac:dyDescent="0.3">
      <c r="A98" s="5"/>
      <c r="B98" s="5"/>
      <c r="C98" s="5"/>
      <c r="D98" s="5"/>
      <c r="E98" s="5"/>
      <c r="F98" s="5"/>
      <c r="G98" s="5"/>
      <c r="H98" s="5"/>
      <c r="I98" s="5"/>
      <c r="J98" s="5"/>
      <c r="K98" s="5"/>
      <c r="L98" s="5"/>
      <c r="M98" s="5"/>
      <c r="N98" s="5"/>
      <c r="O98" s="5"/>
      <c r="P98" s="5"/>
      <c r="Q98" s="5"/>
      <c r="R98" s="5"/>
      <c r="S98" s="5"/>
      <c r="T98" s="5"/>
      <c r="U98" s="5"/>
      <c r="V98" s="5"/>
    </row>
    <row r="99" spans="1:22" x14ac:dyDescent="0.3">
      <c r="A99" s="5"/>
      <c r="B99" s="5"/>
      <c r="C99" s="5"/>
      <c r="D99" s="5"/>
      <c r="E99" s="5"/>
      <c r="F99" s="5"/>
      <c r="G99" s="5"/>
      <c r="H99" s="5"/>
      <c r="I99" s="5"/>
      <c r="J99" s="5"/>
      <c r="K99" s="5"/>
      <c r="L99" s="5"/>
      <c r="M99" s="5"/>
      <c r="N99" s="5"/>
      <c r="O99" s="5"/>
      <c r="P99" s="5"/>
      <c r="Q99" s="5"/>
      <c r="R99" s="5"/>
      <c r="S99" s="5"/>
      <c r="T99" s="5"/>
      <c r="U99" s="5"/>
      <c r="V99" s="5"/>
    </row>
    <row r="100" spans="1:22" x14ac:dyDescent="0.3">
      <c r="A100" s="5"/>
      <c r="B100" s="5"/>
      <c r="C100" s="5"/>
      <c r="D100" s="5"/>
      <c r="E100" s="5"/>
      <c r="F100" s="5"/>
      <c r="G100" s="5"/>
      <c r="H100" s="5"/>
      <c r="I100" s="5"/>
      <c r="J100" s="5"/>
      <c r="K100" s="5"/>
      <c r="L100" s="5"/>
      <c r="M100" s="5"/>
      <c r="N100" s="5"/>
      <c r="O100" s="5"/>
      <c r="P100" s="5"/>
      <c r="Q100" s="5"/>
      <c r="R100" s="5"/>
      <c r="S100" s="5"/>
      <c r="T100" s="5"/>
      <c r="U100" s="5"/>
      <c r="V100" s="5"/>
    </row>
    <row r="101" spans="1:22" x14ac:dyDescent="0.3">
      <c r="A101" s="5"/>
      <c r="B101" s="5"/>
      <c r="C101" s="5"/>
      <c r="D101" s="5"/>
      <c r="E101" s="5"/>
      <c r="F101" s="5"/>
      <c r="G101" s="5"/>
      <c r="H101" s="5"/>
      <c r="I101" s="5"/>
      <c r="J101" s="5"/>
      <c r="K101" s="5"/>
      <c r="L101" s="5"/>
      <c r="M101" s="5"/>
      <c r="N101" s="5"/>
      <c r="O101" s="5"/>
      <c r="P101" s="5"/>
      <c r="Q101" s="5"/>
      <c r="R101" s="5"/>
      <c r="S101" s="5"/>
      <c r="T101" s="5"/>
      <c r="U101" s="5"/>
      <c r="V101" s="5"/>
    </row>
    <row r="102" spans="1:22" x14ac:dyDescent="0.3">
      <c r="A102" s="5"/>
      <c r="B102" s="5"/>
      <c r="C102" s="5"/>
      <c r="D102" s="5"/>
      <c r="E102" s="5"/>
      <c r="F102" s="5"/>
      <c r="G102" s="5"/>
      <c r="H102" s="5"/>
      <c r="I102" s="5"/>
      <c r="J102" s="5"/>
      <c r="K102" s="5"/>
      <c r="L102" s="5"/>
      <c r="M102" s="5"/>
      <c r="N102" s="5"/>
      <c r="O102" s="5"/>
      <c r="P102" s="5"/>
      <c r="Q102" s="5"/>
      <c r="R102" s="5"/>
      <c r="S102" s="5"/>
      <c r="T102" s="5"/>
      <c r="U102" s="5"/>
      <c r="V102" s="5"/>
    </row>
    <row r="103" spans="1:22" x14ac:dyDescent="0.3">
      <c r="A103" s="5"/>
      <c r="B103" s="5"/>
      <c r="C103" s="5"/>
      <c r="D103" s="5"/>
      <c r="E103" s="5"/>
      <c r="F103" s="5"/>
      <c r="G103" s="5"/>
      <c r="H103" s="5"/>
      <c r="I103" s="5"/>
      <c r="J103" s="5"/>
      <c r="K103" s="5"/>
      <c r="L103" s="5"/>
      <c r="M103" s="5"/>
      <c r="N103" s="5"/>
      <c r="O103" s="5"/>
      <c r="P103" s="5"/>
      <c r="Q103" s="5"/>
      <c r="R103" s="5"/>
      <c r="S103" s="5"/>
      <c r="T103" s="5"/>
      <c r="U103" s="5"/>
      <c r="V103" s="5"/>
    </row>
    <row r="104" spans="1:22" x14ac:dyDescent="0.3">
      <c r="A104" s="5"/>
      <c r="B104" s="5"/>
      <c r="C104" s="5"/>
      <c r="D104" s="5"/>
      <c r="E104" s="5"/>
      <c r="F104" s="5"/>
      <c r="G104" s="5"/>
      <c r="H104" s="5"/>
      <c r="I104" s="5"/>
      <c r="J104" s="5"/>
      <c r="K104" s="5"/>
      <c r="L104" s="5"/>
      <c r="M104" s="5"/>
      <c r="N104" s="5"/>
      <c r="O104" s="5"/>
      <c r="P104" s="5"/>
      <c r="Q104" s="5"/>
      <c r="R104" s="5"/>
      <c r="S104" s="5"/>
      <c r="T104" s="5"/>
      <c r="U104" s="5"/>
      <c r="V104" s="5"/>
    </row>
    <row r="105" spans="1:22" x14ac:dyDescent="0.3">
      <c r="A105" s="5"/>
      <c r="B105" s="5"/>
      <c r="C105" s="5"/>
      <c r="D105" s="5"/>
      <c r="E105" s="5"/>
      <c r="F105" s="5"/>
      <c r="G105" s="5"/>
      <c r="H105" s="5"/>
      <c r="I105" s="5"/>
      <c r="J105" s="5"/>
      <c r="K105" s="5"/>
      <c r="L105" s="5"/>
      <c r="M105" s="5"/>
      <c r="N105" s="5"/>
      <c r="O105" s="5"/>
      <c r="P105" s="5"/>
      <c r="Q105" s="5"/>
      <c r="R105" s="5"/>
      <c r="S105" s="5"/>
      <c r="T105" s="5"/>
      <c r="U105" s="5"/>
      <c r="V105" s="5"/>
    </row>
    <row r="106" spans="1:22" x14ac:dyDescent="0.3">
      <c r="A106" s="5"/>
      <c r="B106" s="5"/>
      <c r="C106" s="5"/>
      <c r="D106" s="5"/>
      <c r="E106" s="5"/>
      <c r="F106" s="5"/>
      <c r="G106" s="5"/>
      <c r="H106" s="5"/>
      <c r="I106" s="5"/>
      <c r="J106" s="5"/>
      <c r="K106" s="5"/>
      <c r="L106" s="5"/>
      <c r="M106" s="5"/>
      <c r="N106" s="5"/>
      <c r="O106" s="5"/>
      <c r="P106" s="5"/>
      <c r="Q106" s="5"/>
      <c r="R106" s="5"/>
      <c r="S106" s="5"/>
      <c r="T106" s="5"/>
      <c r="U106" s="5"/>
      <c r="V106" s="5"/>
    </row>
    <row r="107" spans="1:22" x14ac:dyDescent="0.3">
      <c r="A107" s="5"/>
      <c r="B107" s="5"/>
      <c r="C107" s="5"/>
      <c r="D107" s="5"/>
      <c r="E107" s="5"/>
      <c r="F107" s="5"/>
      <c r="G107" s="5"/>
      <c r="H107" s="5"/>
      <c r="I107" s="5"/>
      <c r="J107" s="5"/>
      <c r="K107" s="5"/>
      <c r="L107" s="5"/>
      <c r="M107" s="5"/>
      <c r="N107" s="5"/>
      <c r="O107" s="5"/>
      <c r="P107" s="5"/>
      <c r="Q107" s="5"/>
      <c r="R107" s="5"/>
      <c r="S107" s="5"/>
      <c r="T107" s="5"/>
      <c r="U107" s="5"/>
      <c r="V107" s="5"/>
    </row>
    <row r="108" spans="1:22" x14ac:dyDescent="0.3">
      <c r="A108" s="5"/>
      <c r="B108" s="5"/>
      <c r="C108" s="5"/>
      <c r="D108" s="5"/>
      <c r="E108" s="5"/>
      <c r="F108" s="5"/>
      <c r="G108" s="5"/>
      <c r="H108" s="5"/>
      <c r="I108" s="5"/>
      <c r="J108" s="5"/>
      <c r="K108" s="5"/>
      <c r="L108" s="5"/>
      <c r="M108" s="5"/>
      <c r="N108" s="5"/>
      <c r="O108" s="5"/>
      <c r="P108" s="5"/>
      <c r="Q108" s="5"/>
      <c r="R108" s="5"/>
      <c r="S108" s="5"/>
      <c r="T108" s="5"/>
      <c r="U108" s="5"/>
      <c r="V108" s="5"/>
    </row>
    <row r="109" spans="1:22" x14ac:dyDescent="0.3">
      <c r="A109" s="5"/>
      <c r="B109" s="5"/>
      <c r="C109" s="5"/>
      <c r="D109" s="5"/>
      <c r="E109" s="5"/>
      <c r="F109" s="5"/>
      <c r="G109" s="5"/>
      <c r="H109" s="5"/>
      <c r="I109" s="5"/>
      <c r="J109" s="5"/>
      <c r="K109" s="5"/>
      <c r="L109" s="5"/>
      <c r="M109" s="5"/>
      <c r="N109" s="5"/>
      <c r="O109" s="5"/>
      <c r="P109" s="5"/>
      <c r="Q109" s="5"/>
      <c r="R109" s="5"/>
      <c r="S109" s="5"/>
      <c r="T109" s="5"/>
      <c r="U109" s="5"/>
      <c r="V109" s="5"/>
    </row>
    <row r="110" spans="1:22" x14ac:dyDescent="0.3">
      <c r="A110" s="5"/>
      <c r="B110" s="5"/>
      <c r="C110" s="5"/>
      <c r="D110" s="5"/>
      <c r="E110" s="5"/>
      <c r="F110" s="5"/>
      <c r="G110" s="5"/>
      <c r="H110" s="5"/>
      <c r="I110" s="5"/>
      <c r="J110" s="5"/>
      <c r="K110" s="5"/>
      <c r="L110" s="5"/>
      <c r="M110" s="5"/>
      <c r="N110" s="5"/>
      <c r="O110" s="5"/>
      <c r="P110" s="5"/>
      <c r="Q110" s="5"/>
      <c r="R110" s="5"/>
      <c r="S110" s="5"/>
      <c r="T110" s="5"/>
      <c r="U110" s="5"/>
      <c r="V110" s="5"/>
    </row>
    <row r="111" spans="1:22" x14ac:dyDescent="0.3">
      <c r="A111" s="5"/>
      <c r="B111" s="5"/>
      <c r="C111" s="5"/>
      <c r="D111" s="5"/>
      <c r="E111" s="5"/>
      <c r="F111" s="5"/>
      <c r="G111" s="5"/>
      <c r="H111" s="5"/>
      <c r="I111" s="5"/>
      <c r="J111" s="5"/>
      <c r="K111" s="5"/>
      <c r="L111" s="5"/>
      <c r="M111" s="5"/>
      <c r="N111" s="5"/>
      <c r="O111" s="5"/>
      <c r="P111" s="5"/>
      <c r="Q111" s="5"/>
      <c r="R111" s="5"/>
      <c r="S111" s="5"/>
      <c r="T111" s="5"/>
      <c r="U111" s="5"/>
      <c r="V111" s="5"/>
    </row>
    <row r="112" spans="1:22" x14ac:dyDescent="0.3">
      <c r="A112" s="5"/>
      <c r="B112" s="5"/>
      <c r="C112" s="5"/>
      <c r="D112" s="5"/>
      <c r="E112" s="5"/>
      <c r="F112" s="5"/>
      <c r="G112" s="5"/>
      <c r="H112" s="5"/>
      <c r="I112" s="5"/>
      <c r="J112" s="5"/>
      <c r="K112" s="5"/>
      <c r="L112" s="5"/>
      <c r="M112" s="5"/>
      <c r="N112" s="5"/>
      <c r="O112" s="5"/>
      <c r="P112" s="5"/>
      <c r="Q112" s="5"/>
      <c r="R112" s="5"/>
      <c r="S112" s="5"/>
      <c r="T112" s="5"/>
      <c r="U112" s="5"/>
      <c r="V112" s="5"/>
    </row>
    <row r="113" spans="1:22" x14ac:dyDescent="0.3">
      <c r="A113" s="5"/>
      <c r="B113" s="5"/>
      <c r="C113" s="5"/>
      <c r="D113" s="5"/>
      <c r="E113" s="5"/>
      <c r="F113" s="5"/>
      <c r="G113" s="5"/>
      <c r="H113" s="5"/>
      <c r="I113" s="5"/>
      <c r="J113" s="5"/>
      <c r="K113" s="5"/>
      <c r="L113" s="5"/>
      <c r="M113" s="5"/>
      <c r="N113" s="5"/>
      <c r="O113" s="5"/>
      <c r="P113" s="5"/>
      <c r="Q113" s="5"/>
      <c r="R113" s="5"/>
      <c r="S113" s="5"/>
      <c r="T113" s="5"/>
      <c r="U113" s="5"/>
      <c r="V113" s="5"/>
    </row>
    <row r="114" spans="1:22" x14ac:dyDescent="0.3">
      <c r="A114" s="5"/>
      <c r="B114" s="5"/>
      <c r="C114" s="5"/>
      <c r="D114" s="5"/>
      <c r="E114" s="5"/>
      <c r="F114" s="5"/>
      <c r="G114" s="5"/>
      <c r="H114" s="5"/>
      <c r="I114" s="5"/>
      <c r="J114" s="5"/>
      <c r="K114" s="5"/>
      <c r="L114" s="5"/>
      <c r="M114" s="5"/>
      <c r="N114" s="5"/>
      <c r="O114" s="5"/>
      <c r="P114" s="5"/>
      <c r="Q114" s="5"/>
      <c r="R114" s="5"/>
      <c r="S114" s="5"/>
      <c r="T114" s="5"/>
      <c r="U114" s="5"/>
      <c r="V114" s="5"/>
    </row>
    <row r="115" spans="1:22" x14ac:dyDescent="0.3">
      <c r="A115" s="5"/>
      <c r="B115" s="5"/>
      <c r="C115" s="5"/>
      <c r="D115" s="5"/>
      <c r="E115" s="5"/>
      <c r="F115" s="5"/>
      <c r="G115" s="5"/>
      <c r="H115" s="5"/>
      <c r="I115" s="5"/>
      <c r="J115" s="5"/>
      <c r="K115" s="5"/>
      <c r="L115" s="5"/>
      <c r="M115" s="5"/>
      <c r="N115" s="5"/>
      <c r="O115" s="5"/>
      <c r="P115" s="5"/>
      <c r="Q115" s="5"/>
      <c r="R115" s="5"/>
      <c r="S115" s="5"/>
      <c r="T115" s="5"/>
      <c r="U115" s="5"/>
      <c r="V115" s="5"/>
    </row>
    <row r="116" spans="1:22" x14ac:dyDescent="0.3">
      <c r="A116" s="5"/>
      <c r="B116" s="5"/>
      <c r="C116" s="5"/>
      <c r="D116" s="5"/>
      <c r="E116" s="5"/>
      <c r="F116" s="5"/>
      <c r="G116" s="5"/>
      <c r="H116" s="5"/>
      <c r="I116" s="5"/>
      <c r="J116" s="5"/>
      <c r="K116" s="5"/>
      <c r="L116" s="5"/>
      <c r="M116" s="5"/>
      <c r="N116" s="5"/>
      <c r="O116" s="5"/>
      <c r="P116" s="5"/>
      <c r="Q116" s="5"/>
      <c r="R116" s="5"/>
      <c r="S116" s="5"/>
      <c r="T116" s="5"/>
      <c r="U116" s="5"/>
      <c r="V116" s="5"/>
    </row>
    <row r="117" spans="1:22" x14ac:dyDescent="0.3">
      <c r="A117" s="5"/>
      <c r="B117" s="5"/>
      <c r="C117" s="5"/>
      <c r="D117" s="5"/>
      <c r="E117" s="5"/>
      <c r="F117" s="5"/>
      <c r="G117" s="5"/>
      <c r="H117" s="5"/>
      <c r="I117" s="5"/>
      <c r="J117" s="5"/>
      <c r="K117" s="5"/>
      <c r="L117" s="5"/>
      <c r="M117" s="5"/>
      <c r="N117" s="5"/>
      <c r="O117" s="5"/>
      <c r="P117" s="5"/>
      <c r="Q117" s="5"/>
      <c r="R117" s="5"/>
      <c r="S117" s="5"/>
      <c r="T117" s="5"/>
      <c r="U117" s="5"/>
      <c r="V117" s="5"/>
    </row>
    <row r="118" spans="1:22" x14ac:dyDescent="0.3">
      <c r="A118" s="5"/>
      <c r="B118" s="5"/>
      <c r="C118" s="5"/>
      <c r="D118" s="5"/>
      <c r="E118" s="5"/>
      <c r="F118" s="5"/>
      <c r="G118" s="5"/>
      <c r="H118" s="5"/>
      <c r="I118" s="5"/>
      <c r="J118" s="5"/>
      <c r="K118" s="5"/>
      <c r="L118" s="5"/>
      <c r="M118" s="5"/>
      <c r="N118" s="5"/>
      <c r="O118" s="5"/>
      <c r="P118" s="5"/>
      <c r="Q118" s="5"/>
      <c r="R118" s="5"/>
      <c r="S118" s="5"/>
      <c r="T118" s="5"/>
      <c r="U118" s="5"/>
      <c r="V118" s="5"/>
    </row>
    <row r="119" spans="1:22" x14ac:dyDescent="0.3">
      <c r="A119" s="5"/>
      <c r="B119" s="5"/>
      <c r="C119" s="5"/>
      <c r="D119" s="5"/>
      <c r="E119" s="5"/>
      <c r="F119" s="5"/>
      <c r="G119" s="5"/>
      <c r="H119" s="5"/>
      <c r="I119" s="5"/>
      <c r="J119" s="5"/>
      <c r="K119" s="5"/>
      <c r="L119" s="5"/>
      <c r="M119" s="5"/>
      <c r="N119" s="5"/>
      <c r="O119" s="5"/>
      <c r="P119" s="5"/>
      <c r="Q119" s="5"/>
      <c r="R119" s="5"/>
      <c r="S119" s="5"/>
      <c r="T119" s="5"/>
      <c r="U119" s="5"/>
      <c r="V119" s="5"/>
    </row>
    <row r="120" spans="1:22" x14ac:dyDescent="0.3">
      <c r="A120" s="5"/>
      <c r="B120" s="5"/>
      <c r="C120" s="5"/>
      <c r="D120" s="5"/>
      <c r="E120" s="5"/>
      <c r="F120" s="5"/>
      <c r="G120" s="5"/>
      <c r="H120" s="5"/>
      <c r="I120" s="5"/>
      <c r="J120" s="5"/>
      <c r="K120" s="5"/>
      <c r="L120" s="5"/>
      <c r="M120" s="5"/>
      <c r="N120" s="5"/>
      <c r="O120" s="5"/>
      <c r="P120" s="5"/>
      <c r="Q120" s="5"/>
      <c r="R120" s="5"/>
      <c r="S120" s="5"/>
      <c r="T120" s="5"/>
      <c r="U120" s="5"/>
      <c r="V120" s="5"/>
    </row>
    <row r="121" spans="1:22" x14ac:dyDescent="0.3">
      <c r="A121" s="5"/>
      <c r="B121" s="5"/>
      <c r="C121" s="5"/>
      <c r="D121" s="5"/>
      <c r="E121" s="5"/>
      <c r="F121" s="5"/>
      <c r="G121" s="5"/>
      <c r="H121" s="5"/>
      <c r="I121" s="5"/>
      <c r="J121" s="5"/>
      <c r="K121" s="5"/>
      <c r="L121" s="5"/>
      <c r="M121" s="5"/>
      <c r="N121" s="5"/>
      <c r="O121" s="5"/>
      <c r="P121" s="5"/>
      <c r="Q121" s="5"/>
      <c r="R121" s="5"/>
      <c r="S121" s="5"/>
      <c r="T121" s="5"/>
      <c r="U121" s="5"/>
      <c r="V121" s="5"/>
    </row>
    <row r="122" spans="1:22" x14ac:dyDescent="0.3">
      <c r="A122" s="5"/>
      <c r="B122" s="5"/>
      <c r="C122" s="5"/>
      <c r="D122" s="5"/>
      <c r="E122" s="5"/>
      <c r="F122" s="5"/>
      <c r="G122" s="5"/>
      <c r="H122" s="5"/>
      <c r="I122" s="5"/>
      <c r="J122" s="5"/>
      <c r="K122" s="5"/>
      <c r="L122" s="5"/>
      <c r="M122" s="5"/>
      <c r="N122" s="5"/>
      <c r="O122" s="5"/>
      <c r="P122" s="5"/>
      <c r="Q122" s="5"/>
      <c r="R122" s="5"/>
      <c r="S122" s="5"/>
      <c r="T122" s="5"/>
      <c r="U122" s="5"/>
      <c r="V122" s="5"/>
    </row>
    <row r="123" spans="1:22" x14ac:dyDescent="0.3">
      <c r="A123" s="5"/>
      <c r="B123" s="5"/>
      <c r="C123" s="5"/>
      <c r="D123" s="5"/>
      <c r="E123" s="5"/>
      <c r="F123" s="5"/>
      <c r="G123" s="5"/>
      <c r="H123" s="5"/>
      <c r="I123" s="5"/>
      <c r="J123" s="5"/>
      <c r="K123" s="5"/>
      <c r="L123" s="5"/>
      <c r="M123" s="5"/>
      <c r="N123" s="5"/>
      <c r="O123" s="5"/>
      <c r="P123" s="5"/>
      <c r="Q123" s="5"/>
      <c r="R123" s="5"/>
      <c r="S123" s="5"/>
      <c r="T123" s="5"/>
      <c r="U123" s="5"/>
      <c r="V123" s="5"/>
    </row>
    <row r="124" spans="1:22" x14ac:dyDescent="0.3">
      <c r="A124" s="5"/>
      <c r="B124" s="5"/>
      <c r="C124" s="5"/>
      <c r="D124" s="5"/>
      <c r="E124" s="5"/>
      <c r="F124" s="5"/>
      <c r="G124" s="5"/>
      <c r="H124" s="5"/>
      <c r="I124" s="5"/>
      <c r="J124" s="5"/>
      <c r="K124" s="5"/>
      <c r="L124" s="5"/>
      <c r="M124" s="5"/>
      <c r="N124" s="5"/>
      <c r="O124" s="5"/>
      <c r="P124" s="5"/>
      <c r="Q124" s="5"/>
      <c r="R124" s="5"/>
      <c r="S124" s="5"/>
      <c r="T124" s="5"/>
      <c r="U124" s="5"/>
      <c r="V124" s="5"/>
    </row>
    <row r="125" spans="1:22" x14ac:dyDescent="0.3">
      <c r="A125" s="5"/>
      <c r="B125" s="5"/>
      <c r="C125" s="5"/>
      <c r="D125" s="5"/>
      <c r="E125" s="5"/>
      <c r="F125" s="5"/>
      <c r="G125" s="5"/>
      <c r="H125" s="5"/>
      <c r="I125" s="5"/>
      <c r="J125" s="5"/>
      <c r="K125" s="5"/>
      <c r="L125" s="5"/>
      <c r="M125" s="5"/>
      <c r="N125" s="5"/>
      <c r="O125" s="5"/>
      <c r="P125" s="5"/>
      <c r="Q125" s="5"/>
      <c r="R125" s="5"/>
      <c r="S125" s="5"/>
      <c r="T125" s="5"/>
      <c r="U125" s="5"/>
      <c r="V125" s="5"/>
    </row>
    <row r="126" spans="1:22" x14ac:dyDescent="0.3">
      <c r="A126" s="5"/>
      <c r="B126" s="5"/>
      <c r="C126" s="5"/>
      <c r="D126" s="5"/>
      <c r="E126" s="5"/>
      <c r="F126" s="5"/>
      <c r="G126" s="5"/>
      <c r="H126" s="5"/>
      <c r="I126" s="5"/>
      <c r="J126" s="5"/>
      <c r="K126" s="5"/>
      <c r="L126" s="5"/>
      <c r="M126" s="5"/>
      <c r="N126" s="5"/>
      <c r="O126" s="5"/>
      <c r="P126" s="5"/>
      <c r="Q126" s="5"/>
      <c r="R126" s="5"/>
      <c r="S126" s="5"/>
      <c r="T126" s="5"/>
      <c r="U126" s="5"/>
      <c r="V126" s="5"/>
    </row>
    <row r="127" spans="1:22" x14ac:dyDescent="0.3">
      <c r="A127" s="5"/>
      <c r="B127" s="5"/>
      <c r="C127" s="5"/>
      <c r="D127" s="5"/>
      <c r="E127" s="5"/>
      <c r="F127" s="5"/>
      <c r="G127" s="5"/>
      <c r="H127" s="5"/>
      <c r="I127" s="5"/>
      <c r="J127" s="5"/>
      <c r="K127" s="5"/>
      <c r="L127" s="5"/>
      <c r="M127" s="5"/>
      <c r="N127" s="5"/>
      <c r="O127" s="5"/>
      <c r="P127" s="5"/>
      <c r="Q127" s="5"/>
      <c r="R127" s="5"/>
      <c r="S127" s="5"/>
      <c r="T127" s="5"/>
      <c r="U127" s="5"/>
      <c r="V127" s="5"/>
    </row>
    <row r="128" spans="1:22" x14ac:dyDescent="0.3">
      <c r="A128" s="5"/>
      <c r="B128" s="5"/>
      <c r="C128" s="5"/>
      <c r="D128" s="5"/>
      <c r="E128" s="5"/>
      <c r="F128" s="5"/>
      <c r="G128" s="5"/>
      <c r="H128" s="5"/>
      <c r="I128" s="5"/>
      <c r="J128" s="5"/>
      <c r="K128" s="5"/>
      <c r="L128" s="5"/>
      <c r="M128" s="5"/>
      <c r="N128" s="5"/>
      <c r="O128" s="5"/>
      <c r="P128" s="5"/>
      <c r="Q128" s="5"/>
      <c r="R128" s="5"/>
      <c r="S128" s="5"/>
      <c r="T128" s="5"/>
      <c r="U128" s="5"/>
      <c r="V128" s="5"/>
    </row>
    <row r="129" spans="1:22" x14ac:dyDescent="0.3">
      <c r="A129" s="5"/>
      <c r="B129" s="5"/>
      <c r="C129" s="5"/>
      <c r="D129" s="5"/>
      <c r="E129" s="5"/>
      <c r="F129" s="5"/>
      <c r="G129" s="5"/>
      <c r="H129" s="5"/>
      <c r="I129" s="5"/>
      <c r="J129" s="5"/>
      <c r="K129" s="5"/>
      <c r="L129" s="5"/>
      <c r="M129" s="5"/>
      <c r="N129" s="5"/>
      <c r="O129" s="5"/>
      <c r="P129" s="5"/>
      <c r="Q129" s="5"/>
      <c r="R129" s="5"/>
      <c r="S129" s="5"/>
      <c r="T129" s="5"/>
      <c r="U129" s="5"/>
      <c r="V129" s="5"/>
    </row>
    <row r="130" spans="1:22" x14ac:dyDescent="0.3">
      <c r="A130" s="5"/>
      <c r="B130" s="5"/>
      <c r="C130" s="5"/>
      <c r="D130" s="5"/>
      <c r="E130" s="5"/>
      <c r="F130" s="5"/>
      <c r="G130" s="5"/>
      <c r="H130" s="5"/>
      <c r="I130" s="5"/>
      <c r="J130" s="5"/>
      <c r="K130" s="5"/>
      <c r="L130" s="5"/>
      <c r="M130" s="5"/>
      <c r="N130" s="5"/>
      <c r="O130" s="5"/>
      <c r="P130" s="5"/>
      <c r="Q130" s="5"/>
      <c r="R130" s="5"/>
      <c r="S130" s="5"/>
      <c r="T130" s="5"/>
      <c r="U130" s="5"/>
      <c r="V130" s="5"/>
    </row>
    <row r="131" spans="1:22" x14ac:dyDescent="0.3">
      <c r="A131" s="5"/>
      <c r="B131" s="5"/>
      <c r="C131" s="5"/>
      <c r="D131" s="5"/>
      <c r="E131" s="5"/>
      <c r="F131" s="5"/>
      <c r="G131" s="5"/>
      <c r="H131" s="5"/>
      <c r="I131" s="5"/>
      <c r="J131" s="5"/>
      <c r="K131" s="5"/>
      <c r="L131" s="5"/>
      <c r="M131" s="5"/>
      <c r="N131" s="5"/>
      <c r="O131" s="5"/>
      <c r="P131" s="5"/>
      <c r="Q131" s="5"/>
      <c r="R131" s="5"/>
      <c r="S131" s="5"/>
      <c r="T131" s="5"/>
      <c r="U131" s="5"/>
      <c r="V131" s="5"/>
    </row>
    <row r="132" spans="1:22" x14ac:dyDescent="0.3">
      <c r="A132" s="5"/>
      <c r="B132" s="5"/>
      <c r="C132" s="5"/>
      <c r="D132" s="5"/>
      <c r="E132" s="5"/>
      <c r="F132" s="5"/>
      <c r="G132" s="5"/>
      <c r="H132" s="5"/>
      <c r="I132" s="5"/>
      <c r="J132" s="5"/>
      <c r="K132" s="5"/>
      <c r="L132" s="5"/>
      <c r="M132" s="5"/>
      <c r="N132" s="5"/>
      <c r="O132" s="5"/>
      <c r="P132" s="5"/>
      <c r="Q132" s="5"/>
      <c r="R132" s="5"/>
      <c r="S132" s="5"/>
      <c r="T132" s="5"/>
      <c r="U132" s="5"/>
      <c r="V132" s="5"/>
    </row>
    <row r="133" spans="1:22" x14ac:dyDescent="0.3">
      <c r="A133" s="5"/>
      <c r="B133" s="5"/>
      <c r="C133" s="5"/>
      <c r="D133" s="5"/>
      <c r="E133" s="5"/>
      <c r="F133" s="5"/>
      <c r="G133" s="5"/>
      <c r="H133" s="5"/>
      <c r="I133" s="5"/>
      <c r="J133" s="5"/>
      <c r="K133" s="5"/>
      <c r="L133" s="5"/>
      <c r="M133" s="5"/>
      <c r="N133" s="5"/>
      <c r="O133" s="5"/>
      <c r="P133" s="5"/>
      <c r="Q133" s="5"/>
      <c r="R133" s="5"/>
      <c r="S133" s="5"/>
      <c r="T133" s="5"/>
      <c r="U133" s="5"/>
      <c r="V133" s="5"/>
    </row>
    <row r="134" spans="1:22" x14ac:dyDescent="0.3">
      <c r="A134" s="5"/>
      <c r="B134" s="5"/>
      <c r="C134" s="5"/>
      <c r="D134" s="5"/>
      <c r="E134" s="5"/>
      <c r="F134" s="5"/>
      <c r="G134" s="5"/>
      <c r="H134" s="5"/>
      <c r="I134" s="5"/>
      <c r="J134" s="5"/>
      <c r="K134" s="5"/>
      <c r="L134" s="5"/>
      <c r="M134" s="5"/>
      <c r="N134" s="5"/>
      <c r="O134" s="5"/>
      <c r="P134" s="5"/>
      <c r="Q134" s="5"/>
      <c r="R134" s="5"/>
      <c r="S134" s="5"/>
      <c r="T134" s="5"/>
      <c r="U134" s="5"/>
      <c r="V134" s="5"/>
    </row>
    <row r="135" spans="1:22" x14ac:dyDescent="0.3">
      <c r="A135" s="5"/>
      <c r="B135" s="5"/>
      <c r="C135" s="5"/>
      <c r="D135" s="5"/>
      <c r="E135" s="5"/>
      <c r="F135" s="5"/>
      <c r="G135" s="5"/>
      <c r="H135" s="5"/>
      <c r="I135" s="5"/>
      <c r="J135" s="5"/>
      <c r="K135" s="5"/>
      <c r="L135" s="5"/>
      <c r="M135" s="5"/>
      <c r="N135" s="5"/>
      <c r="O135" s="5"/>
      <c r="P135" s="5"/>
      <c r="Q135" s="5"/>
      <c r="R135" s="5"/>
      <c r="S135" s="5"/>
      <c r="T135" s="5"/>
      <c r="U135" s="5"/>
      <c r="V135" s="5"/>
    </row>
    <row r="136" spans="1:22" x14ac:dyDescent="0.3">
      <c r="A136" s="5"/>
      <c r="B136" s="5"/>
      <c r="C136" s="5"/>
      <c r="D136" s="5"/>
      <c r="E136" s="5"/>
      <c r="F136" s="5"/>
      <c r="G136" s="5"/>
      <c r="H136" s="5"/>
      <c r="I136" s="5"/>
      <c r="J136" s="5"/>
      <c r="K136" s="5"/>
      <c r="L136" s="5"/>
      <c r="M136" s="5"/>
      <c r="N136" s="5"/>
      <c r="O136" s="5"/>
      <c r="P136" s="5"/>
      <c r="Q136" s="5"/>
      <c r="R136" s="5"/>
      <c r="S136" s="5"/>
      <c r="T136" s="5"/>
      <c r="U136" s="5"/>
      <c r="V136" s="5"/>
    </row>
    <row r="137" spans="1:22" x14ac:dyDescent="0.3">
      <c r="A137" s="5"/>
      <c r="B137" s="5"/>
      <c r="C137" s="5"/>
      <c r="D137" s="5"/>
      <c r="E137" s="5"/>
      <c r="F137" s="5"/>
      <c r="G137" s="5"/>
      <c r="H137" s="5"/>
      <c r="I137" s="5"/>
      <c r="J137" s="5"/>
      <c r="K137" s="5"/>
      <c r="L137" s="5"/>
      <c r="M137" s="5"/>
      <c r="N137" s="5"/>
      <c r="O137" s="5"/>
      <c r="P137" s="5"/>
      <c r="Q137" s="5"/>
      <c r="R137" s="5"/>
      <c r="S137" s="5"/>
      <c r="T137" s="5"/>
      <c r="U137" s="5"/>
      <c r="V137" s="5"/>
    </row>
    <row r="138" spans="1:22" x14ac:dyDescent="0.3">
      <c r="A138" s="5"/>
      <c r="B138" s="5"/>
      <c r="C138" s="5"/>
      <c r="D138" s="5"/>
      <c r="E138" s="5"/>
      <c r="F138" s="5"/>
      <c r="G138" s="5"/>
      <c r="H138" s="5"/>
      <c r="I138" s="5"/>
      <c r="J138" s="5"/>
      <c r="K138" s="5"/>
      <c r="L138" s="5"/>
      <c r="M138" s="5"/>
      <c r="N138" s="5"/>
      <c r="O138" s="5"/>
      <c r="P138" s="5"/>
      <c r="Q138" s="5"/>
      <c r="R138" s="5"/>
      <c r="S138" s="5"/>
      <c r="T138" s="5"/>
      <c r="U138" s="5"/>
      <c r="V138" s="5"/>
    </row>
    <row r="139" spans="1:22" x14ac:dyDescent="0.3">
      <c r="A139" s="5"/>
      <c r="B139" s="5"/>
      <c r="C139" s="5"/>
      <c r="D139" s="5"/>
      <c r="E139" s="5"/>
      <c r="F139" s="5"/>
      <c r="G139" s="5"/>
      <c r="H139" s="5"/>
      <c r="I139" s="5"/>
      <c r="J139" s="5"/>
      <c r="K139" s="5"/>
      <c r="L139" s="5"/>
      <c r="M139" s="5"/>
      <c r="N139" s="5"/>
      <c r="O139" s="5"/>
      <c r="P139" s="5"/>
      <c r="Q139" s="5"/>
      <c r="R139" s="5"/>
      <c r="S139" s="5"/>
      <c r="T139" s="5"/>
      <c r="U139" s="5"/>
      <c r="V139" s="5"/>
    </row>
    <row r="140" spans="1:22" x14ac:dyDescent="0.3">
      <c r="A140" s="5"/>
      <c r="B140" s="5"/>
      <c r="C140" s="5"/>
      <c r="D140" s="5"/>
      <c r="E140" s="5"/>
      <c r="F140" s="5"/>
      <c r="G140" s="5"/>
      <c r="H140" s="5"/>
      <c r="I140" s="5"/>
      <c r="J140" s="5"/>
      <c r="K140" s="5"/>
      <c r="L140" s="5"/>
      <c r="M140" s="5"/>
      <c r="N140" s="5"/>
      <c r="O140" s="5"/>
      <c r="P140" s="5"/>
      <c r="Q140" s="5"/>
      <c r="R140" s="5"/>
      <c r="S140" s="5"/>
      <c r="T140" s="5"/>
      <c r="U140" s="5"/>
      <c r="V140" s="5"/>
    </row>
    <row r="141" spans="1:22" x14ac:dyDescent="0.3">
      <c r="A141" s="5"/>
      <c r="B141" s="5"/>
      <c r="C141" s="5"/>
      <c r="D141" s="5"/>
      <c r="E141" s="5"/>
      <c r="F141" s="5"/>
      <c r="G141" s="5"/>
      <c r="H141" s="5"/>
      <c r="I141" s="5"/>
      <c r="J141" s="5"/>
      <c r="K141" s="5"/>
      <c r="L141" s="5"/>
      <c r="M141" s="5"/>
      <c r="N141" s="5"/>
      <c r="O141" s="5"/>
      <c r="P141" s="5"/>
      <c r="Q141" s="5"/>
      <c r="R141" s="5"/>
      <c r="S141" s="5"/>
      <c r="T141" s="5"/>
      <c r="U141" s="5"/>
      <c r="V141" s="5"/>
    </row>
    <row r="142" spans="1:22" x14ac:dyDescent="0.3">
      <c r="A142" s="5"/>
      <c r="B142" s="5"/>
      <c r="C142" s="5"/>
      <c r="D142" s="5"/>
      <c r="E142" s="5"/>
      <c r="F142" s="5"/>
      <c r="G142" s="5"/>
      <c r="H142" s="5"/>
      <c r="I142" s="5"/>
      <c r="J142" s="5"/>
      <c r="K142" s="5"/>
      <c r="L142" s="5"/>
      <c r="M142" s="5"/>
      <c r="N142" s="5"/>
      <c r="O142" s="5"/>
      <c r="P142" s="5"/>
      <c r="Q142" s="5"/>
      <c r="R142" s="5"/>
      <c r="S142" s="5"/>
      <c r="T142" s="5"/>
      <c r="U142" s="5"/>
      <c r="V142" s="5"/>
    </row>
    <row r="143" spans="1:22" x14ac:dyDescent="0.3">
      <c r="A143" s="5"/>
      <c r="B143" s="5"/>
      <c r="C143" s="5"/>
      <c r="D143" s="5"/>
      <c r="E143" s="5"/>
      <c r="F143" s="5"/>
      <c r="G143" s="5"/>
      <c r="H143" s="5"/>
      <c r="I143" s="5"/>
      <c r="J143" s="5"/>
      <c r="K143" s="5"/>
      <c r="L143" s="5"/>
      <c r="M143" s="5"/>
      <c r="N143" s="5"/>
      <c r="O143" s="5"/>
      <c r="P143" s="5"/>
      <c r="Q143" s="5"/>
      <c r="R143" s="5"/>
      <c r="S143" s="5"/>
      <c r="T143" s="5"/>
      <c r="U143" s="5"/>
      <c r="V143" s="5"/>
    </row>
    <row r="144" spans="1:22" x14ac:dyDescent="0.3">
      <c r="A144" s="5"/>
      <c r="B144" s="5"/>
      <c r="C144" s="5"/>
      <c r="D144" s="5"/>
      <c r="E144" s="5"/>
      <c r="F144" s="5"/>
      <c r="G144" s="5"/>
      <c r="H144" s="5"/>
      <c r="I144" s="5"/>
      <c r="J144" s="5"/>
      <c r="K144" s="5"/>
      <c r="L144" s="5"/>
      <c r="M144" s="5"/>
      <c r="N144" s="5"/>
      <c r="O144" s="5"/>
      <c r="P144" s="5"/>
      <c r="Q144" s="5"/>
      <c r="R144" s="5"/>
      <c r="S144" s="5"/>
      <c r="T144" s="5"/>
      <c r="U144" s="5"/>
      <c r="V144" s="5"/>
    </row>
    <row r="145" spans="1:22" x14ac:dyDescent="0.3">
      <c r="A145" s="5"/>
      <c r="B145" s="5"/>
      <c r="C145" s="5"/>
      <c r="D145" s="5"/>
      <c r="E145" s="5"/>
      <c r="F145" s="5"/>
      <c r="G145" s="5"/>
      <c r="H145" s="5"/>
      <c r="I145" s="5"/>
      <c r="J145" s="5"/>
      <c r="K145" s="5"/>
      <c r="L145" s="5"/>
      <c r="M145" s="5"/>
      <c r="N145" s="5"/>
      <c r="O145" s="5"/>
      <c r="P145" s="5"/>
      <c r="Q145" s="5"/>
      <c r="R145" s="5"/>
      <c r="S145" s="5"/>
      <c r="T145" s="5"/>
      <c r="U145" s="5"/>
      <c r="V145" s="5"/>
    </row>
    <row r="146" spans="1:22" x14ac:dyDescent="0.3">
      <c r="A146" s="5"/>
      <c r="B146" s="5"/>
      <c r="C146" s="5"/>
      <c r="D146" s="5"/>
      <c r="E146" s="5"/>
      <c r="F146" s="5"/>
      <c r="G146" s="5"/>
      <c r="H146" s="5"/>
      <c r="I146" s="5"/>
      <c r="J146" s="5"/>
      <c r="K146" s="5"/>
      <c r="L146" s="5"/>
      <c r="M146" s="5"/>
      <c r="N146" s="5"/>
      <c r="O146" s="5"/>
      <c r="P146" s="5"/>
      <c r="Q146" s="5"/>
      <c r="R146" s="5"/>
      <c r="S146" s="5"/>
      <c r="T146" s="5"/>
      <c r="U146" s="5"/>
      <c r="V146" s="5"/>
    </row>
    <row r="147" spans="1:22" x14ac:dyDescent="0.3">
      <c r="A147" s="5"/>
      <c r="B147" s="5"/>
      <c r="C147" s="5"/>
      <c r="D147" s="5"/>
      <c r="E147" s="5"/>
      <c r="F147" s="5"/>
      <c r="G147" s="5"/>
      <c r="H147" s="5"/>
      <c r="I147" s="5"/>
      <c r="J147" s="5"/>
      <c r="K147" s="5"/>
      <c r="L147" s="5"/>
      <c r="M147" s="5"/>
      <c r="N147" s="5"/>
      <c r="O147" s="5"/>
      <c r="P147" s="5"/>
      <c r="Q147" s="5"/>
      <c r="R147" s="5"/>
      <c r="S147" s="5"/>
      <c r="T147" s="5"/>
      <c r="U147" s="5"/>
      <c r="V147" s="5"/>
    </row>
    <row r="148" spans="1:22" x14ac:dyDescent="0.3">
      <c r="A148" s="5"/>
      <c r="B148" s="5"/>
      <c r="C148" s="5"/>
      <c r="D148" s="5"/>
      <c r="E148" s="5"/>
      <c r="F148" s="5"/>
      <c r="G148" s="5"/>
      <c r="H148" s="5"/>
      <c r="I148" s="5"/>
      <c r="J148" s="5"/>
      <c r="K148" s="5"/>
      <c r="L148" s="5"/>
      <c r="M148" s="5"/>
      <c r="N148" s="5"/>
      <c r="O148" s="5"/>
      <c r="P148" s="5"/>
      <c r="Q148" s="5"/>
      <c r="R148" s="5"/>
      <c r="S148" s="5"/>
      <c r="T148" s="5"/>
      <c r="U148" s="5"/>
      <c r="V148" s="5"/>
    </row>
    <row r="149" spans="1:22" x14ac:dyDescent="0.3">
      <c r="A149" s="5"/>
      <c r="B149" s="5"/>
      <c r="C149" s="5"/>
      <c r="D149" s="5"/>
      <c r="E149" s="5"/>
      <c r="F149" s="5"/>
      <c r="G149" s="5"/>
      <c r="H149" s="5"/>
      <c r="I149" s="5"/>
      <c r="J149" s="5"/>
      <c r="K149" s="5"/>
      <c r="L149" s="5"/>
      <c r="M149" s="5"/>
      <c r="N149" s="5"/>
      <c r="O149" s="5"/>
      <c r="P149" s="5"/>
      <c r="Q149" s="5"/>
      <c r="R149" s="5"/>
      <c r="S149" s="5"/>
      <c r="T149" s="5"/>
      <c r="U149" s="5"/>
      <c r="V149" s="5"/>
    </row>
    <row r="150" spans="1:22" x14ac:dyDescent="0.3">
      <c r="A150" s="5"/>
      <c r="B150" s="5"/>
      <c r="C150" s="5"/>
      <c r="D150" s="5"/>
      <c r="E150" s="5"/>
      <c r="F150" s="5"/>
      <c r="G150" s="5"/>
      <c r="H150" s="5"/>
      <c r="I150" s="5"/>
      <c r="J150" s="5"/>
      <c r="K150" s="5"/>
      <c r="L150" s="5"/>
      <c r="M150" s="5"/>
      <c r="N150" s="5"/>
      <c r="O150" s="5"/>
      <c r="P150" s="5"/>
      <c r="Q150" s="5"/>
      <c r="R150" s="5"/>
      <c r="S150" s="5"/>
      <c r="T150" s="5"/>
      <c r="U150" s="5"/>
      <c r="V150" s="5"/>
    </row>
    <row r="151" spans="1:22" x14ac:dyDescent="0.3">
      <c r="A151" s="5"/>
      <c r="B151" s="5"/>
      <c r="C151" s="5"/>
      <c r="D151" s="5"/>
      <c r="E151" s="5"/>
      <c r="F151" s="5"/>
      <c r="G151" s="5"/>
      <c r="H151" s="5"/>
      <c r="I151" s="5"/>
      <c r="J151" s="5"/>
      <c r="K151" s="5"/>
      <c r="L151" s="5"/>
      <c r="M151" s="5"/>
      <c r="N151" s="5"/>
      <c r="O151" s="5"/>
      <c r="P151" s="5"/>
      <c r="Q151" s="5"/>
      <c r="R151" s="5"/>
      <c r="S151" s="5"/>
      <c r="T151" s="5"/>
      <c r="U151" s="5"/>
      <c r="V151" s="5"/>
    </row>
    <row r="152" spans="1:22" x14ac:dyDescent="0.3">
      <c r="A152" s="5"/>
      <c r="B152" s="5"/>
      <c r="C152" s="5"/>
      <c r="D152" s="5"/>
      <c r="E152" s="5"/>
      <c r="F152" s="5"/>
      <c r="G152" s="5"/>
      <c r="H152" s="5"/>
      <c r="I152" s="5"/>
      <c r="J152" s="5"/>
      <c r="K152" s="5"/>
      <c r="L152" s="5"/>
      <c r="M152" s="5"/>
      <c r="N152" s="5"/>
      <c r="O152" s="5"/>
      <c r="P152" s="5"/>
      <c r="Q152" s="5"/>
      <c r="R152" s="5"/>
      <c r="S152" s="5"/>
      <c r="T152" s="5"/>
      <c r="U152" s="5"/>
      <c r="V152" s="5"/>
    </row>
    <row r="153" spans="1:22" x14ac:dyDescent="0.3">
      <c r="A153" s="5"/>
      <c r="B153" s="5"/>
      <c r="C153" s="5"/>
      <c r="D153" s="5"/>
      <c r="E153" s="5"/>
      <c r="F153" s="5"/>
      <c r="G153" s="5"/>
      <c r="H153" s="5"/>
      <c r="I153" s="5"/>
      <c r="J153" s="5"/>
      <c r="K153" s="5"/>
      <c r="L153" s="5"/>
      <c r="M153" s="5"/>
      <c r="N153" s="5"/>
      <c r="O153" s="5"/>
      <c r="P153" s="5"/>
      <c r="Q153" s="5"/>
      <c r="R153" s="5"/>
      <c r="S153" s="5"/>
      <c r="T153" s="5"/>
      <c r="U153" s="5"/>
      <c r="V153" s="5"/>
    </row>
    <row r="154" spans="1:22" x14ac:dyDescent="0.3">
      <c r="A154" s="5"/>
      <c r="B154" s="5"/>
      <c r="C154" s="5"/>
      <c r="D154" s="5"/>
      <c r="E154" s="5"/>
      <c r="F154" s="5"/>
      <c r="G154" s="5"/>
      <c r="H154" s="5"/>
      <c r="I154" s="5"/>
      <c r="J154" s="5"/>
      <c r="K154" s="5"/>
      <c r="L154" s="5"/>
      <c r="M154" s="5"/>
      <c r="N154" s="5"/>
      <c r="O154" s="5"/>
      <c r="P154" s="5"/>
      <c r="Q154" s="5"/>
      <c r="R154" s="5"/>
      <c r="S154" s="5"/>
      <c r="T154" s="5"/>
      <c r="U154" s="5"/>
      <c r="V154" s="5"/>
    </row>
    <row r="155" spans="1:22" x14ac:dyDescent="0.3">
      <c r="A155" s="5"/>
      <c r="B155" s="5"/>
      <c r="C155" s="5"/>
      <c r="D155" s="5"/>
      <c r="E155" s="5"/>
      <c r="F155" s="5"/>
      <c r="G155" s="5"/>
      <c r="H155" s="5"/>
      <c r="I155" s="5"/>
      <c r="J155" s="5"/>
      <c r="K155" s="5"/>
      <c r="L155" s="5"/>
      <c r="M155" s="5"/>
      <c r="N155" s="5"/>
      <c r="O155" s="5"/>
      <c r="P155" s="5"/>
      <c r="Q155" s="5"/>
      <c r="R155" s="5"/>
      <c r="S155" s="5"/>
      <c r="T155" s="5"/>
      <c r="U155" s="5"/>
      <c r="V155" s="5"/>
    </row>
    <row r="156" spans="1:22" x14ac:dyDescent="0.3">
      <c r="A156" s="5"/>
      <c r="B156" s="5"/>
      <c r="C156" s="5"/>
      <c r="D156" s="5"/>
      <c r="E156" s="5"/>
      <c r="F156" s="5"/>
      <c r="G156" s="5"/>
      <c r="H156" s="5"/>
      <c r="I156" s="5"/>
      <c r="J156" s="5"/>
      <c r="K156" s="5"/>
      <c r="L156" s="5"/>
      <c r="M156" s="5"/>
      <c r="N156" s="5"/>
      <c r="O156" s="5"/>
      <c r="P156" s="5"/>
      <c r="Q156" s="5"/>
      <c r="R156" s="5"/>
      <c r="S156" s="5"/>
      <c r="T156" s="5"/>
      <c r="U156" s="5"/>
      <c r="V156" s="5"/>
    </row>
    <row r="157" spans="1:22" x14ac:dyDescent="0.3">
      <c r="A157" s="5"/>
      <c r="B157" s="5"/>
      <c r="C157" s="5"/>
      <c r="D157" s="5"/>
      <c r="E157" s="5"/>
      <c r="F157" s="5"/>
      <c r="G157" s="5"/>
      <c r="H157" s="5"/>
      <c r="I157" s="5"/>
      <c r="J157" s="5"/>
      <c r="K157" s="5"/>
      <c r="L157" s="5"/>
      <c r="M157" s="5"/>
      <c r="N157" s="5"/>
      <c r="O157" s="5"/>
      <c r="P157" s="5"/>
      <c r="Q157" s="5"/>
      <c r="R157" s="5"/>
      <c r="S157" s="5"/>
      <c r="T157" s="5"/>
      <c r="U157" s="5"/>
      <c r="V157" s="5"/>
    </row>
    <row r="158" spans="1:22" x14ac:dyDescent="0.3">
      <c r="A158" s="5"/>
      <c r="B158" s="5"/>
      <c r="C158" s="5"/>
      <c r="D158" s="5"/>
      <c r="E158" s="5"/>
      <c r="F158" s="5"/>
      <c r="G158" s="5"/>
      <c r="H158" s="5"/>
      <c r="I158" s="5"/>
      <c r="J158" s="5"/>
      <c r="K158" s="5"/>
      <c r="L158" s="5"/>
      <c r="M158" s="5"/>
      <c r="N158" s="5"/>
      <c r="O158" s="5"/>
      <c r="P158" s="5"/>
      <c r="Q158" s="5"/>
      <c r="R158" s="5"/>
      <c r="S158" s="5"/>
      <c r="T158" s="5"/>
      <c r="U158" s="5"/>
      <c r="V158" s="5"/>
    </row>
    <row r="159" spans="1:22" x14ac:dyDescent="0.3">
      <c r="A159" s="5"/>
      <c r="B159" s="5"/>
      <c r="C159" s="5"/>
      <c r="D159" s="5"/>
      <c r="E159" s="5"/>
      <c r="F159" s="5"/>
      <c r="G159" s="5"/>
      <c r="H159" s="5"/>
      <c r="I159" s="5"/>
      <c r="J159" s="5"/>
      <c r="K159" s="5"/>
      <c r="L159" s="5"/>
      <c r="M159" s="5"/>
      <c r="N159" s="5"/>
      <c r="O159" s="5"/>
      <c r="P159" s="5"/>
      <c r="Q159" s="5"/>
      <c r="R159" s="5"/>
      <c r="S159" s="5"/>
      <c r="T159" s="5"/>
      <c r="U159" s="5"/>
      <c r="V159" s="5"/>
    </row>
    <row r="160" spans="1:22" x14ac:dyDescent="0.3">
      <c r="A160" s="5"/>
      <c r="B160" s="5"/>
      <c r="C160" s="5"/>
      <c r="D160" s="5"/>
      <c r="E160" s="5"/>
      <c r="F160" s="5"/>
      <c r="G160" s="5"/>
      <c r="H160" s="5"/>
      <c r="I160" s="5"/>
      <c r="J160" s="5"/>
      <c r="K160" s="5"/>
      <c r="L160" s="5"/>
      <c r="M160" s="5"/>
      <c r="N160" s="5"/>
      <c r="O160" s="5"/>
      <c r="P160" s="5"/>
      <c r="Q160" s="5"/>
      <c r="R160" s="5"/>
      <c r="S160" s="5"/>
      <c r="T160" s="5"/>
      <c r="U160" s="5"/>
      <c r="V160" s="5"/>
    </row>
    <row r="161" spans="1:22" x14ac:dyDescent="0.3">
      <c r="A161" s="5"/>
      <c r="B161" s="5"/>
      <c r="C161" s="5"/>
      <c r="D161" s="5"/>
      <c r="E161" s="5"/>
      <c r="F161" s="5"/>
      <c r="G161" s="5"/>
      <c r="H161" s="5"/>
      <c r="I161" s="5"/>
      <c r="J161" s="5"/>
      <c r="K161" s="5"/>
      <c r="L161" s="5"/>
      <c r="M161" s="5"/>
      <c r="N161" s="5"/>
      <c r="O161" s="5"/>
      <c r="P161" s="5"/>
      <c r="Q161" s="5"/>
      <c r="R161" s="5"/>
      <c r="S161" s="5"/>
      <c r="T161" s="5"/>
      <c r="U161" s="5"/>
      <c r="V161" s="5"/>
    </row>
    <row r="162" spans="1:22" x14ac:dyDescent="0.3">
      <c r="A162" s="5"/>
      <c r="B162" s="5"/>
      <c r="C162" s="5"/>
      <c r="D162" s="5"/>
      <c r="E162" s="5"/>
      <c r="F162" s="5"/>
      <c r="G162" s="5"/>
      <c r="H162" s="5"/>
      <c r="I162" s="5"/>
      <c r="J162" s="5"/>
      <c r="K162" s="5"/>
      <c r="L162" s="5"/>
      <c r="M162" s="5"/>
      <c r="N162" s="5"/>
      <c r="O162" s="5"/>
      <c r="P162" s="5"/>
      <c r="Q162" s="5"/>
      <c r="R162" s="5"/>
      <c r="S162" s="5"/>
      <c r="T162" s="5"/>
      <c r="U162" s="5"/>
      <c r="V162" s="5"/>
    </row>
    <row r="163" spans="1:22" x14ac:dyDescent="0.3">
      <c r="A163" s="5"/>
      <c r="B163" s="5"/>
      <c r="C163" s="5"/>
      <c r="D163" s="5"/>
      <c r="E163" s="5"/>
      <c r="F163" s="5"/>
      <c r="G163" s="5"/>
      <c r="H163" s="5"/>
      <c r="I163" s="5"/>
      <c r="J163" s="5"/>
      <c r="K163" s="5"/>
      <c r="L163" s="5"/>
      <c r="M163" s="5"/>
      <c r="N163" s="5"/>
      <c r="O163" s="5"/>
      <c r="P163" s="5"/>
      <c r="Q163" s="5"/>
      <c r="R163" s="5"/>
      <c r="S163" s="5"/>
      <c r="T163" s="5"/>
      <c r="U163" s="5"/>
      <c r="V163" s="5"/>
    </row>
    <row r="164" spans="1:22" x14ac:dyDescent="0.3">
      <c r="A164" s="5"/>
      <c r="B164" s="5"/>
      <c r="C164" s="5"/>
      <c r="D164" s="5"/>
      <c r="E164" s="5"/>
      <c r="F164" s="5"/>
      <c r="G164" s="5"/>
      <c r="H164" s="5"/>
      <c r="I164" s="5"/>
      <c r="J164" s="5"/>
      <c r="K164" s="5"/>
      <c r="L164" s="5"/>
      <c r="M164" s="5"/>
      <c r="N164" s="5"/>
      <c r="O164" s="5"/>
      <c r="P164" s="5"/>
      <c r="Q164" s="5"/>
      <c r="R164" s="5"/>
      <c r="S164" s="5"/>
      <c r="T164" s="5"/>
      <c r="U164" s="5"/>
      <c r="V164" s="5"/>
    </row>
    <row r="165" spans="1:22" x14ac:dyDescent="0.3">
      <c r="A165" s="5"/>
      <c r="B165" s="5"/>
      <c r="C165" s="5"/>
      <c r="D165" s="5"/>
      <c r="E165" s="5"/>
      <c r="F165" s="5"/>
      <c r="G165" s="5"/>
      <c r="H165" s="5"/>
      <c r="I165" s="5"/>
      <c r="J165" s="5"/>
      <c r="K165" s="5"/>
      <c r="L165" s="5"/>
      <c r="M165" s="5"/>
      <c r="N165" s="5"/>
      <c r="O165" s="5"/>
      <c r="P165" s="5"/>
      <c r="Q165" s="5"/>
      <c r="R165" s="5"/>
      <c r="S165" s="5"/>
      <c r="T165" s="5"/>
      <c r="U165" s="5"/>
      <c r="V165" s="5"/>
    </row>
    <row r="166" spans="1:22" x14ac:dyDescent="0.3">
      <c r="A166" s="5"/>
      <c r="B166" s="5"/>
      <c r="C166" s="5"/>
      <c r="D166" s="5"/>
      <c r="E166" s="5"/>
      <c r="F166" s="5"/>
      <c r="G166" s="5"/>
      <c r="H166" s="5"/>
      <c r="I166" s="5"/>
      <c r="J166" s="5"/>
      <c r="K166" s="5"/>
      <c r="L166" s="5"/>
      <c r="M166" s="5"/>
      <c r="N166" s="5"/>
      <c r="O166" s="5"/>
      <c r="P166" s="5"/>
      <c r="Q166" s="5"/>
      <c r="R166" s="5"/>
      <c r="S166" s="5"/>
      <c r="T166" s="5"/>
      <c r="U166" s="5"/>
      <c r="V166" s="5"/>
    </row>
    <row r="167" spans="1:22" x14ac:dyDescent="0.3">
      <c r="A167" s="5"/>
      <c r="B167" s="5"/>
      <c r="C167" s="5"/>
      <c r="D167" s="5"/>
      <c r="E167" s="5"/>
      <c r="F167" s="5"/>
      <c r="G167" s="5"/>
      <c r="H167" s="5"/>
      <c r="I167" s="5"/>
      <c r="J167" s="5"/>
      <c r="K167" s="5"/>
      <c r="L167" s="5"/>
      <c r="M167" s="5"/>
      <c r="N167" s="5"/>
      <c r="O167" s="5"/>
      <c r="P167" s="5"/>
      <c r="Q167" s="5"/>
      <c r="R167" s="5"/>
      <c r="S167" s="5"/>
      <c r="T167" s="5"/>
      <c r="U167" s="5"/>
      <c r="V167" s="5"/>
    </row>
    <row r="168" spans="1:22" x14ac:dyDescent="0.3">
      <c r="A168" s="5"/>
      <c r="B168" s="5"/>
      <c r="C168" s="5"/>
      <c r="D168" s="5"/>
      <c r="E168" s="5"/>
      <c r="F168" s="5"/>
      <c r="G168" s="5"/>
      <c r="H168" s="5"/>
      <c r="I168" s="5"/>
      <c r="J168" s="5"/>
      <c r="K168" s="5"/>
      <c r="L168" s="5"/>
      <c r="M168" s="5"/>
      <c r="N168" s="5"/>
      <c r="O168" s="5"/>
      <c r="P168" s="5"/>
      <c r="Q168" s="5"/>
      <c r="R168" s="5"/>
      <c r="S168" s="5"/>
      <c r="T168" s="5"/>
      <c r="U168" s="5"/>
      <c r="V168" s="5"/>
    </row>
    <row r="169" spans="1:22" x14ac:dyDescent="0.3">
      <c r="A169" s="5"/>
      <c r="B169" s="5"/>
      <c r="C169" s="5"/>
      <c r="D169" s="5"/>
      <c r="E169" s="5"/>
      <c r="F169" s="5"/>
      <c r="G169" s="5"/>
      <c r="H169" s="5"/>
      <c r="I169" s="5"/>
      <c r="J169" s="5"/>
      <c r="K169" s="5"/>
      <c r="L169" s="5"/>
      <c r="M169" s="5"/>
      <c r="N169" s="5"/>
      <c r="O169" s="5"/>
      <c r="P169" s="5"/>
      <c r="Q169" s="5"/>
      <c r="R169" s="5"/>
      <c r="S169" s="5"/>
      <c r="T169" s="5"/>
      <c r="U169" s="5"/>
      <c r="V169" s="5"/>
    </row>
    <row r="170" spans="1:22" x14ac:dyDescent="0.3">
      <c r="A170" s="5"/>
      <c r="B170" s="5"/>
      <c r="C170" s="5"/>
      <c r="D170" s="5"/>
      <c r="E170" s="5"/>
      <c r="F170" s="5"/>
      <c r="G170" s="5"/>
      <c r="H170" s="5"/>
      <c r="I170" s="5"/>
      <c r="J170" s="5"/>
      <c r="K170" s="5"/>
      <c r="L170" s="5"/>
      <c r="M170" s="5"/>
      <c r="N170" s="5"/>
      <c r="O170" s="5"/>
      <c r="P170" s="5"/>
      <c r="Q170" s="5"/>
      <c r="R170" s="5"/>
      <c r="S170" s="5"/>
      <c r="T170" s="5"/>
      <c r="U170" s="5"/>
      <c r="V170" s="5"/>
    </row>
    <row r="171" spans="1:22" x14ac:dyDescent="0.3">
      <c r="A171" s="5"/>
      <c r="B171" s="5"/>
      <c r="C171" s="5"/>
      <c r="D171" s="5"/>
      <c r="E171" s="5"/>
      <c r="F171" s="5"/>
      <c r="G171" s="5"/>
      <c r="H171" s="5"/>
      <c r="I171" s="5"/>
      <c r="J171" s="5"/>
      <c r="K171" s="5"/>
      <c r="L171" s="5"/>
      <c r="M171" s="5"/>
      <c r="N171" s="5"/>
      <c r="O171" s="5"/>
      <c r="P171" s="5"/>
      <c r="Q171" s="5"/>
      <c r="R171" s="5"/>
      <c r="S171" s="5"/>
      <c r="T171" s="5"/>
      <c r="U171" s="5"/>
      <c r="V171" s="5"/>
    </row>
    <row r="172" spans="1:22" x14ac:dyDescent="0.3">
      <c r="A172" s="5"/>
      <c r="B172" s="5"/>
      <c r="C172" s="5"/>
      <c r="D172" s="5"/>
      <c r="E172" s="5"/>
      <c r="F172" s="5"/>
      <c r="G172" s="5"/>
      <c r="H172" s="5"/>
      <c r="I172" s="5"/>
      <c r="J172" s="5"/>
      <c r="K172" s="5"/>
      <c r="L172" s="5"/>
      <c r="M172" s="5"/>
      <c r="N172" s="5"/>
      <c r="O172" s="5"/>
      <c r="P172" s="5"/>
      <c r="Q172" s="5"/>
      <c r="R172" s="5"/>
      <c r="S172" s="5"/>
      <c r="T172" s="5"/>
      <c r="U172" s="5"/>
      <c r="V172" s="5"/>
    </row>
    <row r="173" spans="1:22" x14ac:dyDescent="0.3">
      <c r="A173" s="5"/>
      <c r="B173" s="5"/>
      <c r="C173" s="5"/>
      <c r="D173" s="5"/>
      <c r="E173" s="5"/>
      <c r="F173" s="5"/>
      <c r="G173" s="5"/>
      <c r="H173" s="5"/>
      <c r="I173" s="5"/>
      <c r="J173" s="5"/>
      <c r="K173" s="5"/>
      <c r="L173" s="5"/>
      <c r="M173" s="5"/>
      <c r="N173" s="5"/>
      <c r="O173" s="5"/>
      <c r="P173" s="5"/>
      <c r="Q173" s="5"/>
      <c r="R173" s="5"/>
      <c r="S173" s="5"/>
      <c r="T173" s="5"/>
      <c r="U173" s="5"/>
      <c r="V173" s="5"/>
    </row>
    <row r="174" spans="1:22" x14ac:dyDescent="0.3">
      <c r="A174" s="5"/>
      <c r="B174" s="5"/>
      <c r="C174" s="5"/>
      <c r="D174" s="5"/>
      <c r="E174" s="5"/>
      <c r="F174" s="5"/>
      <c r="G174" s="5"/>
      <c r="H174" s="5"/>
      <c r="I174" s="5"/>
      <c r="J174" s="5"/>
      <c r="K174" s="5"/>
      <c r="L174" s="5"/>
      <c r="M174" s="5"/>
      <c r="N174" s="5"/>
      <c r="O174" s="5"/>
      <c r="P174" s="5"/>
      <c r="Q174" s="5"/>
      <c r="R174" s="5"/>
      <c r="S174" s="5"/>
      <c r="T174" s="5"/>
      <c r="U174" s="5"/>
      <c r="V174" s="5"/>
    </row>
    <row r="175" spans="1:22" x14ac:dyDescent="0.3">
      <c r="A175" s="5"/>
      <c r="B175" s="5"/>
      <c r="C175" s="5"/>
      <c r="D175" s="5"/>
      <c r="E175" s="5"/>
      <c r="F175" s="5"/>
      <c r="G175" s="5"/>
      <c r="H175" s="5"/>
      <c r="I175" s="5"/>
      <c r="J175" s="5"/>
      <c r="K175" s="5"/>
      <c r="L175" s="5"/>
      <c r="M175" s="5"/>
      <c r="N175" s="5"/>
      <c r="O175" s="5"/>
      <c r="P175" s="5"/>
      <c r="Q175" s="5"/>
      <c r="R175" s="5"/>
      <c r="S175" s="5"/>
      <c r="T175" s="5"/>
      <c r="U175" s="5"/>
      <c r="V175" s="5"/>
    </row>
    <row r="176" spans="1:22" x14ac:dyDescent="0.3">
      <c r="A176" s="5"/>
      <c r="B176" s="5"/>
      <c r="C176" s="5"/>
      <c r="D176" s="5"/>
      <c r="E176" s="5"/>
      <c r="F176" s="5"/>
      <c r="G176" s="5"/>
      <c r="H176" s="5"/>
      <c r="I176" s="5"/>
      <c r="J176" s="5"/>
      <c r="K176" s="5"/>
      <c r="L176" s="5"/>
      <c r="M176" s="5"/>
      <c r="N176" s="5"/>
      <c r="O176" s="5"/>
      <c r="P176" s="5"/>
      <c r="Q176" s="5"/>
      <c r="R176" s="5"/>
      <c r="S176" s="5"/>
      <c r="T176" s="5"/>
      <c r="U176" s="5"/>
      <c r="V176" s="5"/>
    </row>
    <row r="177" spans="1:22" x14ac:dyDescent="0.3">
      <c r="A177" s="5"/>
      <c r="B177" s="5"/>
      <c r="C177" s="5"/>
      <c r="D177" s="5"/>
      <c r="E177" s="5"/>
      <c r="F177" s="5"/>
      <c r="G177" s="5"/>
      <c r="H177" s="5"/>
      <c r="I177" s="5"/>
      <c r="J177" s="5"/>
      <c r="K177" s="5"/>
      <c r="L177" s="5"/>
      <c r="M177" s="5"/>
      <c r="N177" s="5"/>
      <c r="O177" s="5"/>
      <c r="P177" s="5"/>
      <c r="Q177" s="5"/>
      <c r="R177" s="5"/>
      <c r="S177" s="5"/>
      <c r="T177" s="5"/>
      <c r="U177" s="5"/>
      <c r="V177" s="5"/>
    </row>
    <row r="178" spans="1:22" x14ac:dyDescent="0.3">
      <c r="A178" s="5"/>
      <c r="B178" s="5"/>
      <c r="C178" s="5"/>
      <c r="D178" s="5"/>
      <c r="E178" s="5"/>
      <c r="F178" s="5"/>
      <c r="G178" s="5"/>
      <c r="H178" s="5"/>
      <c r="I178" s="5"/>
      <c r="J178" s="5"/>
      <c r="K178" s="5"/>
      <c r="L178" s="5"/>
      <c r="M178" s="5"/>
      <c r="N178" s="5"/>
      <c r="O178" s="5"/>
      <c r="P178" s="5"/>
      <c r="Q178" s="5"/>
      <c r="R178" s="5"/>
      <c r="S178" s="5"/>
      <c r="T178" s="5"/>
      <c r="U178" s="5"/>
      <c r="V178" s="5"/>
    </row>
    <row r="179" spans="1:22" x14ac:dyDescent="0.3">
      <c r="A179" s="5"/>
      <c r="B179" s="5"/>
      <c r="C179" s="5"/>
      <c r="D179" s="5"/>
      <c r="E179" s="5"/>
      <c r="F179" s="5"/>
      <c r="G179" s="5"/>
      <c r="H179" s="5"/>
      <c r="I179" s="5"/>
      <c r="J179" s="5"/>
      <c r="K179" s="5"/>
      <c r="L179" s="5"/>
      <c r="M179" s="5"/>
      <c r="N179" s="5"/>
      <c r="O179" s="5"/>
      <c r="P179" s="5"/>
      <c r="Q179" s="5"/>
      <c r="R179" s="5"/>
      <c r="S179" s="5"/>
      <c r="T179" s="5"/>
      <c r="U179" s="5"/>
      <c r="V179" s="5"/>
    </row>
    <row r="180" spans="1:22" x14ac:dyDescent="0.3">
      <c r="A180" s="5"/>
      <c r="B180" s="5"/>
      <c r="C180" s="5"/>
      <c r="D180" s="5"/>
      <c r="E180" s="5"/>
      <c r="F180" s="5"/>
      <c r="G180" s="5"/>
      <c r="H180" s="5"/>
      <c r="I180" s="5"/>
      <c r="J180" s="5"/>
      <c r="K180" s="5"/>
      <c r="L180" s="5"/>
      <c r="M180" s="5"/>
      <c r="N180" s="5"/>
      <c r="O180" s="5"/>
      <c r="P180" s="5"/>
      <c r="Q180" s="5"/>
      <c r="R180" s="5"/>
      <c r="S180" s="5"/>
      <c r="T180" s="5"/>
      <c r="U180" s="5"/>
      <c r="V180" s="5"/>
    </row>
    <row r="181" spans="1:22" x14ac:dyDescent="0.3">
      <c r="A181" s="5"/>
      <c r="B181" s="5"/>
      <c r="C181" s="5"/>
      <c r="D181" s="5"/>
      <c r="E181" s="5"/>
      <c r="F181" s="5"/>
      <c r="G181" s="5"/>
      <c r="H181" s="5"/>
      <c r="I181" s="5"/>
      <c r="J181" s="5"/>
      <c r="K181" s="5"/>
      <c r="L181" s="5"/>
      <c r="M181" s="5"/>
      <c r="N181" s="5"/>
      <c r="O181" s="5"/>
      <c r="P181" s="5"/>
      <c r="Q181" s="5"/>
      <c r="R181" s="5"/>
      <c r="S181" s="5"/>
      <c r="T181" s="5"/>
      <c r="U181" s="5"/>
      <c r="V181" s="5"/>
    </row>
    <row r="182" spans="1:22" x14ac:dyDescent="0.3">
      <c r="A182" s="5"/>
      <c r="B182" s="5"/>
      <c r="C182" s="5"/>
      <c r="D182" s="5"/>
      <c r="E182" s="5"/>
      <c r="F182" s="5"/>
      <c r="G182" s="5"/>
      <c r="H182" s="5"/>
      <c r="I182" s="5"/>
      <c r="J182" s="5"/>
      <c r="K182" s="5"/>
      <c r="L182" s="5"/>
      <c r="M182" s="5"/>
      <c r="N182" s="5"/>
      <c r="O182" s="5"/>
      <c r="P182" s="5"/>
      <c r="Q182" s="5"/>
      <c r="R182" s="5"/>
      <c r="S182" s="5"/>
      <c r="T182" s="5"/>
      <c r="U182" s="5"/>
      <c r="V182" s="5"/>
    </row>
    <row r="183" spans="1:22" x14ac:dyDescent="0.3">
      <c r="A183" s="5"/>
      <c r="B183" s="5"/>
      <c r="C183" s="5"/>
      <c r="D183" s="5"/>
      <c r="E183" s="5"/>
      <c r="F183" s="5"/>
      <c r="G183" s="5"/>
      <c r="H183" s="5"/>
      <c r="I183" s="5"/>
      <c r="J183" s="5"/>
      <c r="K183" s="5"/>
      <c r="L183" s="5"/>
      <c r="M183" s="5"/>
      <c r="N183" s="5"/>
      <c r="O183" s="5"/>
      <c r="P183" s="5"/>
      <c r="Q183" s="5"/>
      <c r="R183" s="5"/>
      <c r="S183" s="5"/>
      <c r="T183" s="5"/>
      <c r="U183" s="5"/>
      <c r="V183" s="5"/>
    </row>
    <row r="184" spans="1:22" x14ac:dyDescent="0.3">
      <c r="A184" s="5"/>
      <c r="B184" s="5"/>
      <c r="C184" s="5"/>
      <c r="D184" s="5"/>
      <c r="E184" s="5"/>
      <c r="F184" s="5"/>
      <c r="G184" s="5"/>
      <c r="H184" s="5"/>
      <c r="I184" s="5"/>
      <c r="J184" s="5"/>
      <c r="K184" s="5"/>
      <c r="L184" s="5"/>
      <c r="M184" s="5"/>
      <c r="N184" s="5"/>
      <c r="O184" s="5"/>
      <c r="P184" s="5"/>
      <c r="Q184" s="5"/>
      <c r="R184" s="5"/>
      <c r="S184" s="5"/>
      <c r="T184" s="5"/>
      <c r="U184" s="5"/>
      <c r="V184" s="5"/>
    </row>
    <row r="185" spans="1:22" x14ac:dyDescent="0.3">
      <c r="A185" s="5"/>
      <c r="B185" s="5"/>
      <c r="C185" s="5"/>
      <c r="D185" s="5"/>
      <c r="E185" s="5"/>
      <c r="F185" s="5"/>
      <c r="G185" s="5"/>
      <c r="H185" s="5"/>
      <c r="I185" s="5"/>
      <c r="J185" s="5"/>
      <c r="K185" s="5"/>
      <c r="L185" s="5"/>
      <c r="M185" s="5"/>
      <c r="N185" s="5"/>
      <c r="O185" s="5"/>
      <c r="P185" s="5"/>
      <c r="Q185" s="5"/>
      <c r="R185" s="5"/>
      <c r="S185" s="5"/>
      <c r="T185" s="5"/>
      <c r="U185" s="5"/>
      <c r="V185" s="5"/>
    </row>
    <row r="186" spans="1:22" x14ac:dyDescent="0.3">
      <c r="A186" s="5"/>
      <c r="B186" s="5"/>
      <c r="C186" s="5"/>
      <c r="D186" s="5"/>
      <c r="E186" s="5"/>
      <c r="F186" s="5"/>
      <c r="G186" s="5"/>
      <c r="H186" s="5"/>
      <c r="I186" s="5"/>
      <c r="J186" s="5"/>
      <c r="K186" s="5"/>
      <c r="L186" s="5"/>
      <c r="M186" s="5"/>
      <c r="N186" s="5"/>
      <c r="O186" s="5"/>
      <c r="P186" s="5"/>
      <c r="Q186" s="5"/>
      <c r="R186" s="5"/>
      <c r="S186" s="5"/>
      <c r="T186" s="5"/>
      <c r="U186" s="5"/>
      <c r="V186" s="5"/>
    </row>
    <row r="187" spans="1:22" x14ac:dyDescent="0.3">
      <c r="A187" s="5"/>
      <c r="B187" s="5"/>
      <c r="C187" s="5"/>
      <c r="D187" s="5"/>
      <c r="E187" s="5"/>
      <c r="F187" s="5"/>
      <c r="G187" s="5"/>
      <c r="H187" s="5"/>
      <c r="I187" s="5"/>
      <c r="J187" s="5"/>
      <c r="K187" s="5"/>
      <c r="L187" s="5"/>
      <c r="M187" s="5"/>
      <c r="N187" s="5"/>
      <c r="O187" s="5"/>
      <c r="P187" s="5"/>
      <c r="Q187" s="5"/>
      <c r="R187" s="5"/>
      <c r="S187" s="5"/>
      <c r="T187" s="5"/>
      <c r="U187" s="5"/>
      <c r="V187" s="5"/>
    </row>
    <row r="188" spans="1:22" x14ac:dyDescent="0.3">
      <c r="A188" s="5"/>
      <c r="B188" s="5"/>
      <c r="C188" s="5"/>
      <c r="D188" s="5"/>
      <c r="E188" s="5"/>
      <c r="F188" s="5"/>
      <c r="G188" s="5"/>
      <c r="H188" s="5"/>
      <c r="I188" s="5"/>
      <c r="J188" s="5"/>
      <c r="K188" s="5"/>
      <c r="L188" s="5"/>
      <c r="M188" s="5"/>
      <c r="N188" s="5"/>
      <c r="O188" s="5"/>
      <c r="P188" s="5"/>
      <c r="Q188" s="5"/>
      <c r="R188" s="5"/>
      <c r="S188" s="5"/>
      <c r="T188" s="5"/>
      <c r="U188" s="5"/>
      <c r="V188" s="5"/>
    </row>
    <row r="189" spans="1:22" x14ac:dyDescent="0.3">
      <c r="A189" s="5"/>
      <c r="B189" s="5"/>
      <c r="C189" s="5"/>
      <c r="D189" s="5"/>
      <c r="E189" s="5"/>
      <c r="F189" s="5"/>
      <c r="G189" s="5"/>
      <c r="H189" s="5"/>
      <c r="I189" s="5"/>
      <c r="J189" s="5"/>
      <c r="K189" s="5"/>
      <c r="L189" s="5"/>
      <c r="M189" s="5"/>
      <c r="N189" s="5"/>
      <c r="O189" s="5"/>
      <c r="P189" s="5"/>
      <c r="Q189" s="5"/>
      <c r="R189" s="5"/>
      <c r="S189" s="5"/>
      <c r="T189" s="5"/>
      <c r="U189" s="5"/>
      <c r="V189" s="5"/>
    </row>
    <row r="190" spans="1:22" x14ac:dyDescent="0.3">
      <c r="A190" s="5"/>
      <c r="B190" s="5"/>
      <c r="C190" s="5"/>
      <c r="D190" s="5"/>
      <c r="E190" s="5"/>
      <c r="F190" s="5"/>
      <c r="G190" s="5"/>
      <c r="H190" s="5"/>
      <c r="I190" s="5"/>
      <c r="J190" s="5"/>
      <c r="K190" s="5"/>
      <c r="L190" s="5"/>
      <c r="M190" s="5"/>
      <c r="N190" s="5"/>
      <c r="O190" s="5"/>
      <c r="P190" s="5"/>
      <c r="Q190" s="5"/>
      <c r="R190" s="5"/>
      <c r="S190" s="5"/>
      <c r="T190" s="5"/>
      <c r="U190" s="5"/>
      <c r="V190" s="5"/>
    </row>
    <row r="191" spans="1:22" x14ac:dyDescent="0.3">
      <c r="A191" s="5"/>
      <c r="B191" s="5"/>
      <c r="C191" s="5"/>
      <c r="D191" s="5"/>
      <c r="E191" s="5"/>
      <c r="F191" s="5"/>
      <c r="G191" s="5"/>
      <c r="H191" s="5"/>
      <c r="I191" s="5"/>
      <c r="J191" s="5"/>
      <c r="K191" s="5"/>
      <c r="L191" s="5"/>
      <c r="M191" s="5"/>
      <c r="N191" s="5"/>
      <c r="O191" s="5"/>
      <c r="P191" s="5"/>
      <c r="Q191" s="5"/>
      <c r="R191" s="5"/>
      <c r="S191" s="5"/>
      <c r="T191" s="5"/>
      <c r="U191" s="5"/>
      <c r="V191" s="5"/>
    </row>
    <row r="192" spans="1:22" x14ac:dyDescent="0.3">
      <c r="A192" s="5"/>
      <c r="B192" s="5"/>
      <c r="C192" s="5"/>
      <c r="D192" s="5"/>
      <c r="E192" s="5"/>
      <c r="F192" s="5"/>
      <c r="G192" s="5"/>
      <c r="H192" s="5"/>
      <c r="I192" s="5"/>
      <c r="J192" s="5"/>
      <c r="K192" s="5"/>
      <c r="L192" s="5"/>
      <c r="M192" s="5"/>
      <c r="N192" s="5"/>
      <c r="O192" s="5"/>
      <c r="P192" s="5"/>
      <c r="Q192" s="5"/>
      <c r="R192" s="5"/>
      <c r="S192" s="5"/>
      <c r="T192" s="5"/>
      <c r="U192" s="5"/>
      <c r="V192" s="5"/>
    </row>
    <row r="193" spans="1:22" x14ac:dyDescent="0.3">
      <c r="A193" s="5"/>
      <c r="B193" s="5"/>
      <c r="C193" s="5"/>
      <c r="D193" s="5"/>
      <c r="E193" s="5"/>
      <c r="F193" s="5"/>
      <c r="G193" s="5"/>
      <c r="H193" s="5"/>
      <c r="I193" s="5"/>
      <c r="J193" s="5"/>
      <c r="K193" s="5"/>
      <c r="L193" s="5"/>
      <c r="M193" s="5"/>
      <c r="N193" s="5"/>
      <c r="O193" s="5"/>
      <c r="P193" s="5"/>
      <c r="Q193" s="5"/>
      <c r="R193" s="5"/>
      <c r="S193" s="5"/>
      <c r="T193" s="5"/>
      <c r="U193" s="5"/>
      <c r="V193" s="5"/>
    </row>
    <row r="194" spans="1:22" x14ac:dyDescent="0.3">
      <c r="A194" s="5"/>
      <c r="B194" s="5"/>
      <c r="C194" s="5"/>
      <c r="D194" s="5"/>
      <c r="E194" s="5"/>
      <c r="F194" s="5"/>
      <c r="G194" s="5"/>
      <c r="H194" s="5"/>
      <c r="I194" s="5"/>
      <c r="J194" s="5"/>
      <c r="K194" s="5"/>
      <c r="L194" s="5"/>
      <c r="M194" s="5"/>
      <c r="N194" s="5"/>
      <c r="O194" s="5"/>
      <c r="P194" s="5"/>
      <c r="Q194" s="5"/>
      <c r="R194" s="5"/>
      <c r="S194" s="5"/>
      <c r="T194" s="5"/>
      <c r="U194" s="5"/>
      <c r="V194" s="5"/>
    </row>
    <row r="195" spans="1:22" x14ac:dyDescent="0.3">
      <c r="A195" s="5"/>
      <c r="B195" s="5"/>
      <c r="C195" s="5"/>
      <c r="D195" s="5"/>
      <c r="E195" s="5"/>
      <c r="F195" s="5"/>
      <c r="G195" s="5"/>
      <c r="H195" s="5"/>
      <c r="I195" s="5"/>
      <c r="J195" s="5"/>
      <c r="K195" s="5"/>
      <c r="L195" s="5"/>
      <c r="M195" s="5"/>
      <c r="N195" s="5"/>
      <c r="O195" s="5"/>
      <c r="P195" s="5"/>
      <c r="Q195" s="5"/>
      <c r="R195" s="5"/>
      <c r="S195" s="5"/>
      <c r="T195" s="5"/>
      <c r="U195" s="5"/>
      <c r="V195" s="5"/>
    </row>
    <row r="196" spans="1:22" x14ac:dyDescent="0.3">
      <c r="A196" s="5"/>
      <c r="B196" s="5"/>
      <c r="C196" s="5"/>
      <c r="D196" s="5"/>
      <c r="E196" s="5"/>
      <c r="F196" s="5"/>
      <c r="G196" s="5"/>
      <c r="H196" s="5"/>
      <c r="I196" s="5"/>
      <c r="J196" s="5"/>
      <c r="K196" s="5"/>
      <c r="L196" s="5"/>
      <c r="M196" s="5"/>
      <c r="N196" s="5"/>
      <c r="O196" s="5"/>
      <c r="P196" s="5"/>
      <c r="Q196" s="5"/>
      <c r="R196" s="5"/>
      <c r="S196" s="5"/>
      <c r="T196" s="5"/>
      <c r="U196" s="5"/>
      <c r="V196" s="5"/>
    </row>
    <row r="197" spans="1:22" x14ac:dyDescent="0.3">
      <c r="A197" s="5"/>
      <c r="B197" s="5"/>
      <c r="C197" s="5"/>
      <c r="D197" s="5"/>
      <c r="E197" s="5"/>
      <c r="F197" s="5"/>
      <c r="G197" s="5"/>
      <c r="H197" s="5"/>
      <c r="I197" s="5"/>
      <c r="J197" s="5"/>
      <c r="K197" s="5"/>
      <c r="L197" s="5"/>
      <c r="M197" s="5"/>
      <c r="N197" s="5"/>
      <c r="O197" s="5"/>
      <c r="P197" s="5"/>
      <c r="Q197" s="5"/>
      <c r="R197" s="5"/>
      <c r="S197" s="5"/>
      <c r="T197" s="5"/>
      <c r="U197" s="5"/>
      <c r="V197" s="5"/>
    </row>
    <row r="198" spans="1:22" x14ac:dyDescent="0.3">
      <c r="A198" s="5"/>
      <c r="B198" s="5"/>
      <c r="C198" s="5"/>
      <c r="D198" s="5"/>
      <c r="E198" s="5"/>
      <c r="F198" s="5"/>
      <c r="G198" s="5"/>
      <c r="H198" s="5"/>
      <c r="I198" s="5"/>
      <c r="J198" s="5"/>
      <c r="K198" s="5"/>
      <c r="L198" s="5"/>
      <c r="M198" s="5"/>
      <c r="N198" s="5"/>
      <c r="O198" s="5"/>
      <c r="P198" s="5"/>
      <c r="Q198" s="5"/>
      <c r="R198" s="5"/>
      <c r="S198" s="5"/>
      <c r="T198" s="5"/>
      <c r="U198" s="5"/>
      <c r="V198" s="5"/>
    </row>
    <row r="199" spans="1:22" x14ac:dyDescent="0.3">
      <c r="A199" s="5"/>
      <c r="B199" s="5"/>
      <c r="C199" s="5"/>
      <c r="D199" s="5"/>
      <c r="E199" s="5"/>
      <c r="F199" s="5"/>
      <c r="G199" s="5"/>
      <c r="H199" s="5"/>
      <c r="I199" s="5"/>
      <c r="J199" s="5"/>
      <c r="K199" s="5"/>
      <c r="L199" s="5"/>
      <c r="M199" s="5"/>
      <c r="N199" s="5"/>
      <c r="O199" s="5"/>
      <c r="P199" s="5"/>
      <c r="Q199" s="5"/>
      <c r="R199" s="5"/>
      <c r="S199" s="5"/>
      <c r="T199" s="5"/>
      <c r="U199" s="5"/>
      <c r="V199" s="5"/>
    </row>
    <row r="200" spans="1:22" x14ac:dyDescent="0.3">
      <c r="A200" s="5"/>
      <c r="B200" s="5"/>
      <c r="C200" s="5"/>
      <c r="D200" s="5"/>
      <c r="E200" s="5"/>
      <c r="F200" s="5"/>
      <c r="G200" s="5"/>
      <c r="H200" s="5"/>
      <c r="I200" s="5"/>
      <c r="J200" s="5"/>
      <c r="K200" s="5"/>
      <c r="L200" s="5"/>
      <c r="M200" s="5"/>
      <c r="N200" s="5"/>
      <c r="O200" s="5"/>
      <c r="P200" s="5"/>
      <c r="Q200" s="5"/>
      <c r="R200" s="5"/>
      <c r="S200" s="5"/>
      <c r="T200" s="5"/>
      <c r="U200" s="5"/>
      <c r="V200" s="5"/>
    </row>
    <row r="201" spans="1:22" x14ac:dyDescent="0.3">
      <c r="A201" s="5"/>
      <c r="B201" s="5"/>
      <c r="C201" s="5"/>
      <c r="D201" s="5"/>
      <c r="E201" s="5"/>
      <c r="F201" s="5"/>
      <c r="G201" s="5"/>
      <c r="H201" s="5"/>
      <c r="I201" s="5"/>
      <c r="J201" s="5"/>
      <c r="K201" s="5"/>
      <c r="L201" s="5"/>
      <c r="M201" s="5"/>
      <c r="N201" s="5"/>
      <c r="O201" s="5"/>
      <c r="P201" s="5"/>
      <c r="Q201" s="5"/>
      <c r="R201" s="5"/>
      <c r="S201" s="5"/>
      <c r="T201" s="5"/>
      <c r="U201" s="5"/>
      <c r="V201" s="5"/>
    </row>
    <row r="202" spans="1:22" x14ac:dyDescent="0.3">
      <c r="A202" s="5"/>
      <c r="B202" s="5"/>
      <c r="C202" s="5"/>
      <c r="D202" s="5"/>
      <c r="E202" s="5"/>
      <c r="F202" s="5"/>
      <c r="G202" s="5"/>
      <c r="H202" s="5"/>
      <c r="I202" s="5"/>
      <c r="J202" s="5"/>
      <c r="K202" s="5"/>
      <c r="L202" s="5"/>
      <c r="M202" s="5"/>
      <c r="N202" s="5"/>
      <c r="O202" s="5"/>
      <c r="P202" s="5"/>
      <c r="Q202" s="5"/>
      <c r="R202" s="5"/>
      <c r="S202" s="5"/>
      <c r="T202" s="5"/>
      <c r="U202" s="5"/>
      <c r="V202" s="5"/>
    </row>
    <row r="203" spans="1:22" x14ac:dyDescent="0.3">
      <c r="A203" s="5"/>
      <c r="B203" s="5"/>
      <c r="C203" s="5"/>
      <c r="D203" s="5"/>
      <c r="E203" s="5"/>
      <c r="F203" s="5"/>
      <c r="G203" s="5"/>
      <c r="H203" s="5"/>
      <c r="I203" s="5"/>
      <c r="J203" s="5"/>
      <c r="K203" s="5"/>
      <c r="L203" s="5"/>
      <c r="M203" s="5"/>
      <c r="N203" s="5"/>
      <c r="O203" s="5"/>
      <c r="P203" s="5"/>
      <c r="Q203" s="5"/>
      <c r="R203" s="5"/>
      <c r="S203" s="5"/>
      <c r="T203" s="5"/>
      <c r="U203" s="5"/>
      <c r="V203" s="5"/>
    </row>
    <row r="204" spans="1:22" x14ac:dyDescent="0.3">
      <c r="A204" s="5"/>
      <c r="B204" s="5"/>
      <c r="C204" s="5"/>
      <c r="D204" s="5"/>
      <c r="E204" s="5"/>
      <c r="F204" s="5"/>
      <c r="G204" s="5"/>
      <c r="H204" s="5"/>
      <c r="I204" s="5"/>
      <c r="J204" s="5"/>
      <c r="K204" s="5"/>
      <c r="L204" s="5"/>
      <c r="M204" s="5"/>
      <c r="N204" s="5"/>
      <c r="O204" s="5"/>
      <c r="P204" s="5"/>
      <c r="Q204" s="5"/>
      <c r="R204" s="5"/>
      <c r="S204" s="5"/>
      <c r="T204" s="5"/>
      <c r="U204" s="5"/>
      <c r="V204" s="5"/>
    </row>
    <row r="205" spans="1:22" x14ac:dyDescent="0.3">
      <c r="A205" s="5"/>
      <c r="B205" s="5"/>
      <c r="C205" s="5"/>
      <c r="D205" s="5"/>
      <c r="E205" s="5"/>
      <c r="F205" s="5"/>
      <c r="G205" s="5"/>
      <c r="H205" s="5"/>
      <c r="I205" s="5"/>
      <c r="J205" s="5"/>
      <c r="K205" s="5"/>
      <c r="L205" s="5"/>
      <c r="M205" s="5"/>
      <c r="N205" s="5"/>
      <c r="O205" s="5"/>
      <c r="P205" s="5"/>
      <c r="Q205" s="5"/>
      <c r="R205" s="5"/>
      <c r="S205" s="5"/>
      <c r="T205" s="5"/>
      <c r="U205" s="5"/>
      <c r="V205" s="5"/>
    </row>
    <row r="206" spans="1:22" x14ac:dyDescent="0.3">
      <c r="A206" s="5"/>
      <c r="B206" s="5"/>
      <c r="C206" s="5"/>
      <c r="D206" s="5"/>
      <c r="E206" s="5"/>
      <c r="F206" s="5"/>
      <c r="G206" s="5"/>
      <c r="H206" s="5"/>
      <c r="I206" s="5"/>
      <c r="J206" s="5"/>
      <c r="K206" s="5"/>
      <c r="L206" s="5"/>
      <c r="M206" s="5"/>
      <c r="N206" s="5"/>
      <c r="O206" s="5"/>
      <c r="P206" s="5"/>
      <c r="Q206" s="5"/>
      <c r="R206" s="5"/>
      <c r="S206" s="5"/>
      <c r="T206" s="5"/>
      <c r="U206" s="5"/>
      <c r="V206" s="5"/>
    </row>
    <row r="207" spans="1:22" x14ac:dyDescent="0.3">
      <c r="A207" s="5"/>
      <c r="B207" s="5"/>
      <c r="C207" s="5"/>
      <c r="D207" s="5"/>
      <c r="E207" s="5"/>
      <c r="F207" s="5"/>
      <c r="G207" s="5"/>
      <c r="H207" s="5"/>
      <c r="I207" s="5"/>
      <c r="J207" s="5"/>
      <c r="K207" s="5"/>
      <c r="L207" s="5"/>
      <c r="M207" s="5"/>
      <c r="N207" s="5"/>
      <c r="O207" s="5"/>
      <c r="P207" s="5"/>
      <c r="Q207" s="5"/>
      <c r="R207" s="5"/>
      <c r="S207" s="5"/>
      <c r="T207" s="5"/>
      <c r="U207" s="5"/>
      <c r="V207" s="5"/>
    </row>
    <row r="208" spans="1:22" x14ac:dyDescent="0.3">
      <c r="A208" s="5"/>
      <c r="B208" s="5"/>
      <c r="C208" s="5"/>
      <c r="D208" s="5"/>
      <c r="E208" s="5"/>
      <c r="F208" s="5"/>
      <c r="G208" s="5"/>
      <c r="H208" s="5"/>
      <c r="I208" s="5"/>
      <c r="J208" s="5"/>
      <c r="K208" s="5"/>
      <c r="L208" s="5"/>
      <c r="M208" s="5"/>
      <c r="N208" s="5"/>
      <c r="O208" s="5"/>
      <c r="P208" s="5"/>
      <c r="Q208" s="5"/>
      <c r="R208" s="5"/>
      <c r="S208" s="5"/>
      <c r="T208" s="5"/>
      <c r="U208" s="5"/>
      <c r="V208" s="5"/>
    </row>
    <row r="209" spans="1:22" x14ac:dyDescent="0.3">
      <c r="A209" s="5"/>
      <c r="B209" s="5"/>
      <c r="C209" s="5"/>
      <c r="D209" s="5"/>
      <c r="E209" s="5"/>
      <c r="F209" s="5"/>
      <c r="G209" s="5"/>
      <c r="H209" s="5"/>
      <c r="I209" s="5"/>
      <c r="J209" s="5"/>
      <c r="K209" s="5"/>
      <c r="L209" s="5"/>
      <c r="M209" s="5"/>
      <c r="N209" s="5"/>
      <c r="O209" s="5"/>
      <c r="P209" s="5"/>
      <c r="Q209" s="5"/>
      <c r="R209" s="5"/>
      <c r="S209" s="5"/>
      <c r="T209" s="5"/>
      <c r="U209" s="5"/>
      <c r="V209" s="5"/>
    </row>
    <row r="210" spans="1:22" x14ac:dyDescent="0.3">
      <c r="A210" s="5"/>
      <c r="B210" s="5"/>
      <c r="C210" s="5"/>
      <c r="D210" s="5"/>
      <c r="E210" s="5"/>
      <c r="F210" s="5"/>
      <c r="G210" s="5"/>
      <c r="H210" s="5"/>
      <c r="I210" s="5"/>
      <c r="J210" s="5"/>
      <c r="K210" s="5"/>
      <c r="L210" s="5"/>
      <c r="M210" s="5"/>
      <c r="N210" s="5"/>
      <c r="O210" s="5"/>
      <c r="P210" s="5"/>
      <c r="Q210" s="5"/>
      <c r="R210" s="5"/>
      <c r="S210" s="5"/>
      <c r="T210" s="5"/>
      <c r="U210" s="5"/>
      <c r="V210" s="5"/>
    </row>
    <row r="211" spans="1:22" x14ac:dyDescent="0.3">
      <c r="A211" s="5"/>
      <c r="B211" s="5"/>
      <c r="C211" s="5"/>
      <c r="D211" s="5"/>
      <c r="E211" s="5"/>
      <c r="F211" s="5"/>
      <c r="G211" s="5"/>
      <c r="H211" s="5"/>
      <c r="I211" s="5"/>
      <c r="J211" s="5"/>
      <c r="K211" s="5"/>
      <c r="L211" s="5"/>
      <c r="M211" s="5"/>
      <c r="N211" s="5"/>
      <c r="O211" s="5"/>
      <c r="P211" s="5"/>
      <c r="Q211" s="5"/>
      <c r="R211" s="5"/>
      <c r="S211" s="5"/>
      <c r="T211" s="5"/>
      <c r="U211" s="5"/>
      <c r="V211" s="5"/>
    </row>
    <row r="212" spans="1:22" x14ac:dyDescent="0.3">
      <c r="A212" s="5"/>
      <c r="B212" s="5"/>
      <c r="C212" s="5"/>
      <c r="D212" s="5"/>
      <c r="E212" s="5"/>
      <c r="F212" s="5"/>
      <c r="G212" s="5"/>
      <c r="H212" s="5"/>
      <c r="I212" s="5"/>
      <c r="J212" s="5"/>
      <c r="K212" s="5"/>
      <c r="L212" s="5"/>
      <c r="M212" s="5"/>
      <c r="N212" s="5"/>
      <c r="O212" s="5"/>
      <c r="P212" s="5"/>
      <c r="Q212" s="5"/>
      <c r="R212" s="5"/>
      <c r="S212" s="5"/>
      <c r="T212" s="5"/>
      <c r="U212" s="5"/>
      <c r="V212" s="5"/>
    </row>
    <row r="213" spans="1:22" x14ac:dyDescent="0.3">
      <c r="A213" s="5"/>
      <c r="B213" s="5"/>
      <c r="C213" s="5"/>
      <c r="D213" s="5"/>
      <c r="E213" s="5"/>
      <c r="F213" s="5"/>
      <c r="G213" s="5"/>
      <c r="H213" s="5"/>
      <c r="I213" s="5"/>
      <c r="J213" s="5"/>
      <c r="K213" s="5"/>
      <c r="L213" s="5"/>
      <c r="M213" s="5"/>
      <c r="N213" s="5"/>
      <c r="O213" s="5"/>
      <c r="P213" s="5"/>
      <c r="Q213" s="5"/>
      <c r="R213" s="5"/>
      <c r="S213" s="5"/>
      <c r="T213" s="5"/>
      <c r="U213" s="5"/>
      <c r="V213" s="5"/>
    </row>
    <row r="214" spans="1:22" x14ac:dyDescent="0.3">
      <c r="A214" s="5"/>
      <c r="B214" s="5"/>
      <c r="C214" s="5"/>
      <c r="D214" s="5"/>
      <c r="E214" s="5"/>
      <c r="F214" s="5"/>
      <c r="G214" s="5"/>
      <c r="H214" s="5"/>
      <c r="I214" s="5"/>
      <c r="J214" s="5"/>
      <c r="K214" s="5"/>
      <c r="L214" s="5"/>
      <c r="M214" s="5"/>
      <c r="N214" s="5"/>
      <c r="O214" s="5"/>
      <c r="P214" s="5"/>
      <c r="Q214" s="5"/>
      <c r="R214" s="5"/>
      <c r="S214" s="5"/>
      <c r="T214" s="5"/>
      <c r="U214" s="5"/>
      <c r="V214" s="5"/>
    </row>
    <row r="215" spans="1:22" x14ac:dyDescent="0.3">
      <c r="A215" s="5"/>
      <c r="B215" s="5"/>
      <c r="C215" s="5"/>
      <c r="D215" s="5"/>
      <c r="E215" s="5"/>
      <c r="F215" s="5"/>
      <c r="G215" s="5"/>
      <c r="H215" s="5"/>
      <c r="I215" s="5"/>
      <c r="J215" s="5"/>
      <c r="K215" s="5"/>
      <c r="L215" s="5"/>
      <c r="M215" s="5"/>
      <c r="N215" s="5"/>
      <c r="O215" s="5"/>
      <c r="P215" s="5"/>
      <c r="Q215" s="5"/>
      <c r="R215" s="5"/>
      <c r="S215" s="5"/>
      <c r="T215" s="5"/>
      <c r="U215" s="5"/>
      <c r="V215" s="5"/>
    </row>
    <row r="216" spans="1:22" x14ac:dyDescent="0.3">
      <c r="A216" s="5"/>
      <c r="B216" s="5"/>
      <c r="C216" s="5"/>
      <c r="D216" s="5"/>
      <c r="E216" s="5"/>
      <c r="F216" s="5"/>
      <c r="G216" s="5"/>
      <c r="H216" s="5"/>
      <c r="I216" s="5"/>
      <c r="J216" s="5"/>
      <c r="K216" s="5"/>
      <c r="L216" s="5"/>
      <c r="M216" s="5"/>
      <c r="N216" s="5"/>
      <c r="O216" s="5"/>
      <c r="P216" s="5"/>
      <c r="Q216" s="5"/>
      <c r="R216" s="5"/>
      <c r="S216" s="5"/>
      <c r="T216" s="5"/>
      <c r="U216" s="5"/>
      <c r="V216" s="5"/>
    </row>
    <row r="217" spans="1:22" x14ac:dyDescent="0.3">
      <c r="A217" s="5"/>
      <c r="B217" s="5"/>
      <c r="C217" s="5"/>
      <c r="D217" s="5"/>
      <c r="E217" s="5"/>
      <c r="F217" s="5"/>
      <c r="G217" s="5"/>
      <c r="H217" s="5"/>
      <c r="I217" s="5"/>
      <c r="J217" s="5"/>
      <c r="K217" s="5"/>
      <c r="L217" s="5"/>
      <c r="M217" s="5"/>
      <c r="N217" s="5"/>
      <c r="O217" s="5"/>
      <c r="P217" s="5"/>
      <c r="Q217" s="5"/>
      <c r="R217" s="5"/>
      <c r="S217" s="5"/>
      <c r="T217" s="5"/>
      <c r="U217" s="5"/>
      <c r="V217" s="5"/>
    </row>
    <row r="218" spans="1:22" x14ac:dyDescent="0.3">
      <c r="A218" s="5"/>
      <c r="B218" s="5"/>
      <c r="C218" s="5"/>
      <c r="D218" s="5"/>
      <c r="E218" s="5"/>
      <c r="F218" s="5"/>
      <c r="G218" s="5"/>
      <c r="H218" s="5"/>
      <c r="I218" s="5"/>
      <c r="J218" s="5"/>
      <c r="K218" s="5"/>
      <c r="L218" s="5"/>
      <c r="M218" s="5"/>
      <c r="N218" s="5"/>
      <c r="O218" s="5"/>
      <c r="P218" s="5"/>
      <c r="Q218" s="5"/>
      <c r="R218" s="5"/>
      <c r="S218" s="5"/>
      <c r="T218" s="5"/>
      <c r="U218" s="5"/>
      <c r="V218" s="5"/>
    </row>
    <row r="219" spans="1:22" x14ac:dyDescent="0.3">
      <c r="A219" s="5"/>
      <c r="B219" s="5"/>
      <c r="C219" s="5"/>
      <c r="D219" s="5"/>
      <c r="E219" s="5"/>
      <c r="F219" s="5"/>
      <c r="G219" s="5"/>
      <c r="H219" s="5"/>
      <c r="I219" s="5"/>
      <c r="J219" s="5"/>
      <c r="K219" s="5"/>
      <c r="L219" s="5"/>
      <c r="M219" s="5"/>
      <c r="N219" s="5"/>
      <c r="O219" s="5"/>
      <c r="P219" s="5"/>
      <c r="Q219" s="5"/>
      <c r="R219" s="5"/>
      <c r="S219" s="5"/>
      <c r="T219" s="5"/>
      <c r="U219" s="5"/>
      <c r="V219" s="5"/>
    </row>
    <row r="220" spans="1:22" x14ac:dyDescent="0.3">
      <c r="A220" s="5"/>
      <c r="B220" s="5"/>
      <c r="C220" s="5"/>
      <c r="D220" s="5"/>
      <c r="E220" s="5"/>
      <c r="F220" s="5"/>
      <c r="G220" s="5"/>
      <c r="H220" s="5"/>
      <c r="I220" s="5"/>
      <c r="J220" s="5"/>
      <c r="K220" s="5"/>
      <c r="L220" s="5"/>
      <c r="M220" s="5"/>
      <c r="N220" s="5"/>
      <c r="O220" s="5"/>
      <c r="P220" s="5"/>
      <c r="Q220" s="5"/>
      <c r="R220" s="5"/>
      <c r="S220" s="5"/>
      <c r="T220" s="5"/>
      <c r="U220" s="5"/>
      <c r="V220" s="5"/>
    </row>
    <row r="221" spans="1:22" x14ac:dyDescent="0.3">
      <c r="A221" s="5"/>
      <c r="B221" s="5"/>
      <c r="C221" s="5"/>
      <c r="D221" s="5"/>
      <c r="E221" s="5"/>
      <c r="F221" s="5"/>
      <c r="G221" s="5"/>
      <c r="H221" s="5"/>
      <c r="I221" s="5"/>
      <c r="J221" s="5"/>
      <c r="K221" s="5"/>
      <c r="L221" s="5"/>
      <c r="M221" s="5"/>
      <c r="N221" s="5"/>
      <c r="O221" s="5"/>
      <c r="P221" s="5"/>
      <c r="Q221" s="5"/>
      <c r="R221" s="5"/>
      <c r="S221" s="5"/>
      <c r="T221" s="5"/>
      <c r="U221" s="5"/>
      <c r="V221" s="5"/>
    </row>
    <row r="222" spans="1:22" x14ac:dyDescent="0.3">
      <c r="A222" s="5"/>
      <c r="B222" s="5"/>
      <c r="C222" s="5"/>
      <c r="D222" s="5"/>
      <c r="E222" s="5"/>
      <c r="F222" s="5"/>
      <c r="G222" s="5"/>
      <c r="H222" s="5"/>
      <c r="I222" s="5"/>
      <c r="J222" s="5"/>
      <c r="K222" s="5"/>
      <c r="L222" s="5"/>
      <c r="M222" s="5"/>
      <c r="N222" s="5"/>
      <c r="O222" s="5"/>
      <c r="P222" s="5"/>
      <c r="Q222" s="5"/>
      <c r="R222" s="5"/>
      <c r="S222" s="5"/>
      <c r="T222" s="5"/>
      <c r="U222" s="5"/>
      <c r="V222" s="5"/>
    </row>
    <row r="223" spans="1:22" x14ac:dyDescent="0.3">
      <c r="A223" s="5"/>
      <c r="B223" s="5"/>
      <c r="C223" s="5"/>
      <c r="D223" s="5"/>
      <c r="E223" s="5"/>
      <c r="F223" s="5"/>
      <c r="G223" s="5"/>
      <c r="H223" s="5"/>
      <c r="I223" s="5"/>
      <c r="J223" s="5"/>
      <c r="K223" s="5"/>
      <c r="L223" s="5"/>
      <c r="M223" s="5"/>
      <c r="N223" s="5"/>
      <c r="O223" s="5"/>
      <c r="P223" s="5"/>
      <c r="Q223" s="5"/>
      <c r="R223" s="5"/>
      <c r="S223" s="5"/>
      <c r="T223" s="5"/>
      <c r="U223" s="5"/>
      <c r="V223" s="5"/>
    </row>
    <row r="224" spans="1:22" x14ac:dyDescent="0.3">
      <c r="A224" s="5"/>
      <c r="B224" s="5"/>
      <c r="C224" s="5"/>
      <c r="D224" s="5"/>
      <c r="E224" s="5"/>
      <c r="F224" s="5"/>
      <c r="G224" s="5"/>
      <c r="H224" s="5"/>
      <c r="I224" s="5"/>
      <c r="J224" s="5"/>
      <c r="K224" s="5"/>
      <c r="L224" s="5"/>
      <c r="M224" s="5"/>
      <c r="N224" s="5"/>
      <c r="O224" s="5"/>
      <c r="P224" s="5"/>
      <c r="Q224" s="5"/>
      <c r="R224" s="5"/>
      <c r="S224" s="5"/>
      <c r="T224" s="5"/>
      <c r="U224" s="5"/>
      <c r="V224" s="5"/>
    </row>
    <row r="225" spans="1:22" x14ac:dyDescent="0.3">
      <c r="A225" s="5"/>
      <c r="B225" s="5"/>
      <c r="C225" s="5"/>
      <c r="D225" s="5"/>
      <c r="E225" s="5"/>
      <c r="F225" s="5"/>
      <c r="G225" s="5"/>
      <c r="H225" s="5"/>
      <c r="I225" s="5"/>
      <c r="J225" s="5"/>
      <c r="K225" s="5"/>
      <c r="L225" s="5"/>
      <c r="M225" s="5"/>
      <c r="N225" s="5"/>
      <c r="O225" s="5"/>
      <c r="P225" s="5"/>
      <c r="Q225" s="5"/>
      <c r="R225" s="5"/>
      <c r="S225" s="5"/>
      <c r="T225" s="5"/>
      <c r="U225" s="5"/>
      <c r="V225" s="5"/>
    </row>
    <row r="226" spans="1:22" x14ac:dyDescent="0.3">
      <c r="A226" s="5"/>
      <c r="B226" s="5"/>
      <c r="C226" s="5"/>
      <c r="D226" s="5"/>
      <c r="E226" s="5"/>
      <c r="F226" s="5"/>
      <c r="G226" s="5"/>
      <c r="H226" s="5"/>
      <c r="I226" s="5"/>
      <c r="J226" s="5"/>
      <c r="K226" s="5"/>
      <c r="L226" s="5"/>
      <c r="M226" s="5"/>
      <c r="N226" s="5"/>
      <c r="O226" s="5"/>
      <c r="P226" s="5"/>
      <c r="Q226" s="5"/>
      <c r="R226" s="5"/>
      <c r="S226" s="5"/>
      <c r="T226" s="5"/>
      <c r="U226" s="5"/>
      <c r="V226" s="5"/>
    </row>
    <row r="227" spans="1:22" x14ac:dyDescent="0.3">
      <c r="A227" s="5"/>
      <c r="B227" s="5"/>
      <c r="C227" s="5"/>
      <c r="D227" s="5"/>
      <c r="E227" s="5"/>
      <c r="F227" s="5"/>
      <c r="G227" s="5"/>
      <c r="H227" s="5"/>
      <c r="I227" s="5"/>
      <c r="J227" s="5"/>
      <c r="K227" s="5"/>
      <c r="L227" s="5"/>
      <c r="M227" s="5"/>
      <c r="N227" s="5"/>
      <c r="O227" s="5"/>
      <c r="P227" s="5"/>
      <c r="Q227" s="5"/>
      <c r="R227" s="5"/>
      <c r="S227" s="5"/>
      <c r="T227" s="5"/>
      <c r="U227" s="5"/>
      <c r="V227" s="5"/>
    </row>
    <row r="228" spans="1:22" x14ac:dyDescent="0.3">
      <c r="A228" s="5"/>
      <c r="B228" s="5"/>
      <c r="C228" s="5"/>
      <c r="D228" s="5"/>
      <c r="E228" s="5"/>
      <c r="F228" s="5"/>
      <c r="G228" s="5"/>
      <c r="H228" s="5"/>
      <c r="I228" s="5"/>
      <c r="J228" s="5"/>
      <c r="K228" s="5"/>
      <c r="L228" s="5"/>
      <c r="M228" s="5"/>
      <c r="N228" s="5"/>
      <c r="O228" s="5"/>
      <c r="P228" s="5"/>
      <c r="Q228" s="5"/>
      <c r="R228" s="5"/>
      <c r="S228" s="5"/>
      <c r="T228" s="5"/>
      <c r="U228" s="5"/>
      <c r="V228" s="5"/>
    </row>
    <row r="229" spans="1:22" x14ac:dyDescent="0.3">
      <c r="A229" s="5"/>
      <c r="B229" s="5"/>
      <c r="C229" s="5"/>
      <c r="D229" s="5"/>
      <c r="E229" s="5"/>
      <c r="F229" s="5"/>
      <c r="G229" s="5"/>
      <c r="H229" s="5"/>
      <c r="I229" s="5"/>
      <c r="J229" s="5"/>
      <c r="K229" s="5"/>
      <c r="L229" s="5"/>
      <c r="M229" s="5"/>
      <c r="N229" s="5"/>
      <c r="O229" s="5"/>
      <c r="P229" s="5"/>
      <c r="Q229" s="5"/>
      <c r="R229" s="5"/>
      <c r="S229" s="5"/>
      <c r="T229" s="5"/>
      <c r="U229" s="5"/>
      <c r="V229" s="5"/>
    </row>
    <row r="230" spans="1:22" x14ac:dyDescent="0.3">
      <c r="A230" s="5"/>
      <c r="B230" s="5"/>
      <c r="C230" s="5"/>
      <c r="D230" s="5"/>
      <c r="E230" s="5"/>
      <c r="F230" s="5"/>
      <c r="G230" s="5"/>
      <c r="H230" s="5"/>
      <c r="I230" s="5"/>
      <c r="J230" s="5"/>
      <c r="K230" s="5"/>
      <c r="L230" s="5"/>
      <c r="M230" s="5"/>
      <c r="N230" s="5"/>
      <c r="O230" s="5"/>
      <c r="P230" s="5"/>
      <c r="Q230" s="5"/>
      <c r="R230" s="5"/>
      <c r="S230" s="5"/>
      <c r="T230" s="5"/>
      <c r="U230" s="5"/>
      <c r="V230" s="5"/>
    </row>
    <row r="231" spans="1:22" x14ac:dyDescent="0.3">
      <c r="A231" s="5"/>
      <c r="B231" s="5"/>
      <c r="C231" s="5"/>
      <c r="D231" s="5"/>
      <c r="E231" s="5"/>
      <c r="F231" s="5"/>
      <c r="G231" s="5"/>
      <c r="H231" s="5"/>
      <c r="I231" s="5"/>
      <c r="J231" s="5"/>
      <c r="K231" s="5"/>
      <c r="L231" s="5"/>
      <c r="M231" s="5"/>
      <c r="N231" s="5"/>
      <c r="O231" s="5"/>
      <c r="P231" s="5"/>
      <c r="Q231" s="5"/>
      <c r="R231" s="5"/>
      <c r="S231" s="5"/>
      <c r="T231" s="5"/>
      <c r="U231" s="5"/>
      <c r="V231" s="5"/>
    </row>
    <row r="232" spans="1:22" x14ac:dyDescent="0.3">
      <c r="A232" s="5"/>
      <c r="B232" s="5"/>
      <c r="C232" s="5"/>
      <c r="D232" s="5"/>
      <c r="E232" s="5"/>
      <c r="F232" s="5"/>
      <c r="G232" s="5"/>
      <c r="H232" s="5"/>
      <c r="I232" s="5"/>
      <c r="J232" s="5"/>
      <c r="K232" s="5"/>
      <c r="L232" s="5"/>
      <c r="M232" s="5"/>
      <c r="N232" s="5"/>
      <c r="O232" s="5"/>
      <c r="P232" s="5"/>
      <c r="Q232" s="5"/>
      <c r="R232" s="5"/>
      <c r="S232" s="5"/>
      <c r="T232" s="5"/>
      <c r="U232" s="5"/>
      <c r="V232" s="5"/>
    </row>
    <row r="233" spans="1:22" x14ac:dyDescent="0.3">
      <c r="A233" s="5"/>
      <c r="B233" s="5"/>
      <c r="C233" s="5"/>
      <c r="D233" s="5"/>
      <c r="E233" s="5"/>
      <c r="F233" s="5"/>
      <c r="G233" s="5"/>
      <c r="H233" s="5"/>
      <c r="I233" s="5"/>
      <c r="J233" s="5"/>
      <c r="K233" s="5"/>
      <c r="L233" s="5"/>
      <c r="M233" s="5"/>
      <c r="N233" s="5"/>
      <c r="O233" s="5"/>
      <c r="P233" s="5"/>
      <c r="Q233" s="5"/>
      <c r="R233" s="5"/>
      <c r="S233" s="5"/>
      <c r="T233" s="5"/>
      <c r="U233" s="5"/>
      <c r="V233" s="5"/>
    </row>
    <row r="234" spans="1:22" x14ac:dyDescent="0.3">
      <c r="A234" s="5"/>
      <c r="B234" s="5"/>
      <c r="C234" s="5"/>
      <c r="D234" s="5"/>
      <c r="E234" s="5"/>
      <c r="F234" s="5"/>
      <c r="G234" s="5"/>
      <c r="H234" s="5"/>
      <c r="I234" s="5"/>
      <c r="J234" s="5"/>
      <c r="K234" s="5"/>
      <c r="L234" s="5"/>
      <c r="M234" s="5"/>
      <c r="N234" s="5"/>
      <c r="O234" s="5"/>
      <c r="P234" s="5"/>
      <c r="Q234" s="5"/>
      <c r="R234" s="5"/>
      <c r="S234" s="5"/>
      <c r="T234" s="5"/>
      <c r="U234" s="5"/>
      <c r="V234" s="5"/>
    </row>
    <row r="235" spans="1:22" x14ac:dyDescent="0.3">
      <c r="A235" s="5"/>
      <c r="B235" s="5"/>
      <c r="C235" s="5"/>
      <c r="D235" s="5"/>
      <c r="E235" s="5"/>
      <c r="F235" s="5"/>
      <c r="G235" s="5"/>
      <c r="H235" s="5"/>
      <c r="I235" s="5"/>
      <c r="J235" s="5"/>
      <c r="K235" s="5"/>
      <c r="L235" s="5"/>
      <c r="M235" s="5"/>
      <c r="N235" s="5"/>
      <c r="O235" s="5"/>
      <c r="P235" s="5"/>
      <c r="Q235" s="5"/>
      <c r="R235" s="5"/>
      <c r="S235" s="5"/>
      <c r="T235" s="5"/>
      <c r="U235" s="5"/>
      <c r="V235" s="5"/>
    </row>
    <row r="236" spans="1:22" x14ac:dyDescent="0.3">
      <c r="A236" s="5"/>
      <c r="B236" s="5"/>
      <c r="C236" s="5"/>
      <c r="D236" s="5"/>
      <c r="E236" s="5"/>
      <c r="F236" s="5"/>
      <c r="G236" s="5"/>
      <c r="H236" s="5"/>
      <c r="I236" s="5"/>
      <c r="J236" s="5"/>
      <c r="K236" s="5"/>
      <c r="L236" s="5"/>
      <c r="M236" s="5"/>
      <c r="N236" s="5"/>
      <c r="O236" s="5"/>
      <c r="P236" s="5"/>
      <c r="Q236" s="5"/>
      <c r="R236" s="5"/>
      <c r="S236" s="5"/>
      <c r="T236" s="5"/>
      <c r="U236" s="5"/>
      <c r="V236" s="5"/>
    </row>
    <row r="237" spans="1:22" x14ac:dyDescent="0.3">
      <c r="A237" s="5"/>
      <c r="B237" s="5"/>
      <c r="C237" s="5"/>
      <c r="D237" s="5"/>
      <c r="E237" s="5"/>
      <c r="F237" s="5"/>
      <c r="G237" s="5"/>
      <c r="H237" s="5"/>
      <c r="I237" s="5"/>
      <c r="J237" s="5"/>
      <c r="K237" s="5"/>
      <c r="L237" s="5"/>
      <c r="M237" s="5"/>
      <c r="N237" s="5"/>
      <c r="O237" s="5"/>
      <c r="P237" s="5"/>
      <c r="Q237" s="5"/>
      <c r="R237" s="5"/>
      <c r="S237" s="5"/>
      <c r="T237" s="5"/>
      <c r="U237" s="5"/>
      <c r="V237" s="5"/>
    </row>
    <row r="238" spans="1:22" x14ac:dyDescent="0.3">
      <c r="A238" s="5"/>
      <c r="B238" s="5"/>
      <c r="C238" s="5"/>
      <c r="D238" s="5"/>
      <c r="E238" s="5"/>
      <c r="F238" s="5"/>
      <c r="G238" s="5"/>
      <c r="H238" s="5"/>
      <c r="I238" s="5"/>
      <c r="J238" s="5"/>
      <c r="K238" s="5"/>
      <c r="L238" s="5"/>
      <c r="M238" s="5"/>
      <c r="N238" s="5"/>
      <c r="O238" s="5"/>
      <c r="P238" s="5"/>
      <c r="Q238" s="5"/>
      <c r="R238" s="5"/>
      <c r="S238" s="5"/>
      <c r="T238" s="5"/>
      <c r="U238" s="5"/>
      <c r="V238" s="5"/>
    </row>
    <row r="239" spans="1:22" x14ac:dyDescent="0.3">
      <c r="A239" s="5"/>
      <c r="B239" s="5"/>
      <c r="C239" s="5"/>
      <c r="D239" s="5"/>
      <c r="E239" s="5"/>
      <c r="F239" s="5"/>
      <c r="G239" s="5"/>
      <c r="H239" s="5"/>
      <c r="I239" s="5"/>
      <c r="J239" s="5"/>
      <c r="K239" s="5"/>
      <c r="L239" s="5"/>
      <c r="M239" s="5"/>
      <c r="N239" s="5"/>
      <c r="O239" s="5"/>
      <c r="P239" s="5"/>
      <c r="Q239" s="5"/>
      <c r="R239" s="5"/>
      <c r="S239" s="5"/>
      <c r="T239" s="5"/>
      <c r="U239" s="5"/>
      <c r="V239" s="5"/>
    </row>
    <row r="240" spans="1:22" x14ac:dyDescent="0.3">
      <c r="A240" s="5"/>
      <c r="B240" s="5"/>
      <c r="C240" s="5"/>
      <c r="D240" s="5"/>
      <c r="E240" s="5"/>
      <c r="F240" s="5"/>
      <c r="G240" s="5"/>
      <c r="H240" s="5"/>
      <c r="I240" s="5"/>
      <c r="J240" s="5"/>
      <c r="K240" s="5"/>
      <c r="L240" s="5"/>
      <c r="M240" s="5"/>
      <c r="N240" s="5"/>
      <c r="O240" s="5"/>
      <c r="P240" s="5"/>
      <c r="Q240" s="5"/>
      <c r="R240" s="5"/>
      <c r="S240" s="5"/>
      <c r="T240" s="5"/>
      <c r="U240" s="5"/>
      <c r="V240" s="5"/>
    </row>
    <row r="241" spans="1:22" x14ac:dyDescent="0.3">
      <c r="A241" s="5"/>
      <c r="B241" s="5"/>
      <c r="C241" s="5"/>
      <c r="D241" s="5"/>
      <c r="E241" s="5"/>
      <c r="F241" s="5"/>
      <c r="G241" s="5"/>
      <c r="H241" s="5"/>
      <c r="I241" s="5"/>
      <c r="J241" s="5"/>
      <c r="K241" s="5"/>
      <c r="L241" s="5"/>
      <c r="M241" s="5"/>
      <c r="N241" s="5"/>
      <c r="O241" s="5"/>
      <c r="P241" s="5"/>
      <c r="Q241" s="5"/>
      <c r="R241" s="5"/>
      <c r="S241" s="5"/>
      <c r="T241" s="5"/>
      <c r="U241" s="5"/>
      <c r="V241" s="5"/>
    </row>
    <row r="242" spans="1:22" x14ac:dyDescent="0.3">
      <c r="A242" s="5"/>
      <c r="B242" s="5"/>
      <c r="C242" s="5"/>
      <c r="D242" s="5"/>
      <c r="E242" s="5"/>
      <c r="F242" s="5"/>
      <c r="G242" s="5"/>
      <c r="H242" s="5"/>
      <c r="I242" s="5"/>
      <c r="J242" s="5"/>
      <c r="K242" s="5"/>
      <c r="L242" s="5"/>
      <c r="M242" s="5"/>
      <c r="N242" s="5"/>
      <c r="O242" s="5"/>
      <c r="P242" s="5"/>
      <c r="Q242" s="5"/>
      <c r="R242" s="5"/>
      <c r="S242" s="5"/>
      <c r="T242" s="5"/>
      <c r="U242" s="5"/>
      <c r="V242" s="5"/>
    </row>
    <row r="243" spans="1:22" x14ac:dyDescent="0.3">
      <c r="A243" s="5"/>
      <c r="B243" s="5"/>
      <c r="C243" s="5"/>
      <c r="D243" s="5"/>
      <c r="E243" s="5"/>
      <c r="F243" s="5"/>
      <c r="G243" s="5"/>
      <c r="H243" s="5"/>
      <c r="I243" s="5"/>
      <c r="J243" s="5"/>
      <c r="K243" s="5"/>
      <c r="L243" s="5"/>
      <c r="M243" s="5"/>
      <c r="N243" s="5"/>
      <c r="O243" s="5"/>
      <c r="P243" s="5"/>
      <c r="Q243" s="5"/>
      <c r="R243" s="5"/>
      <c r="S243" s="5"/>
      <c r="T243" s="5"/>
      <c r="U243" s="5"/>
      <c r="V243" s="5"/>
    </row>
    <row r="244" spans="1:22" x14ac:dyDescent="0.3">
      <c r="A244" s="5"/>
      <c r="B244" s="5"/>
      <c r="C244" s="5"/>
      <c r="D244" s="5"/>
      <c r="E244" s="5"/>
      <c r="F244" s="5"/>
      <c r="G244" s="5"/>
      <c r="H244" s="5"/>
      <c r="I244" s="5"/>
      <c r="J244" s="5"/>
      <c r="K244" s="5"/>
      <c r="L244" s="5"/>
      <c r="M244" s="5"/>
      <c r="N244" s="5"/>
      <c r="O244" s="5"/>
      <c r="P244" s="5"/>
      <c r="Q244" s="5"/>
      <c r="R244" s="5"/>
      <c r="S244" s="5"/>
      <c r="T244" s="5"/>
      <c r="U244" s="5"/>
      <c r="V244" s="5"/>
    </row>
    <row r="245" spans="1:22" x14ac:dyDescent="0.3">
      <c r="A245" s="5"/>
      <c r="B245" s="5"/>
      <c r="C245" s="5"/>
      <c r="D245" s="5"/>
      <c r="E245" s="5"/>
      <c r="F245" s="5"/>
      <c r="G245" s="5"/>
      <c r="H245" s="5"/>
      <c r="I245" s="5"/>
      <c r="J245" s="5"/>
      <c r="K245" s="5"/>
      <c r="L245" s="5"/>
      <c r="M245" s="5"/>
      <c r="N245" s="5"/>
      <c r="O245" s="5"/>
      <c r="P245" s="5"/>
      <c r="Q245" s="5"/>
      <c r="R245" s="5"/>
      <c r="S245" s="5"/>
      <c r="T245" s="5"/>
      <c r="U245" s="5"/>
      <c r="V245" s="5"/>
    </row>
    <row r="246" spans="1:22" x14ac:dyDescent="0.3">
      <c r="A246" s="5"/>
      <c r="B246" s="5"/>
      <c r="C246" s="5"/>
      <c r="D246" s="5"/>
      <c r="E246" s="5"/>
      <c r="F246" s="5"/>
      <c r="G246" s="5"/>
      <c r="H246" s="5"/>
      <c r="I246" s="5"/>
      <c r="J246" s="5"/>
      <c r="K246" s="5"/>
      <c r="L246" s="5"/>
      <c r="M246" s="5"/>
      <c r="N246" s="5"/>
      <c r="O246" s="5"/>
      <c r="P246" s="5"/>
      <c r="Q246" s="5"/>
      <c r="R246" s="5"/>
      <c r="S246" s="5"/>
      <c r="T246" s="5"/>
      <c r="U246" s="5"/>
      <c r="V246" s="5"/>
    </row>
    <row r="247" spans="1:22" x14ac:dyDescent="0.3">
      <c r="A247" s="5"/>
      <c r="B247" s="5"/>
      <c r="C247" s="5"/>
      <c r="D247" s="5"/>
      <c r="E247" s="5"/>
      <c r="F247" s="5"/>
      <c r="G247" s="5"/>
      <c r="H247" s="5"/>
      <c r="I247" s="5"/>
      <c r="J247" s="5"/>
      <c r="K247" s="5"/>
      <c r="L247" s="5"/>
      <c r="M247" s="5"/>
      <c r="N247" s="5"/>
      <c r="O247" s="5"/>
      <c r="P247" s="5"/>
      <c r="Q247" s="5"/>
      <c r="R247" s="5"/>
      <c r="S247" s="5"/>
      <c r="T247" s="5"/>
      <c r="U247" s="5"/>
      <c r="V247" s="5"/>
    </row>
    <row r="248" spans="1:22" x14ac:dyDescent="0.3">
      <c r="A248" s="5"/>
      <c r="B248" s="5"/>
      <c r="C248" s="5"/>
      <c r="D248" s="5"/>
      <c r="E248" s="5"/>
      <c r="F248" s="5"/>
      <c r="G248" s="5"/>
      <c r="H248" s="5"/>
      <c r="I248" s="5"/>
      <c r="J248" s="5"/>
      <c r="K248" s="5"/>
      <c r="L248" s="5"/>
      <c r="M248" s="5"/>
      <c r="N248" s="5"/>
      <c r="O248" s="5"/>
      <c r="P248" s="5"/>
      <c r="Q248" s="5"/>
      <c r="R248" s="5"/>
      <c r="S248" s="5"/>
      <c r="T248" s="5"/>
      <c r="U248" s="5"/>
      <c r="V248" s="5"/>
    </row>
    <row r="249" spans="1:22" x14ac:dyDescent="0.3">
      <c r="A249" s="5"/>
      <c r="B249" s="5"/>
      <c r="C249" s="5"/>
      <c r="D249" s="5"/>
      <c r="E249" s="5"/>
      <c r="F249" s="5"/>
      <c r="G249" s="5"/>
      <c r="H249" s="5"/>
      <c r="I249" s="5"/>
      <c r="J249" s="5"/>
      <c r="K249" s="5"/>
      <c r="L249" s="5"/>
      <c r="M249" s="5"/>
      <c r="N249" s="5"/>
      <c r="O249" s="5"/>
      <c r="P249" s="5"/>
      <c r="Q249" s="5"/>
      <c r="R249" s="5"/>
      <c r="S249" s="5"/>
      <c r="T249" s="5"/>
      <c r="U249" s="5"/>
      <c r="V249" s="5"/>
    </row>
    <row r="250" spans="1:22" x14ac:dyDescent="0.3">
      <c r="A250" s="5"/>
      <c r="B250" s="5"/>
      <c r="C250" s="5"/>
      <c r="D250" s="5"/>
      <c r="E250" s="5"/>
      <c r="F250" s="5"/>
      <c r="G250" s="5"/>
      <c r="H250" s="5"/>
      <c r="I250" s="5"/>
      <c r="J250" s="5"/>
      <c r="K250" s="5"/>
      <c r="L250" s="5"/>
      <c r="M250" s="5"/>
      <c r="N250" s="5"/>
      <c r="O250" s="5"/>
      <c r="P250" s="5"/>
      <c r="Q250" s="5"/>
      <c r="R250" s="5"/>
      <c r="S250" s="5"/>
      <c r="T250" s="5"/>
      <c r="U250" s="5"/>
      <c r="V250" s="5"/>
    </row>
    <row r="251" spans="1:22" x14ac:dyDescent="0.3">
      <c r="A251" s="5"/>
      <c r="B251" s="5"/>
      <c r="C251" s="5"/>
      <c r="D251" s="5"/>
      <c r="E251" s="5"/>
      <c r="F251" s="5"/>
      <c r="G251" s="5"/>
      <c r="H251" s="5"/>
      <c r="I251" s="5"/>
      <c r="J251" s="5"/>
      <c r="K251" s="5"/>
      <c r="L251" s="5"/>
      <c r="M251" s="5"/>
      <c r="N251" s="5"/>
      <c r="O251" s="5"/>
      <c r="P251" s="5"/>
      <c r="Q251" s="5"/>
      <c r="R251" s="5"/>
      <c r="S251" s="5"/>
      <c r="T251" s="5"/>
      <c r="U251" s="5"/>
      <c r="V251" s="5"/>
    </row>
    <row r="252" spans="1:22" x14ac:dyDescent="0.3">
      <c r="A252" s="5"/>
      <c r="B252" s="5"/>
      <c r="C252" s="5"/>
      <c r="D252" s="5"/>
      <c r="E252" s="5"/>
      <c r="F252" s="5"/>
      <c r="G252" s="5"/>
      <c r="H252" s="5"/>
      <c r="I252" s="5"/>
      <c r="J252" s="5"/>
      <c r="K252" s="5"/>
      <c r="L252" s="5"/>
      <c r="M252" s="5"/>
      <c r="N252" s="5"/>
      <c r="O252" s="5"/>
      <c r="P252" s="5"/>
      <c r="Q252" s="5"/>
      <c r="R252" s="5"/>
      <c r="S252" s="5"/>
      <c r="T252" s="5"/>
      <c r="U252" s="5"/>
      <c r="V252" s="5"/>
    </row>
    <row r="253" spans="1:22" x14ac:dyDescent="0.3">
      <c r="A253" s="5"/>
      <c r="B253" s="5"/>
      <c r="C253" s="5"/>
      <c r="D253" s="5"/>
      <c r="E253" s="5"/>
      <c r="F253" s="5"/>
      <c r="G253" s="5"/>
      <c r="H253" s="5"/>
      <c r="I253" s="5"/>
      <c r="J253" s="5"/>
      <c r="K253" s="5"/>
      <c r="L253" s="5"/>
      <c r="M253" s="5"/>
      <c r="N253" s="5"/>
      <c r="O253" s="5"/>
      <c r="P253" s="5"/>
      <c r="Q253" s="5"/>
      <c r="R253" s="5"/>
      <c r="S253" s="5"/>
      <c r="T253" s="5"/>
      <c r="U253" s="5"/>
      <c r="V253" s="5"/>
    </row>
    <row r="254" spans="1:22" x14ac:dyDescent="0.3">
      <c r="A254" s="5"/>
      <c r="B254" s="5"/>
      <c r="C254" s="5"/>
      <c r="D254" s="5"/>
      <c r="E254" s="5"/>
      <c r="F254" s="5"/>
      <c r="G254" s="5"/>
      <c r="H254" s="5"/>
      <c r="I254" s="5"/>
      <c r="J254" s="5"/>
      <c r="K254" s="5"/>
      <c r="L254" s="5"/>
      <c r="M254" s="5"/>
      <c r="N254" s="5"/>
      <c r="O254" s="5"/>
      <c r="P254" s="5"/>
      <c r="Q254" s="5"/>
      <c r="R254" s="5"/>
      <c r="S254" s="5"/>
      <c r="T254" s="5"/>
      <c r="U254" s="5"/>
      <c r="V254" s="5"/>
    </row>
    <row r="255" spans="1:22" x14ac:dyDescent="0.3">
      <c r="A255" s="5"/>
      <c r="B255" s="5"/>
      <c r="C255" s="5"/>
      <c r="D255" s="5"/>
      <c r="E255" s="5"/>
      <c r="F255" s="5"/>
      <c r="G255" s="5"/>
      <c r="H255" s="5"/>
      <c r="I255" s="5"/>
      <c r="J255" s="5"/>
      <c r="K255" s="5"/>
      <c r="L255" s="5"/>
      <c r="M255" s="5"/>
      <c r="N255" s="5"/>
      <c r="O255" s="5"/>
      <c r="P255" s="5"/>
      <c r="Q255" s="5"/>
      <c r="R255" s="5"/>
      <c r="S255" s="5"/>
      <c r="T255" s="5"/>
      <c r="U255" s="5"/>
      <c r="V255" s="5"/>
    </row>
    <row r="256" spans="1:22" x14ac:dyDescent="0.3">
      <c r="A256" s="5"/>
      <c r="B256" s="5"/>
      <c r="C256" s="5"/>
      <c r="D256" s="5"/>
      <c r="E256" s="5"/>
      <c r="F256" s="5"/>
      <c r="G256" s="5"/>
      <c r="H256" s="5"/>
      <c r="I256" s="5"/>
      <c r="J256" s="5"/>
      <c r="K256" s="5"/>
      <c r="L256" s="5"/>
      <c r="M256" s="5"/>
      <c r="N256" s="5"/>
      <c r="O256" s="5"/>
      <c r="P256" s="5"/>
      <c r="Q256" s="5"/>
      <c r="R256" s="5"/>
      <c r="S256" s="5"/>
      <c r="T256" s="5"/>
      <c r="U256" s="5"/>
      <c r="V256" s="5"/>
    </row>
    <row r="257" spans="1:22" x14ac:dyDescent="0.3">
      <c r="A257" s="5"/>
      <c r="B257" s="5"/>
      <c r="C257" s="5"/>
      <c r="D257" s="5"/>
      <c r="E257" s="5"/>
      <c r="F257" s="5"/>
      <c r="G257" s="5"/>
      <c r="H257" s="5"/>
      <c r="I257" s="5"/>
      <c r="J257" s="5"/>
      <c r="K257" s="5"/>
      <c r="L257" s="5"/>
      <c r="M257" s="5"/>
      <c r="N257" s="5"/>
      <c r="O257" s="5"/>
      <c r="P257" s="5"/>
      <c r="Q257" s="5"/>
      <c r="R257" s="5"/>
      <c r="S257" s="5"/>
      <c r="T257" s="5"/>
      <c r="U257" s="5"/>
      <c r="V257" s="5"/>
    </row>
    <row r="258" spans="1:22" x14ac:dyDescent="0.3">
      <c r="A258" s="5"/>
      <c r="B258" s="5"/>
      <c r="C258" s="5"/>
      <c r="D258" s="5"/>
      <c r="E258" s="5"/>
      <c r="F258" s="5"/>
      <c r="G258" s="5"/>
      <c r="H258" s="5"/>
      <c r="I258" s="5"/>
      <c r="J258" s="5"/>
      <c r="K258" s="5"/>
      <c r="L258" s="5"/>
      <c r="M258" s="5"/>
      <c r="N258" s="5"/>
      <c r="O258" s="5"/>
      <c r="P258" s="5"/>
      <c r="Q258" s="5"/>
      <c r="R258" s="5"/>
      <c r="S258" s="5"/>
      <c r="T258" s="5"/>
      <c r="U258" s="5"/>
      <c r="V258" s="5"/>
    </row>
    <row r="259" spans="1:22" x14ac:dyDescent="0.3">
      <c r="A259" s="5"/>
      <c r="B259" s="5"/>
      <c r="C259" s="5"/>
      <c r="D259" s="5"/>
      <c r="E259" s="5"/>
      <c r="F259" s="5"/>
      <c r="G259" s="5"/>
      <c r="H259" s="5"/>
      <c r="I259" s="5"/>
      <c r="J259" s="5"/>
      <c r="K259" s="5"/>
      <c r="L259" s="5"/>
      <c r="M259" s="5"/>
      <c r="N259" s="5"/>
      <c r="O259" s="5"/>
      <c r="P259" s="5"/>
      <c r="Q259" s="5"/>
      <c r="R259" s="5"/>
      <c r="S259" s="5"/>
      <c r="T259" s="5"/>
      <c r="U259" s="5"/>
      <c r="V259" s="5"/>
    </row>
    <row r="260" spans="1:22" x14ac:dyDescent="0.3">
      <c r="A260" s="5"/>
      <c r="B260" s="5"/>
      <c r="C260" s="5"/>
      <c r="D260" s="5"/>
      <c r="E260" s="5"/>
      <c r="F260" s="5"/>
      <c r="G260" s="5"/>
      <c r="H260" s="5"/>
      <c r="I260" s="5"/>
      <c r="J260" s="5"/>
      <c r="K260" s="5"/>
      <c r="L260" s="5"/>
      <c r="M260" s="5"/>
      <c r="N260" s="5"/>
      <c r="O260" s="5"/>
      <c r="P260" s="5"/>
      <c r="Q260" s="5"/>
      <c r="R260" s="5"/>
      <c r="S260" s="5"/>
      <c r="T260" s="5"/>
      <c r="U260" s="5"/>
      <c r="V260" s="5"/>
    </row>
    <row r="261" spans="1:22" x14ac:dyDescent="0.3">
      <c r="A261" s="5"/>
      <c r="B261" s="5"/>
      <c r="C261" s="5"/>
      <c r="D261" s="5"/>
      <c r="E261" s="5"/>
      <c r="F261" s="5"/>
      <c r="G261" s="5"/>
      <c r="H261" s="5"/>
      <c r="I261" s="5"/>
      <c r="J261" s="5"/>
      <c r="K261" s="5"/>
      <c r="L261" s="5"/>
      <c r="M261" s="5"/>
      <c r="N261" s="5"/>
      <c r="O261" s="5"/>
      <c r="P261" s="5"/>
      <c r="Q261" s="5"/>
      <c r="R261" s="5"/>
      <c r="S261" s="5"/>
      <c r="T261" s="5"/>
      <c r="U261" s="5"/>
      <c r="V261" s="5"/>
    </row>
    <row r="262" spans="1:22" x14ac:dyDescent="0.3">
      <c r="A262" s="5"/>
      <c r="B262" s="5"/>
      <c r="C262" s="5"/>
      <c r="D262" s="5"/>
      <c r="E262" s="5"/>
      <c r="F262" s="5"/>
      <c r="G262" s="5"/>
      <c r="H262" s="5"/>
      <c r="I262" s="5"/>
      <c r="J262" s="5"/>
      <c r="K262" s="5"/>
      <c r="L262" s="5"/>
      <c r="M262" s="5"/>
      <c r="N262" s="5"/>
      <c r="O262" s="5"/>
      <c r="P262" s="5"/>
      <c r="Q262" s="5"/>
      <c r="R262" s="5"/>
      <c r="S262" s="5"/>
      <c r="T262" s="5"/>
      <c r="U262" s="5"/>
      <c r="V262" s="5"/>
    </row>
    <row r="263" spans="1:22" x14ac:dyDescent="0.3">
      <c r="A263" s="5"/>
      <c r="B263" s="5"/>
      <c r="C263" s="5"/>
      <c r="D263" s="5"/>
      <c r="E263" s="5"/>
      <c r="F263" s="5"/>
      <c r="G263" s="5"/>
      <c r="H263" s="5"/>
      <c r="I263" s="5"/>
      <c r="J263" s="5"/>
      <c r="K263" s="5"/>
      <c r="L263" s="5"/>
      <c r="M263" s="5"/>
      <c r="N263" s="5"/>
      <c r="O263" s="5"/>
      <c r="P263" s="5"/>
      <c r="Q263" s="5"/>
      <c r="R263" s="5"/>
      <c r="S263" s="5"/>
      <c r="T263" s="5"/>
      <c r="U263" s="5"/>
      <c r="V263" s="5"/>
    </row>
    <row r="264" spans="1:22" x14ac:dyDescent="0.3">
      <c r="A264" s="5"/>
      <c r="B264" s="5"/>
      <c r="C264" s="5"/>
      <c r="D264" s="5"/>
      <c r="E264" s="5"/>
      <c r="F264" s="5"/>
      <c r="G264" s="5"/>
      <c r="H264" s="5"/>
      <c r="I264" s="5"/>
      <c r="J264" s="5"/>
      <c r="K264" s="5"/>
      <c r="L264" s="5"/>
      <c r="M264" s="5"/>
      <c r="N264" s="5"/>
      <c r="O264" s="5"/>
      <c r="P264" s="5"/>
      <c r="Q264" s="5"/>
      <c r="R264" s="5"/>
      <c r="S264" s="5"/>
      <c r="T264" s="5"/>
      <c r="U264" s="5"/>
      <c r="V264" s="5"/>
    </row>
    <row r="265" spans="1:22" x14ac:dyDescent="0.3">
      <c r="A265" s="5"/>
      <c r="B265" s="5"/>
      <c r="C265" s="5"/>
      <c r="D265" s="5"/>
      <c r="E265" s="5"/>
      <c r="F265" s="5"/>
      <c r="G265" s="5"/>
      <c r="H265" s="5"/>
      <c r="I265" s="5"/>
      <c r="J265" s="5"/>
      <c r="K265" s="5"/>
      <c r="L265" s="5"/>
      <c r="M265" s="5"/>
      <c r="N265" s="5"/>
      <c r="O265" s="5"/>
      <c r="P265" s="5"/>
      <c r="Q265" s="5"/>
      <c r="R265" s="5"/>
      <c r="S265" s="5"/>
      <c r="T265" s="5"/>
      <c r="U265" s="5"/>
      <c r="V265" s="5"/>
    </row>
    <row r="266" spans="1:22" x14ac:dyDescent="0.3">
      <c r="A266" s="5"/>
      <c r="B266" s="5"/>
      <c r="C266" s="5"/>
      <c r="D266" s="5"/>
      <c r="E266" s="5"/>
      <c r="F266" s="5"/>
      <c r="G266" s="5"/>
      <c r="H266" s="5"/>
      <c r="I266" s="5"/>
      <c r="J266" s="5"/>
      <c r="K266" s="5"/>
      <c r="L266" s="5"/>
      <c r="M266" s="5"/>
      <c r="N266" s="5"/>
      <c r="O266" s="5"/>
      <c r="P266" s="5"/>
      <c r="Q266" s="5"/>
      <c r="R266" s="5"/>
      <c r="S266" s="5"/>
      <c r="T266" s="5"/>
      <c r="U266" s="5"/>
      <c r="V266" s="5"/>
    </row>
    <row r="267" spans="1:22" x14ac:dyDescent="0.3">
      <c r="A267" s="5"/>
      <c r="B267" s="5"/>
      <c r="C267" s="5"/>
      <c r="D267" s="5"/>
      <c r="E267" s="5"/>
      <c r="F267" s="5"/>
      <c r="G267" s="5"/>
      <c r="H267" s="5"/>
      <c r="I267" s="5"/>
      <c r="J267" s="5"/>
      <c r="K267" s="5"/>
      <c r="L267" s="5"/>
      <c r="M267" s="5"/>
      <c r="N267" s="5"/>
      <c r="O267" s="5"/>
      <c r="P267" s="5"/>
      <c r="Q267" s="5"/>
      <c r="R267" s="5"/>
      <c r="S267" s="5"/>
      <c r="T267" s="5"/>
      <c r="U267" s="5"/>
      <c r="V267" s="5"/>
    </row>
    <row r="268" spans="1:22" x14ac:dyDescent="0.3">
      <c r="A268" s="5"/>
      <c r="B268" s="5"/>
      <c r="C268" s="5"/>
      <c r="D268" s="5"/>
      <c r="E268" s="5"/>
      <c r="F268" s="5"/>
      <c r="G268" s="5"/>
      <c r="H268" s="5"/>
      <c r="I268" s="5"/>
      <c r="J268" s="5"/>
      <c r="K268" s="5"/>
      <c r="L268" s="5"/>
      <c r="M268" s="5"/>
      <c r="N268" s="5"/>
      <c r="O268" s="5"/>
      <c r="P268" s="5"/>
      <c r="Q268" s="5"/>
      <c r="R268" s="5"/>
      <c r="S268" s="5"/>
      <c r="T268" s="5"/>
      <c r="U268" s="5"/>
      <c r="V268" s="5"/>
    </row>
    <row r="269" spans="1:22" x14ac:dyDescent="0.3">
      <c r="A269" s="5"/>
      <c r="B269" s="5"/>
      <c r="C269" s="5"/>
      <c r="D269" s="5"/>
      <c r="E269" s="5"/>
      <c r="F269" s="5"/>
      <c r="G269" s="5"/>
      <c r="H269" s="5"/>
      <c r="I269" s="5"/>
      <c r="J269" s="5"/>
      <c r="K269" s="5"/>
      <c r="L269" s="5"/>
      <c r="M269" s="5"/>
      <c r="N269" s="5"/>
      <c r="O269" s="5"/>
      <c r="P269" s="5"/>
      <c r="Q269" s="5"/>
      <c r="R269" s="5"/>
      <c r="S269" s="5"/>
      <c r="T269" s="5"/>
      <c r="U269" s="5"/>
      <c r="V269" s="5"/>
    </row>
    <row r="270" spans="1:22" x14ac:dyDescent="0.3">
      <c r="A270" s="5"/>
      <c r="B270" s="5"/>
      <c r="C270" s="5"/>
      <c r="D270" s="5"/>
      <c r="E270" s="5"/>
      <c r="F270" s="5"/>
      <c r="G270" s="5"/>
      <c r="H270" s="5"/>
      <c r="I270" s="5"/>
      <c r="J270" s="5"/>
      <c r="K270" s="5"/>
      <c r="L270" s="5"/>
      <c r="M270" s="5"/>
      <c r="N270" s="5"/>
      <c r="O270" s="5"/>
      <c r="P270" s="5"/>
      <c r="Q270" s="5"/>
      <c r="R270" s="5"/>
      <c r="S270" s="5"/>
      <c r="T270" s="5"/>
      <c r="U270" s="5"/>
      <c r="V270" s="5"/>
    </row>
    <row r="271" spans="1:22" x14ac:dyDescent="0.3">
      <c r="A271" s="5"/>
      <c r="B271" s="5"/>
      <c r="C271" s="5"/>
      <c r="D271" s="5"/>
      <c r="E271" s="5"/>
      <c r="F271" s="5"/>
      <c r="G271" s="5"/>
      <c r="H271" s="5"/>
      <c r="I271" s="5"/>
      <c r="J271" s="5"/>
      <c r="K271" s="5"/>
      <c r="L271" s="5"/>
      <c r="M271" s="5"/>
      <c r="N271" s="5"/>
      <c r="O271" s="5"/>
      <c r="P271" s="5"/>
      <c r="Q271" s="5"/>
      <c r="R271" s="5"/>
      <c r="S271" s="5"/>
      <c r="T271" s="5"/>
      <c r="U271" s="5"/>
      <c r="V271" s="5"/>
    </row>
    <row r="272" spans="1:22" x14ac:dyDescent="0.3">
      <c r="A272" s="5"/>
      <c r="B272" s="5"/>
      <c r="C272" s="5"/>
      <c r="D272" s="5"/>
      <c r="E272" s="5"/>
      <c r="F272" s="5"/>
      <c r="G272" s="5"/>
      <c r="H272" s="5"/>
      <c r="I272" s="5"/>
      <c r="J272" s="5"/>
      <c r="K272" s="5"/>
      <c r="L272" s="5"/>
      <c r="M272" s="5"/>
      <c r="N272" s="5"/>
      <c r="O272" s="5"/>
      <c r="P272" s="5"/>
      <c r="Q272" s="5"/>
      <c r="R272" s="5"/>
      <c r="S272" s="5"/>
      <c r="T272" s="5"/>
      <c r="U272" s="5"/>
      <c r="V272" s="5"/>
    </row>
    <row r="273" spans="1:22" x14ac:dyDescent="0.3">
      <c r="A273" s="5"/>
      <c r="B273" s="5"/>
      <c r="C273" s="5"/>
      <c r="D273" s="5"/>
      <c r="E273" s="5"/>
      <c r="F273" s="5"/>
      <c r="G273" s="5"/>
      <c r="H273" s="5"/>
      <c r="I273" s="5"/>
      <c r="J273" s="5"/>
      <c r="K273" s="5"/>
      <c r="L273" s="5"/>
      <c r="M273" s="5"/>
      <c r="N273" s="5"/>
      <c r="O273" s="5"/>
      <c r="P273" s="5"/>
      <c r="Q273" s="5"/>
      <c r="R273" s="5"/>
      <c r="S273" s="5"/>
      <c r="T273" s="5"/>
      <c r="U273" s="5"/>
      <c r="V273" s="5"/>
    </row>
    <row r="274" spans="1:22" x14ac:dyDescent="0.3">
      <c r="A274" s="5"/>
      <c r="B274" s="5"/>
      <c r="C274" s="5"/>
      <c r="D274" s="5"/>
      <c r="E274" s="5"/>
      <c r="F274" s="5"/>
      <c r="G274" s="5"/>
      <c r="H274" s="5"/>
      <c r="I274" s="5"/>
      <c r="J274" s="5"/>
      <c r="K274" s="5"/>
      <c r="L274" s="5"/>
      <c r="M274" s="5"/>
      <c r="N274" s="5"/>
      <c r="O274" s="5"/>
      <c r="P274" s="5"/>
      <c r="Q274" s="5"/>
      <c r="R274" s="5"/>
      <c r="S274" s="5"/>
      <c r="T274" s="5"/>
      <c r="U274" s="5"/>
      <c r="V274" s="5"/>
    </row>
    <row r="275" spans="1:22" x14ac:dyDescent="0.3">
      <c r="A275" s="5"/>
      <c r="B275" s="5"/>
      <c r="C275" s="5"/>
      <c r="D275" s="5"/>
      <c r="E275" s="5"/>
      <c r="F275" s="5"/>
      <c r="G275" s="5"/>
      <c r="H275" s="5"/>
      <c r="I275" s="5"/>
      <c r="J275" s="5"/>
      <c r="K275" s="5"/>
      <c r="L275" s="5"/>
      <c r="M275" s="5"/>
      <c r="N275" s="5"/>
      <c r="O275" s="5"/>
      <c r="P275" s="5"/>
      <c r="Q275" s="5"/>
      <c r="R275" s="5"/>
      <c r="S275" s="5"/>
      <c r="T275" s="5"/>
      <c r="U275" s="5"/>
      <c r="V275" s="5"/>
    </row>
    <row r="276" spans="1:22" x14ac:dyDescent="0.3">
      <c r="A276" s="5"/>
      <c r="B276" s="5"/>
      <c r="C276" s="5"/>
      <c r="D276" s="5"/>
      <c r="E276" s="5"/>
      <c r="F276" s="5"/>
      <c r="G276" s="5"/>
      <c r="H276" s="5"/>
      <c r="I276" s="5"/>
      <c r="J276" s="5"/>
      <c r="K276" s="5"/>
      <c r="L276" s="5"/>
      <c r="M276" s="5"/>
      <c r="N276" s="5"/>
      <c r="O276" s="5"/>
      <c r="P276" s="5"/>
      <c r="Q276" s="5"/>
      <c r="R276" s="5"/>
      <c r="S276" s="5"/>
      <c r="T276" s="5"/>
      <c r="U276" s="5"/>
      <c r="V276" s="5"/>
    </row>
    <row r="277" spans="1:22" x14ac:dyDescent="0.3">
      <c r="A277" s="5"/>
      <c r="B277" s="5"/>
      <c r="C277" s="5"/>
      <c r="D277" s="5"/>
      <c r="E277" s="5"/>
      <c r="F277" s="5"/>
      <c r="G277" s="5"/>
      <c r="H277" s="5"/>
      <c r="I277" s="5"/>
      <c r="J277" s="5"/>
      <c r="K277" s="5"/>
      <c r="L277" s="5"/>
      <c r="M277" s="5"/>
      <c r="N277" s="5"/>
      <c r="O277" s="5"/>
      <c r="P277" s="5"/>
      <c r="Q277" s="5"/>
      <c r="R277" s="5"/>
      <c r="S277" s="5"/>
      <c r="T277" s="5"/>
      <c r="U277" s="5"/>
      <c r="V277" s="5"/>
    </row>
    <row r="278" spans="1:22" x14ac:dyDescent="0.3">
      <c r="A278" s="5"/>
      <c r="B278" s="5"/>
      <c r="C278" s="5"/>
      <c r="D278" s="5"/>
      <c r="E278" s="5"/>
      <c r="F278" s="5"/>
      <c r="G278" s="5"/>
      <c r="H278" s="5"/>
      <c r="I278" s="5"/>
      <c r="J278" s="5"/>
      <c r="K278" s="5"/>
      <c r="L278" s="5"/>
      <c r="M278" s="5"/>
      <c r="N278" s="5"/>
      <c r="O278" s="5"/>
      <c r="P278" s="5"/>
      <c r="Q278" s="5"/>
      <c r="R278" s="5"/>
      <c r="S278" s="5"/>
      <c r="T278" s="5"/>
      <c r="U278" s="5"/>
      <c r="V278" s="5"/>
    </row>
    <row r="279" spans="1:22" x14ac:dyDescent="0.3">
      <c r="A279" s="5"/>
      <c r="B279" s="5"/>
      <c r="C279" s="5"/>
      <c r="D279" s="5"/>
      <c r="E279" s="5"/>
      <c r="F279" s="5"/>
      <c r="G279" s="5"/>
      <c r="H279" s="5"/>
      <c r="I279" s="5"/>
      <c r="J279" s="5"/>
      <c r="K279" s="5"/>
      <c r="L279" s="5"/>
      <c r="M279" s="5"/>
      <c r="N279" s="5"/>
      <c r="O279" s="5"/>
      <c r="P279" s="5"/>
      <c r="Q279" s="5"/>
      <c r="R279" s="5"/>
      <c r="S279" s="5"/>
      <c r="T279" s="5"/>
      <c r="U279" s="5"/>
      <c r="V279" s="5"/>
    </row>
    <row r="280" spans="1:22" x14ac:dyDescent="0.3">
      <c r="A280" s="5"/>
      <c r="B280" s="5"/>
      <c r="C280" s="5"/>
      <c r="D280" s="5"/>
      <c r="E280" s="5"/>
      <c r="F280" s="5"/>
      <c r="G280" s="5"/>
      <c r="H280" s="5"/>
      <c r="I280" s="5"/>
      <c r="J280" s="5"/>
      <c r="K280" s="5"/>
      <c r="L280" s="5"/>
      <c r="M280" s="5"/>
      <c r="N280" s="5"/>
      <c r="O280" s="5"/>
      <c r="P280" s="5"/>
      <c r="Q280" s="5"/>
      <c r="R280" s="5"/>
      <c r="S280" s="5"/>
      <c r="T280" s="5"/>
      <c r="U280" s="5"/>
      <c r="V280" s="5"/>
    </row>
    <row r="281" spans="1:22" x14ac:dyDescent="0.3">
      <c r="A281" s="5"/>
      <c r="B281" s="5"/>
      <c r="C281" s="5"/>
      <c r="D281" s="5"/>
      <c r="E281" s="5"/>
      <c r="F281" s="5"/>
      <c r="G281" s="5"/>
      <c r="H281" s="5"/>
      <c r="I281" s="5"/>
      <c r="J281" s="5"/>
      <c r="K281" s="5"/>
      <c r="L281" s="5"/>
      <c r="M281" s="5"/>
      <c r="N281" s="5"/>
      <c r="O281" s="5"/>
      <c r="P281" s="5"/>
      <c r="Q281" s="5"/>
      <c r="R281" s="5"/>
      <c r="S281" s="5"/>
      <c r="T281" s="5"/>
      <c r="U281" s="5"/>
      <c r="V281" s="5"/>
    </row>
    <row r="282" spans="1:22" x14ac:dyDescent="0.3">
      <c r="A282" s="5"/>
      <c r="B282" s="5"/>
      <c r="C282" s="5"/>
      <c r="D282" s="5"/>
      <c r="E282" s="5"/>
      <c r="F282" s="5"/>
      <c r="G282" s="5"/>
      <c r="H282" s="5"/>
      <c r="I282" s="5"/>
      <c r="J282" s="5"/>
      <c r="K282" s="5"/>
      <c r="L282" s="5"/>
      <c r="M282" s="5"/>
      <c r="N282" s="5"/>
      <c r="O282" s="5"/>
      <c r="P282" s="5"/>
      <c r="Q282" s="5"/>
      <c r="R282" s="5"/>
      <c r="S282" s="5"/>
      <c r="T282" s="5"/>
      <c r="U282" s="5"/>
      <c r="V282" s="5"/>
    </row>
    <row r="283" spans="1:22" x14ac:dyDescent="0.3">
      <c r="A283" s="5"/>
      <c r="B283" s="5"/>
      <c r="C283" s="5"/>
      <c r="D283" s="5"/>
      <c r="E283" s="5"/>
      <c r="F283" s="5"/>
      <c r="G283" s="5"/>
      <c r="H283" s="5"/>
      <c r="I283" s="5"/>
      <c r="J283" s="5"/>
      <c r="K283" s="5"/>
      <c r="L283" s="5"/>
      <c r="M283" s="5"/>
      <c r="N283" s="5"/>
      <c r="O283" s="5"/>
      <c r="P283" s="5"/>
      <c r="Q283" s="5"/>
      <c r="R283" s="5"/>
      <c r="S283" s="5"/>
      <c r="T283" s="5"/>
      <c r="U283" s="5"/>
      <c r="V283" s="5"/>
    </row>
    <row r="284" spans="1:22" x14ac:dyDescent="0.3">
      <c r="A284" s="5"/>
      <c r="B284" s="5"/>
      <c r="C284" s="5"/>
      <c r="D284" s="5"/>
      <c r="E284" s="5"/>
      <c r="F284" s="5"/>
      <c r="G284" s="5"/>
      <c r="H284" s="5"/>
      <c r="I284" s="5"/>
      <c r="J284" s="5"/>
      <c r="K284" s="5"/>
      <c r="L284" s="5"/>
      <c r="M284" s="5"/>
      <c r="N284" s="5"/>
      <c r="O284" s="5"/>
      <c r="P284" s="5"/>
      <c r="Q284" s="5"/>
      <c r="R284" s="5"/>
      <c r="S284" s="5"/>
      <c r="T284" s="5"/>
      <c r="U284" s="5"/>
      <c r="V284" s="5"/>
    </row>
    <row r="285" spans="1:22" x14ac:dyDescent="0.3">
      <c r="A285" s="5"/>
      <c r="B285" s="5"/>
      <c r="C285" s="5"/>
      <c r="D285" s="5"/>
      <c r="E285" s="5"/>
      <c r="F285" s="5"/>
      <c r="G285" s="5"/>
      <c r="H285" s="5"/>
      <c r="I285" s="5"/>
      <c r="J285" s="5"/>
      <c r="K285" s="5"/>
      <c r="L285" s="5"/>
      <c r="M285" s="5"/>
      <c r="N285" s="5"/>
      <c r="O285" s="5"/>
      <c r="P285" s="5"/>
      <c r="Q285" s="5"/>
      <c r="R285" s="5"/>
      <c r="S285" s="5"/>
      <c r="T285" s="5"/>
      <c r="U285" s="5"/>
      <c r="V285" s="5"/>
    </row>
    <row r="286" spans="1:22" x14ac:dyDescent="0.3">
      <c r="A286" s="5"/>
      <c r="B286" s="5"/>
      <c r="C286" s="5"/>
      <c r="D286" s="5"/>
      <c r="E286" s="5"/>
      <c r="F286" s="5"/>
      <c r="G286" s="5"/>
      <c r="H286" s="5"/>
      <c r="I286" s="5"/>
      <c r="J286" s="5"/>
      <c r="K286" s="5"/>
      <c r="L286" s="5"/>
      <c r="M286" s="5"/>
      <c r="N286" s="5"/>
      <c r="O286" s="5"/>
      <c r="P286" s="5"/>
      <c r="Q286" s="5"/>
      <c r="R286" s="5"/>
      <c r="S286" s="5"/>
      <c r="T286" s="5"/>
      <c r="U286" s="5"/>
      <c r="V286" s="5"/>
    </row>
    <row r="287" spans="1:22" x14ac:dyDescent="0.3">
      <c r="A287" s="5"/>
      <c r="B287" s="5"/>
      <c r="C287" s="5"/>
      <c r="D287" s="5"/>
      <c r="E287" s="5"/>
      <c r="F287" s="5"/>
      <c r="G287" s="5"/>
      <c r="H287" s="5"/>
      <c r="I287" s="5"/>
      <c r="J287" s="5"/>
      <c r="K287" s="5"/>
      <c r="L287" s="5"/>
      <c r="M287" s="5"/>
      <c r="N287" s="5"/>
      <c r="O287" s="5"/>
      <c r="P287" s="5"/>
      <c r="Q287" s="5"/>
      <c r="R287" s="5"/>
      <c r="S287" s="5"/>
      <c r="T287" s="5"/>
      <c r="U287" s="5"/>
      <c r="V287" s="5"/>
    </row>
    <row r="288" spans="1:22" x14ac:dyDescent="0.3">
      <c r="A288" s="5"/>
      <c r="B288" s="5"/>
      <c r="C288" s="5"/>
      <c r="D288" s="5"/>
      <c r="E288" s="5"/>
      <c r="F288" s="5"/>
      <c r="G288" s="5"/>
      <c r="H288" s="5"/>
      <c r="I288" s="5"/>
      <c r="J288" s="5"/>
      <c r="K288" s="5"/>
      <c r="L288" s="5"/>
      <c r="M288" s="5"/>
      <c r="N288" s="5"/>
      <c r="O288" s="5"/>
      <c r="P288" s="5"/>
      <c r="Q288" s="5"/>
      <c r="R288" s="5"/>
      <c r="S288" s="5"/>
      <c r="T288" s="5"/>
      <c r="U288" s="5"/>
      <c r="V288" s="5"/>
    </row>
    <row r="289" spans="1:22" x14ac:dyDescent="0.3">
      <c r="A289" s="5"/>
      <c r="B289" s="5"/>
      <c r="C289" s="5"/>
      <c r="D289" s="5"/>
      <c r="E289" s="5"/>
      <c r="F289" s="5"/>
      <c r="G289" s="5"/>
      <c r="H289" s="5"/>
      <c r="I289" s="5"/>
      <c r="J289" s="5"/>
      <c r="K289" s="5"/>
      <c r="L289" s="5"/>
      <c r="M289" s="5"/>
      <c r="N289" s="5"/>
      <c r="O289" s="5"/>
      <c r="P289" s="5"/>
      <c r="Q289" s="5"/>
      <c r="R289" s="5"/>
      <c r="S289" s="5"/>
      <c r="T289" s="5"/>
      <c r="U289" s="5"/>
      <c r="V289" s="5"/>
    </row>
    <row r="290" spans="1:22" x14ac:dyDescent="0.3">
      <c r="A290" s="5"/>
      <c r="B290" s="5"/>
      <c r="C290" s="5"/>
      <c r="D290" s="5"/>
      <c r="E290" s="5"/>
      <c r="F290" s="5"/>
      <c r="G290" s="5"/>
      <c r="H290" s="5"/>
      <c r="I290" s="5"/>
      <c r="J290" s="5"/>
      <c r="K290" s="5"/>
      <c r="L290" s="5"/>
      <c r="M290" s="5"/>
      <c r="N290" s="5"/>
      <c r="O290" s="5"/>
      <c r="P290" s="5"/>
      <c r="Q290" s="5"/>
      <c r="R290" s="5"/>
      <c r="S290" s="5"/>
      <c r="T290" s="5"/>
      <c r="U290" s="5"/>
      <c r="V290" s="5"/>
    </row>
    <row r="291" spans="1:22" x14ac:dyDescent="0.3">
      <c r="A291" s="5"/>
      <c r="B291" s="5"/>
      <c r="C291" s="5"/>
      <c r="D291" s="5"/>
      <c r="E291" s="5"/>
      <c r="F291" s="5"/>
      <c r="G291" s="5"/>
      <c r="H291" s="5"/>
      <c r="I291" s="5"/>
      <c r="J291" s="5"/>
      <c r="K291" s="5"/>
      <c r="L291" s="5"/>
      <c r="M291" s="5"/>
      <c r="N291" s="5"/>
      <c r="O291" s="5"/>
      <c r="P291" s="5"/>
      <c r="Q291" s="5"/>
      <c r="R291" s="5"/>
      <c r="S291" s="5"/>
      <c r="T291" s="5"/>
      <c r="U291" s="5"/>
      <c r="V291" s="5"/>
    </row>
    <row r="292" spans="1:22" x14ac:dyDescent="0.3">
      <c r="A292" s="5"/>
      <c r="B292" s="5"/>
      <c r="C292" s="5"/>
      <c r="D292" s="5"/>
      <c r="E292" s="5"/>
      <c r="F292" s="5"/>
      <c r="G292" s="5"/>
      <c r="H292" s="5"/>
      <c r="I292" s="5"/>
      <c r="J292" s="5"/>
      <c r="K292" s="5"/>
      <c r="L292" s="5"/>
      <c r="M292" s="5"/>
      <c r="N292" s="5"/>
      <c r="O292" s="5"/>
      <c r="P292" s="5"/>
      <c r="Q292" s="5"/>
      <c r="R292" s="5"/>
      <c r="S292" s="5"/>
      <c r="T292" s="5"/>
      <c r="U292" s="5"/>
      <c r="V292" s="5"/>
    </row>
    <row r="293" spans="1:22" x14ac:dyDescent="0.3">
      <c r="A293" s="5"/>
      <c r="B293" s="5"/>
      <c r="C293" s="5"/>
      <c r="D293" s="5"/>
      <c r="E293" s="5"/>
      <c r="F293" s="5"/>
      <c r="G293" s="5"/>
      <c r="H293" s="5"/>
      <c r="I293" s="5"/>
      <c r="J293" s="5"/>
      <c r="K293" s="5"/>
      <c r="L293" s="5"/>
      <c r="M293" s="5"/>
      <c r="N293" s="5"/>
      <c r="O293" s="5"/>
      <c r="P293" s="5"/>
      <c r="Q293" s="5"/>
      <c r="R293" s="5"/>
      <c r="S293" s="5"/>
      <c r="T293" s="5"/>
      <c r="U293" s="5"/>
      <c r="V293" s="5"/>
    </row>
    <row r="294" spans="1:22" x14ac:dyDescent="0.3">
      <c r="A294" s="5"/>
      <c r="B294" s="5"/>
      <c r="C294" s="5"/>
      <c r="D294" s="5"/>
      <c r="E294" s="5"/>
      <c r="F294" s="5"/>
      <c r="G294" s="5"/>
      <c r="H294" s="5"/>
      <c r="I294" s="5"/>
      <c r="J294" s="5"/>
      <c r="K294" s="5"/>
      <c r="L294" s="5"/>
      <c r="M294" s="5"/>
      <c r="N294" s="5"/>
      <c r="O294" s="5"/>
      <c r="P294" s="5"/>
      <c r="Q294" s="5"/>
      <c r="R294" s="5"/>
      <c r="S294" s="5"/>
      <c r="T294" s="5"/>
      <c r="U294" s="5"/>
      <c r="V294" s="5"/>
    </row>
    <row r="295" spans="1:22" x14ac:dyDescent="0.3">
      <c r="A295" s="5"/>
      <c r="B295" s="5"/>
      <c r="C295" s="5"/>
      <c r="D295" s="5"/>
      <c r="E295" s="5"/>
      <c r="F295" s="5"/>
      <c r="G295" s="5"/>
      <c r="H295" s="5"/>
      <c r="I295" s="5"/>
      <c r="J295" s="5"/>
      <c r="K295" s="5"/>
      <c r="L295" s="5"/>
      <c r="M295" s="5"/>
      <c r="N295" s="5"/>
      <c r="O295" s="5"/>
      <c r="P295" s="5"/>
      <c r="Q295" s="5"/>
      <c r="R295" s="5"/>
      <c r="S295" s="5"/>
      <c r="T295" s="5"/>
      <c r="U295" s="5"/>
      <c r="V295" s="5"/>
    </row>
    <row r="296" spans="1:22" x14ac:dyDescent="0.3">
      <c r="A296" s="5"/>
      <c r="B296" s="5"/>
      <c r="C296" s="5"/>
      <c r="D296" s="5"/>
      <c r="E296" s="5"/>
      <c r="F296" s="5"/>
      <c r="G296" s="5"/>
      <c r="H296" s="5"/>
      <c r="I296" s="5"/>
      <c r="J296" s="5"/>
      <c r="K296" s="5"/>
      <c r="L296" s="5"/>
      <c r="M296" s="5"/>
      <c r="N296" s="5"/>
      <c r="O296" s="5"/>
      <c r="P296" s="5"/>
      <c r="Q296" s="5"/>
      <c r="R296" s="5"/>
      <c r="S296" s="5"/>
      <c r="T296" s="5"/>
      <c r="U296" s="5"/>
      <c r="V296" s="5"/>
    </row>
    <row r="297" spans="1:22" x14ac:dyDescent="0.3">
      <c r="A297" s="5"/>
      <c r="B297" s="5"/>
      <c r="C297" s="5"/>
      <c r="D297" s="5"/>
      <c r="E297" s="5"/>
      <c r="F297" s="5"/>
      <c r="G297" s="5"/>
      <c r="H297" s="5"/>
      <c r="I297" s="5"/>
      <c r="J297" s="5"/>
      <c r="K297" s="5"/>
      <c r="L297" s="5"/>
      <c r="M297" s="5"/>
      <c r="N297" s="5"/>
      <c r="O297" s="5"/>
      <c r="P297" s="5"/>
      <c r="Q297" s="5"/>
      <c r="R297" s="5"/>
      <c r="S297" s="5"/>
      <c r="T297" s="5"/>
      <c r="U297" s="5"/>
      <c r="V297" s="5"/>
    </row>
    <row r="298" spans="1:22" x14ac:dyDescent="0.3">
      <c r="A298" s="5"/>
      <c r="B298" s="5"/>
      <c r="C298" s="5"/>
      <c r="D298" s="5"/>
      <c r="E298" s="5"/>
      <c r="F298" s="5"/>
      <c r="G298" s="5"/>
      <c r="H298" s="5"/>
      <c r="I298" s="5"/>
      <c r="J298" s="5"/>
      <c r="K298" s="5"/>
      <c r="L298" s="5"/>
      <c r="M298" s="5"/>
      <c r="N298" s="5"/>
      <c r="O298" s="5"/>
      <c r="P298" s="5"/>
      <c r="Q298" s="5"/>
      <c r="R298" s="5"/>
      <c r="S298" s="5"/>
      <c r="T298" s="5"/>
      <c r="U298" s="5"/>
      <c r="V298" s="5"/>
    </row>
    <row r="299" spans="1:22" x14ac:dyDescent="0.3">
      <c r="A299" s="5"/>
      <c r="B299" s="5"/>
      <c r="C299" s="5"/>
      <c r="D299" s="5"/>
      <c r="E299" s="5"/>
      <c r="F299" s="5"/>
      <c r="G299" s="5"/>
      <c r="H299" s="5"/>
      <c r="I299" s="5"/>
      <c r="J299" s="5"/>
      <c r="K299" s="5"/>
      <c r="L299" s="5"/>
      <c r="M299" s="5"/>
      <c r="N299" s="5"/>
      <c r="O299" s="5"/>
      <c r="P299" s="5"/>
      <c r="Q299" s="5"/>
      <c r="R299" s="5"/>
      <c r="S299" s="5"/>
      <c r="T299" s="5"/>
      <c r="U299" s="5"/>
      <c r="V299" s="5"/>
    </row>
    <row r="300" spans="1:22" x14ac:dyDescent="0.3">
      <c r="A300" s="5"/>
      <c r="B300" s="5"/>
      <c r="C300" s="5"/>
      <c r="D300" s="5"/>
      <c r="E300" s="5"/>
      <c r="F300" s="5"/>
      <c r="G300" s="5"/>
      <c r="H300" s="5"/>
      <c r="I300" s="5"/>
      <c r="J300" s="5"/>
      <c r="K300" s="5"/>
      <c r="L300" s="5"/>
      <c r="M300" s="5"/>
      <c r="N300" s="5"/>
      <c r="O300" s="5"/>
      <c r="P300" s="5"/>
      <c r="Q300" s="5"/>
      <c r="R300" s="5"/>
      <c r="S300" s="5"/>
      <c r="T300" s="5"/>
      <c r="U300" s="5"/>
      <c r="V300" s="5"/>
    </row>
    <row r="301" spans="1:22" x14ac:dyDescent="0.3">
      <c r="A301" s="5"/>
      <c r="B301" s="5"/>
      <c r="C301" s="5"/>
      <c r="D301" s="5"/>
      <c r="E301" s="5"/>
      <c r="F301" s="5"/>
      <c r="G301" s="5"/>
      <c r="H301" s="5"/>
      <c r="I301" s="5"/>
      <c r="J301" s="5"/>
      <c r="K301" s="5"/>
      <c r="L301" s="5"/>
      <c r="M301" s="5"/>
      <c r="N301" s="5"/>
      <c r="O301" s="5"/>
      <c r="P301" s="5"/>
      <c r="Q301" s="5"/>
      <c r="R301" s="5"/>
      <c r="S301" s="5"/>
      <c r="T301" s="5"/>
      <c r="U301" s="5"/>
      <c r="V301" s="5"/>
    </row>
    <row r="302" spans="1:22" x14ac:dyDescent="0.3">
      <c r="A302" s="5"/>
      <c r="B302" s="5"/>
      <c r="C302" s="5"/>
      <c r="D302" s="5"/>
      <c r="E302" s="5"/>
      <c r="F302" s="5"/>
      <c r="G302" s="5"/>
      <c r="H302" s="5"/>
      <c r="I302" s="5"/>
      <c r="J302" s="5"/>
      <c r="K302" s="5"/>
      <c r="L302" s="5"/>
      <c r="M302" s="5"/>
      <c r="N302" s="5"/>
      <c r="O302" s="5"/>
      <c r="P302" s="5"/>
      <c r="Q302" s="5"/>
      <c r="R302" s="5"/>
      <c r="S302" s="5"/>
      <c r="T302" s="5"/>
      <c r="U302" s="5"/>
      <c r="V302" s="5"/>
    </row>
    <row r="303" spans="1:22" x14ac:dyDescent="0.3">
      <c r="A303" s="5"/>
      <c r="B303" s="5"/>
      <c r="C303" s="5"/>
      <c r="D303" s="5"/>
      <c r="E303" s="5"/>
      <c r="F303" s="5"/>
      <c r="G303" s="5"/>
      <c r="H303" s="5"/>
      <c r="I303" s="5"/>
      <c r="J303" s="5"/>
      <c r="K303" s="5"/>
      <c r="L303" s="5"/>
      <c r="M303" s="5"/>
      <c r="N303" s="5"/>
      <c r="O303" s="5"/>
      <c r="P303" s="5"/>
      <c r="Q303" s="5"/>
      <c r="R303" s="5"/>
      <c r="S303" s="5"/>
      <c r="T303" s="5"/>
      <c r="U303" s="5"/>
      <c r="V303" s="5"/>
    </row>
    <row r="304" spans="1:22" x14ac:dyDescent="0.3">
      <c r="A304" s="5"/>
      <c r="B304" s="5"/>
      <c r="C304" s="5"/>
      <c r="D304" s="5"/>
      <c r="E304" s="5"/>
      <c r="F304" s="5"/>
      <c r="G304" s="5"/>
      <c r="H304" s="5"/>
      <c r="I304" s="5"/>
      <c r="J304" s="5"/>
      <c r="K304" s="5"/>
      <c r="L304" s="5"/>
      <c r="M304" s="5"/>
      <c r="N304" s="5"/>
      <c r="O304" s="5"/>
      <c r="P304" s="5"/>
      <c r="Q304" s="5"/>
      <c r="R304" s="5"/>
      <c r="S304" s="5"/>
      <c r="T304" s="5"/>
      <c r="U304" s="5"/>
      <c r="V304" s="5"/>
    </row>
    <row r="305" spans="1:22" x14ac:dyDescent="0.3">
      <c r="A305" s="5"/>
      <c r="B305" s="5"/>
      <c r="C305" s="5"/>
      <c r="D305" s="5"/>
      <c r="E305" s="5"/>
      <c r="F305" s="5"/>
      <c r="G305" s="5"/>
      <c r="H305" s="5"/>
      <c r="I305" s="5"/>
      <c r="J305" s="5"/>
      <c r="K305" s="5"/>
      <c r="L305" s="5"/>
      <c r="M305" s="5"/>
      <c r="N305" s="5"/>
      <c r="O305" s="5"/>
      <c r="P305" s="5"/>
      <c r="Q305" s="5"/>
      <c r="R305" s="5"/>
      <c r="S305" s="5"/>
      <c r="T305" s="5"/>
      <c r="U305" s="5"/>
      <c r="V305" s="5"/>
    </row>
    <row r="306" spans="1:22" x14ac:dyDescent="0.3">
      <c r="A306" s="5"/>
      <c r="B306" s="5"/>
      <c r="C306" s="5"/>
      <c r="D306" s="5"/>
      <c r="E306" s="5"/>
      <c r="F306" s="5"/>
      <c r="G306" s="5"/>
      <c r="H306" s="5"/>
      <c r="I306" s="5"/>
      <c r="J306" s="5"/>
      <c r="K306" s="5"/>
      <c r="L306" s="5"/>
      <c r="M306" s="5"/>
      <c r="N306" s="5"/>
      <c r="O306" s="5"/>
      <c r="P306" s="5"/>
      <c r="Q306" s="5"/>
      <c r="R306" s="5"/>
      <c r="S306" s="5"/>
      <c r="T306" s="5"/>
      <c r="U306" s="5"/>
      <c r="V306" s="5"/>
    </row>
    <row r="307" spans="1:22" x14ac:dyDescent="0.3">
      <c r="A307" s="5"/>
      <c r="B307" s="5"/>
      <c r="C307" s="5"/>
      <c r="D307" s="5"/>
      <c r="E307" s="5"/>
      <c r="F307" s="5"/>
      <c r="G307" s="5"/>
      <c r="H307" s="5"/>
      <c r="I307" s="5"/>
      <c r="J307" s="5"/>
      <c r="K307" s="5"/>
      <c r="L307" s="5"/>
      <c r="M307" s="5"/>
      <c r="N307" s="5"/>
      <c r="O307" s="5"/>
      <c r="P307" s="5"/>
      <c r="Q307" s="5"/>
      <c r="R307" s="5"/>
      <c r="S307" s="5"/>
      <c r="T307" s="5"/>
      <c r="U307" s="5"/>
      <c r="V307" s="5"/>
    </row>
    <row r="308" spans="1:22" x14ac:dyDescent="0.3">
      <c r="A308" s="5"/>
      <c r="B308" s="5"/>
      <c r="C308" s="5"/>
      <c r="D308" s="5"/>
      <c r="E308" s="5"/>
      <c r="F308" s="5"/>
      <c r="G308" s="5"/>
      <c r="H308" s="5"/>
      <c r="I308" s="5"/>
      <c r="J308" s="5"/>
      <c r="K308" s="5"/>
      <c r="L308" s="5"/>
      <c r="M308" s="5"/>
      <c r="N308" s="5"/>
      <c r="O308" s="5"/>
      <c r="P308" s="5"/>
      <c r="Q308" s="5"/>
      <c r="R308" s="5"/>
      <c r="S308" s="5"/>
      <c r="T308" s="5"/>
      <c r="U308" s="5"/>
      <c r="V308" s="5"/>
    </row>
    <row r="309" spans="1:22" x14ac:dyDescent="0.3">
      <c r="A309" s="5"/>
      <c r="B309" s="5"/>
      <c r="C309" s="5"/>
      <c r="D309" s="5"/>
      <c r="E309" s="5"/>
      <c r="F309" s="5"/>
      <c r="G309" s="5"/>
      <c r="H309" s="5"/>
      <c r="I309" s="5"/>
      <c r="J309" s="5"/>
      <c r="K309" s="5"/>
      <c r="L309" s="5"/>
      <c r="M309" s="5"/>
      <c r="N309" s="5"/>
      <c r="O309" s="5"/>
      <c r="P309" s="5"/>
      <c r="Q309" s="5"/>
      <c r="R309" s="5"/>
      <c r="S309" s="5"/>
      <c r="T309" s="5"/>
      <c r="U309" s="5"/>
      <c r="V309" s="5"/>
    </row>
    <row r="310" spans="1:22" x14ac:dyDescent="0.3">
      <c r="A310" s="5"/>
      <c r="B310" s="5"/>
      <c r="C310" s="5"/>
      <c r="D310" s="5"/>
      <c r="E310" s="5"/>
      <c r="F310" s="5"/>
      <c r="G310" s="5"/>
      <c r="H310" s="5"/>
      <c r="I310" s="5"/>
      <c r="J310" s="5"/>
      <c r="K310" s="5"/>
      <c r="L310" s="5"/>
      <c r="M310" s="5"/>
      <c r="N310" s="5"/>
      <c r="O310" s="5"/>
      <c r="P310" s="5"/>
      <c r="Q310" s="5"/>
      <c r="R310" s="5"/>
      <c r="S310" s="5"/>
      <c r="T310" s="5"/>
      <c r="U310" s="5"/>
      <c r="V310" s="5"/>
    </row>
    <row r="311" spans="1:22" x14ac:dyDescent="0.3">
      <c r="A311" s="5"/>
      <c r="B311" s="5"/>
      <c r="C311" s="5"/>
      <c r="D311" s="5"/>
      <c r="E311" s="5"/>
      <c r="F311" s="5"/>
      <c r="G311" s="5"/>
      <c r="H311" s="5"/>
      <c r="I311" s="5"/>
      <c r="J311" s="5"/>
      <c r="K311" s="5"/>
      <c r="L311" s="5"/>
      <c r="M311" s="5"/>
      <c r="N311" s="5"/>
      <c r="O311" s="5"/>
      <c r="P311" s="5"/>
      <c r="Q311" s="5"/>
      <c r="R311" s="5"/>
      <c r="S311" s="5"/>
      <c r="T311" s="5"/>
      <c r="U311" s="5"/>
      <c r="V311" s="5"/>
    </row>
    <row r="312" spans="1:22" x14ac:dyDescent="0.3">
      <c r="A312" s="5"/>
      <c r="B312" s="5"/>
      <c r="C312" s="5"/>
      <c r="D312" s="5"/>
      <c r="E312" s="5"/>
      <c r="F312" s="5"/>
      <c r="G312" s="5"/>
      <c r="H312" s="5"/>
      <c r="I312" s="5"/>
      <c r="J312" s="5"/>
      <c r="K312" s="5"/>
      <c r="L312" s="5"/>
      <c r="M312" s="5"/>
      <c r="N312" s="5"/>
      <c r="O312" s="5"/>
      <c r="P312" s="5"/>
      <c r="Q312" s="5"/>
      <c r="R312" s="5"/>
      <c r="S312" s="5"/>
      <c r="T312" s="5"/>
      <c r="U312" s="5"/>
      <c r="V312" s="5"/>
    </row>
    <row r="313" spans="1:22" x14ac:dyDescent="0.3">
      <c r="A313" s="5"/>
      <c r="B313" s="5"/>
      <c r="C313" s="5"/>
      <c r="D313" s="5"/>
      <c r="E313" s="5"/>
      <c r="F313" s="5"/>
      <c r="G313" s="5"/>
      <c r="H313" s="5"/>
      <c r="I313" s="5"/>
      <c r="J313" s="5"/>
      <c r="K313" s="5"/>
      <c r="L313" s="5"/>
      <c r="M313" s="5"/>
      <c r="N313" s="5"/>
      <c r="O313" s="5"/>
      <c r="P313" s="5"/>
      <c r="Q313" s="5"/>
      <c r="R313" s="5"/>
      <c r="S313" s="5"/>
      <c r="T313" s="5"/>
      <c r="U313" s="5"/>
      <c r="V313" s="5"/>
    </row>
    <row r="314" spans="1:22" x14ac:dyDescent="0.3">
      <c r="A314" s="5"/>
      <c r="B314" s="5"/>
      <c r="C314" s="5"/>
      <c r="D314" s="5"/>
      <c r="E314" s="5"/>
      <c r="F314" s="5"/>
      <c r="G314" s="5"/>
      <c r="H314" s="5"/>
      <c r="I314" s="5"/>
      <c r="J314" s="5"/>
      <c r="K314" s="5"/>
      <c r="L314" s="5"/>
      <c r="M314" s="5"/>
      <c r="N314" s="5"/>
      <c r="O314" s="5"/>
      <c r="P314" s="5"/>
      <c r="Q314" s="5"/>
      <c r="R314" s="5"/>
      <c r="S314" s="5"/>
      <c r="T314" s="5"/>
      <c r="U314" s="5"/>
      <c r="V314" s="5"/>
    </row>
    <row r="315" spans="1:22" x14ac:dyDescent="0.3">
      <c r="A315" s="5"/>
      <c r="B315" s="5"/>
      <c r="C315" s="5"/>
      <c r="D315" s="5"/>
      <c r="E315" s="5"/>
      <c r="F315" s="5"/>
      <c r="G315" s="5"/>
      <c r="H315" s="5"/>
      <c r="I315" s="5"/>
      <c r="J315" s="5"/>
      <c r="K315" s="5"/>
      <c r="L315" s="5"/>
      <c r="M315" s="5"/>
      <c r="N315" s="5"/>
      <c r="O315" s="5"/>
      <c r="P315" s="5"/>
      <c r="Q315" s="5"/>
      <c r="R315" s="5"/>
      <c r="S315" s="5"/>
      <c r="T315" s="5"/>
      <c r="U315" s="5"/>
      <c r="V315" s="5"/>
    </row>
    <row r="316" spans="1:22" x14ac:dyDescent="0.3">
      <c r="A316" s="5"/>
      <c r="B316" s="5"/>
      <c r="C316" s="5"/>
      <c r="D316" s="5"/>
      <c r="E316" s="5"/>
      <c r="F316" s="5"/>
      <c r="G316" s="5"/>
      <c r="H316" s="5"/>
      <c r="I316" s="5"/>
      <c r="J316" s="5"/>
      <c r="K316" s="5"/>
      <c r="L316" s="5"/>
      <c r="M316" s="5"/>
      <c r="N316" s="5"/>
      <c r="O316" s="5"/>
      <c r="P316" s="5"/>
      <c r="Q316" s="5"/>
      <c r="R316" s="5"/>
      <c r="S316" s="5"/>
      <c r="T316" s="5"/>
      <c r="U316" s="5"/>
      <c r="V316" s="5"/>
    </row>
    <row r="317" spans="1:22" x14ac:dyDescent="0.3">
      <c r="A317" s="5"/>
      <c r="B317" s="5"/>
      <c r="C317" s="5"/>
      <c r="D317" s="5"/>
      <c r="E317" s="5"/>
      <c r="F317" s="5"/>
      <c r="G317" s="5"/>
      <c r="H317" s="5"/>
      <c r="I317" s="5"/>
      <c r="J317" s="5"/>
      <c r="K317" s="5"/>
      <c r="L317" s="5"/>
      <c r="M317" s="5"/>
      <c r="N317" s="5"/>
      <c r="O317" s="5"/>
      <c r="P317" s="5"/>
      <c r="Q317" s="5"/>
      <c r="R317" s="5"/>
      <c r="S317" s="5"/>
      <c r="T317" s="5"/>
      <c r="U317" s="5"/>
      <c r="V317" s="5"/>
    </row>
    <row r="318" spans="1:22" x14ac:dyDescent="0.3">
      <c r="A318" s="5"/>
      <c r="B318" s="5"/>
      <c r="C318" s="5"/>
      <c r="D318" s="5"/>
      <c r="E318" s="5"/>
      <c r="F318" s="5"/>
      <c r="G318" s="5"/>
      <c r="H318" s="5"/>
      <c r="I318" s="5"/>
      <c r="J318" s="5"/>
      <c r="K318" s="5"/>
      <c r="L318" s="5"/>
      <c r="M318" s="5"/>
      <c r="N318" s="5"/>
      <c r="O318" s="5"/>
      <c r="P318" s="5"/>
      <c r="Q318" s="5"/>
      <c r="R318" s="5"/>
      <c r="S318" s="5"/>
      <c r="T318" s="5"/>
      <c r="U318" s="5"/>
      <c r="V318" s="5"/>
    </row>
    <row r="319" spans="1:22" x14ac:dyDescent="0.3">
      <c r="A319" s="5"/>
      <c r="B319" s="5"/>
      <c r="C319" s="5"/>
      <c r="D319" s="5"/>
      <c r="E319" s="5"/>
      <c r="F319" s="5"/>
      <c r="G319" s="5"/>
      <c r="H319" s="5"/>
      <c r="I319" s="5"/>
      <c r="J319" s="5"/>
      <c r="K319" s="5"/>
      <c r="L319" s="5"/>
      <c r="M319" s="5"/>
      <c r="N319" s="5"/>
      <c r="O319" s="5"/>
      <c r="P319" s="5"/>
      <c r="Q319" s="5"/>
      <c r="R319" s="5"/>
      <c r="S319" s="5"/>
      <c r="T319" s="5"/>
      <c r="U319" s="5"/>
      <c r="V319" s="5"/>
    </row>
    <row r="320" spans="1:22" x14ac:dyDescent="0.3">
      <c r="A320" s="5"/>
      <c r="B320" s="5"/>
      <c r="C320" s="5"/>
      <c r="D320" s="5"/>
      <c r="E320" s="5"/>
      <c r="F320" s="5"/>
      <c r="G320" s="5"/>
      <c r="H320" s="5"/>
      <c r="I320" s="5"/>
      <c r="J320" s="5"/>
      <c r="K320" s="5"/>
      <c r="L320" s="5"/>
      <c r="M320" s="5"/>
      <c r="N320" s="5"/>
      <c r="O320" s="5"/>
      <c r="P320" s="5"/>
      <c r="Q320" s="5"/>
      <c r="R320" s="5"/>
      <c r="S320" s="5"/>
      <c r="T320" s="5"/>
      <c r="U320" s="5"/>
      <c r="V320" s="5"/>
    </row>
    <row r="321" spans="1:22" x14ac:dyDescent="0.3">
      <c r="A321" s="5"/>
      <c r="B321" s="5"/>
      <c r="C321" s="5"/>
      <c r="D321" s="5"/>
      <c r="E321" s="5"/>
      <c r="F321" s="5"/>
      <c r="G321" s="5"/>
      <c r="H321" s="5"/>
      <c r="I321" s="5"/>
      <c r="J321" s="5"/>
      <c r="K321" s="5"/>
      <c r="L321" s="5"/>
      <c r="M321" s="5"/>
      <c r="N321" s="5"/>
      <c r="O321" s="5"/>
      <c r="P321" s="5"/>
      <c r="Q321" s="5"/>
      <c r="R321" s="5"/>
      <c r="S321" s="5"/>
      <c r="T321" s="5"/>
      <c r="U321" s="5"/>
      <c r="V321" s="5"/>
    </row>
    <row r="322" spans="1:22" x14ac:dyDescent="0.3">
      <c r="A322" s="5"/>
      <c r="B322" s="5"/>
      <c r="C322" s="5"/>
      <c r="D322" s="5"/>
      <c r="E322" s="5"/>
      <c r="F322" s="5"/>
      <c r="G322" s="5"/>
      <c r="H322" s="5"/>
      <c r="I322" s="5"/>
      <c r="J322" s="5"/>
      <c r="K322" s="5"/>
      <c r="L322" s="5"/>
      <c r="M322" s="5"/>
      <c r="N322" s="5"/>
      <c r="O322" s="5"/>
      <c r="P322" s="5"/>
      <c r="Q322" s="5"/>
      <c r="R322" s="5"/>
      <c r="S322" s="5"/>
      <c r="T322" s="5"/>
      <c r="U322" s="5"/>
      <c r="V322" s="5"/>
    </row>
    <row r="323" spans="1:22" x14ac:dyDescent="0.3">
      <c r="A323" s="5"/>
      <c r="B323" s="5"/>
      <c r="C323" s="5"/>
      <c r="D323" s="5"/>
      <c r="E323" s="5"/>
      <c r="F323" s="5"/>
      <c r="G323" s="5"/>
      <c r="H323" s="5"/>
      <c r="I323" s="5"/>
      <c r="J323" s="5"/>
      <c r="K323" s="5"/>
      <c r="L323" s="5"/>
      <c r="M323" s="5"/>
      <c r="N323" s="5"/>
      <c r="O323" s="5"/>
      <c r="P323" s="5"/>
      <c r="Q323" s="5"/>
      <c r="R323" s="5"/>
      <c r="S323" s="5"/>
      <c r="T323" s="5"/>
      <c r="U323" s="5"/>
      <c r="V323" s="5"/>
    </row>
    <row r="324" spans="1:22" x14ac:dyDescent="0.3">
      <c r="A324" s="5"/>
      <c r="B324" s="5"/>
      <c r="C324" s="5"/>
      <c r="D324" s="5"/>
      <c r="E324" s="5"/>
      <c r="F324" s="5"/>
      <c r="G324" s="5"/>
      <c r="H324" s="5"/>
      <c r="I324" s="5"/>
      <c r="J324" s="5"/>
      <c r="K324" s="5"/>
      <c r="L324" s="5"/>
      <c r="M324" s="5"/>
      <c r="N324" s="5"/>
      <c r="O324" s="5"/>
      <c r="P324" s="5"/>
      <c r="Q324" s="5"/>
      <c r="R324" s="5"/>
      <c r="S324" s="5"/>
      <c r="T324" s="5"/>
      <c r="U324" s="5"/>
      <c r="V324" s="5"/>
    </row>
    <row r="325" spans="1:22" x14ac:dyDescent="0.3">
      <c r="A325" s="5"/>
      <c r="B325" s="5"/>
      <c r="C325" s="5"/>
      <c r="D325" s="5"/>
      <c r="E325" s="5"/>
      <c r="F325" s="5"/>
      <c r="G325" s="5"/>
      <c r="H325" s="5"/>
      <c r="I325" s="5"/>
      <c r="J325" s="5"/>
      <c r="K325" s="5"/>
      <c r="L325" s="5"/>
      <c r="M325" s="5"/>
      <c r="N325" s="5"/>
      <c r="O325" s="5"/>
      <c r="P325" s="5"/>
      <c r="Q325" s="5"/>
      <c r="R325" s="5"/>
      <c r="S325" s="5"/>
      <c r="T325" s="5"/>
      <c r="U325" s="5"/>
      <c r="V325" s="5"/>
    </row>
    <row r="326" spans="1:22" x14ac:dyDescent="0.3">
      <c r="A326" s="5"/>
      <c r="B326" s="5"/>
      <c r="C326" s="5"/>
      <c r="D326" s="5"/>
      <c r="E326" s="5"/>
      <c r="F326" s="5"/>
      <c r="G326" s="5"/>
      <c r="H326" s="5"/>
      <c r="I326" s="5"/>
      <c r="J326" s="5"/>
      <c r="K326" s="5"/>
      <c r="L326" s="5"/>
      <c r="M326" s="5"/>
      <c r="N326" s="5"/>
      <c r="O326" s="5"/>
      <c r="P326" s="5"/>
      <c r="Q326" s="5"/>
      <c r="R326" s="5"/>
      <c r="S326" s="5"/>
      <c r="T326" s="5"/>
      <c r="U326" s="5"/>
      <c r="V326" s="5"/>
    </row>
    <row r="327" spans="1:22" x14ac:dyDescent="0.3">
      <c r="A327" s="5"/>
      <c r="B327" s="5"/>
      <c r="C327" s="5"/>
      <c r="D327" s="5"/>
      <c r="E327" s="5"/>
      <c r="F327" s="5"/>
      <c r="G327" s="5"/>
      <c r="H327" s="5"/>
      <c r="I327" s="5"/>
      <c r="J327" s="5"/>
      <c r="K327" s="5"/>
      <c r="L327" s="5"/>
      <c r="M327" s="5"/>
      <c r="N327" s="5"/>
      <c r="O327" s="5"/>
      <c r="P327" s="5"/>
      <c r="Q327" s="5"/>
      <c r="R327" s="5"/>
      <c r="S327" s="5"/>
      <c r="T327" s="5"/>
      <c r="U327" s="5"/>
      <c r="V327" s="5"/>
    </row>
    <row r="328" spans="1:22" x14ac:dyDescent="0.3">
      <c r="A328" s="5"/>
      <c r="B328" s="5"/>
      <c r="C328" s="5"/>
      <c r="D328" s="5"/>
      <c r="E328" s="5"/>
      <c r="F328" s="5"/>
      <c r="G328" s="5"/>
      <c r="H328" s="5"/>
      <c r="I328" s="5"/>
      <c r="J328" s="5"/>
      <c r="K328" s="5"/>
      <c r="L328" s="5"/>
      <c r="M328" s="5"/>
      <c r="N328" s="5"/>
      <c r="O328" s="5"/>
      <c r="P328" s="5"/>
      <c r="Q328" s="5"/>
      <c r="R328" s="5"/>
      <c r="S328" s="5"/>
      <c r="T328" s="5"/>
      <c r="U328" s="5"/>
      <c r="V328" s="5"/>
    </row>
    <row r="329" spans="1:22" x14ac:dyDescent="0.3">
      <c r="A329" s="5"/>
      <c r="B329" s="5"/>
      <c r="C329" s="5"/>
      <c r="D329" s="5"/>
      <c r="E329" s="5"/>
      <c r="F329" s="5"/>
      <c r="G329" s="5"/>
      <c r="H329" s="5"/>
      <c r="I329" s="5"/>
      <c r="J329" s="5"/>
      <c r="K329" s="5"/>
      <c r="L329" s="5"/>
      <c r="M329" s="5"/>
      <c r="N329" s="5"/>
      <c r="O329" s="5"/>
      <c r="P329" s="5"/>
      <c r="Q329" s="5"/>
      <c r="R329" s="5"/>
      <c r="S329" s="5"/>
      <c r="T329" s="5"/>
      <c r="U329" s="5"/>
      <c r="V329" s="5"/>
    </row>
    <row r="330" spans="1:22" x14ac:dyDescent="0.3">
      <c r="A330" s="5"/>
      <c r="B330" s="5"/>
      <c r="C330" s="5"/>
      <c r="D330" s="5"/>
      <c r="E330" s="5"/>
      <c r="F330" s="5"/>
      <c r="G330" s="5"/>
      <c r="H330" s="5"/>
      <c r="I330" s="5"/>
      <c r="J330" s="5"/>
      <c r="K330" s="5"/>
      <c r="L330" s="5"/>
      <c r="M330" s="5"/>
      <c r="N330" s="5"/>
      <c r="O330" s="5"/>
      <c r="P330" s="5"/>
      <c r="Q330" s="5"/>
      <c r="R330" s="5"/>
      <c r="S330" s="5"/>
      <c r="T330" s="5"/>
      <c r="U330" s="5"/>
      <c r="V330" s="5"/>
    </row>
    <row r="331" spans="1:22" x14ac:dyDescent="0.3">
      <c r="A331" s="5"/>
      <c r="B331" s="5"/>
      <c r="C331" s="5"/>
      <c r="D331" s="5"/>
      <c r="E331" s="5"/>
      <c r="F331" s="5"/>
      <c r="G331" s="5"/>
      <c r="H331" s="5"/>
      <c r="I331" s="5"/>
      <c r="J331" s="5"/>
      <c r="K331" s="5"/>
      <c r="L331" s="5"/>
      <c r="M331" s="5"/>
      <c r="N331" s="5"/>
      <c r="O331" s="5"/>
      <c r="P331" s="5"/>
      <c r="Q331" s="5"/>
      <c r="R331" s="5"/>
      <c r="S331" s="5"/>
      <c r="T331" s="5"/>
      <c r="U331" s="5"/>
      <c r="V331" s="5"/>
    </row>
    <row r="332" spans="1:22" x14ac:dyDescent="0.3">
      <c r="A332" s="5"/>
      <c r="B332" s="5"/>
      <c r="C332" s="5"/>
      <c r="D332" s="5"/>
      <c r="E332" s="5"/>
      <c r="F332" s="5"/>
      <c r="G332" s="5"/>
      <c r="H332" s="5"/>
      <c r="I332" s="5"/>
      <c r="J332" s="5"/>
      <c r="K332" s="5"/>
      <c r="L332" s="5"/>
      <c r="M332" s="5"/>
      <c r="N332" s="5"/>
      <c r="O332" s="5"/>
      <c r="P332" s="5"/>
      <c r="Q332" s="5"/>
      <c r="R332" s="5"/>
      <c r="S332" s="5"/>
      <c r="T332" s="5"/>
      <c r="U332" s="5"/>
      <c r="V332" s="5"/>
    </row>
  </sheetData>
  <mergeCells count="10">
    <mergeCell ref="B3:V3"/>
    <mergeCell ref="C5:G5"/>
    <mergeCell ref="H5:L5"/>
    <mergeCell ref="M5:Q5"/>
    <mergeCell ref="R5:V5"/>
    <mergeCell ref="C39:G39"/>
    <mergeCell ref="H39:L39"/>
    <mergeCell ref="M39:Q39"/>
    <mergeCell ref="R39:V39"/>
    <mergeCell ref="B37:V37"/>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69B244D7-2478-47A9-9999-47509476B0F9}">
            <xm:f>T_ante_detr.4.6!C7&lt;0</xm:f>
            <x14:dxf>
              <fill>
                <patternFill patternType="gray125"/>
              </fill>
            </x14:dxf>
          </x14:cfRule>
          <xm:sqref>C7:E10 G7:J10 L7:O10 Q7:T10 V7:V10 C11:V21 L22:V23 C22:E27 G22:J27 L24:O24 Q24:T24 V24 L25:V26 L27:O27 Q27:T27 V27 C28:V30 C31:E31 G31:J31 L31:O31 Q31:T31 V31 C33:V33 C34:J34 L34:O34 Q34:T34 V34 C41:E45 G41:J45 L41:O45 Q41:T45 V41:V45 C47:E55 G47:J55 L47:O55 Q47:T55 V47:V55 C57:V59 L60:V60 C60:E63 G60:J63 L61:O61 Q61:T61 V61 L62:V62 L63:O63 Q63:T63 V63 C64:V65 C66:E66 G66:J66 L66:O66 Q66:T66 V66 C68:V68 C69:J69 L69:O69 Q69:T69 V69</xm:sqref>
        </x14:conditionalFormatting>
      </x14:conditionalFormattings>
    </ext>
    <ext xmlns:x14="http://schemas.microsoft.com/office/spreadsheetml/2009/9/main" uri="{CCE6A557-97BC-4b89-ADB6-D9C93CAAB3DF}">
      <x14:dataValidations xmlns:xm="http://schemas.microsoft.com/office/excel/2006/main" count="1">
        <x14:dataValidation type="custom" allowBlank="1" showInputMessage="1" showErrorMessage="1" xr:uid="{00000000-0002-0000-1500-000000000000}">
          <x14:formula1>
            <xm:f>C7&lt;=T_ante_detr.4.6!C7</xm:f>
          </x14:formula1>
          <xm:sqref>C7:V33 C41:V69</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CC3300"/>
  </sheetPr>
  <dimension ref="A1:V1268"/>
  <sheetViews>
    <sheetView zoomScale="98" zoomScaleNormal="98" workbookViewId="0">
      <selection activeCell="J25" sqref="J25"/>
    </sheetView>
  </sheetViews>
  <sheetFormatPr defaultRowHeight="15" x14ac:dyDescent="0.25"/>
  <cols>
    <col min="1" max="1" width="6" customWidth="1"/>
    <col min="2" max="2" width="44" customWidth="1"/>
    <col min="3" max="22" width="19.85546875" customWidth="1"/>
    <col min="23" max="23" width="28.5703125" customWidth="1"/>
  </cols>
  <sheetData>
    <row r="1" spans="1:22" s="1" customFormat="1" x14ac:dyDescent="0.25"/>
    <row r="2" spans="1:22" s="137" customFormat="1" ht="21" thickBot="1" x14ac:dyDescent="0.3">
      <c r="A2" s="135"/>
      <c r="B2" s="136" t="s">
        <v>345</v>
      </c>
    </row>
    <row r="3" spans="1:22" s="5" customFormat="1" ht="18" thickTop="1" thickBot="1" x14ac:dyDescent="0.35"/>
    <row r="4" spans="1:22" s="5" customFormat="1" ht="16.5" x14ac:dyDescent="0.3">
      <c r="C4" s="1075">
        <v>2022</v>
      </c>
      <c r="D4" s="1075"/>
      <c r="E4" s="1075"/>
      <c r="F4" s="1075"/>
      <c r="G4" s="1075"/>
      <c r="H4" s="1061">
        <v>2023</v>
      </c>
      <c r="I4" s="1062"/>
      <c r="J4" s="1062"/>
      <c r="K4" s="1062"/>
      <c r="L4" s="1063"/>
      <c r="M4" s="1076">
        <v>2024</v>
      </c>
      <c r="N4" s="1077"/>
      <c r="O4" s="1077"/>
      <c r="P4" s="1077"/>
      <c r="Q4" s="1078"/>
      <c r="R4" s="1061">
        <v>2025</v>
      </c>
      <c r="S4" s="1062"/>
      <c r="T4" s="1062"/>
      <c r="U4" s="1062"/>
      <c r="V4" s="1063"/>
    </row>
    <row r="5" spans="1:22" s="5" customFormat="1" ht="16.5" x14ac:dyDescent="0.3">
      <c r="C5" s="1069" t="s">
        <v>346</v>
      </c>
      <c r="D5" s="1070"/>
      <c r="E5" s="1070"/>
      <c r="F5" s="1071"/>
      <c r="G5" s="548" t="e">
        <f>T_post_detr.4.6!$C$95</f>
        <v>#REF!</v>
      </c>
      <c r="H5" s="1069" t="s">
        <v>346</v>
      </c>
      <c r="I5" s="1070"/>
      <c r="J5" s="1070"/>
      <c r="K5" s="1071"/>
      <c r="L5" s="548" t="e">
        <f>T_post_detr.4.6!$D$95</f>
        <v>#REF!</v>
      </c>
      <c r="M5" s="1069" t="s">
        <v>346</v>
      </c>
      <c r="N5" s="1070"/>
      <c r="O5" s="1070"/>
      <c r="P5" s="1071"/>
      <c r="Q5" s="548" t="e">
        <f>T_post_detr.4.6!$E$95</f>
        <v>#REF!</v>
      </c>
      <c r="R5" s="1069" t="s">
        <v>346</v>
      </c>
      <c r="S5" s="1070"/>
      <c r="T5" s="1070"/>
      <c r="U5" s="1071"/>
      <c r="V5" s="548" t="e">
        <f>T_post_detr.4.6!$F$95</f>
        <v>#REF!</v>
      </c>
    </row>
    <row r="6" spans="1:22" s="5" customFormat="1" ht="16.5" x14ac:dyDescent="0.3">
      <c r="C6" s="549" t="s">
        <v>347</v>
      </c>
      <c r="D6" s="549"/>
      <c r="E6" s="549"/>
      <c r="F6" s="549"/>
      <c r="G6" s="306"/>
      <c r="H6" s="549" t="s">
        <v>347</v>
      </c>
      <c r="I6" s="549"/>
      <c r="J6" s="549"/>
      <c r="K6" s="549"/>
      <c r="L6" s="306"/>
      <c r="M6" s="549" t="s">
        <v>347</v>
      </c>
      <c r="N6" s="549"/>
      <c r="O6" s="549"/>
      <c r="P6" s="549"/>
      <c r="Q6" s="306"/>
      <c r="R6" s="549" t="s">
        <v>347</v>
      </c>
      <c r="S6" s="549"/>
      <c r="T6" s="549"/>
      <c r="U6" s="549"/>
      <c r="V6" s="306"/>
    </row>
    <row r="7" spans="1:22" s="5" customFormat="1" ht="18.75" x14ac:dyDescent="0.35">
      <c r="C7" s="1072" t="s">
        <v>348</v>
      </c>
      <c r="D7" s="1073"/>
      <c r="E7" s="1073"/>
      <c r="F7" s="1074"/>
      <c r="G7" s="237" t="e">
        <f>PEF!$F$79</f>
        <v>#REF!</v>
      </c>
      <c r="H7" s="1072" t="s">
        <v>348</v>
      </c>
      <c r="I7" s="1073"/>
      <c r="J7" s="1073"/>
      <c r="K7" s="1074"/>
      <c r="L7" s="237" t="e">
        <f>PEF!$I$79</f>
        <v>#REF!</v>
      </c>
      <c r="M7" s="1072" t="s">
        <v>348</v>
      </c>
      <c r="N7" s="1073"/>
      <c r="O7" s="1073"/>
      <c r="P7" s="1074"/>
      <c r="Q7" s="237" t="e">
        <f>PEF!$L$79</f>
        <v>#REF!</v>
      </c>
      <c r="R7" s="1072" t="s">
        <v>348</v>
      </c>
      <c r="S7" s="1073"/>
      <c r="T7" s="1073"/>
      <c r="U7" s="1074"/>
      <c r="V7" s="237" t="e">
        <f>PEF!$O$79</f>
        <v>#REF!</v>
      </c>
    </row>
    <row r="8" spans="1:22" s="5" customFormat="1" ht="16.5" customHeight="1" x14ac:dyDescent="0.3">
      <c r="C8" s="1069" t="s">
        <v>349</v>
      </c>
      <c r="D8" s="1070"/>
      <c r="E8" s="1070"/>
      <c r="F8" s="1071"/>
      <c r="G8" s="237">
        <f>F13+G13</f>
        <v>0</v>
      </c>
      <c r="H8" s="1069" t="s">
        <v>349</v>
      </c>
      <c r="I8" s="1070"/>
      <c r="J8" s="1070"/>
      <c r="K8" s="1071"/>
      <c r="L8" s="237">
        <f>K13+L13</f>
        <v>0</v>
      </c>
      <c r="M8" s="1069" t="s">
        <v>349</v>
      </c>
      <c r="N8" s="1070"/>
      <c r="O8" s="1070"/>
      <c r="P8" s="1071"/>
      <c r="Q8" s="237">
        <f>P13+Q13</f>
        <v>0</v>
      </c>
      <c r="R8" s="1069" t="s">
        <v>349</v>
      </c>
      <c r="S8" s="1070"/>
      <c r="T8" s="1070"/>
      <c r="U8" s="1071"/>
      <c r="V8" s="237">
        <f>U13+V13</f>
        <v>0</v>
      </c>
    </row>
    <row r="9" spans="1:22" s="5" customFormat="1" ht="16.5" customHeight="1" x14ac:dyDescent="0.3">
      <c r="C9" s="1069" t="s">
        <v>350</v>
      </c>
      <c r="D9" s="1070"/>
      <c r="E9" s="1070"/>
      <c r="F9" s="1071"/>
      <c r="G9" s="237" t="e">
        <f>IF(G6="SI",0,G7-G8)</f>
        <v>#REF!</v>
      </c>
      <c r="H9" s="1069" t="s">
        <v>350</v>
      </c>
      <c r="I9" s="1070"/>
      <c r="J9" s="1070"/>
      <c r="K9" s="1071"/>
      <c r="L9" s="237" t="e">
        <f>IF(L6="SI",0,L7-L8)</f>
        <v>#REF!</v>
      </c>
      <c r="M9" s="1069" t="s">
        <v>350</v>
      </c>
      <c r="N9" s="1070"/>
      <c r="O9" s="1070"/>
      <c r="P9" s="1071"/>
      <c r="Q9" s="237" t="e">
        <f>IF(Q6="SI",0,Q7-Q8)</f>
        <v>#REF!</v>
      </c>
      <c r="R9" s="1069" t="s">
        <v>350</v>
      </c>
      <c r="S9" s="1070"/>
      <c r="T9" s="1070"/>
      <c r="U9" s="1071"/>
      <c r="V9" s="237" t="e">
        <f>IF(V6="SI",0,V7-V8)</f>
        <v>#REF!</v>
      </c>
    </row>
    <row r="10" spans="1:22" s="5" customFormat="1" ht="17.25" thickBot="1" x14ac:dyDescent="0.35"/>
    <row r="11" spans="1:22" s="5" customFormat="1" ht="16.5" x14ac:dyDescent="0.3">
      <c r="C11" s="1075">
        <v>2022</v>
      </c>
      <c r="D11" s="1075"/>
      <c r="E11" s="1075"/>
      <c r="F11" s="1075"/>
      <c r="G11" s="1075"/>
      <c r="H11" s="1061">
        <v>2023</v>
      </c>
      <c r="I11" s="1062"/>
      <c r="J11" s="1062"/>
      <c r="K11" s="1062"/>
      <c r="L11" s="1063"/>
      <c r="M11" s="1076">
        <v>2024</v>
      </c>
      <c r="N11" s="1077"/>
      <c r="O11" s="1077"/>
      <c r="P11" s="1077"/>
      <c r="Q11" s="1078"/>
      <c r="R11" s="1061">
        <v>2025</v>
      </c>
      <c r="S11" s="1062"/>
      <c r="T11" s="1062"/>
      <c r="U11" s="1062"/>
      <c r="V11" s="1063"/>
    </row>
    <row r="12" spans="1:22" s="131" customFormat="1" ht="38.1" customHeight="1" x14ac:dyDescent="0.25">
      <c r="C12" s="550" t="e">
        <f>'IN_COexp-RC-T'!#REF!</f>
        <v>#REF!</v>
      </c>
      <c r="D12" s="550" t="e">
        <f>'IN_COexp-RC-T'!#REF!</f>
        <v>#REF!</v>
      </c>
      <c r="E12" s="550" t="e">
        <f>'IN_COexp-RC-T'!#REF!</f>
        <v>#REF!</v>
      </c>
      <c r="F12" s="550" t="e">
        <f>'IN_COexp-RC-T'!#REF!</f>
        <v>#REF!</v>
      </c>
      <c r="G12" s="550" t="e">
        <f>'IN_COexp-RC-T'!#REF!</f>
        <v>#REF!</v>
      </c>
      <c r="H12" s="551" t="e">
        <f>'IN_COexp-RC-T'!#REF!</f>
        <v>#REF!</v>
      </c>
      <c r="I12" s="551" t="e">
        <f>'IN_COexp-RC-T'!#REF!</f>
        <v>#REF!</v>
      </c>
      <c r="J12" s="551" t="e">
        <f>'IN_COexp-RC-T'!#REF!</f>
        <v>#REF!</v>
      </c>
      <c r="K12" s="551" t="e">
        <f>'IN_COexp-RC-T'!#REF!</f>
        <v>#REF!</v>
      </c>
      <c r="L12" s="551" t="e">
        <f>'IN_COexp-RC-T'!#REF!</f>
        <v>#REF!</v>
      </c>
      <c r="M12" s="550" t="e">
        <f>'IN_COexp-RC-T'!#REF!</f>
        <v>#REF!</v>
      </c>
      <c r="N12" s="550" t="e">
        <f>'IN_COexp-RC-T'!#REF!</f>
        <v>#REF!</v>
      </c>
      <c r="O12" s="550" t="e">
        <f>'IN_COexp-RC-T'!#REF!</f>
        <v>#REF!</v>
      </c>
      <c r="P12" s="550" t="e">
        <f>'IN_COexp-RC-T'!#REF!</f>
        <v>#REF!</v>
      </c>
      <c r="Q12" s="550" t="e">
        <f>'IN_COexp-RC-T'!#REF!</f>
        <v>#REF!</v>
      </c>
      <c r="R12" s="551" t="e">
        <f>'IN_COexp-RC-T'!#REF!</f>
        <v>#REF!</v>
      </c>
      <c r="S12" s="551" t="e">
        <f>'IN_COexp-RC-T'!#REF!</f>
        <v>#REF!</v>
      </c>
      <c r="T12" s="551" t="e">
        <f>'IN_COexp-RC-T'!#REF!</f>
        <v>#REF!</v>
      </c>
      <c r="U12" s="551" t="e">
        <f>'IN_COexp-RC-T'!#REF!</f>
        <v>#REF!</v>
      </c>
      <c r="V12" s="551" t="e">
        <f>'IN_COexp-RC-T'!#REF!</f>
        <v>#REF!</v>
      </c>
    </row>
    <row r="13" spans="1:22" s="5" customFormat="1" ht="43.5" customHeight="1" x14ac:dyDescent="0.3">
      <c r="B13" s="552" t="s">
        <v>351</v>
      </c>
      <c r="C13" s="304"/>
      <c r="D13" s="304"/>
      <c r="E13" s="304"/>
      <c r="F13" s="553">
        <f>SUM(C13:E13)</f>
        <v>0</v>
      </c>
      <c r="G13" s="246"/>
      <c r="H13" s="304"/>
      <c r="I13" s="304"/>
      <c r="J13" s="304"/>
      <c r="K13" s="553">
        <f>SUM(H13:J13)</f>
        <v>0</v>
      </c>
      <c r="L13" s="246"/>
      <c r="M13" s="304"/>
      <c r="N13" s="304"/>
      <c r="O13" s="304"/>
      <c r="P13" s="553">
        <f>SUM(M13:O13)</f>
        <v>0</v>
      </c>
      <c r="Q13" s="246"/>
      <c r="R13" s="304"/>
      <c r="S13" s="304"/>
      <c r="T13" s="304"/>
      <c r="U13" s="553">
        <f>SUM(R13:T13)</f>
        <v>0</v>
      </c>
      <c r="V13" s="246"/>
    </row>
    <row r="14" spans="1:22" s="5" customFormat="1" ht="43.5" customHeight="1" x14ac:dyDescent="0.3">
      <c r="B14" s="552" t="s">
        <v>352</v>
      </c>
      <c r="C14" s="304"/>
      <c r="D14" s="304"/>
      <c r="E14" s="304"/>
      <c r="F14" s="553">
        <f>SUM(C14:E14)</f>
        <v>0</v>
      </c>
      <c r="G14" s="246"/>
      <c r="H14" s="304"/>
      <c r="I14" s="304"/>
      <c r="J14" s="304"/>
      <c r="K14" s="553">
        <f>SUM(H14:J14)</f>
        <v>0</v>
      </c>
      <c r="L14" s="246"/>
      <c r="M14" s="304"/>
      <c r="N14" s="304"/>
      <c r="O14" s="304"/>
      <c r="P14" s="553">
        <f>SUM(M14:O14)</f>
        <v>0</v>
      </c>
      <c r="Q14" s="246"/>
      <c r="R14" s="304"/>
      <c r="S14" s="304"/>
      <c r="T14" s="304"/>
      <c r="U14" s="553">
        <f>SUM(R14:T14)</f>
        <v>0</v>
      </c>
      <c r="V14" s="246"/>
    </row>
    <row r="15" spans="1:22" s="5" customFormat="1" ht="43.5" customHeight="1" x14ac:dyDescent="0.3">
      <c r="A15" s="139"/>
      <c r="B15" s="552" t="s">
        <v>353</v>
      </c>
      <c r="C15" s="554">
        <f>SUM(C13:C14)</f>
        <v>0</v>
      </c>
      <c r="D15" s="554">
        <f>SUM(D13:D14)</f>
        <v>0</v>
      </c>
      <c r="E15" s="554">
        <f>SUM(E13:E14)</f>
        <v>0</v>
      </c>
      <c r="F15" s="555">
        <f>SUM(C15:E15)</f>
        <v>0</v>
      </c>
      <c r="G15" s="554">
        <f>SUM(G13:G14)</f>
        <v>0</v>
      </c>
      <c r="H15" s="554">
        <f>SUM(H13:H14)</f>
        <v>0</v>
      </c>
      <c r="I15" s="554">
        <f>SUM(I13:I14)</f>
        <v>0</v>
      </c>
      <c r="J15" s="554">
        <f>SUM(J13:J14)</f>
        <v>0</v>
      </c>
      <c r="K15" s="555">
        <f>SUM(H15:J15)</f>
        <v>0</v>
      </c>
      <c r="L15" s="554">
        <f>SUM(L13:L14)</f>
        <v>0</v>
      </c>
      <c r="M15" s="554">
        <f>SUM(M13:M14)</f>
        <v>0</v>
      </c>
      <c r="N15" s="554">
        <f>SUM(N13:N14)</f>
        <v>0</v>
      </c>
      <c r="O15" s="554">
        <f>SUM(O13:O14)</f>
        <v>0</v>
      </c>
      <c r="P15" s="555">
        <f>SUM(M15:O15)</f>
        <v>0</v>
      </c>
      <c r="Q15" s="554">
        <f>SUM(Q13:Q14)</f>
        <v>0</v>
      </c>
      <c r="R15" s="554">
        <f>SUM(R13:R14)</f>
        <v>0</v>
      </c>
      <c r="S15" s="554">
        <f>SUM(S13:S14)</f>
        <v>0</v>
      </c>
      <c r="T15" s="554">
        <f>SUM(T13:T14)</f>
        <v>0</v>
      </c>
      <c r="U15" s="555">
        <f>SUM(R15:T15)</f>
        <v>0</v>
      </c>
      <c r="V15" s="554">
        <f>SUM(V13:V14)</f>
        <v>0</v>
      </c>
    </row>
    <row r="16" spans="1:22" s="10" customFormat="1" ht="35.25" customHeight="1" x14ac:dyDescent="0.25">
      <c r="C16" s="1079" t="e">
        <f>IF(G6="si","COMPILAZIONE COMPLETATA CORRETTAMENTE",IF(G16=0,"COMPILAZIONE COMPLETATA CORRETTAMENTE","ERRORE, LA SOMMA DELLE CELLE DIFFERISCE DAL TOTALE
PER UN IMPORTO PARI A:"))</f>
        <v>#REF!</v>
      </c>
      <c r="D16" s="1079"/>
      <c r="E16" s="1079"/>
      <c r="F16" s="1079"/>
      <c r="G16" s="556" t="e">
        <f>IF(G6="SI",0,G7-F13-G13-F14-G14)</f>
        <v>#REF!</v>
      </c>
      <c r="H16" s="1079" t="e">
        <f>IF(L6="si","COMPILAZIONE COMPLETATA CORRETTAMENTE",IF(L16=0,"COMPILAZIONE COMPLETATA CORRETTAMENTE","ERRORE, LA SOMMA DELLE CELLE DIFFERISCE DAL TOTALE
PER UN IMPORTO PARI A:"))</f>
        <v>#REF!</v>
      </c>
      <c r="I16" s="1079"/>
      <c r="J16" s="1079"/>
      <c r="K16" s="1079"/>
      <c r="L16" s="556" t="e">
        <f>IF(L6="SI",0,L7-K13-L13-K14-L14)</f>
        <v>#REF!</v>
      </c>
      <c r="M16" s="1079" t="e">
        <f>IF(Q6="si","COMPILAZIONE COMPLETATA CORRETTAMENTE",IF(Q16=0,"COMPILAZIONE COMPLETATA CORRETTAMENTE","ERRORE, LA SOMMA DELLE CELLE DIFFERISCE DAL TOTALE
PER UN IMPORTO PARI A:"))</f>
        <v>#REF!</v>
      </c>
      <c r="N16" s="1079"/>
      <c r="O16" s="1079"/>
      <c r="P16" s="1079"/>
      <c r="Q16" s="556" t="e">
        <f>IF(Q6="SI",0,Q7-P13-Q13-P14-Q14)</f>
        <v>#REF!</v>
      </c>
      <c r="R16" s="1079" t="e">
        <f>IF(V6="si","COMPILAZIONE COMPLETATA CORRETTAMENTE",IF(V16=0,"COMPILAZIONE COMPLETATA CORRETTAMENTE","ERRORE, LA SOMMA DELLE CELLE DIFFERISCE DAL TOTALE
PER UN IMPORTO PARI A:"))</f>
        <v>#REF!</v>
      </c>
      <c r="S16" s="1079"/>
      <c r="T16" s="1079"/>
      <c r="U16" s="1079"/>
      <c r="V16" s="556" t="e">
        <f>IF(V6="SI",0,V7-U13-V13-U14-V14)</f>
        <v>#REF!</v>
      </c>
    </row>
    <row r="17" spans="1:22" s="137" customFormat="1" ht="33" customHeight="1" thickBot="1" x14ac:dyDescent="0.3">
      <c r="A17" s="135"/>
      <c r="B17" s="136" t="s">
        <v>354</v>
      </c>
    </row>
    <row r="18" spans="1:22" s="5" customFormat="1" ht="18" thickTop="1" thickBot="1" x14ac:dyDescent="0.35"/>
    <row r="19" spans="1:22" s="5" customFormat="1" ht="16.5" x14ac:dyDescent="0.3">
      <c r="C19" s="1058">
        <v>2022</v>
      </c>
      <c r="D19" s="1059"/>
      <c r="E19" s="1059"/>
      <c r="F19" s="1059"/>
      <c r="G19" s="1068"/>
      <c r="H19" s="1061">
        <v>2023</v>
      </c>
      <c r="I19" s="1062"/>
      <c r="J19" s="1062"/>
      <c r="K19" s="1062"/>
      <c r="L19" s="1063"/>
      <c r="M19" s="1076">
        <v>2024</v>
      </c>
      <c r="N19" s="1077"/>
      <c r="O19" s="1077"/>
      <c r="P19" s="1077"/>
      <c r="Q19" s="1078"/>
      <c r="R19" s="1061">
        <v>2025</v>
      </c>
      <c r="S19" s="1062"/>
      <c r="T19" s="1062"/>
      <c r="U19" s="1062"/>
      <c r="V19" s="1063"/>
    </row>
    <row r="20" spans="1:22" s="131" customFormat="1" ht="38.1" customHeight="1" x14ac:dyDescent="0.25">
      <c r="C20" s="443" t="e">
        <f t="shared" ref="C20:V20" si="0">C12</f>
        <v>#REF!</v>
      </c>
      <c r="D20" s="444" t="e">
        <f t="shared" si="0"/>
        <v>#REF!</v>
      </c>
      <c r="E20" s="444" t="e">
        <f t="shared" si="0"/>
        <v>#REF!</v>
      </c>
      <c r="F20" s="444" t="e">
        <f t="shared" si="0"/>
        <v>#REF!</v>
      </c>
      <c r="G20" s="445" t="e">
        <f t="shared" si="0"/>
        <v>#REF!</v>
      </c>
      <c r="H20" s="446" t="e">
        <f t="shared" si="0"/>
        <v>#REF!</v>
      </c>
      <c r="I20" s="447" t="e">
        <f t="shared" si="0"/>
        <v>#REF!</v>
      </c>
      <c r="J20" s="447" t="e">
        <f t="shared" si="0"/>
        <v>#REF!</v>
      </c>
      <c r="K20" s="447" t="e">
        <f t="shared" si="0"/>
        <v>#REF!</v>
      </c>
      <c r="L20" s="448" t="e">
        <f t="shared" si="0"/>
        <v>#REF!</v>
      </c>
      <c r="M20" s="443" t="e">
        <f t="shared" si="0"/>
        <v>#REF!</v>
      </c>
      <c r="N20" s="444" t="e">
        <f t="shared" si="0"/>
        <v>#REF!</v>
      </c>
      <c r="O20" s="444" t="e">
        <f t="shared" si="0"/>
        <v>#REF!</v>
      </c>
      <c r="P20" s="444" t="e">
        <f t="shared" si="0"/>
        <v>#REF!</v>
      </c>
      <c r="Q20" s="445" t="e">
        <f t="shared" si="0"/>
        <v>#REF!</v>
      </c>
      <c r="R20" s="446" t="e">
        <f t="shared" si="0"/>
        <v>#REF!</v>
      </c>
      <c r="S20" s="447" t="e">
        <f t="shared" si="0"/>
        <v>#REF!</v>
      </c>
      <c r="T20" s="447" t="e">
        <f t="shared" si="0"/>
        <v>#REF!</v>
      </c>
      <c r="U20" s="447" t="e">
        <f t="shared" si="0"/>
        <v>#REF!</v>
      </c>
      <c r="V20" s="448" t="e">
        <f t="shared" si="0"/>
        <v>#REF!</v>
      </c>
    </row>
    <row r="21" spans="1:22" s="5" customFormat="1" ht="27.75" x14ac:dyDescent="0.3">
      <c r="B21" s="557" t="s">
        <v>320</v>
      </c>
      <c r="C21" s="558"/>
      <c r="D21" s="559"/>
      <c r="E21" s="559"/>
      <c r="F21" s="559"/>
      <c r="G21" s="560"/>
      <c r="H21" s="303"/>
      <c r="I21" s="304"/>
      <c r="J21" s="304"/>
      <c r="K21" s="553">
        <f>SUM(H21:J21)</f>
        <v>0</v>
      </c>
      <c r="L21" s="305"/>
      <c r="M21" s="303"/>
      <c r="N21" s="304"/>
      <c r="O21" s="304"/>
      <c r="P21" s="553">
        <f>SUM(M21:O21)</f>
        <v>0</v>
      </c>
      <c r="Q21" s="305"/>
      <c r="R21" s="303"/>
      <c r="S21" s="304"/>
      <c r="T21" s="304"/>
      <c r="U21" s="553">
        <f>SUM(R21:T21)</f>
        <v>0</v>
      </c>
      <c r="V21" s="305"/>
    </row>
    <row r="22" spans="1:22" s="5" customFormat="1" ht="27.75" x14ac:dyDescent="0.3">
      <c r="B22" s="557" t="s">
        <v>343</v>
      </c>
      <c r="C22" s="558"/>
      <c r="D22" s="559"/>
      <c r="E22" s="559"/>
      <c r="F22" s="559"/>
      <c r="G22" s="560"/>
      <c r="H22" s="303"/>
      <c r="I22" s="304"/>
      <c r="J22" s="304"/>
      <c r="K22" s="553">
        <f>SUM(H22:J22)</f>
        <v>0</v>
      </c>
      <c r="L22" s="305"/>
      <c r="M22" s="303"/>
      <c r="N22" s="304"/>
      <c r="O22" s="304"/>
      <c r="P22" s="553">
        <f>SUM(M22:O22)</f>
        <v>0</v>
      </c>
      <c r="Q22" s="305"/>
      <c r="R22" s="303"/>
      <c r="S22" s="304"/>
      <c r="T22" s="304"/>
      <c r="U22" s="553">
        <f>SUM(R22:T22)</f>
        <v>0</v>
      </c>
      <c r="V22" s="305"/>
    </row>
    <row r="23" spans="1:22" s="5" customFormat="1" ht="28.5" thickBot="1" x14ac:dyDescent="0.35">
      <c r="A23" s="139"/>
      <c r="B23" s="557" t="s">
        <v>355</v>
      </c>
      <c r="C23" s="561"/>
      <c r="D23" s="562"/>
      <c r="E23" s="562"/>
      <c r="F23" s="562"/>
      <c r="G23" s="563"/>
      <c r="H23" s="564">
        <f t="shared" ref="H23:V23" si="1">SUM(H21:H22)</f>
        <v>0</v>
      </c>
      <c r="I23" s="565">
        <f t="shared" si="1"/>
        <v>0</v>
      </c>
      <c r="J23" s="565">
        <f t="shared" si="1"/>
        <v>0</v>
      </c>
      <c r="K23" s="566">
        <f t="shared" si="1"/>
        <v>0</v>
      </c>
      <c r="L23" s="567">
        <f t="shared" si="1"/>
        <v>0</v>
      </c>
      <c r="M23" s="564">
        <f t="shared" si="1"/>
        <v>0</v>
      </c>
      <c r="N23" s="565">
        <f t="shared" si="1"/>
        <v>0</v>
      </c>
      <c r="O23" s="565">
        <f t="shared" si="1"/>
        <v>0</v>
      </c>
      <c r="P23" s="566">
        <f t="shared" si="1"/>
        <v>0</v>
      </c>
      <c r="Q23" s="567">
        <f t="shared" si="1"/>
        <v>0</v>
      </c>
      <c r="R23" s="564">
        <f t="shared" si="1"/>
        <v>0</v>
      </c>
      <c r="S23" s="565">
        <f t="shared" si="1"/>
        <v>0</v>
      </c>
      <c r="T23" s="565">
        <f t="shared" si="1"/>
        <v>0</v>
      </c>
      <c r="U23" s="566">
        <f t="shared" si="1"/>
        <v>0</v>
      </c>
      <c r="V23" s="567">
        <f t="shared" si="1"/>
        <v>0</v>
      </c>
    </row>
    <row r="24" spans="1:22" s="5" customFormat="1" ht="16.5" x14ac:dyDescent="0.3"/>
    <row r="25" spans="1:22" s="1" customFormat="1" x14ac:dyDescent="0.25"/>
    <row r="26" spans="1:22" s="1" customFormat="1" x14ac:dyDescent="0.25"/>
    <row r="27" spans="1:22" s="1" customFormat="1" x14ac:dyDescent="0.25"/>
    <row r="28" spans="1:22" s="1" customFormat="1" x14ac:dyDescent="0.25"/>
    <row r="29" spans="1:22" s="1" customFormat="1" x14ac:dyDescent="0.25"/>
    <row r="30" spans="1:22" s="1" customFormat="1" x14ac:dyDescent="0.25"/>
    <row r="31" spans="1:22" s="1" customFormat="1" x14ac:dyDescent="0.25"/>
    <row r="32" spans="1:22"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row r="536" s="1" customFormat="1" x14ac:dyDescent="0.25"/>
    <row r="537" s="1" customFormat="1" x14ac:dyDescent="0.25"/>
    <row r="538" s="1" customFormat="1" x14ac:dyDescent="0.25"/>
    <row r="539" s="1" customFormat="1" x14ac:dyDescent="0.25"/>
    <row r="540" s="1" customFormat="1" x14ac:dyDescent="0.25"/>
    <row r="541" s="1" customFormat="1" x14ac:dyDescent="0.25"/>
    <row r="542" s="1" customFormat="1" x14ac:dyDescent="0.25"/>
    <row r="543" s="1" customFormat="1" x14ac:dyDescent="0.25"/>
    <row r="544" s="1" customFormat="1" x14ac:dyDescent="0.25"/>
    <row r="545" s="1" customFormat="1" x14ac:dyDescent="0.25"/>
    <row r="546" s="1" customFormat="1" x14ac:dyDescent="0.25"/>
    <row r="547" s="1" customFormat="1" x14ac:dyDescent="0.25"/>
    <row r="548" s="1" customFormat="1" x14ac:dyDescent="0.25"/>
    <row r="549" s="1" customFormat="1" x14ac:dyDescent="0.25"/>
    <row r="550" s="1" customFormat="1" x14ac:dyDescent="0.25"/>
    <row r="551" s="1" customFormat="1" x14ac:dyDescent="0.25"/>
    <row r="552" s="1" customFormat="1" x14ac:dyDescent="0.25"/>
    <row r="553" s="1" customFormat="1" x14ac:dyDescent="0.25"/>
    <row r="554" s="1" customFormat="1" x14ac:dyDescent="0.25"/>
    <row r="555" s="1" customFormat="1" x14ac:dyDescent="0.25"/>
    <row r="556" s="1" customFormat="1" x14ac:dyDescent="0.25"/>
    <row r="557" s="1" customFormat="1" x14ac:dyDescent="0.25"/>
    <row r="558" s="1" customFormat="1" x14ac:dyDescent="0.25"/>
    <row r="559" s="1" customFormat="1" x14ac:dyDescent="0.25"/>
    <row r="560" s="1" customFormat="1" x14ac:dyDescent="0.25"/>
    <row r="561" s="1" customFormat="1" x14ac:dyDescent="0.25"/>
    <row r="562" s="1" customFormat="1" x14ac:dyDescent="0.25"/>
    <row r="563" s="1" customFormat="1" x14ac:dyDescent="0.25"/>
    <row r="564" s="1" customFormat="1" x14ac:dyDescent="0.25"/>
    <row r="565" s="1" customFormat="1" x14ac:dyDescent="0.25"/>
    <row r="566" s="1" customFormat="1" x14ac:dyDescent="0.25"/>
    <row r="567" s="1" customFormat="1" x14ac:dyDescent="0.25"/>
    <row r="568" s="1" customFormat="1" x14ac:dyDescent="0.25"/>
    <row r="569" s="1" customFormat="1" x14ac:dyDescent="0.25"/>
    <row r="570" s="1" customFormat="1" x14ac:dyDescent="0.25"/>
    <row r="571" s="1" customFormat="1" x14ac:dyDescent="0.25"/>
    <row r="572" s="1" customFormat="1" x14ac:dyDescent="0.25"/>
    <row r="573" s="1" customFormat="1" x14ac:dyDescent="0.25"/>
    <row r="574" s="1" customFormat="1" x14ac:dyDescent="0.25"/>
    <row r="575" s="1" customFormat="1" x14ac:dyDescent="0.25"/>
    <row r="576" s="1" customFormat="1" x14ac:dyDescent="0.25"/>
    <row r="577" s="1" customFormat="1" x14ac:dyDescent="0.25"/>
    <row r="578" s="1" customFormat="1" x14ac:dyDescent="0.25"/>
    <row r="579" s="1" customFormat="1" x14ac:dyDescent="0.25"/>
    <row r="580" s="1" customFormat="1" x14ac:dyDescent="0.25"/>
    <row r="581" s="1" customFormat="1" x14ac:dyDescent="0.25"/>
    <row r="582" s="1" customFormat="1" x14ac:dyDescent="0.25"/>
    <row r="583" s="1" customFormat="1" x14ac:dyDescent="0.25"/>
    <row r="584" s="1" customFormat="1" x14ac:dyDescent="0.25"/>
    <row r="585" s="1" customFormat="1" x14ac:dyDescent="0.25"/>
    <row r="586" s="1" customFormat="1" x14ac:dyDescent="0.25"/>
    <row r="587" s="1" customFormat="1" x14ac:dyDescent="0.25"/>
    <row r="588" s="1" customFormat="1" x14ac:dyDescent="0.25"/>
    <row r="589" s="1" customFormat="1" x14ac:dyDescent="0.25"/>
    <row r="590" s="1" customFormat="1" x14ac:dyDescent="0.25"/>
    <row r="591" s="1" customFormat="1" x14ac:dyDescent="0.25"/>
    <row r="592" s="1" customFormat="1" x14ac:dyDescent="0.25"/>
    <row r="593" s="1" customFormat="1" x14ac:dyDescent="0.25"/>
    <row r="594" s="1" customFormat="1" x14ac:dyDescent="0.25"/>
    <row r="595" s="1" customFormat="1" x14ac:dyDescent="0.25"/>
    <row r="596" s="1" customFormat="1" x14ac:dyDescent="0.25"/>
    <row r="597" s="1" customFormat="1" x14ac:dyDescent="0.25"/>
    <row r="598" s="1" customFormat="1" x14ac:dyDescent="0.25"/>
    <row r="599" s="1" customFormat="1" x14ac:dyDescent="0.25"/>
    <row r="600" s="1" customFormat="1" x14ac:dyDescent="0.25"/>
    <row r="601" s="1" customFormat="1" x14ac:dyDescent="0.25"/>
    <row r="602" s="1" customFormat="1" x14ac:dyDescent="0.25"/>
    <row r="603" s="1" customFormat="1" x14ac:dyDescent="0.25"/>
    <row r="604" s="1" customFormat="1" x14ac:dyDescent="0.25"/>
    <row r="605" s="1" customFormat="1" x14ac:dyDescent="0.25"/>
    <row r="606" s="1" customFormat="1" x14ac:dyDescent="0.25"/>
    <row r="607" s="1" customFormat="1" x14ac:dyDescent="0.25"/>
    <row r="608" s="1" customFormat="1" x14ac:dyDescent="0.25"/>
    <row r="609" s="1" customFormat="1" x14ac:dyDescent="0.25"/>
    <row r="610" s="1" customFormat="1" x14ac:dyDescent="0.25"/>
    <row r="611" s="1" customFormat="1" x14ac:dyDescent="0.25"/>
    <row r="612" s="1" customFormat="1" x14ac:dyDescent="0.25"/>
    <row r="613" s="1" customFormat="1" x14ac:dyDescent="0.25"/>
    <row r="614" s="1" customFormat="1" x14ac:dyDescent="0.25"/>
    <row r="615" s="1" customFormat="1" x14ac:dyDescent="0.25"/>
    <row r="616" s="1" customFormat="1" x14ac:dyDescent="0.25"/>
    <row r="617" s="1" customFormat="1" x14ac:dyDescent="0.25"/>
    <row r="618" s="1" customFormat="1" x14ac:dyDescent="0.25"/>
    <row r="619" s="1" customFormat="1" x14ac:dyDescent="0.25"/>
    <row r="620" s="1" customFormat="1" x14ac:dyDescent="0.25"/>
    <row r="621" s="1" customFormat="1" x14ac:dyDescent="0.25"/>
    <row r="622" s="1" customFormat="1" x14ac:dyDescent="0.25"/>
    <row r="623" s="1" customFormat="1" x14ac:dyDescent="0.25"/>
    <row r="624" s="1" customFormat="1" x14ac:dyDescent="0.25"/>
    <row r="625" s="1" customFormat="1" x14ac:dyDescent="0.25"/>
    <row r="626" s="1" customFormat="1" x14ac:dyDescent="0.25"/>
    <row r="627" s="1" customFormat="1" x14ac:dyDescent="0.25"/>
    <row r="628" s="1" customFormat="1" x14ac:dyDescent="0.25"/>
    <row r="629" s="1" customFormat="1" x14ac:dyDescent="0.25"/>
    <row r="630" s="1" customFormat="1" x14ac:dyDescent="0.25"/>
    <row r="631" s="1" customFormat="1" x14ac:dyDescent="0.25"/>
    <row r="632" s="1" customFormat="1" x14ac:dyDescent="0.25"/>
    <row r="633" s="1" customFormat="1" x14ac:dyDescent="0.25"/>
    <row r="634" s="1" customFormat="1" x14ac:dyDescent="0.25"/>
    <row r="635" s="1" customFormat="1" x14ac:dyDescent="0.25"/>
    <row r="636" s="1" customFormat="1" x14ac:dyDescent="0.25"/>
    <row r="637" s="1" customFormat="1" x14ac:dyDescent="0.25"/>
    <row r="638" s="1" customFormat="1" x14ac:dyDescent="0.25"/>
    <row r="639" s="1" customFormat="1" x14ac:dyDescent="0.25"/>
    <row r="640" s="1" customFormat="1" x14ac:dyDescent="0.25"/>
    <row r="641" s="1" customFormat="1" x14ac:dyDescent="0.25"/>
    <row r="642" s="1" customFormat="1" x14ac:dyDescent="0.25"/>
    <row r="643" s="1" customFormat="1" x14ac:dyDescent="0.25"/>
    <row r="644" s="1" customFormat="1" x14ac:dyDescent="0.25"/>
    <row r="645" s="1" customFormat="1" x14ac:dyDescent="0.25"/>
    <row r="646" s="1" customFormat="1" x14ac:dyDescent="0.25"/>
    <row r="647" s="1" customFormat="1" x14ac:dyDescent="0.25"/>
    <row r="648" s="1" customFormat="1" x14ac:dyDescent="0.25"/>
    <row r="649" s="1" customFormat="1" x14ac:dyDescent="0.25"/>
    <row r="650" s="1" customFormat="1" x14ac:dyDescent="0.25"/>
    <row r="651" s="1" customFormat="1" x14ac:dyDescent="0.25"/>
    <row r="652" s="1" customFormat="1" x14ac:dyDescent="0.25"/>
    <row r="653" s="1" customFormat="1" x14ac:dyDescent="0.25"/>
    <row r="654" s="1" customFormat="1" x14ac:dyDescent="0.25"/>
    <row r="655" s="1" customFormat="1" x14ac:dyDescent="0.25"/>
    <row r="656" s="1" customFormat="1" x14ac:dyDescent="0.25"/>
    <row r="657" s="1" customFormat="1" x14ac:dyDescent="0.25"/>
    <row r="658" s="1" customFormat="1" x14ac:dyDescent="0.25"/>
    <row r="659" s="1" customFormat="1" x14ac:dyDescent="0.25"/>
    <row r="660" s="1" customFormat="1" x14ac:dyDescent="0.25"/>
    <row r="661" s="1" customFormat="1" x14ac:dyDescent="0.25"/>
    <row r="662" s="1" customFormat="1" x14ac:dyDescent="0.25"/>
    <row r="663" s="1" customFormat="1" x14ac:dyDescent="0.25"/>
    <row r="664" s="1" customFormat="1" x14ac:dyDescent="0.25"/>
    <row r="665" s="1" customFormat="1" x14ac:dyDescent="0.25"/>
    <row r="666" s="1" customFormat="1" x14ac:dyDescent="0.25"/>
    <row r="667" s="1" customFormat="1" x14ac:dyDescent="0.25"/>
    <row r="668" s="1" customFormat="1" x14ac:dyDescent="0.25"/>
    <row r="669" s="1" customFormat="1" x14ac:dyDescent="0.25"/>
    <row r="670" s="1" customFormat="1" x14ac:dyDescent="0.25"/>
    <row r="671" s="1" customFormat="1" x14ac:dyDescent="0.25"/>
    <row r="672" s="1" customFormat="1" x14ac:dyDescent="0.25"/>
    <row r="673" s="1" customFormat="1" x14ac:dyDescent="0.25"/>
    <row r="674" s="1" customFormat="1" x14ac:dyDescent="0.25"/>
    <row r="675" s="1" customFormat="1" x14ac:dyDescent="0.25"/>
    <row r="676" s="1" customFormat="1" x14ac:dyDescent="0.25"/>
    <row r="677" s="1" customFormat="1" x14ac:dyDescent="0.25"/>
    <row r="678" s="1" customFormat="1" x14ac:dyDescent="0.25"/>
    <row r="679" s="1" customFormat="1" x14ac:dyDescent="0.25"/>
    <row r="680" s="1" customFormat="1" x14ac:dyDescent="0.25"/>
    <row r="681" s="1" customFormat="1" x14ac:dyDescent="0.25"/>
    <row r="682" s="1" customFormat="1" x14ac:dyDescent="0.25"/>
    <row r="683" s="1" customFormat="1" x14ac:dyDescent="0.25"/>
    <row r="684" s="1" customFormat="1" x14ac:dyDescent="0.25"/>
    <row r="685" s="1" customFormat="1" x14ac:dyDescent="0.25"/>
    <row r="686" s="1" customFormat="1" x14ac:dyDescent="0.25"/>
    <row r="687" s="1" customFormat="1" x14ac:dyDescent="0.25"/>
    <row r="688" s="1" customFormat="1" x14ac:dyDescent="0.25"/>
    <row r="689" s="1" customFormat="1" x14ac:dyDescent="0.25"/>
    <row r="690" s="1" customFormat="1" x14ac:dyDescent="0.25"/>
    <row r="691" s="1" customFormat="1" x14ac:dyDescent="0.25"/>
    <row r="692" s="1" customFormat="1" x14ac:dyDescent="0.25"/>
    <row r="693" s="1" customFormat="1" x14ac:dyDescent="0.25"/>
    <row r="694" s="1" customFormat="1" x14ac:dyDescent="0.25"/>
    <row r="695" s="1" customFormat="1" x14ac:dyDescent="0.25"/>
    <row r="696" s="1" customFormat="1" x14ac:dyDescent="0.25"/>
    <row r="697" s="1" customFormat="1" x14ac:dyDescent="0.25"/>
    <row r="698" s="1" customFormat="1" x14ac:dyDescent="0.25"/>
    <row r="699" s="1" customFormat="1" x14ac:dyDescent="0.25"/>
    <row r="700" s="1" customFormat="1" x14ac:dyDescent="0.25"/>
    <row r="701" s="1" customFormat="1" x14ac:dyDescent="0.25"/>
    <row r="702" s="1" customFormat="1" x14ac:dyDescent="0.25"/>
    <row r="703" s="1" customFormat="1" x14ac:dyDescent="0.25"/>
    <row r="704" s="1" customFormat="1" x14ac:dyDescent="0.25"/>
    <row r="705" s="1" customFormat="1" x14ac:dyDescent="0.25"/>
    <row r="706" s="1" customFormat="1" x14ac:dyDescent="0.25"/>
    <row r="707" s="1" customFormat="1" x14ac:dyDescent="0.25"/>
    <row r="708" s="1" customFormat="1" x14ac:dyDescent="0.25"/>
    <row r="709" s="1" customFormat="1" x14ac:dyDescent="0.25"/>
    <row r="710" s="1" customFormat="1" x14ac:dyDescent="0.25"/>
    <row r="711" s="1" customFormat="1" x14ac:dyDescent="0.25"/>
    <row r="712" s="1" customFormat="1" x14ac:dyDescent="0.25"/>
    <row r="713" s="1" customFormat="1" x14ac:dyDescent="0.25"/>
    <row r="714" s="1" customFormat="1" x14ac:dyDescent="0.25"/>
    <row r="715" s="1" customFormat="1" x14ac:dyDescent="0.25"/>
    <row r="716" s="1" customFormat="1" x14ac:dyDescent="0.25"/>
    <row r="717" s="1" customFormat="1" x14ac:dyDescent="0.25"/>
    <row r="718" s="1" customFormat="1" x14ac:dyDescent="0.25"/>
    <row r="719" s="1" customFormat="1" x14ac:dyDescent="0.25"/>
    <row r="720" s="1" customFormat="1" x14ac:dyDescent="0.25"/>
    <row r="721" s="1" customFormat="1" x14ac:dyDescent="0.25"/>
    <row r="722" s="1" customFormat="1" x14ac:dyDescent="0.25"/>
    <row r="723" s="1" customFormat="1" x14ac:dyDescent="0.25"/>
    <row r="724" s="1" customFormat="1" x14ac:dyDescent="0.25"/>
    <row r="725" s="1" customFormat="1" x14ac:dyDescent="0.25"/>
    <row r="726" s="1" customFormat="1" x14ac:dyDescent="0.25"/>
    <row r="727" s="1" customFormat="1" x14ac:dyDescent="0.25"/>
    <row r="728" s="1" customFormat="1" x14ac:dyDescent="0.25"/>
    <row r="729" s="1" customFormat="1" x14ac:dyDescent="0.25"/>
    <row r="730" s="1" customFormat="1" x14ac:dyDescent="0.25"/>
    <row r="731" s="1" customFormat="1" x14ac:dyDescent="0.25"/>
    <row r="732" s="1" customFormat="1" x14ac:dyDescent="0.25"/>
    <row r="733" s="1" customFormat="1" x14ac:dyDescent="0.25"/>
    <row r="734" s="1" customFormat="1" x14ac:dyDescent="0.25"/>
    <row r="735" s="1" customFormat="1" x14ac:dyDescent="0.25"/>
    <row r="736" s="1" customFormat="1" x14ac:dyDescent="0.25"/>
    <row r="737" s="1" customFormat="1" x14ac:dyDescent="0.25"/>
    <row r="738" s="1" customFormat="1" x14ac:dyDescent="0.25"/>
    <row r="739" s="1" customFormat="1" x14ac:dyDescent="0.25"/>
    <row r="740" s="1" customFormat="1" x14ac:dyDescent="0.25"/>
    <row r="741" s="1" customFormat="1" x14ac:dyDescent="0.25"/>
    <row r="742" s="1" customFormat="1" x14ac:dyDescent="0.25"/>
    <row r="743" s="1" customFormat="1" x14ac:dyDescent="0.25"/>
    <row r="744" s="1" customFormat="1" x14ac:dyDescent="0.25"/>
    <row r="745" s="1" customFormat="1" x14ac:dyDescent="0.25"/>
    <row r="746" s="1" customFormat="1" x14ac:dyDescent="0.25"/>
    <row r="747" s="1" customFormat="1" x14ac:dyDescent="0.25"/>
    <row r="748" s="1" customFormat="1" x14ac:dyDescent="0.25"/>
    <row r="749" s="1" customFormat="1" x14ac:dyDescent="0.25"/>
    <row r="750" s="1" customFormat="1" x14ac:dyDescent="0.25"/>
    <row r="751" s="1" customFormat="1" x14ac:dyDescent="0.25"/>
    <row r="752" s="1" customFormat="1" x14ac:dyDescent="0.25"/>
    <row r="753" s="1" customFormat="1" x14ac:dyDescent="0.25"/>
    <row r="754" s="1" customFormat="1" x14ac:dyDescent="0.25"/>
    <row r="755" s="1" customFormat="1" x14ac:dyDescent="0.25"/>
    <row r="756" s="1" customFormat="1" x14ac:dyDescent="0.25"/>
    <row r="757" s="1" customFormat="1" x14ac:dyDescent="0.25"/>
    <row r="758" s="1" customFormat="1" x14ac:dyDescent="0.25"/>
    <row r="759" s="1" customFormat="1" x14ac:dyDescent="0.25"/>
    <row r="760" s="1" customFormat="1" x14ac:dyDescent="0.25"/>
    <row r="761" s="1" customFormat="1" x14ac:dyDescent="0.25"/>
    <row r="762" s="1" customFormat="1" x14ac:dyDescent="0.25"/>
    <row r="763" s="1" customFormat="1" x14ac:dyDescent="0.25"/>
    <row r="764" s="1" customFormat="1" x14ac:dyDescent="0.25"/>
    <row r="765" s="1" customFormat="1" x14ac:dyDescent="0.25"/>
    <row r="766" s="1" customFormat="1" x14ac:dyDescent="0.25"/>
    <row r="767" s="1" customFormat="1" x14ac:dyDescent="0.25"/>
    <row r="768" s="1" customFormat="1" x14ac:dyDescent="0.25"/>
    <row r="769" s="1" customFormat="1" x14ac:dyDescent="0.25"/>
    <row r="770" s="1" customFormat="1" x14ac:dyDescent="0.25"/>
    <row r="771" s="1" customFormat="1" x14ac:dyDescent="0.25"/>
    <row r="772" s="1" customFormat="1" x14ac:dyDescent="0.25"/>
    <row r="773" s="1" customFormat="1" x14ac:dyDescent="0.25"/>
    <row r="774" s="1" customFormat="1" x14ac:dyDescent="0.25"/>
    <row r="775" s="1" customFormat="1" x14ac:dyDescent="0.25"/>
    <row r="776" s="1" customFormat="1" x14ac:dyDescent="0.25"/>
    <row r="777" s="1" customFormat="1" x14ac:dyDescent="0.25"/>
    <row r="778" s="1" customFormat="1" x14ac:dyDescent="0.25"/>
    <row r="779" s="1" customFormat="1" x14ac:dyDescent="0.25"/>
    <row r="780" s="1" customFormat="1" x14ac:dyDescent="0.25"/>
    <row r="781" s="1" customFormat="1" x14ac:dyDescent="0.25"/>
    <row r="782" s="1" customFormat="1" x14ac:dyDescent="0.25"/>
    <row r="783" s="1" customFormat="1" x14ac:dyDescent="0.25"/>
    <row r="784" s="1" customFormat="1" x14ac:dyDescent="0.25"/>
    <row r="785" s="1" customFormat="1" x14ac:dyDescent="0.25"/>
    <row r="786" s="1" customFormat="1" x14ac:dyDescent="0.25"/>
    <row r="787" s="1" customFormat="1" x14ac:dyDescent="0.25"/>
    <row r="788" s="1" customFormat="1" x14ac:dyDescent="0.25"/>
    <row r="789" s="1" customFormat="1" x14ac:dyDescent="0.25"/>
    <row r="790" s="1" customFormat="1" x14ac:dyDescent="0.25"/>
    <row r="791" s="1" customFormat="1" x14ac:dyDescent="0.25"/>
    <row r="792" s="1" customFormat="1" x14ac:dyDescent="0.25"/>
    <row r="793" s="1" customFormat="1" x14ac:dyDescent="0.25"/>
    <row r="794" s="1" customFormat="1" x14ac:dyDescent="0.25"/>
    <row r="795" s="1" customFormat="1" x14ac:dyDescent="0.25"/>
    <row r="796" s="1" customFormat="1" x14ac:dyDescent="0.25"/>
    <row r="797" s="1" customFormat="1" x14ac:dyDescent="0.25"/>
    <row r="798" s="1" customFormat="1" x14ac:dyDescent="0.25"/>
    <row r="799" s="1" customFormat="1" x14ac:dyDescent="0.25"/>
    <row r="800" s="1" customFormat="1" x14ac:dyDescent="0.25"/>
    <row r="801" s="1" customFormat="1" x14ac:dyDescent="0.25"/>
    <row r="802" s="1" customFormat="1" x14ac:dyDescent="0.25"/>
    <row r="803" s="1" customFormat="1" x14ac:dyDescent="0.25"/>
    <row r="804" s="1" customFormat="1" x14ac:dyDescent="0.25"/>
    <row r="805" s="1" customFormat="1" x14ac:dyDescent="0.25"/>
    <row r="806" s="1" customFormat="1" x14ac:dyDescent="0.25"/>
    <row r="807" s="1" customFormat="1" x14ac:dyDescent="0.25"/>
    <row r="808" s="1" customFormat="1" x14ac:dyDescent="0.25"/>
    <row r="809" s="1" customFormat="1" x14ac:dyDescent="0.25"/>
    <row r="810" s="1" customFormat="1" x14ac:dyDescent="0.25"/>
    <row r="811" s="1" customFormat="1" x14ac:dyDescent="0.25"/>
    <row r="812" s="1" customFormat="1" x14ac:dyDescent="0.25"/>
    <row r="813" s="1" customFormat="1" x14ac:dyDescent="0.25"/>
    <row r="814" s="1" customFormat="1" x14ac:dyDescent="0.25"/>
    <row r="815" s="1" customFormat="1" x14ac:dyDescent="0.25"/>
    <row r="816" s="1" customFormat="1" x14ac:dyDescent="0.25"/>
    <row r="817" s="1" customFormat="1" x14ac:dyDescent="0.25"/>
    <row r="818" s="1" customFormat="1" x14ac:dyDescent="0.25"/>
    <row r="819" s="1" customFormat="1" x14ac:dyDescent="0.25"/>
    <row r="820" s="1" customFormat="1" x14ac:dyDescent="0.25"/>
    <row r="821" s="1" customFormat="1" x14ac:dyDescent="0.25"/>
    <row r="822" s="1" customFormat="1" x14ac:dyDescent="0.25"/>
    <row r="823" s="1" customFormat="1" x14ac:dyDescent="0.25"/>
    <row r="824" s="1" customFormat="1" x14ac:dyDescent="0.25"/>
    <row r="825" s="1" customFormat="1" x14ac:dyDescent="0.25"/>
    <row r="826" s="1" customFormat="1" x14ac:dyDescent="0.25"/>
    <row r="827" s="1" customFormat="1" x14ac:dyDescent="0.25"/>
    <row r="828" s="1" customFormat="1" x14ac:dyDescent="0.25"/>
    <row r="829" s="1" customFormat="1" x14ac:dyDescent="0.25"/>
    <row r="830" s="1" customFormat="1" x14ac:dyDescent="0.25"/>
    <row r="831" s="1" customFormat="1" x14ac:dyDescent="0.25"/>
    <row r="832" s="1" customFormat="1" x14ac:dyDescent="0.25"/>
    <row r="833" s="1" customFormat="1" x14ac:dyDescent="0.25"/>
    <row r="834" s="1" customFormat="1" x14ac:dyDescent="0.25"/>
    <row r="835" s="1" customFormat="1" x14ac:dyDescent="0.25"/>
    <row r="836" s="1" customFormat="1" x14ac:dyDescent="0.25"/>
    <row r="837" s="1" customFormat="1" x14ac:dyDescent="0.25"/>
    <row r="838" s="1" customFormat="1" x14ac:dyDescent="0.25"/>
    <row r="839" s="1" customFormat="1" x14ac:dyDescent="0.25"/>
    <row r="840" s="1" customFormat="1" x14ac:dyDescent="0.25"/>
    <row r="841" s="1" customFormat="1" x14ac:dyDescent="0.25"/>
    <row r="842" s="1" customFormat="1" x14ac:dyDescent="0.25"/>
    <row r="843" s="1" customFormat="1" x14ac:dyDescent="0.25"/>
    <row r="844" s="1" customFormat="1" x14ac:dyDescent="0.25"/>
    <row r="845" s="1" customFormat="1" x14ac:dyDescent="0.25"/>
    <row r="846" s="1" customFormat="1" x14ac:dyDescent="0.25"/>
    <row r="847" s="1" customFormat="1" x14ac:dyDescent="0.25"/>
    <row r="848" s="1" customFormat="1" x14ac:dyDescent="0.25"/>
    <row r="849" s="1" customFormat="1" x14ac:dyDescent="0.25"/>
    <row r="850" s="1" customFormat="1" x14ac:dyDescent="0.25"/>
    <row r="851" s="1" customFormat="1" x14ac:dyDescent="0.25"/>
    <row r="852" s="1" customFormat="1" x14ac:dyDescent="0.25"/>
    <row r="853" s="1" customFormat="1" x14ac:dyDescent="0.25"/>
    <row r="854" s="1" customFormat="1" x14ac:dyDescent="0.25"/>
    <row r="855" s="1" customFormat="1" x14ac:dyDescent="0.25"/>
    <row r="856" s="1" customFormat="1" x14ac:dyDescent="0.25"/>
    <row r="857" s="1" customFormat="1" x14ac:dyDescent="0.25"/>
    <row r="858" s="1" customFormat="1" x14ac:dyDescent="0.25"/>
    <row r="859" s="1" customFormat="1" x14ac:dyDescent="0.25"/>
    <row r="860" s="1" customFormat="1" x14ac:dyDescent="0.25"/>
    <row r="861" s="1" customFormat="1" x14ac:dyDescent="0.25"/>
    <row r="862" s="1" customFormat="1" x14ac:dyDescent="0.25"/>
    <row r="863" s="1" customFormat="1" x14ac:dyDescent="0.25"/>
    <row r="864" s="1" customFormat="1" x14ac:dyDescent="0.25"/>
    <row r="865" s="1" customFormat="1" x14ac:dyDescent="0.25"/>
    <row r="866" s="1" customFormat="1" x14ac:dyDescent="0.25"/>
    <row r="867" s="1" customFormat="1" x14ac:dyDescent="0.25"/>
    <row r="868" s="1" customFormat="1" x14ac:dyDescent="0.25"/>
    <row r="869" s="1" customFormat="1" x14ac:dyDescent="0.25"/>
    <row r="870" s="1" customFormat="1" x14ac:dyDescent="0.25"/>
    <row r="871" s="1" customFormat="1" x14ac:dyDescent="0.25"/>
    <row r="872" s="1" customFormat="1" x14ac:dyDescent="0.25"/>
    <row r="873" s="1" customFormat="1" x14ac:dyDescent="0.25"/>
    <row r="874" s="1" customFormat="1" x14ac:dyDescent="0.25"/>
    <row r="875" s="1" customFormat="1" x14ac:dyDescent="0.25"/>
    <row r="876" s="1" customFormat="1" x14ac:dyDescent="0.25"/>
    <row r="877" s="1" customFormat="1" x14ac:dyDescent="0.25"/>
    <row r="878" s="1" customFormat="1" x14ac:dyDescent="0.25"/>
    <row r="879" s="1" customFormat="1" x14ac:dyDescent="0.25"/>
    <row r="880" s="1" customFormat="1" x14ac:dyDescent="0.25"/>
    <row r="881" s="1" customFormat="1" x14ac:dyDescent="0.25"/>
    <row r="882" s="1" customFormat="1" x14ac:dyDescent="0.25"/>
    <row r="883" s="1" customFormat="1" x14ac:dyDescent="0.25"/>
    <row r="884" s="1" customFormat="1" x14ac:dyDescent="0.25"/>
    <row r="885" s="1" customFormat="1" x14ac:dyDescent="0.25"/>
    <row r="886" s="1" customFormat="1" x14ac:dyDescent="0.25"/>
    <row r="887" s="1" customFormat="1" x14ac:dyDescent="0.25"/>
    <row r="888" s="1" customFormat="1" x14ac:dyDescent="0.25"/>
    <row r="889" s="1" customFormat="1" x14ac:dyDescent="0.25"/>
    <row r="890" s="1" customFormat="1" x14ac:dyDescent="0.25"/>
    <row r="891" s="1" customFormat="1" x14ac:dyDescent="0.25"/>
    <row r="892" s="1" customFormat="1" x14ac:dyDescent="0.25"/>
    <row r="893" s="1" customFormat="1" x14ac:dyDescent="0.25"/>
    <row r="894" s="1" customFormat="1" x14ac:dyDescent="0.25"/>
    <row r="895" s="1" customFormat="1" x14ac:dyDescent="0.25"/>
    <row r="896" s="1" customFormat="1" x14ac:dyDescent="0.25"/>
    <row r="897" s="1" customFormat="1" x14ac:dyDescent="0.25"/>
    <row r="898" s="1" customFormat="1" x14ac:dyDescent="0.25"/>
    <row r="899" s="1" customFormat="1" x14ac:dyDescent="0.25"/>
    <row r="900" s="1" customFormat="1" x14ac:dyDescent="0.25"/>
    <row r="901" s="1" customFormat="1" x14ac:dyDescent="0.25"/>
    <row r="902" s="1" customFormat="1" x14ac:dyDescent="0.25"/>
    <row r="903" s="1" customFormat="1" x14ac:dyDescent="0.25"/>
    <row r="904" s="1" customFormat="1" x14ac:dyDescent="0.25"/>
    <row r="905" s="1" customFormat="1" x14ac:dyDescent="0.25"/>
    <row r="906" s="1" customFormat="1" x14ac:dyDescent="0.25"/>
    <row r="907" s="1" customFormat="1" x14ac:dyDescent="0.25"/>
    <row r="908" s="1" customFormat="1" x14ac:dyDescent="0.25"/>
    <row r="909" s="1" customFormat="1" x14ac:dyDescent="0.25"/>
    <row r="910" s="1" customFormat="1" x14ac:dyDescent="0.25"/>
    <row r="911" s="1" customFormat="1" x14ac:dyDescent="0.25"/>
    <row r="912" s="1" customFormat="1" x14ac:dyDescent="0.25"/>
    <row r="913" s="1" customFormat="1" x14ac:dyDescent="0.25"/>
    <row r="914" s="1" customFormat="1" x14ac:dyDescent="0.25"/>
    <row r="915" s="1" customFormat="1" x14ac:dyDescent="0.25"/>
    <row r="916" s="1" customFormat="1" x14ac:dyDescent="0.25"/>
    <row r="917" s="1" customFormat="1" x14ac:dyDescent="0.25"/>
    <row r="918" s="1" customFormat="1" x14ac:dyDescent="0.25"/>
    <row r="919" s="1" customFormat="1" x14ac:dyDescent="0.25"/>
    <row r="920" s="1" customFormat="1" x14ac:dyDescent="0.25"/>
    <row r="921" s="1" customFormat="1" x14ac:dyDescent="0.25"/>
    <row r="922" s="1" customFormat="1" x14ac:dyDescent="0.25"/>
    <row r="923" s="1" customFormat="1" x14ac:dyDescent="0.25"/>
    <row r="924" s="1" customFormat="1" x14ac:dyDescent="0.25"/>
    <row r="925" s="1" customFormat="1" x14ac:dyDescent="0.25"/>
    <row r="926" s="1" customFormat="1" x14ac:dyDescent="0.25"/>
    <row r="927" s="1" customFormat="1" x14ac:dyDescent="0.25"/>
    <row r="928" s="1" customFormat="1" x14ac:dyDescent="0.25"/>
    <row r="929" s="1" customFormat="1" x14ac:dyDescent="0.25"/>
    <row r="930" s="1" customFormat="1" x14ac:dyDescent="0.25"/>
    <row r="931" s="1" customFormat="1" x14ac:dyDescent="0.25"/>
    <row r="932" s="1" customFormat="1" x14ac:dyDescent="0.25"/>
    <row r="933" s="1" customFormat="1" x14ac:dyDescent="0.25"/>
    <row r="934" s="1" customFormat="1" x14ac:dyDescent="0.25"/>
    <row r="935" s="1" customFormat="1" x14ac:dyDescent="0.25"/>
    <row r="936" s="1" customFormat="1" x14ac:dyDescent="0.25"/>
    <row r="937" s="1" customFormat="1" x14ac:dyDescent="0.25"/>
    <row r="938" s="1" customFormat="1" x14ac:dyDescent="0.25"/>
    <row r="939" s="1" customFormat="1" x14ac:dyDescent="0.25"/>
    <row r="940" s="1" customFormat="1" x14ac:dyDescent="0.25"/>
    <row r="941" s="1" customFormat="1" x14ac:dyDescent="0.25"/>
    <row r="942" s="1" customFormat="1" x14ac:dyDescent="0.25"/>
    <row r="943" s="1" customFormat="1" x14ac:dyDescent="0.25"/>
    <row r="944" s="1" customFormat="1" x14ac:dyDescent="0.25"/>
    <row r="945" s="1" customFormat="1" x14ac:dyDescent="0.25"/>
    <row r="946" s="1" customFormat="1" x14ac:dyDescent="0.25"/>
    <row r="947" s="1" customFormat="1" x14ac:dyDescent="0.25"/>
    <row r="948" s="1" customFormat="1" x14ac:dyDescent="0.25"/>
    <row r="949" s="1" customFormat="1" x14ac:dyDescent="0.25"/>
    <row r="950" s="1" customFormat="1" x14ac:dyDescent="0.25"/>
    <row r="951" s="1" customFormat="1" x14ac:dyDescent="0.25"/>
    <row r="952" s="1" customFormat="1" x14ac:dyDescent="0.25"/>
    <row r="953" s="1" customFormat="1" x14ac:dyDescent="0.25"/>
    <row r="954" s="1" customFormat="1" x14ac:dyDescent="0.25"/>
    <row r="955" s="1" customFormat="1" x14ac:dyDescent="0.25"/>
    <row r="956" s="1" customFormat="1" x14ac:dyDescent="0.25"/>
    <row r="957" s="1" customFormat="1" x14ac:dyDescent="0.25"/>
    <row r="958" s="1" customFormat="1" x14ac:dyDescent="0.25"/>
    <row r="959" s="1" customFormat="1" x14ac:dyDescent="0.25"/>
    <row r="960" s="1" customFormat="1" x14ac:dyDescent="0.25"/>
    <row r="961" s="1" customFormat="1" x14ac:dyDescent="0.25"/>
    <row r="962" s="1" customFormat="1" x14ac:dyDescent="0.25"/>
    <row r="963" s="1" customFormat="1" x14ac:dyDescent="0.25"/>
    <row r="964" s="1" customFormat="1" x14ac:dyDescent="0.25"/>
    <row r="965" s="1" customFormat="1" x14ac:dyDescent="0.25"/>
    <row r="966" s="1" customFormat="1" x14ac:dyDescent="0.25"/>
    <row r="967" s="1" customFormat="1" x14ac:dyDescent="0.25"/>
    <row r="968" s="1" customFormat="1" x14ac:dyDescent="0.25"/>
    <row r="969" s="1" customFormat="1" x14ac:dyDescent="0.25"/>
    <row r="970" s="1" customFormat="1" x14ac:dyDescent="0.25"/>
    <row r="971" s="1" customFormat="1" x14ac:dyDescent="0.25"/>
    <row r="972" s="1" customFormat="1" x14ac:dyDescent="0.25"/>
    <row r="973" s="1" customFormat="1" x14ac:dyDescent="0.25"/>
    <row r="974" s="1" customFormat="1" x14ac:dyDescent="0.25"/>
    <row r="975" s="1" customFormat="1" x14ac:dyDescent="0.25"/>
    <row r="976" s="1" customFormat="1" x14ac:dyDescent="0.25"/>
    <row r="977" s="1" customFormat="1" x14ac:dyDescent="0.25"/>
    <row r="978" s="1" customFormat="1" x14ac:dyDescent="0.25"/>
    <row r="979" s="1" customFormat="1" x14ac:dyDescent="0.25"/>
    <row r="980" s="1" customFormat="1" x14ac:dyDescent="0.25"/>
    <row r="981" s="1" customFormat="1" x14ac:dyDescent="0.25"/>
    <row r="982" s="1" customFormat="1" x14ac:dyDescent="0.25"/>
    <row r="983" s="1" customFormat="1" x14ac:dyDescent="0.25"/>
    <row r="984" s="1" customFormat="1" x14ac:dyDescent="0.25"/>
    <row r="985" s="1" customFormat="1" x14ac:dyDescent="0.25"/>
    <row r="986" s="1" customFormat="1" x14ac:dyDescent="0.25"/>
    <row r="987" s="1" customFormat="1" x14ac:dyDescent="0.25"/>
    <row r="988" s="1" customFormat="1" x14ac:dyDescent="0.25"/>
    <row r="989" s="1" customFormat="1" x14ac:dyDescent="0.25"/>
    <row r="990" s="1" customFormat="1" x14ac:dyDescent="0.25"/>
    <row r="991" s="1" customFormat="1" x14ac:dyDescent="0.25"/>
    <row r="992" s="1" customFormat="1" x14ac:dyDescent="0.25"/>
    <row r="993" s="1" customFormat="1" x14ac:dyDescent="0.25"/>
    <row r="994" s="1" customFormat="1" x14ac:dyDescent="0.25"/>
    <row r="995" s="1" customFormat="1" x14ac:dyDescent="0.25"/>
    <row r="996" s="1" customFormat="1" x14ac:dyDescent="0.25"/>
    <row r="997" s="1" customFormat="1" x14ac:dyDescent="0.25"/>
    <row r="998" s="1" customFormat="1" x14ac:dyDescent="0.25"/>
    <row r="999" s="1" customFormat="1" x14ac:dyDescent="0.25"/>
    <row r="1000" s="1" customFormat="1" x14ac:dyDescent="0.25"/>
    <row r="1001" s="1" customFormat="1" x14ac:dyDescent="0.25"/>
    <row r="1002" s="1" customFormat="1" x14ac:dyDescent="0.25"/>
    <row r="1003" s="1" customFormat="1" x14ac:dyDescent="0.25"/>
    <row r="1004" s="1" customFormat="1" x14ac:dyDescent="0.25"/>
    <row r="1005" s="1" customFormat="1" x14ac:dyDescent="0.25"/>
    <row r="1006" s="1" customFormat="1" x14ac:dyDescent="0.25"/>
    <row r="1007" s="1" customFormat="1" x14ac:dyDescent="0.25"/>
    <row r="1008" s="1" customFormat="1" x14ac:dyDescent="0.25"/>
    <row r="1009" s="1" customFormat="1" x14ac:dyDescent="0.25"/>
    <row r="1010" s="1" customFormat="1" x14ac:dyDescent="0.25"/>
    <row r="1011" s="1" customFormat="1" x14ac:dyDescent="0.25"/>
    <row r="1012" s="1" customFormat="1" x14ac:dyDescent="0.25"/>
    <row r="1013" s="1" customFormat="1" x14ac:dyDescent="0.25"/>
    <row r="1014" s="1" customFormat="1" x14ac:dyDescent="0.25"/>
    <row r="1015" s="1" customFormat="1" x14ac:dyDescent="0.25"/>
    <row r="1016" s="1" customFormat="1" x14ac:dyDescent="0.25"/>
    <row r="1017" s="1" customFormat="1" x14ac:dyDescent="0.25"/>
    <row r="1018" s="1" customFormat="1" x14ac:dyDescent="0.25"/>
    <row r="1019" s="1" customFormat="1" x14ac:dyDescent="0.25"/>
    <row r="1020" s="1" customFormat="1" x14ac:dyDescent="0.25"/>
    <row r="1021" s="1" customFormat="1" x14ac:dyDescent="0.25"/>
    <row r="1022" s="1" customFormat="1" x14ac:dyDescent="0.25"/>
    <row r="1023" s="1" customFormat="1" x14ac:dyDescent="0.25"/>
    <row r="1024" s="1" customFormat="1" x14ac:dyDescent="0.25"/>
    <row r="1025" s="1" customFormat="1" x14ac:dyDescent="0.25"/>
    <row r="1026" s="1" customFormat="1" x14ac:dyDescent="0.25"/>
    <row r="1027" s="1" customFormat="1" x14ac:dyDescent="0.25"/>
    <row r="1028" s="1" customFormat="1" x14ac:dyDescent="0.25"/>
    <row r="1029" s="1" customFormat="1" x14ac:dyDescent="0.25"/>
    <row r="1030" s="1" customFormat="1" x14ac:dyDescent="0.25"/>
    <row r="1031" s="1" customFormat="1" x14ac:dyDescent="0.25"/>
    <row r="1032" s="1" customFormat="1" x14ac:dyDescent="0.25"/>
    <row r="1033" s="1" customFormat="1" x14ac:dyDescent="0.25"/>
    <row r="1034" s="1" customFormat="1" x14ac:dyDescent="0.25"/>
    <row r="1035" s="1" customFormat="1" x14ac:dyDescent="0.25"/>
    <row r="1036" s="1" customFormat="1" x14ac:dyDescent="0.25"/>
    <row r="1037" s="1" customFormat="1" x14ac:dyDescent="0.25"/>
    <row r="1038" s="1" customFormat="1" x14ac:dyDescent="0.25"/>
    <row r="1039" s="1" customFormat="1" x14ac:dyDescent="0.25"/>
    <row r="1040" s="1" customFormat="1" x14ac:dyDescent="0.25"/>
    <row r="1041" s="1" customFormat="1" x14ac:dyDescent="0.25"/>
    <row r="1042" s="1" customFormat="1" x14ac:dyDescent="0.25"/>
    <row r="1043" s="1" customFormat="1" x14ac:dyDescent="0.25"/>
    <row r="1044" s="1" customFormat="1" x14ac:dyDescent="0.25"/>
    <row r="1045" s="1" customFormat="1" x14ac:dyDescent="0.25"/>
    <row r="1046" s="1" customFormat="1" x14ac:dyDescent="0.25"/>
    <row r="1047" s="1" customFormat="1" x14ac:dyDescent="0.25"/>
    <row r="1048" s="1" customFormat="1" x14ac:dyDescent="0.25"/>
    <row r="1049" s="1" customFormat="1" x14ac:dyDescent="0.25"/>
    <row r="1050" s="1" customFormat="1" x14ac:dyDescent="0.25"/>
    <row r="1051" s="1" customFormat="1" x14ac:dyDescent="0.25"/>
    <row r="1052" s="1" customFormat="1" x14ac:dyDescent="0.25"/>
    <row r="1053" s="1" customFormat="1" x14ac:dyDescent="0.25"/>
    <row r="1054" s="1" customFormat="1" x14ac:dyDescent="0.25"/>
    <row r="1055" s="1" customFormat="1" x14ac:dyDescent="0.25"/>
    <row r="1056" s="1" customFormat="1" x14ac:dyDescent="0.25"/>
    <row r="1057" s="1" customFormat="1" x14ac:dyDescent="0.25"/>
    <row r="1058" s="1" customFormat="1" x14ac:dyDescent="0.25"/>
    <row r="1059" s="1" customFormat="1" x14ac:dyDescent="0.25"/>
    <row r="1060" s="1" customFormat="1" x14ac:dyDescent="0.25"/>
    <row r="1061" s="1" customFormat="1" x14ac:dyDescent="0.25"/>
    <row r="1062" s="1" customFormat="1" x14ac:dyDescent="0.25"/>
    <row r="1063" s="1" customFormat="1" x14ac:dyDescent="0.25"/>
    <row r="1064" s="1" customFormat="1" x14ac:dyDescent="0.25"/>
    <row r="1065" s="1" customFormat="1" x14ac:dyDescent="0.25"/>
    <row r="1066" s="1" customFormat="1" x14ac:dyDescent="0.25"/>
    <row r="1067" s="1" customFormat="1" x14ac:dyDescent="0.25"/>
    <row r="1068" s="1" customFormat="1" x14ac:dyDescent="0.25"/>
    <row r="1069" s="1" customFormat="1" x14ac:dyDescent="0.25"/>
    <row r="1070" s="1" customFormat="1" x14ac:dyDescent="0.25"/>
    <row r="1071" s="1" customFormat="1" x14ac:dyDescent="0.25"/>
    <row r="1072" s="1" customFormat="1" x14ac:dyDescent="0.25"/>
    <row r="1073" s="1" customFormat="1" x14ac:dyDescent="0.25"/>
    <row r="1074" s="1" customFormat="1" x14ac:dyDescent="0.25"/>
    <row r="1075" s="1" customFormat="1" x14ac:dyDescent="0.25"/>
    <row r="1076" s="1" customFormat="1" x14ac:dyDescent="0.25"/>
    <row r="1077" s="1" customFormat="1" x14ac:dyDescent="0.25"/>
    <row r="1078" s="1" customFormat="1" x14ac:dyDescent="0.25"/>
    <row r="1079" s="1" customFormat="1" x14ac:dyDescent="0.25"/>
    <row r="1080" s="1" customFormat="1" x14ac:dyDescent="0.25"/>
    <row r="1081" s="1" customFormat="1" x14ac:dyDescent="0.25"/>
    <row r="1082" s="1" customFormat="1" x14ac:dyDescent="0.25"/>
    <row r="1083" s="1" customFormat="1" x14ac:dyDescent="0.25"/>
    <row r="1084" s="1" customFormat="1" x14ac:dyDescent="0.25"/>
    <row r="1085" s="1" customFormat="1" x14ac:dyDescent="0.25"/>
    <row r="1086" s="1" customFormat="1" x14ac:dyDescent="0.25"/>
    <row r="1087" s="1" customFormat="1" x14ac:dyDescent="0.25"/>
    <row r="1088" s="1" customFormat="1" x14ac:dyDescent="0.25"/>
    <row r="1089" s="1" customFormat="1" x14ac:dyDescent="0.25"/>
    <row r="1090" s="1" customFormat="1" x14ac:dyDescent="0.25"/>
    <row r="1091" s="1" customFormat="1" x14ac:dyDescent="0.25"/>
    <row r="1092" s="1" customFormat="1" x14ac:dyDescent="0.25"/>
    <row r="1093" s="1" customFormat="1" x14ac:dyDescent="0.25"/>
    <row r="1094" s="1" customFormat="1" x14ac:dyDescent="0.25"/>
    <row r="1095" s="1" customFormat="1" x14ac:dyDescent="0.25"/>
    <row r="1096" s="1" customFormat="1" x14ac:dyDescent="0.25"/>
    <row r="1097" s="1" customFormat="1" x14ac:dyDescent="0.25"/>
    <row r="1098" s="1" customFormat="1" x14ac:dyDescent="0.25"/>
    <row r="1099" s="1" customFormat="1" x14ac:dyDescent="0.25"/>
    <row r="1100" s="1" customFormat="1" x14ac:dyDescent="0.25"/>
    <row r="1101" s="1" customFormat="1" x14ac:dyDescent="0.25"/>
    <row r="1102" s="1" customFormat="1" x14ac:dyDescent="0.25"/>
    <row r="1103" s="1" customFormat="1" x14ac:dyDescent="0.25"/>
    <row r="1104" s="1" customFormat="1" x14ac:dyDescent="0.25"/>
    <row r="1105" s="1" customFormat="1" x14ac:dyDescent="0.25"/>
    <row r="1106" s="1" customFormat="1" x14ac:dyDescent="0.25"/>
    <row r="1107" s="1" customFormat="1" x14ac:dyDescent="0.25"/>
    <row r="1108" s="1" customFormat="1" x14ac:dyDescent="0.25"/>
    <row r="1109" s="1" customFormat="1" x14ac:dyDescent="0.25"/>
    <row r="1110" s="1" customFormat="1" x14ac:dyDescent="0.25"/>
    <row r="1111" s="1" customFormat="1" x14ac:dyDescent="0.25"/>
    <row r="1112" s="1" customFormat="1" x14ac:dyDescent="0.25"/>
    <row r="1113" s="1" customFormat="1" x14ac:dyDescent="0.25"/>
    <row r="1114" s="1" customFormat="1" x14ac:dyDescent="0.25"/>
    <row r="1115" s="1" customFormat="1" x14ac:dyDescent="0.25"/>
    <row r="1116" s="1" customFormat="1" x14ac:dyDescent="0.25"/>
    <row r="1117" s="1" customFormat="1" x14ac:dyDescent="0.25"/>
    <row r="1118" s="1" customFormat="1" x14ac:dyDescent="0.25"/>
    <row r="1119" s="1" customFormat="1" x14ac:dyDescent="0.25"/>
    <row r="1120" s="1" customFormat="1" x14ac:dyDescent="0.25"/>
    <row r="1121" s="1" customFormat="1" x14ac:dyDescent="0.25"/>
    <row r="1122" s="1" customFormat="1" x14ac:dyDescent="0.25"/>
    <row r="1123" s="1" customFormat="1" x14ac:dyDescent="0.25"/>
    <row r="1124" s="1" customFormat="1" x14ac:dyDescent="0.25"/>
    <row r="1125" s="1" customFormat="1" x14ac:dyDescent="0.25"/>
    <row r="1126" s="1" customFormat="1" x14ac:dyDescent="0.25"/>
    <row r="1127" s="1" customFormat="1" x14ac:dyDescent="0.25"/>
    <row r="1128" s="1" customFormat="1" x14ac:dyDescent="0.25"/>
    <row r="1129" s="1" customFormat="1" x14ac:dyDescent="0.25"/>
    <row r="1130" s="1" customFormat="1" x14ac:dyDescent="0.25"/>
    <row r="1131" s="1" customFormat="1" x14ac:dyDescent="0.25"/>
    <row r="1132" s="1" customFormat="1" x14ac:dyDescent="0.25"/>
    <row r="1133" s="1" customFormat="1" x14ac:dyDescent="0.25"/>
    <row r="1134" s="1" customFormat="1" x14ac:dyDescent="0.25"/>
    <row r="1135" s="1" customFormat="1" x14ac:dyDescent="0.25"/>
    <row r="1136" s="1" customFormat="1" x14ac:dyDescent="0.25"/>
    <row r="1137" s="1" customFormat="1" x14ac:dyDescent="0.25"/>
    <row r="1138" s="1" customFormat="1" x14ac:dyDescent="0.25"/>
    <row r="1139" s="1" customFormat="1" x14ac:dyDescent="0.25"/>
    <row r="1140" s="1" customFormat="1" x14ac:dyDescent="0.25"/>
    <row r="1141" s="1" customFormat="1" x14ac:dyDescent="0.25"/>
    <row r="1142" s="1" customFormat="1" x14ac:dyDescent="0.25"/>
    <row r="1143" s="1" customFormat="1" x14ac:dyDescent="0.25"/>
    <row r="1144" s="1" customFormat="1" x14ac:dyDescent="0.25"/>
    <row r="1145" s="1" customFormat="1" x14ac:dyDescent="0.25"/>
    <row r="1146" s="1" customFormat="1" x14ac:dyDescent="0.25"/>
    <row r="1147" s="1" customFormat="1" x14ac:dyDescent="0.25"/>
    <row r="1148" s="1" customFormat="1" x14ac:dyDescent="0.25"/>
    <row r="1149" s="1" customFormat="1" x14ac:dyDescent="0.25"/>
    <row r="1150" s="1" customFormat="1" x14ac:dyDescent="0.25"/>
    <row r="1151" s="1" customFormat="1" x14ac:dyDescent="0.25"/>
    <row r="1152" s="1" customFormat="1" x14ac:dyDescent="0.25"/>
    <row r="1153" s="1" customFormat="1" x14ac:dyDescent="0.25"/>
    <row r="1154" s="1" customFormat="1" x14ac:dyDescent="0.25"/>
    <row r="1155" s="1" customFormat="1" x14ac:dyDescent="0.25"/>
    <row r="1156" s="1" customFormat="1" x14ac:dyDescent="0.25"/>
    <row r="1157" s="1" customFormat="1" x14ac:dyDescent="0.25"/>
    <row r="1158" s="1" customFormat="1" x14ac:dyDescent="0.25"/>
    <row r="1159" s="1" customFormat="1" x14ac:dyDescent="0.25"/>
    <row r="1160" s="1" customFormat="1" x14ac:dyDescent="0.25"/>
    <row r="1161" s="1" customFormat="1" x14ac:dyDescent="0.25"/>
    <row r="1162" s="1" customFormat="1" x14ac:dyDescent="0.25"/>
    <row r="1163" s="1" customFormat="1" x14ac:dyDescent="0.25"/>
    <row r="1164" s="1" customFormat="1" x14ac:dyDescent="0.25"/>
    <row r="1165" s="1" customFormat="1" x14ac:dyDescent="0.25"/>
    <row r="1166" s="1" customFormat="1" x14ac:dyDescent="0.25"/>
    <row r="1167" s="1" customFormat="1" x14ac:dyDescent="0.25"/>
    <row r="1168" s="1" customFormat="1" x14ac:dyDescent="0.25"/>
    <row r="1169" s="1" customFormat="1" x14ac:dyDescent="0.25"/>
    <row r="1170" s="1" customFormat="1" x14ac:dyDescent="0.25"/>
    <row r="1171" s="1" customFormat="1" x14ac:dyDescent="0.25"/>
    <row r="1172" s="1" customFormat="1" x14ac:dyDescent="0.25"/>
    <row r="1173" s="1" customFormat="1" x14ac:dyDescent="0.25"/>
    <row r="1174" s="1" customFormat="1" x14ac:dyDescent="0.25"/>
    <row r="1175" s="1" customFormat="1" x14ac:dyDescent="0.25"/>
    <row r="1176" s="1" customFormat="1" x14ac:dyDescent="0.25"/>
    <row r="1177" s="1" customFormat="1" x14ac:dyDescent="0.25"/>
    <row r="1178" s="1" customFormat="1" x14ac:dyDescent="0.25"/>
    <row r="1179" s="1" customFormat="1" x14ac:dyDescent="0.25"/>
    <row r="1180" s="1" customFormat="1" x14ac:dyDescent="0.25"/>
    <row r="1181" s="1" customFormat="1" x14ac:dyDescent="0.25"/>
    <row r="1182" s="1" customFormat="1" x14ac:dyDescent="0.25"/>
    <row r="1183" s="1" customFormat="1" x14ac:dyDescent="0.25"/>
    <row r="1184" s="1" customFormat="1" x14ac:dyDescent="0.25"/>
    <row r="1185" s="1" customFormat="1" x14ac:dyDescent="0.25"/>
    <row r="1186" s="1" customFormat="1" x14ac:dyDescent="0.25"/>
    <row r="1187" s="1" customFormat="1" x14ac:dyDescent="0.25"/>
    <row r="1188" s="1" customFormat="1" x14ac:dyDescent="0.25"/>
    <row r="1189" s="1" customFormat="1" x14ac:dyDescent="0.25"/>
    <row r="1190" s="1" customFormat="1" x14ac:dyDescent="0.25"/>
    <row r="1191" s="1" customFormat="1" x14ac:dyDescent="0.25"/>
    <row r="1192" s="1" customFormat="1" x14ac:dyDescent="0.25"/>
    <row r="1193" s="1" customFormat="1" x14ac:dyDescent="0.25"/>
    <row r="1194" s="1" customFormat="1" x14ac:dyDescent="0.25"/>
    <row r="1195" s="1" customFormat="1" x14ac:dyDescent="0.25"/>
    <row r="1196" s="1" customFormat="1" x14ac:dyDescent="0.25"/>
    <row r="1197" s="1" customFormat="1" x14ac:dyDescent="0.25"/>
    <row r="1198" s="1" customFormat="1" x14ac:dyDescent="0.25"/>
    <row r="1199" s="1" customFormat="1" x14ac:dyDescent="0.25"/>
    <row r="1200" s="1" customFormat="1" x14ac:dyDescent="0.25"/>
    <row r="1201" s="1" customFormat="1" x14ac:dyDescent="0.25"/>
    <row r="1202" s="1" customFormat="1" x14ac:dyDescent="0.25"/>
    <row r="1203" s="1" customFormat="1" x14ac:dyDescent="0.25"/>
    <row r="1204" s="1" customFormat="1" x14ac:dyDescent="0.25"/>
    <row r="1205" s="1" customFormat="1" x14ac:dyDescent="0.25"/>
    <row r="1206" s="1" customFormat="1" x14ac:dyDescent="0.25"/>
    <row r="1207" s="1" customFormat="1" x14ac:dyDescent="0.25"/>
    <row r="1208" s="1" customFormat="1" x14ac:dyDescent="0.25"/>
    <row r="1209" s="1" customFormat="1" x14ac:dyDescent="0.25"/>
    <row r="1210" s="1" customFormat="1" x14ac:dyDescent="0.25"/>
    <row r="1211" s="1" customFormat="1" x14ac:dyDescent="0.25"/>
    <row r="1212" s="1" customFormat="1" x14ac:dyDescent="0.25"/>
    <row r="1213" s="1" customFormat="1" x14ac:dyDescent="0.25"/>
    <row r="1214" s="1" customFormat="1" x14ac:dyDescent="0.25"/>
    <row r="1215" s="1" customFormat="1" x14ac:dyDescent="0.25"/>
    <row r="1216" s="1" customFormat="1" x14ac:dyDescent="0.25"/>
    <row r="1217" s="1" customFormat="1" x14ac:dyDescent="0.25"/>
    <row r="1218" s="1" customFormat="1" x14ac:dyDescent="0.25"/>
    <row r="1219" s="1" customFormat="1" x14ac:dyDescent="0.25"/>
    <row r="1220" s="1" customFormat="1" x14ac:dyDescent="0.25"/>
    <row r="1221" s="1" customFormat="1" x14ac:dyDescent="0.25"/>
    <row r="1222" s="1" customFormat="1" x14ac:dyDescent="0.25"/>
    <row r="1223" s="1" customFormat="1" x14ac:dyDescent="0.25"/>
    <row r="1224" s="1" customFormat="1" x14ac:dyDescent="0.25"/>
    <row r="1225" s="1" customFormat="1" x14ac:dyDescent="0.25"/>
    <row r="1226" s="1" customFormat="1" x14ac:dyDescent="0.25"/>
    <row r="1227" s="1" customFormat="1" x14ac:dyDescent="0.25"/>
    <row r="1228" s="1" customFormat="1" x14ac:dyDescent="0.25"/>
    <row r="1229" s="1" customFormat="1" x14ac:dyDescent="0.25"/>
    <row r="1230" s="1" customFormat="1" x14ac:dyDescent="0.25"/>
    <row r="1231" s="1" customFormat="1" x14ac:dyDescent="0.25"/>
    <row r="1232" s="1" customFormat="1" x14ac:dyDescent="0.25"/>
    <row r="1233" s="1" customFormat="1" x14ac:dyDescent="0.25"/>
    <row r="1234" s="1" customFormat="1" x14ac:dyDescent="0.25"/>
    <row r="1235" s="1" customFormat="1" x14ac:dyDescent="0.25"/>
    <row r="1236" s="1" customFormat="1" x14ac:dyDescent="0.25"/>
    <row r="1237" s="1" customFormat="1" x14ac:dyDescent="0.25"/>
    <row r="1238" s="1" customFormat="1" x14ac:dyDescent="0.25"/>
    <row r="1239" s="1" customFormat="1" x14ac:dyDescent="0.25"/>
    <row r="1240" s="1" customFormat="1" x14ac:dyDescent="0.25"/>
    <row r="1241" s="1" customFormat="1" x14ac:dyDescent="0.25"/>
    <row r="1242" s="1" customFormat="1" x14ac:dyDescent="0.25"/>
    <row r="1243" s="1" customFormat="1" x14ac:dyDescent="0.25"/>
    <row r="1244" s="1" customFormat="1" x14ac:dyDescent="0.25"/>
    <row r="1245" s="1" customFormat="1" x14ac:dyDescent="0.25"/>
    <row r="1246" s="1" customFormat="1" x14ac:dyDescent="0.25"/>
    <row r="1247" s="1" customFormat="1" x14ac:dyDescent="0.25"/>
    <row r="1248" s="1" customFormat="1" x14ac:dyDescent="0.25"/>
    <row r="1249" s="1" customFormat="1" x14ac:dyDescent="0.25"/>
    <row r="1250" s="1" customFormat="1" x14ac:dyDescent="0.25"/>
    <row r="1251" s="1" customFormat="1" x14ac:dyDescent="0.25"/>
    <row r="1252" s="1" customFormat="1" x14ac:dyDescent="0.25"/>
    <row r="1253" s="1" customFormat="1" x14ac:dyDescent="0.25"/>
    <row r="1254" s="1" customFormat="1" x14ac:dyDescent="0.25"/>
    <row r="1255" s="1" customFormat="1" x14ac:dyDescent="0.25"/>
    <row r="1256" s="1" customFormat="1" x14ac:dyDescent="0.25"/>
    <row r="1257" s="1" customFormat="1" x14ac:dyDescent="0.25"/>
    <row r="1258" s="1" customFormat="1" x14ac:dyDescent="0.25"/>
    <row r="1259" s="1" customFormat="1" x14ac:dyDescent="0.25"/>
    <row r="1260" s="1" customFormat="1" x14ac:dyDescent="0.25"/>
    <row r="1261" s="1" customFormat="1" x14ac:dyDescent="0.25"/>
    <row r="1262" s="1" customFormat="1" x14ac:dyDescent="0.25"/>
    <row r="1263" s="1" customFormat="1" x14ac:dyDescent="0.25"/>
    <row r="1264" s="1" customFormat="1" x14ac:dyDescent="0.25"/>
    <row r="1265" s="1" customFormat="1" x14ac:dyDescent="0.25"/>
    <row r="1266" s="1" customFormat="1" x14ac:dyDescent="0.25"/>
    <row r="1267" s="1" customFormat="1" x14ac:dyDescent="0.25"/>
    <row r="1268" s="1" customFormat="1" x14ac:dyDescent="0.25"/>
  </sheetData>
  <mergeCells count="32">
    <mergeCell ref="C4:G4"/>
    <mergeCell ref="H4:L4"/>
    <mergeCell ref="M4:Q4"/>
    <mergeCell ref="R4:V4"/>
    <mergeCell ref="C19:G19"/>
    <mergeCell ref="H19:L19"/>
    <mergeCell ref="M19:Q19"/>
    <mergeCell ref="R19:V19"/>
    <mergeCell ref="R11:V11"/>
    <mergeCell ref="C16:F16"/>
    <mergeCell ref="H11:L11"/>
    <mergeCell ref="H16:K16"/>
    <mergeCell ref="M11:Q11"/>
    <mergeCell ref="M16:P16"/>
    <mergeCell ref="C11:G11"/>
    <mergeCell ref="R16:U16"/>
    <mergeCell ref="C9:F9"/>
    <mergeCell ref="C8:F8"/>
    <mergeCell ref="R9:U9"/>
    <mergeCell ref="H9:K9"/>
    <mergeCell ref="M5:P5"/>
    <mergeCell ref="M7:P7"/>
    <mergeCell ref="M8:P8"/>
    <mergeCell ref="M9:P9"/>
    <mergeCell ref="R5:U5"/>
    <mergeCell ref="R7:U7"/>
    <mergeCell ref="R8:U8"/>
    <mergeCell ref="C5:F5"/>
    <mergeCell ref="H5:K5"/>
    <mergeCell ref="H7:K7"/>
    <mergeCell ref="H8:K8"/>
    <mergeCell ref="C7:F7"/>
  </mergeCells>
  <conditionalFormatting sqref="C13:G15">
    <cfRule type="expression" dxfId="34" priority="11">
      <formula>+$G$5="NO"</formula>
    </cfRule>
    <cfRule type="expression" dxfId="33" priority="29">
      <formula>$G$6="SI"</formula>
    </cfRule>
  </conditionalFormatting>
  <conditionalFormatting sqref="C16:G16">
    <cfRule type="expression" dxfId="32" priority="28">
      <formula>$C$16="COMPILAZIONE COMPLETATA CORRETTAMENTE"</formula>
    </cfRule>
  </conditionalFormatting>
  <conditionalFormatting sqref="G6">
    <cfRule type="expression" dxfId="31" priority="7">
      <formula>+$G$5="NO"</formula>
    </cfRule>
  </conditionalFormatting>
  <conditionalFormatting sqref="H16:K16">
    <cfRule type="expression" dxfId="30" priority="27">
      <formula>$H$16="COMPILAZIONE COMPLETATA CORRETTAMENTE"</formula>
    </cfRule>
  </conditionalFormatting>
  <conditionalFormatting sqref="H13:L15">
    <cfRule type="expression" dxfId="29" priority="10">
      <formula>+$L$5="NO"</formula>
    </cfRule>
    <cfRule type="expression" dxfId="28" priority="24">
      <formula>$L$6="SI"</formula>
    </cfRule>
  </conditionalFormatting>
  <conditionalFormatting sqref="L6">
    <cfRule type="expression" dxfId="27" priority="6">
      <formula>+$L$5="NO"</formula>
    </cfRule>
  </conditionalFormatting>
  <conditionalFormatting sqref="L16">
    <cfRule type="expression" dxfId="26" priority="3">
      <formula>$C$16="COMPILAZIONE COMPLETATA CORRETTAMENTE"</formula>
    </cfRule>
  </conditionalFormatting>
  <conditionalFormatting sqref="M16:P16">
    <cfRule type="expression" dxfId="25" priority="26">
      <formula>$M$16="COMPILAZIONE COMPLETATA CORRETTAMENTE"</formula>
    </cfRule>
  </conditionalFormatting>
  <conditionalFormatting sqref="M13:Q15">
    <cfRule type="expression" dxfId="24" priority="9">
      <formula>+$Q$5="NO"</formula>
    </cfRule>
    <cfRule type="expression" dxfId="23" priority="23">
      <formula>$Q$6="SI"</formula>
    </cfRule>
  </conditionalFormatting>
  <conditionalFormatting sqref="Q6">
    <cfRule type="expression" dxfId="22" priority="5">
      <formula>$Q$5="NO"</formula>
    </cfRule>
  </conditionalFormatting>
  <conditionalFormatting sqref="Q16">
    <cfRule type="expression" dxfId="21" priority="2">
      <formula>$C$16="COMPILAZIONE COMPLETATA CORRETTAMENTE"</formula>
    </cfRule>
  </conditionalFormatting>
  <conditionalFormatting sqref="R16:U16">
    <cfRule type="expression" dxfId="20" priority="25">
      <formula>$R$16="COMPILAZIONE COMPLETATA CORRETTAMENTE"</formula>
    </cfRule>
  </conditionalFormatting>
  <conditionalFormatting sqref="R13:V15">
    <cfRule type="expression" dxfId="19" priority="8">
      <formula>+$V$5="NO"</formula>
    </cfRule>
    <cfRule type="expression" dxfId="18" priority="22">
      <formula>$V$6="SI"</formula>
    </cfRule>
  </conditionalFormatting>
  <conditionalFormatting sqref="V6">
    <cfRule type="expression" dxfId="17" priority="4">
      <formula>+$V$5="NO"</formula>
    </cfRule>
  </conditionalFormatting>
  <conditionalFormatting sqref="V16">
    <cfRule type="expression" dxfId="16" priority="1">
      <formula>$C$16="COMPILAZIONE COMPLETATA CORRETTAMENTE"</formula>
    </cfRule>
  </conditionalFormatting>
  <dataValidations count="3">
    <dataValidation type="custom" allowBlank="1" showInputMessage="1" showErrorMessage="1" sqref="Q13:T14 V13:V14 G13:J14 D13:E14 L13:O14" xr:uid="{00000000-0002-0000-1600-000000000000}">
      <formula1>XFD13+A13+B13+XFD14+A14+B14+D13+D14=D7</formula1>
    </dataValidation>
    <dataValidation type="list" allowBlank="1" showInputMessage="1" showErrorMessage="1" sqref="G6 L6 Q6 V6" xr:uid="{00000000-0002-0000-1600-000001000000}">
      <formula1>"SI,NO"</formula1>
    </dataValidation>
    <dataValidation type="custom" allowBlank="1" showInputMessage="1" showErrorMessage="1" sqref="C13:C14" xr:uid="{00000000-0002-0000-1600-000002000000}">
      <formula1>XFC13+XFD13+A13+XFC14+XFD14+A14+C13+C14=#REF!</formula1>
    </dataValidation>
  </dataValidation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CC99"/>
  </sheetPr>
  <dimension ref="A1:O95"/>
  <sheetViews>
    <sheetView topLeftCell="A7" zoomScaleNormal="100" workbookViewId="0">
      <selection activeCell="G17" sqref="G17"/>
    </sheetView>
  </sheetViews>
  <sheetFormatPr defaultColWidth="9.140625" defaultRowHeight="16.5" x14ac:dyDescent="0.3"/>
  <cols>
    <col min="1" max="1" width="5.85546875" style="5" customWidth="1"/>
    <col min="2" max="2" width="55.7109375" style="5" customWidth="1"/>
    <col min="3" max="3" width="15.5703125" style="5" customWidth="1"/>
    <col min="4" max="7" width="21" style="5" customWidth="1"/>
    <col min="8" max="8" width="18.28515625" style="5" customWidth="1"/>
    <col min="9" max="9" width="5.7109375" style="5" customWidth="1"/>
    <col min="10" max="10" width="63.140625" style="5" customWidth="1"/>
    <col min="11" max="15" width="12.42578125" style="5" customWidth="1"/>
    <col min="16" max="16" width="57.7109375" style="5" customWidth="1"/>
    <col min="17" max="20" width="16.85546875" style="5" customWidth="1"/>
    <col min="21" max="16384" width="9.140625" style="5"/>
  </cols>
  <sheetData>
    <row r="1" spans="1:9" s="4" customFormat="1" ht="33" customHeight="1" thickBot="1" x14ac:dyDescent="0.3">
      <c r="A1" s="2"/>
      <c r="B1" s="3" t="s">
        <v>356</v>
      </c>
    </row>
    <row r="2" spans="1:9" ht="17.25" thickTop="1" x14ac:dyDescent="0.3">
      <c r="I2" s="8"/>
    </row>
    <row r="3" spans="1:9" x14ac:dyDescent="0.3">
      <c r="I3" s="8"/>
    </row>
    <row r="4" spans="1:9" x14ac:dyDescent="0.3">
      <c r="D4" s="1080">
        <v>2022</v>
      </c>
      <c r="E4" s="1080"/>
      <c r="F4" s="1080"/>
      <c r="G4" s="1080"/>
      <c r="I4" s="8"/>
    </row>
    <row r="5" spans="1:9" s="10" customFormat="1" ht="38.1" customHeight="1" x14ac:dyDescent="0.25">
      <c r="B5" s="1094" t="s">
        <v>357</v>
      </c>
      <c r="C5" s="1095"/>
      <c r="D5" s="79">
        <f t="array" ref="D5:G5">+TRANSPOSE(IN_Par_22!D9:D12)</f>
        <v>0</v>
      </c>
      <c r="E5" s="79">
        <v>0</v>
      </c>
      <c r="F5" s="79" t="str">
        <v>-</v>
      </c>
      <c r="G5" s="79">
        <v>0</v>
      </c>
      <c r="I5" s="30"/>
    </row>
    <row r="6" spans="1:9" ht="18.95" customHeight="1" x14ac:dyDescent="0.4">
      <c r="B6" s="35" t="s">
        <v>358</v>
      </c>
      <c r="C6" s="36" t="s">
        <v>359</v>
      </c>
      <c r="D6" s="34" t="e">
        <f>+SUMIFS(#REF!,#REF!,CK_22!D$5,#REF!,"cespiti gestore")</f>
        <v>#REF!</v>
      </c>
      <c r="E6" s="34" t="e">
        <f>+SUMIFS(#REF!,#REF!,CK_22!E$5,#REF!,"cespiti gestore")</f>
        <v>#REF!</v>
      </c>
      <c r="F6" s="34" t="e">
        <f>+SUMIFS(#REF!,#REF!,CK_22!F$5,#REF!,"cespiti gestore")</f>
        <v>#REF!</v>
      </c>
      <c r="G6" s="34" t="e">
        <f>+SUMIFS(#REF!,#REF!,CK_22!G$5,#REF!,"cespiti gestore")</f>
        <v>#REF!</v>
      </c>
      <c r="I6" s="8"/>
    </row>
    <row r="7" spans="1:9" ht="18.95" customHeight="1" x14ac:dyDescent="0.4">
      <c r="B7" s="53" t="s">
        <v>360</v>
      </c>
      <c r="C7" s="416" t="s">
        <v>184</v>
      </c>
      <c r="D7" s="476">
        <f>IN_BIL_Gest_20!G35*(1+Tabelle!$C$4)*(1+Tabelle!$D$4)</f>
        <v>0</v>
      </c>
      <c r="E7" s="54">
        <f>IN_BIL_Gest_20!G95*(1+Tabelle!$C$4)*(1+Tabelle!$D$4)</f>
        <v>0</v>
      </c>
      <c r="F7" s="54">
        <f>IN_BIL_Gest_20!G155*(1+Tabelle!$C$4)*(1+Tabelle!$D$4)</f>
        <v>0</v>
      </c>
      <c r="G7" s="100" t="e">
        <f>#REF!*(1+Tabelle!$C$4)*(1+Tabelle!$D$4)</f>
        <v>#REF!</v>
      </c>
      <c r="H7" s="8"/>
      <c r="I7" s="8"/>
    </row>
    <row r="8" spans="1:9" ht="18.95" customHeight="1" x14ac:dyDescent="0.3">
      <c r="B8" s="1081" t="s">
        <v>331</v>
      </c>
      <c r="C8" s="1082"/>
      <c r="D8" s="477">
        <f>IN_BIL_Gest_20!C35*(1+Tabelle!$C$4)*(1+Tabelle!$D$4)</f>
        <v>0</v>
      </c>
      <c r="E8" s="49">
        <f>IN_BIL_Gest_20!C95*(1+Tabelle!$C$4)*(1+Tabelle!$D$4)</f>
        <v>0</v>
      </c>
      <c r="F8" s="49">
        <f>IN_BIL_Gest_20!C155*(1+Tabelle!$C$4)*(1+Tabelle!$D$4)</f>
        <v>0</v>
      </c>
      <c r="G8" s="101" t="e">
        <f>#REF!*(1+Tabelle!$C$4)*(1+Tabelle!$D$4)</f>
        <v>#REF!</v>
      </c>
      <c r="H8" s="8"/>
      <c r="I8" s="8"/>
    </row>
    <row r="9" spans="1:9" ht="18.95" customHeight="1" x14ac:dyDescent="0.3">
      <c r="B9" s="1083" t="s">
        <v>332</v>
      </c>
      <c r="C9" s="1084"/>
      <c r="D9" s="478">
        <f>IN_BIL_Gest_20!D35*(1+Tabelle!$C$4)*(1+Tabelle!$D$4)</f>
        <v>0</v>
      </c>
      <c r="E9" s="50">
        <f>IN_BIL_Gest_20!D95*(1+Tabelle!$C$4)*(1+Tabelle!$D$4)</f>
        <v>0</v>
      </c>
      <c r="F9" s="50">
        <f>IN_BIL_Gest_20!D155*(1+Tabelle!$C$4)*(1+Tabelle!$D$4)</f>
        <v>0</v>
      </c>
      <c r="G9" s="102" t="e">
        <f>#REF!*(1+Tabelle!$C$4)*(1+Tabelle!$D$4)</f>
        <v>#REF!</v>
      </c>
      <c r="H9" s="8"/>
      <c r="I9" s="8"/>
    </row>
    <row r="10" spans="1:9" ht="30" customHeight="1" x14ac:dyDescent="0.3">
      <c r="B10" s="1085" t="s">
        <v>333</v>
      </c>
      <c r="C10" s="1086"/>
      <c r="D10" s="478">
        <f>IN_BIL_Gest_20!E35*(1+Tabelle!$C$4)*(1+Tabelle!$D$4)</f>
        <v>0</v>
      </c>
      <c r="E10" s="50">
        <f>IN_BIL_Gest_20!E95*(1+Tabelle!$C$4)*(1+Tabelle!$D$4)</f>
        <v>0</v>
      </c>
      <c r="F10" s="50">
        <f>IN_BIL_Gest_20!E155*(1+Tabelle!$C$4)*(1+Tabelle!$D$4)</f>
        <v>0</v>
      </c>
      <c r="G10" s="102" t="e">
        <f>#REF!*(1+Tabelle!$C$4)*(1+Tabelle!$D$4)</f>
        <v>#REF!</v>
      </c>
      <c r="H10" s="8"/>
      <c r="I10" s="8"/>
    </row>
    <row r="11" spans="1:9" ht="18.95" customHeight="1" x14ac:dyDescent="0.3">
      <c r="B11" s="1087" t="s">
        <v>334</v>
      </c>
      <c r="C11" s="1088"/>
      <c r="D11" s="479">
        <f>IN_BIL_Gest_20!F35*(1+Tabelle!$C$4)*(1+Tabelle!$D$4)</f>
        <v>0</v>
      </c>
      <c r="E11" s="51">
        <f>IN_BIL_Gest_20!F95*(1+Tabelle!$C$4)*(1+Tabelle!$D$4)</f>
        <v>0</v>
      </c>
      <c r="F11" s="51">
        <f>IN_BIL_Gest_20!F155*(1+Tabelle!$C$4)*(1+Tabelle!$D$4)</f>
        <v>0</v>
      </c>
      <c r="G11" s="103" t="e">
        <f>#REF!*(1+Tabelle!$C$4)*(1+Tabelle!$D$4)</f>
        <v>#REF!</v>
      </c>
      <c r="H11" s="8"/>
      <c r="I11" s="8"/>
    </row>
    <row r="12" spans="1:9" ht="18.95" customHeight="1" x14ac:dyDescent="0.4">
      <c r="B12" s="55" t="s">
        <v>361</v>
      </c>
      <c r="C12" s="56" t="s">
        <v>362</v>
      </c>
      <c r="D12" s="52" t="e">
        <f>+MAX((D23+D26-D27)*$D$37+D25*$D$38,0)</f>
        <v>#REF!</v>
      </c>
      <c r="E12" s="52" t="e">
        <f>+MAX((E23+E26-E27)*$D$37+E25*$D$38,0)</f>
        <v>#REF!</v>
      </c>
      <c r="F12" s="52" t="e">
        <f>+MAX((F23+F26-F27)*$D$37+F25*$D$38,0)</f>
        <v>#REF!</v>
      </c>
      <c r="G12" s="52" t="e">
        <f>+MAX((G23+G26-G27)*$D$37+G25*$D$38,0)</f>
        <v>#REF!</v>
      </c>
      <c r="H12" s="8"/>
      <c r="I12" s="8"/>
    </row>
    <row r="13" spans="1:9" ht="18.95" customHeight="1" x14ac:dyDescent="0.4">
      <c r="B13" s="37" t="s">
        <v>363</v>
      </c>
      <c r="C13" s="36" t="s">
        <v>364</v>
      </c>
      <c r="D13" s="34" t="e">
        <f>+SUMPRODUCT(#REF!,#REF!)</f>
        <v>#REF!</v>
      </c>
      <c r="E13" s="34" t="e">
        <f>+SUMPRODUCT(#REF!,#REF!)</f>
        <v>#REF!</v>
      </c>
      <c r="F13" s="34" t="e">
        <f>+SUMPRODUCT(#REF!,#REF!)</f>
        <v>#REF!</v>
      </c>
      <c r="G13" s="34" t="e">
        <f>+SUMPRODUCT(#REF!,#REF!)</f>
        <v>#REF!</v>
      </c>
      <c r="I13" s="8"/>
    </row>
    <row r="14" spans="1:9" ht="33" x14ac:dyDescent="0.4">
      <c r="B14" s="37" t="s">
        <v>365</v>
      </c>
      <c r="C14" s="36" t="s">
        <v>366</v>
      </c>
      <c r="D14" s="34" t="e">
        <f>IF(IN_BIL_Gest_20!C18="SI",0,D51)</f>
        <v>#REF!</v>
      </c>
      <c r="E14" s="34" t="e">
        <f>IF(IN_BIL_Gest_20!C78="SI",0,E51)</f>
        <v>#REF!</v>
      </c>
      <c r="F14" s="34" t="e">
        <f>IF(IN_BIL_Gest_20!C138="SI",0,F51)</f>
        <v>#REF!</v>
      </c>
      <c r="G14" s="34" t="e">
        <f>IF(#REF!="SI",0,G51)</f>
        <v>#REF!</v>
      </c>
      <c r="I14" s="8"/>
    </row>
    <row r="15" spans="1:9" ht="19.5" x14ac:dyDescent="0.4">
      <c r="B15" s="47" t="s">
        <v>357</v>
      </c>
      <c r="C15" s="16" t="s">
        <v>367</v>
      </c>
      <c r="D15" s="17" t="e">
        <f>+D6+D7+D12+D13+D14</f>
        <v>#REF!</v>
      </c>
      <c r="E15" s="17" t="e">
        <f>+E6+E7+E12+E13</f>
        <v>#REF!</v>
      </c>
      <c r="F15" s="17" t="e">
        <f>+F6+F7+F12+F13</f>
        <v>#REF!</v>
      </c>
      <c r="G15" s="17" t="e">
        <f>+G6+G7+G12+G13</f>
        <v>#REF!</v>
      </c>
      <c r="I15" s="8"/>
    </row>
    <row r="16" spans="1:9" x14ac:dyDescent="0.3">
      <c r="I16" s="8"/>
    </row>
    <row r="18" spans="2:15" s="18" customFormat="1" ht="33" customHeight="1" thickBot="1" x14ac:dyDescent="0.4">
      <c r="B18" s="32" t="s">
        <v>368</v>
      </c>
    </row>
    <row r="19" spans="2:15" ht="17.25" thickTop="1" x14ac:dyDescent="0.3"/>
    <row r="20" spans="2:15" x14ac:dyDescent="0.3">
      <c r="B20" s="13"/>
    </row>
    <row r="21" spans="2:15" x14ac:dyDescent="0.3">
      <c r="D21" s="1080">
        <v>2022</v>
      </c>
      <c r="E21" s="1080"/>
      <c r="F21" s="1080"/>
      <c r="G21" s="1080"/>
    </row>
    <row r="22" spans="2:15" s="10" customFormat="1" ht="38.1" customHeight="1" x14ac:dyDescent="0.25">
      <c r="D22" s="79">
        <f>+D5</f>
        <v>0</v>
      </c>
      <c r="E22" s="79">
        <f>+E5</f>
        <v>0</v>
      </c>
      <c r="F22" s="79" t="str">
        <f>+F5</f>
        <v>-</v>
      </c>
      <c r="G22" s="79">
        <f>+G5</f>
        <v>0</v>
      </c>
    </row>
    <row r="23" spans="2:15" ht="19.5" x14ac:dyDescent="0.4">
      <c r="B23" s="39" t="s">
        <v>369</v>
      </c>
      <c r="C23" s="40" t="s">
        <v>370</v>
      </c>
      <c r="D23" s="34" t="e">
        <f>+D24+D25</f>
        <v>#REF!</v>
      </c>
      <c r="E23" s="34" t="e">
        <f t="shared" ref="E23:G23" si="0">+E24+E25</f>
        <v>#REF!</v>
      </c>
      <c r="F23" s="34" t="e">
        <f t="shared" si="0"/>
        <v>#REF!</v>
      </c>
      <c r="G23" s="34" t="e">
        <f t="shared" si="0"/>
        <v>#REF!</v>
      </c>
    </row>
    <row r="24" spans="2:15" x14ac:dyDescent="0.3">
      <c r="B24" s="41"/>
      <c r="C24" s="42" t="s">
        <v>371</v>
      </c>
      <c r="D24" s="34" t="e">
        <f>+SUMIFS(#REF!,#REF!,CK_22!D$5,#REF!,"cespiti gestore",#REF!,"&lt;2018")</f>
        <v>#REF!</v>
      </c>
      <c r="E24" s="34" t="e">
        <f>+SUMIFS(#REF!,#REF!,CK_22!E$5,#REF!,"cespiti gestore",#REF!,"&lt;2018")</f>
        <v>#REF!</v>
      </c>
      <c r="F24" s="34" t="e">
        <f>+SUMIFS(#REF!,#REF!,CK_22!F$5,#REF!,"cespiti gestore",#REF!,"&lt;2018")</f>
        <v>#REF!</v>
      </c>
      <c r="G24" s="34" t="e">
        <f>+SUMIFS(#REF!,#REF!,CK_22!G$5,#REF!,"cespiti gestore",#REF!,"&lt;2018")</f>
        <v>#REF!</v>
      </c>
    </row>
    <row r="25" spans="2:15" x14ac:dyDescent="0.3">
      <c r="B25" s="43"/>
      <c r="C25" s="42" t="s">
        <v>372</v>
      </c>
      <c r="D25" s="34" t="e">
        <f>+SUMIFS(#REF!,#REF!,CK_22!D$5,#REF!,"cespiti gestore",#REF!,"&gt;=2018")</f>
        <v>#REF!</v>
      </c>
      <c r="E25" s="34" t="e">
        <f>+SUMIFS(#REF!,#REF!,CK_22!E$5,#REF!,"cespiti gestore",#REF!,"&gt;=2018")</f>
        <v>#REF!</v>
      </c>
      <c r="F25" s="34" t="e">
        <f>+SUMIFS(#REF!,#REF!,CK_22!F$5,#REF!,"cespiti gestore",#REF!,"&gt;=2018")</f>
        <v>#REF!</v>
      </c>
      <c r="G25" s="34" t="e">
        <f>+SUMIFS(#REF!,#REF!,CK_22!G$5,#REF!,"cespiti gestore",#REF!,"&gt;=2018")</f>
        <v>#REF!</v>
      </c>
    </row>
    <row r="26" spans="2:15" ht="19.5" x14ac:dyDescent="0.4">
      <c r="B26" s="44" t="s">
        <v>373</v>
      </c>
      <c r="C26" s="36" t="s">
        <v>374</v>
      </c>
      <c r="D26" s="34">
        <f>+D35</f>
        <v>0</v>
      </c>
      <c r="E26" s="34">
        <f>+E35</f>
        <v>0</v>
      </c>
      <c r="F26" s="34">
        <f>+F35</f>
        <v>0</v>
      </c>
      <c r="G26" s="34" t="e">
        <f>+G35</f>
        <v>#REF!</v>
      </c>
    </row>
    <row r="27" spans="2:15" ht="18" customHeight="1" x14ac:dyDescent="0.4">
      <c r="B27" s="45" t="s">
        <v>375</v>
      </c>
      <c r="C27" s="36" t="s">
        <v>376</v>
      </c>
      <c r="D27" s="34">
        <f>IN_BIL_Gest_20!$C$57</f>
        <v>0</v>
      </c>
      <c r="E27" s="34">
        <f>IN_BIL_Gest_20!$C$117</f>
        <v>0</v>
      </c>
      <c r="F27" s="34">
        <f>IN_BIL_Gest_20!$C$177</f>
        <v>0</v>
      </c>
      <c r="G27" s="34" t="e">
        <f>#REF!</f>
        <v>#REF!</v>
      </c>
      <c r="H27" s="8"/>
    </row>
    <row r="28" spans="2:15" s="10" customFormat="1" ht="18.75" x14ac:dyDescent="0.25">
      <c r="B28" s="79" t="s">
        <v>377</v>
      </c>
      <c r="C28" s="104" t="s">
        <v>378</v>
      </c>
      <c r="D28" s="105" t="e">
        <f>MAX((+D23+D26-D27),0)</f>
        <v>#REF!</v>
      </c>
      <c r="E28" s="105" t="e">
        <f t="shared" ref="E28:G28" si="1">MAX((+E23+E26-E27),0)</f>
        <v>#REF!</v>
      </c>
      <c r="F28" s="105" t="e">
        <f t="shared" si="1"/>
        <v>#REF!</v>
      </c>
      <c r="G28" s="105" t="e">
        <f t="shared" si="1"/>
        <v>#REF!</v>
      </c>
    </row>
    <row r="30" spans="2:15" x14ac:dyDescent="0.3">
      <c r="B30" s="27"/>
    </row>
    <row r="31" spans="2:15" x14ac:dyDescent="0.3">
      <c r="D31" s="1089">
        <v>2022</v>
      </c>
      <c r="E31" s="1090"/>
      <c r="F31" s="1090"/>
      <c r="G31" s="1091"/>
      <c r="O31" s="8"/>
    </row>
    <row r="32" spans="2:15" s="10" customFormat="1" ht="38.1" customHeight="1" x14ac:dyDescent="0.25">
      <c r="D32" s="79">
        <f>+D5</f>
        <v>0</v>
      </c>
      <c r="E32" s="79">
        <f>+E5</f>
        <v>0</v>
      </c>
      <c r="F32" s="79" t="str">
        <f>+F5</f>
        <v>-</v>
      </c>
      <c r="G32" s="79">
        <f>+G5</f>
        <v>0</v>
      </c>
      <c r="O32" s="30"/>
    </row>
    <row r="33" spans="1:15" x14ac:dyDescent="0.3">
      <c r="C33" s="36" t="s">
        <v>379</v>
      </c>
      <c r="D33" s="48">
        <f>IN_BIL_Gest_20!$C$7</f>
        <v>0</v>
      </c>
      <c r="E33" s="48">
        <f>IN_BIL_Gest_20!$C$67</f>
        <v>0</v>
      </c>
      <c r="F33" s="48">
        <f>IN_BIL_Gest_20!$C$127</f>
        <v>0</v>
      </c>
      <c r="G33" s="48" t="e">
        <f>#REF!</f>
        <v>#REF!</v>
      </c>
      <c r="H33" s="8"/>
      <c r="O33" s="8"/>
    </row>
    <row r="34" spans="1:15" ht="19.5" x14ac:dyDescent="0.4">
      <c r="C34" s="36" t="s">
        <v>380</v>
      </c>
      <c r="D34" s="34">
        <f>SUM(IN_BIL_Gest_20!C22:K23)</f>
        <v>0</v>
      </c>
      <c r="E34" s="34">
        <f>SUM(IN_BIL_Gest_20!C82:K83)</f>
        <v>0</v>
      </c>
      <c r="F34" s="34">
        <f>SUM(IN_BIL_Gest_20!C142:K143)</f>
        <v>0</v>
      </c>
      <c r="G34" s="34" t="e">
        <f>SUM(#REF!)</f>
        <v>#REF!</v>
      </c>
      <c r="H34" s="8"/>
      <c r="O34" s="8"/>
    </row>
    <row r="35" spans="1:15" x14ac:dyDescent="0.3">
      <c r="C35" s="47" t="s">
        <v>381</v>
      </c>
      <c r="D35" s="17">
        <f>(+(D33*90/365)-(D34*60/365))*(1+Tabelle!$C$4)*(1+Tabelle!$D$4)</f>
        <v>0</v>
      </c>
      <c r="E35" s="17">
        <f>(+(E33*90/365)-(E34*60/365))*(1+Tabelle!$C$4)*(1+Tabelle!$D$4)</f>
        <v>0</v>
      </c>
      <c r="F35" s="17">
        <f>(+(F33*90/365)-(F34*60/365))*(1+Tabelle!$C$4)*(1+Tabelle!$D$4)</f>
        <v>0</v>
      </c>
      <c r="G35" s="17" t="e">
        <f>(+(G33*90/365)-(G34*60/365))*(1+Tabelle!$C$4)*(1+Tabelle!$D$4)</f>
        <v>#REF!</v>
      </c>
      <c r="H35" s="8"/>
    </row>
    <row r="37" spans="1:15" x14ac:dyDescent="0.3">
      <c r="B37" s="1092" t="s">
        <v>382</v>
      </c>
      <c r="C37" s="1093"/>
      <c r="D37" s="425">
        <v>6.3E-2</v>
      </c>
      <c r="E37" s="29"/>
    </row>
    <row r="38" spans="1:15" x14ac:dyDescent="0.3">
      <c r="B38" s="1092" t="s">
        <v>383</v>
      </c>
      <c r="C38" s="1093"/>
      <c r="D38" s="46">
        <v>0.01</v>
      </c>
    </row>
    <row r="42" spans="1:15" x14ac:dyDescent="0.3">
      <c r="A42" s="8"/>
    </row>
    <row r="43" spans="1:15" s="18" customFormat="1" ht="33" customHeight="1" thickBot="1" x14ac:dyDescent="0.4">
      <c r="B43" s="32" t="s">
        <v>384</v>
      </c>
    </row>
    <row r="44" spans="1:15" ht="17.25" thickTop="1" x14ac:dyDescent="0.3">
      <c r="B44" s="13"/>
    </row>
    <row r="45" spans="1:15" x14ac:dyDescent="0.3">
      <c r="D45" s="1089">
        <v>2022</v>
      </c>
      <c r="E45" s="1090"/>
      <c r="F45" s="1090"/>
      <c r="G45" s="1091"/>
    </row>
    <row r="46" spans="1:15" s="10" customFormat="1" ht="38.1" customHeight="1" x14ac:dyDescent="0.25">
      <c r="A46" s="11"/>
      <c r="B46" s="122" t="s">
        <v>385</v>
      </c>
      <c r="C46" s="432"/>
      <c r="D46" s="79">
        <f>+D5</f>
        <v>0</v>
      </c>
      <c r="E46" s="79">
        <f>+E5</f>
        <v>0</v>
      </c>
      <c r="F46" s="79" t="str">
        <f>+F5</f>
        <v>-</v>
      </c>
      <c r="G46" s="79">
        <f>+G5</f>
        <v>0</v>
      </c>
    </row>
    <row r="47" spans="1:15" x14ac:dyDescent="0.3">
      <c r="A47" s="27"/>
      <c r="B47" s="114" t="s">
        <v>386</v>
      </c>
      <c r="C47" s="40"/>
      <c r="D47" s="34" t="e">
        <f>+IF(D63&lt;D55,D63,D55)</f>
        <v>#REF!</v>
      </c>
      <c r="E47" s="34" t="e">
        <f t="shared" ref="D47:G50" si="2">+IF(E63&lt;E55,E63,E55)</f>
        <v>#REF!</v>
      </c>
      <c r="F47" s="34" t="e">
        <f t="shared" si="2"/>
        <v>#REF!</v>
      </c>
      <c r="G47" s="34" t="e">
        <f t="shared" si="2"/>
        <v>#REF!</v>
      </c>
    </row>
    <row r="48" spans="1:15" ht="17.45" customHeight="1" x14ac:dyDescent="0.3">
      <c r="A48" s="27"/>
      <c r="B48" s="114" t="s">
        <v>387</v>
      </c>
      <c r="C48" s="40"/>
      <c r="D48" s="34" t="e">
        <f t="shared" si="2"/>
        <v>#REF!</v>
      </c>
      <c r="E48" s="34" t="e">
        <f t="shared" si="2"/>
        <v>#REF!</v>
      </c>
      <c r="F48" s="34" t="e">
        <f t="shared" si="2"/>
        <v>#REF!</v>
      </c>
      <c r="G48" s="34" t="e">
        <f t="shared" si="2"/>
        <v>#REF!</v>
      </c>
    </row>
    <row r="49" spans="1:7" x14ac:dyDescent="0.3">
      <c r="A49" s="27"/>
      <c r="B49" s="114" t="s">
        <v>388</v>
      </c>
      <c r="C49" s="40"/>
      <c r="D49" s="34" t="e">
        <f>+IF(D65&lt;D57,D65,D57)</f>
        <v>#REF!</v>
      </c>
      <c r="E49" s="34" t="e">
        <f t="shared" si="2"/>
        <v>#REF!</v>
      </c>
      <c r="F49" s="34" t="e">
        <f t="shared" si="2"/>
        <v>#REF!</v>
      </c>
      <c r="G49" s="34" t="e">
        <f t="shared" si="2"/>
        <v>#REF!</v>
      </c>
    </row>
    <row r="50" spans="1:7" x14ac:dyDescent="0.3">
      <c r="B50" s="114" t="s">
        <v>205</v>
      </c>
      <c r="C50" s="40"/>
      <c r="D50" s="34" t="e">
        <f t="shared" si="2"/>
        <v>#REF!</v>
      </c>
      <c r="E50" s="34" t="e">
        <f t="shared" si="2"/>
        <v>#REF!</v>
      </c>
      <c r="F50" s="34" t="e">
        <f t="shared" si="2"/>
        <v>#REF!</v>
      </c>
      <c r="G50" s="34" t="e">
        <f t="shared" si="2"/>
        <v>#REF!</v>
      </c>
    </row>
    <row r="51" spans="1:7" x14ac:dyDescent="0.3">
      <c r="B51" s="28" t="s">
        <v>389</v>
      </c>
      <c r="C51" s="28"/>
      <c r="D51" s="17" t="e">
        <f>+SUM(D47:D50)</f>
        <v>#REF!</v>
      </c>
      <c r="E51" s="17" t="e">
        <f>+SUM(E47:E50)</f>
        <v>#REF!</v>
      </c>
      <c r="F51" s="17" t="e">
        <f>+SUM(F47:F50)</f>
        <v>#REF!</v>
      </c>
      <c r="G51" s="17" t="e">
        <f>+SUM(G47:G50)</f>
        <v>#REF!</v>
      </c>
    </row>
    <row r="52" spans="1:7" x14ac:dyDescent="0.3">
      <c r="A52" s="10"/>
      <c r="B52" s="10"/>
      <c r="C52" s="10"/>
      <c r="D52" s="10"/>
      <c r="E52" s="10"/>
      <c r="F52" s="10"/>
      <c r="G52" s="10"/>
    </row>
    <row r="53" spans="1:7" x14ac:dyDescent="0.3">
      <c r="D53" s="1089">
        <v>2022</v>
      </c>
      <c r="E53" s="1090"/>
      <c r="F53" s="1090"/>
      <c r="G53" s="1091"/>
    </row>
    <row r="54" spans="1:7" s="10" customFormat="1" ht="38.1" customHeight="1" x14ac:dyDescent="0.25">
      <c r="B54" s="122" t="s">
        <v>390</v>
      </c>
      <c r="C54" s="480"/>
      <c r="D54" s="431">
        <f>+D46</f>
        <v>0</v>
      </c>
      <c r="E54" s="431">
        <f>+E46</f>
        <v>0</v>
      </c>
      <c r="F54" s="431" t="str">
        <f>+F46</f>
        <v>-</v>
      </c>
      <c r="G54" s="431">
        <f>+G46</f>
        <v>0</v>
      </c>
    </row>
    <row r="55" spans="1:7" x14ac:dyDescent="0.3">
      <c r="B55" s="114" t="s">
        <v>386</v>
      </c>
      <c r="C55" s="40"/>
      <c r="D55" s="34">
        <f>IN_BIL_Gest_20!F41*(1+Tabelle!$C$4)*(1+Tabelle!$D$4)</f>
        <v>0</v>
      </c>
      <c r="E55" s="34">
        <f>IN_BIL_Gest_20!F101*(1+Tabelle!$C$4)*(1+Tabelle!$D$4)</f>
        <v>0</v>
      </c>
      <c r="F55" s="34">
        <f>IN_BIL_Gest_20!F161*(1+Tabelle!$C$4)*(1+Tabelle!$D$4)</f>
        <v>0</v>
      </c>
      <c r="G55" s="34" t="e">
        <f>#REF!*(1+Tabelle!$C$4)*(1+Tabelle!$D$4)</f>
        <v>#REF!</v>
      </c>
    </row>
    <row r="56" spans="1:7" x14ac:dyDescent="0.3">
      <c r="B56" s="114" t="s">
        <v>387</v>
      </c>
      <c r="C56" s="40"/>
      <c r="D56" s="34">
        <f>IN_BIL_Gest_20!F42*(1+Tabelle!$C$4)*(1+Tabelle!$D$4)</f>
        <v>0</v>
      </c>
      <c r="E56" s="34">
        <f>IN_BIL_Gest_20!F102*(1+Tabelle!$C$4)*(1+Tabelle!$D$4)</f>
        <v>0</v>
      </c>
      <c r="F56" s="34">
        <f>IN_BIL_Gest_20!F162*(1+Tabelle!$C$4)*(1+Tabelle!$D$4)</f>
        <v>0</v>
      </c>
      <c r="G56" s="34" t="e">
        <f>#REF!*(1+Tabelle!$C$4)*(1+Tabelle!$D$4)</f>
        <v>#REF!</v>
      </c>
    </row>
    <row r="57" spans="1:7" x14ac:dyDescent="0.3">
      <c r="B57" s="114" t="s">
        <v>388</v>
      </c>
      <c r="C57" s="40"/>
      <c r="D57" s="34">
        <f>IN_BIL_Gest_20!F43*(1+Tabelle!$C$4)*(1+Tabelle!$D$4)</f>
        <v>0</v>
      </c>
      <c r="E57" s="34">
        <f>IN_BIL_Gest_20!F103*(1+Tabelle!$C$4)*(1+Tabelle!$D$4)</f>
        <v>0</v>
      </c>
      <c r="F57" s="34">
        <f>IN_BIL_Gest_20!F163*(1+Tabelle!$C$4)*(1+Tabelle!$D$4)</f>
        <v>0</v>
      </c>
      <c r="G57" s="34" t="e">
        <f>#REF!*(1+Tabelle!$C$4)*(1+Tabelle!$D$4)</f>
        <v>#REF!</v>
      </c>
    </row>
    <row r="58" spans="1:7" x14ac:dyDescent="0.3">
      <c r="B58" s="114" t="s">
        <v>205</v>
      </c>
      <c r="C58" s="40"/>
      <c r="D58" s="34">
        <f>IN_BIL_Gest_20!F44*(1+Tabelle!$C$4)*(1+Tabelle!$D$4)</f>
        <v>0</v>
      </c>
      <c r="E58" s="34">
        <f>IN_BIL_Gest_20!F104*(1+Tabelle!$C$4)*(1+Tabelle!$D$4)</f>
        <v>0</v>
      </c>
      <c r="F58" s="34">
        <f>IN_BIL_Gest_20!F164*(1+Tabelle!$C$4)*(1+Tabelle!$D$4)</f>
        <v>0</v>
      </c>
      <c r="G58" s="34" t="e">
        <f>#REF!*(1+Tabelle!$C$4)*(1+Tabelle!$D$4)</f>
        <v>#REF!</v>
      </c>
    </row>
    <row r="61" spans="1:7" x14ac:dyDescent="0.3">
      <c r="D61" s="1089">
        <v>2022</v>
      </c>
      <c r="E61" s="1090"/>
      <c r="F61" s="1090"/>
      <c r="G61" s="1091"/>
    </row>
    <row r="62" spans="1:7" s="10" customFormat="1" ht="38.1" customHeight="1" x14ac:dyDescent="0.25">
      <c r="B62" s="122" t="s">
        <v>338</v>
      </c>
      <c r="C62" s="432"/>
      <c r="D62" s="79">
        <f>+D22</f>
        <v>0</v>
      </c>
      <c r="E62" s="79">
        <f>+E22</f>
        <v>0</v>
      </c>
      <c r="F62" s="79" t="str">
        <f>+F22</f>
        <v>-</v>
      </c>
      <c r="G62" s="79">
        <f>+G22</f>
        <v>0</v>
      </c>
    </row>
    <row r="63" spans="1:7" x14ac:dyDescent="0.3">
      <c r="B63" s="114" t="s">
        <v>386</v>
      </c>
      <c r="C63" s="40"/>
      <c r="D63" s="34" t="e">
        <f>+D71+D78</f>
        <v>#REF!</v>
      </c>
      <c r="E63" s="34" t="e">
        <f>+E71+E78</f>
        <v>#REF!</v>
      </c>
      <c r="F63" s="34" t="e">
        <f t="shared" ref="D63:G66" si="3">+F71+F78</f>
        <v>#REF!</v>
      </c>
      <c r="G63" s="34" t="e">
        <f t="shared" si="3"/>
        <v>#REF!</v>
      </c>
    </row>
    <row r="64" spans="1:7" x14ac:dyDescent="0.3">
      <c r="B64" s="114" t="s">
        <v>387</v>
      </c>
      <c r="C64" s="40"/>
      <c r="D64" s="34" t="e">
        <f t="shared" si="3"/>
        <v>#REF!</v>
      </c>
      <c r="E64" s="34" t="e">
        <f t="shared" si="3"/>
        <v>#REF!</v>
      </c>
      <c r="F64" s="34" t="e">
        <f t="shared" si="3"/>
        <v>#REF!</v>
      </c>
      <c r="G64" s="34" t="e">
        <f t="shared" si="3"/>
        <v>#REF!</v>
      </c>
    </row>
    <row r="65" spans="2:7" x14ac:dyDescent="0.3">
      <c r="B65" s="114" t="s">
        <v>388</v>
      </c>
      <c r="C65" s="40"/>
      <c r="D65" s="34" t="e">
        <f>+D73+D80</f>
        <v>#REF!</v>
      </c>
      <c r="E65" s="34" t="e">
        <f t="shared" si="3"/>
        <v>#REF!</v>
      </c>
      <c r="F65" s="34" t="e">
        <f t="shared" si="3"/>
        <v>#REF!</v>
      </c>
      <c r="G65" s="34" t="e">
        <f t="shared" si="3"/>
        <v>#REF!</v>
      </c>
    </row>
    <row r="66" spans="2:7" x14ac:dyDescent="0.3">
      <c r="B66" s="114" t="s">
        <v>205</v>
      </c>
      <c r="C66" s="40"/>
      <c r="D66" s="34" t="e">
        <f t="shared" si="3"/>
        <v>#REF!</v>
      </c>
      <c r="E66" s="34" t="e">
        <f t="shared" si="3"/>
        <v>#REF!</v>
      </c>
      <c r="F66" s="34" t="e">
        <f t="shared" si="3"/>
        <v>#REF!</v>
      </c>
      <c r="G66" s="34" t="e">
        <f t="shared" si="3"/>
        <v>#REF!</v>
      </c>
    </row>
    <row r="69" spans="2:7" x14ac:dyDescent="0.3">
      <c r="D69" s="1089">
        <v>2022</v>
      </c>
      <c r="E69" s="1090"/>
      <c r="F69" s="1090"/>
      <c r="G69" s="1091"/>
    </row>
    <row r="70" spans="2:7" s="10" customFormat="1" ht="38.1" customHeight="1" x14ac:dyDescent="0.25">
      <c r="B70" s="122" t="s">
        <v>391</v>
      </c>
      <c r="C70" s="432"/>
      <c r="D70" s="79">
        <f>+D84</f>
        <v>0</v>
      </c>
      <c r="E70" s="79">
        <f>+E84</f>
        <v>0</v>
      </c>
      <c r="F70" s="79" t="str">
        <f>+F84</f>
        <v>-</v>
      </c>
      <c r="G70" s="79">
        <f>+G84</f>
        <v>0</v>
      </c>
    </row>
    <row r="71" spans="2:7" x14ac:dyDescent="0.3">
      <c r="B71" s="114" t="s">
        <v>386</v>
      </c>
      <c r="C71" s="40"/>
      <c r="D71" s="34" t="e">
        <f>+SUMIFS(#REF!,#REF!,CK_22!D$70,#REF!,CK_22!$B71)</f>
        <v>#REF!</v>
      </c>
      <c r="E71" s="34" t="e">
        <f>+SUMIFS(#REF!,#REF!,CK_22!E$70,#REF!,CK_22!$B71)</f>
        <v>#REF!</v>
      </c>
      <c r="F71" s="34" t="e">
        <f>+SUMIFS(#REF!,#REF!,CK_22!F$70,#REF!,CK_22!$B71)</f>
        <v>#REF!</v>
      </c>
      <c r="G71" s="34" t="e">
        <f>+SUMIFS(#REF!,#REF!,CK_22!G$70,#REF!,CK_22!$B71)</f>
        <v>#REF!</v>
      </c>
    </row>
    <row r="72" spans="2:7" x14ac:dyDescent="0.3">
      <c r="B72" s="114" t="s">
        <v>387</v>
      </c>
      <c r="C72" s="40"/>
      <c r="D72" s="34" t="e">
        <f>+SUMIFS(#REF!,#REF!,CK_22!D$70,#REF!,CK_22!$B72)</f>
        <v>#REF!</v>
      </c>
      <c r="E72" s="34" t="e">
        <f>+SUMIFS(#REF!,#REF!,CK_22!E$70,#REF!,CK_22!$B72)</f>
        <v>#REF!</v>
      </c>
      <c r="F72" s="34" t="e">
        <f>+SUMIFS(#REF!,#REF!,CK_22!F$70,#REF!,CK_22!$B72)</f>
        <v>#REF!</v>
      </c>
      <c r="G72" s="34" t="e">
        <f>+SUMIFS(#REF!,#REF!,CK_22!G$70,#REF!,CK_22!$B72)</f>
        <v>#REF!</v>
      </c>
    </row>
    <row r="73" spans="2:7" x14ac:dyDescent="0.3">
      <c r="B73" s="114" t="s">
        <v>388</v>
      </c>
      <c r="C73" s="40"/>
      <c r="D73" s="34" t="e">
        <f>+SUMIFS(#REF!,#REF!,CK_22!D$70,#REF!,CK_22!$B73)</f>
        <v>#REF!</v>
      </c>
      <c r="E73" s="34" t="e">
        <f>+SUMIFS(#REF!,#REF!,CK_22!E$70,#REF!,CK_22!$B73)</f>
        <v>#REF!</v>
      </c>
      <c r="F73" s="34" t="e">
        <f>+SUMIFS(#REF!,#REF!,CK_22!F$70,#REF!,CK_22!$B73)</f>
        <v>#REF!</v>
      </c>
      <c r="G73" s="34" t="e">
        <f>+SUMIFS(#REF!,#REF!,CK_22!G$70,#REF!,CK_22!$B73)</f>
        <v>#REF!</v>
      </c>
    </row>
    <row r="74" spans="2:7" x14ac:dyDescent="0.3">
      <c r="B74" s="114" t="s">
        <v>205</v>
      </c>
      <c r="C74" s="40"/>
      <c r="D74" s="34" t="e">
        <f>+SUMIFS(#REF!,#REF!,CK_22!D$70,#REF!,CK_22!$B74)</f>
        <v>#REF!</v>
      </c>
      <c r="E74" s="34" t="e">
        <f>+SUMIFS(#REF!,#REF!,CK_22!E$70,#REF!,CK_22!$B74)</f>
        <v>#REF!</v>
      </c>
      <c r="F74" s="34" t="e">
        <f>+SUMIFS(#REF!,#REF!,CK_22!F$70,#REF!,CK_22!$B74)</f>
        <v>#REF!</v>
      </c>
      <c r="G74" s="34" t="e">
        <f>+SUMIFS(#REF!,#REF!,CK_22!G$70,#REF!,CK_22!$B74)</f>
        <v>#REF!</v>
      </c>
    </row>
    <row r="76" spans="2:7" x14ac:dyDescent="0.3">
      <c r="D76" s="1089">
        <v>2022</v>
      </c>
      <c r="E76" s="1090"/>
      <c r="F76" s="1090"/>
      <c r="G76" s="1091"/>
    </row>
    <row r="77" spans="2:7" s="10" customFormat="1" ht="38.1" customHeight="1" x14ac:dyDescent="0.25">
      <c r="B77" s="122" t="s">
        <v>392</v>
      </c>
      <c r="C77" s="432"/>
      <c r="D77" s="79">
        <f>+D70</f>
        <v>0</v>
      </c>
      <c r="E77" s="79">
        <f>+E70</f>
        <v>0</v>
      </c>
      <c r="F77" s="79" t="str">
        <f>+F70</f>
        <v>-</v>
      </c>
      <c r="G77" s="79">
        <f>+G70</f>
        <v>0</v>
      </c>
    </row>
    <row r="78" spans="2:7" x14ac:dyDescent="0.3">
      <c r="B78" s="114" t="s">
        <v>386</v>
      </c>
      <c r="C78" s="40"/>
      <c r="D78" s="34" t="e">
        <f>+D85*$D$37+D92*($D$37+$D$38)</f>
        <v>#REF!</v>
      </c>
      <c r="E78" s="34" t="e">
        <f t="shared" ref="D78:G81" si="4">+E85*$D$37+E92*($D$37+$D$38)</f>
        <v>#REF!</v>
      </c>
      <c r="F78" s="34" t="e">
        <f t="shared" si="4"/>
        <v>#REF!</v>
      </c>
      <c r="G78" s="34" t="e">
        <f t="shared" si="4"/>
        <v>#REF!</v>
      </c>
    </row>
    <row r="79" spans="2:7" x14ac:dyDescent="0.3">
      <c r="B79" s="114" t="s">
        <v>387</v>
      </c>
      <c r="C79" s="40"/>
      <c r="D79" s="34" t="e">
        <f t="shared" si="4"/>
        <v>#REF!</v>
      </c>
      <c r="E79" s="34" t="e">
        <f t="shared" si="4"/>
        <v>#REF!</v>
      </c>
      <c r="F79" s="34" t="e">
        <f t="shared" si="4"/>
        <v>#REF!</v>
      </c>
      <c r="G79" s="34" t="e">
        <f t="shared" si="4"/>
        <v>#REF!</v>
      </c>
    </row>
    <row r="80" spans="2:7" x14ac:dyDescent="0.3">
      <c r="B80" s="114" t="s">
        <v>388</v>
      </c>
      <c r="C80" s="40"/>
      <c r="D80" s="34" t="e">
        <f t="shared" si="4"/>
        <v>#REF!</v>
      </c>
      <c r="E80" s="34" t="e">
        <f t="shared" si="4"/>
        <v>#REF!</v>
      </c>
      <c r="F80" s="34" t="e">
        <f t="shared" si="4"/>
        <v>#REF!</v>
      </c>
      <c r="G80" s="34" t="e">
        <f t="shared" si="4"/>
        <v>#REF!</v>
      </c>
    </row>
    <row r="81" spans="2:7" x14ac:dyDescent="0.3">
      <c r="B81" s="114" t="s">
        <v>205</v>
      </c>
      <c r="C81" s="40"/>
      <c r="D81" s="34" t="e">
        <f t="shared" si="4"/>
        <v>#REF!</v>
      </c>
      <c r="E81" s="34" t="e">
        <f t="shared" si="4"/>
        <v>#REF!</v>
      </c>
      <c r="F81" s="34" t="e">
        <f t="shared" si="4"/>
        <v>#REF!</v>
      </c>
      <c r="G81" s="34" t="e">
        <f t="shared" si="4"/>
        <v>#REF!</v>
      </c>
    </row>
    <row r="83" spans="2:7" x14ac:dyDescent="0.3">
      <c r="D83" s="1089">
        <v>2022</v>
      </c>
      <c r="E83" s="1090"/>
      <c r="F83" s="1090"/>
      <c r="G83" s="1091"/>
    </row>
    <row r="84" spans="2:7" s="10" customFormat="1" ht="38.1" customHeight="1" x14ac:dyDescent="0.25">
      <c r="B84" s="433" t="s">
        <v>371</v>
      </c>
      <c r="C84" s="432"/>
      <c r="D84" s="79">
        <f>+D5</f>
        <v>0</v>
      </c>
      <c r="E84" s="79">
        <f>+E5</f>
        <v>0</v>
      </c>
      <c r="F84" s="79" t="str">
        <f>+F5</f>
        <v>-</v>
      </c>
      <c r="G84" s="79">
        <f>+G5</f>
        <v>0</v>
      </c>
    </row>
    <row r="85" spans="2:7" x14ac:dyDescent="0.3">
      <c r="B85" s="114" t="s">
        <v>386</v>
      </c>
      <c r="C85" s="40"/>
      <c r="D85" s="34" t="e">
        <f>+SUMIFS(#REF!,#REF!,CK_22!D$46,#REF!,CK_22!$B85,#REF!,"&lt;2018")</f>
        <v>#REF!</v>
      </c>
      <c r="E85" s="34" t="e">
        <f>+SUMIFS(#REF!,#REF!,CK_22!E$46,#REF!,CK_22!$B85,#REF!,"&lt;2018")</f>
        <v>#REF!</v>
      </c>
      <c r="F85" s="34" t="e">
        <f>+SUMIFS(#REF!,#REF!,CK_22!F$46,#REF!,CK_22!$B85,#REF!,"&lt;2018")</f>
        <v>#REF!</v>
      </c>
      <c r="G85" s="34" t="e">
        <f>+SUMIFS(#REF!,#REF!,CK_22!G$46,#REF!,CK_22!$B85,#REF!,"&lt;2018")</f>
        <v>#REF!</v>
      </c>
    </row>
    <row r="86" spans="2:7" x14ac:dyDescent="0.3">
      <c r="B86" s="114" t="s">
        <v>387</v>
      </c>
      <c r="C86" s="40"/>
      <c r="D86" s="34" t="e">
        <f>+SUMIFS(#REF!,#REF!,CK_22!D$46,#REF!,CK_22!$B86,#REF!,"&lt;2018")</f>
        <v>#REF!</v>
      </c>
      <c r="E86" s="34" t="e">
        <f>+SUMIFS(#REF!,#REF!,CK_22!E$46,#REF!,CK_22!$B86,#REF!,"&lt;2018")</f>
        <v>#REF!</v>
      </c>
      <c r="F86" s="34" t="e">
        <f>+SUMIFS(#REF!,#REF!,CK_22!F$46,#REF!,CK_22!$B86,#REF!,"&lt;2018")</f>
        <v>#REF!</v>
      </c>
      <c r="G86" s="34" t="e">
        <f>+SUMIFS(#REF!,#REF!,CK_22!G$46,#REF!,CK_22!$B86,#REF!,"&lt;2018")</f>
        <v>#REF!</v>
      </c>
    </row>
    <row r="87" spans="2:7" x14ac:dyDescent="0.3">
      <c r="B87" s="114" t="s">
        <v>388</v>
      </c>
      <c r="C87" s="40"/>
      <c r="D87" s="34" t="e">
        <f>+SUMIFS(#REF!,#REF!,CK_22!D$46,#REF!,CK_22!$B87,#REF!,"&lt;2018")</f>
        <v>#REF!</v>
      </c>
      <c r="E87" s="34" t="e">
        <f>+SUMIFS(#REF!,#REF!,CK_22!E$46,#REF!,CK_22!$B87,#REF!,"&lt;2018")</f>
        <v>#REF!</v>
      </c>
      <c r="F87" s="34" t="e">
        <f>+SUMIFS(#REF!,#REF!,CK_22!F$46,#REF!,CK_22!$B87,#REF!,"&lt;2018")</f>
        <v>#REF!</v>
      </c>
      <c r="G87" s="34" t="e">
        <f>+SUMIFS(#REF!,#REF!,CK_22!G$46,#REF!,CK_22!$B87,#REF!,"&lt;2018")</f>
        <v>#REF!</v>
      </c>
    </row>
    <row r="88" spans="2:7" x14ac:dyDescent="0.3">
      <c r="B88" s="114" t="s">
        <v>205</v>
      </c>
      <c r="C88" s="40"/>
      <c r="D88" s="34" t="e">
        <f>+SUMIFS(#REF!,#REF!,CK_22!D$46,#REF!,CK_22!$B88,#REF!,"&lt;2018")</f>
        <v>#REF!</v>
      </c>
      <c r="E88" s="34" t="e">
        <f>+SUMIFS(#REF!,#REF!,CK_22!E$46,#REF!,CK_22!$B88,#REF!,"&lt;2018")</f>
        <v>#REF!</v>
      </c>
      <c r="F88" s="34" t="e">
        <f>+SUMIFS(#REF!,#REF!,CK_22!F$46,#REF!,CK_22!$B88,#REF!,"&lt;2018")</f>
        <v>#REF!</v>
      </c>
      <c r="G88" s="34" t="e">
        <f>+SUMIFS(#REF!,#REF!,CK_22!G$46,#REF!,CK_22!$B88,#REF!,"&lt;2018")</f>
        <v>#REF!</v>
      </c>
    </row>
    <row r="90" spans="2:7" x14ac:dyDescent="0.3">
      <c r="D90" s="1089">
        <v>2022</v>
      </c>
      <c r="E90" s="1090"/>
      <c r="F90" s="1090"/>
      <c r="G90" s="1091"/>
    </row>
    <row r="91" spans="2:7" s="10" customFormat="1" ht="38.1" customHeight="1" x14ac:dyDescent="0.25">
      <c r="B91" s="122" t="s">
        <v>372</v>
      </c>
      <c r="C91" s="432"/>
      <c r="D91" s="79">
        <f>+D5</f>
        <v>0</v>
      </c>
      <c r="E91" s="79">
        <f>+E5</f>
        <v>0</v>
      </c>
      <c r="F91" s="79" t="str">
        <f>+F5</f>
        <v>-</v>
      </c>
      <c r="G91" s="79">
        <f>+G5</f>
        <v>0</v>
      </c>
    </row>
    <row r="92" spans="2:7" x14ac:dyDescent="0.3">
      <c r="B92" s="114" t="s">
        <v>386</v>
      </c>
      <c r="C92" s="40"/>
      <c r="D92" s="34" t="e">
        <f>+SUMIFS(#REF!,#REF!,CK_22!D$46,#REF!,CK_22!$B92,#REF!,"&gt;=2018")</f>
        <v>#REF!</v>
      </c>
      <c r="E92" s="34" t="e">
        <f>+SUMIFS(#REF!,#REF!,CK_22!E$46,#REF!,CK_22!$B92,#REF!,"&gt;=2018")</f>
        <v>#REF!</v>
      </c>
      <c r="F92" s="34" t="e">
        <f>+SUMIFS(#REF!,#REF!,CK_22!F$46,#REF!,CK_22!$B92,#REF!,"&gt;=2018")</f>
        <v>#REF!</v>
      </c>
      <c r="G92" s="34" t="e">
        <f>+SUMIFS(#REF!,#REF!,CK_22!G$46,#REF!,CK_22!$B92,#REF!,"&gt;=2018")</f>
        <v>#REF!</v>
      </c>
    </row>
    <row r="93" spans="2:7" x14ac:dyDescent="0.3">
      <c r="B93" s="114" t="s">
        <v>387</v>
      </c>
      <c r="C93" s="40"/>
      <c r="D93" s="34" t="e">
        <f>+SUMIFS(#REF!,#REF!,CK_22!D$46,#REF!,CK_22!$B93,#REF!,"&gt;=2018")</f>
        <v>#REF!</v>
      </c>
      <c r="E93" s="34" t="e">
        <f>+SUMIFS(#REF!,#REF!,CK_22!E$46,#REF!,CK_22!$B93,#REF!,"&gt;=2018")</f>
        <v>#REF!</v>
      </c>
      <c r="F93" s="34" t="e">
        <f>+SUMIFS(#REF!,#REF!,CK_22!F$46,#REF!,CK_22!$B93,#REF!,"&gt;=2018")</f>
        <v>#REF!</v>
      </c>
      <c r="G93" s="34" t="e">
        <f>+SUMIFS(#REF!,#REF!,CK_22!G$46,#REF!,CK_22!$B93,#REF!,"&gt;=2018")</f>
        <v>#REF!</v>
      </c>
    </row>
    <row r="94" spans="2:7" x14ac:dyDescent="0.3">
      <c r="B94" s="114" t="s">
        <v>388</v>
      </c>
      <c r="C94" s="40"/>
      <c r="D94" s="34" t="e">
        <f>+SUMIFS(#REF!,#REF!,CK_22!D$46,#REF!,CK_22!$B94,#REF!,"&gt;=2018")</f>
        <v>#REF!</v>
      </c>
      <c r="E94" s="34" t="e">
        <f>+SUMIFS(#REF!,#REF!,CK_22!E$46,#REF!,CK_22!$B94,#REF!,"&gt;=2018")</f>
        <v>#REF!</v>
      </c>
      <c r="F94" s="34" t="e">
        <f>+SUMIFS(#REF!,#REF!,CK_22!F$46,#REF!,CK_22!$B94,#REF!,"&gt;=2018")</f>
        <v>#REF!</v>
      </c>
      <c r="G94" s="34" t="e">
        <f>+SUMIFS(#REF!,#REF!,CK_22!G$46,#REF!,CK_22!$B94,#REF!,"&gt;=2018")</f>
        <v>#REF!</v>
      </c>
    </row>
    <row r="95" spans="2:7" x14ac:dyDescent="0.3">
      <c r="B95" s="114" t="s">
        <v>205</v>
      </c>
      <c r="C95" s="40"/>
      <c r="D95" s="34" t="e">
        <f>+SUMIFS(#REF!,#REF!,CK_22!D$46,#REF!,CK_22!$B95,#REF!,"&gt;=2018")</f>
        <v>#REF!</v>
      </c>
      <c r="E95" s="34" t="e">
        <f>+SUMIFS(#REF!,#REF!,CK_22!E$46,#REF!,CK_22!$B95,#REF!,"&gt;=2018")</f>
        <v>#REF!</v>
      </c>
      <c r="F95" s="34" t="e">
        <f>+SUMIFS(#REF!,#REF!,CK_22!F$46,#REF!,CK_22!$B95,#REF!,"&gt;=2018")</f>
        <v>#REF!</v>
      </c>
      <c r="G95" s="34" t="e">
        <f>+SUMIFS(#REF!,#REF!,CK_22!G$46,#REF!,CK_22!$B95,#REF!,"&gt;=2018")</f>
        <v>#REF!</v>
      </c>
    </row>
  </sheetData>
  <mergeCells count="17">
    <mergeCell ref="D90:G90"/>
    <mergeCell ref="D53:G53"/>
    <mergeCell ref="D61:G61"/>
    <mergeCell ref="D69:G69"/>
    <mergeCell ref="D76:G76"/>
    <mergeCell ref="D83:G83"/>
    <mergeCell ref="D31:G31"/>
    <mergeCell ref="B37:C37"/>
    <mergeCell ref="B38:C38"/>
    <mergeCell ref="D45:G45"/>
    <mergeCell ref="B5:C5"/>
    <mergeCell ref="D4:G4"/>
    <mergeCell ref="D21:G21"/>
    <mergeCell ref="B8:C8"/>
    <mergeCell ref="B9:C9"/>
    <mergeCell ref="B10:C10"/>
    <mergeCell ref="B11:C11"/>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CC99"/>
  </sheetPr>
  <dimension ref="A1:O95"/>
  <sheetViews>
    <sheetView zoomScaleNormal="100" workbookViewId="0">
      <selection activeCell="B1" sqref="B1"/>
    </sheetView>
  </sheetViews>
  <sheetFormatPr defaultColWidth="9.140625" defaultRowHeight="16.5" x14ac:dyDescent="0.3"/>
  <cols>
    <col min="1" max="1" width="5.85546875" style="5" customWidth="1"/>
    <col min="2" max="2" width="55.42578125" style="5" customWidth="1"/>
    <col min="3" max="3" width="18.140625" style="5" customWidth="1"/>
    <col min="4" max="15" width="17.5703125" style="5" customWidth="1"/>
    <col min="16" max="16" width="57.7109375" style="5" customWidth="1"/>
    <col min="17" max="20" width="16.85546875" style="5" customWidth="1"/>
    <col min="21" max="16384" width="9.140625" style="5"/>
  </cols>
  <sheetData>
    <row r="1" spans="1:15" s="4" customFormat="1" ht="33" customHeight="1" thickBot="1" x14ac:dyDescent="0.3">
      <c r="A1" s="2"/>
      <c r="B1" s="3" t="s">
        <v>356</v>
      </c>
    </row>
    <row r="2" spans="1:15" ht="17.25" thickTop="1" x14ac:dyDescent="0.3">
      <c r="I2" s="8"/>
    </row>
    <row r="3" spans="1:15" x14ac:dyDescent="0.3">
      <c r="I3" s="8"/>
    </row>
    <row r="4" spans="1:15" ht="17.25" thickBot="1" x14ac:dyDescent="0.35">
      <c r="D4" s="1098">
        <v>2023</v>
      </c>
      <c r="E4" s="1098"/>
      <c r="F4" s="1098"/>
      <c r="G4" s="1098"/>
      <c r="H4" s="1097">
        <v>2024</v>
      </c>
      <c r="I4" s="1097"/>
      <c r="J4" s="1097"/>
      <c r="K4" s="1097"/>
      <c r="L4" s="1098">
        <v>2025</v>
      </c>
      <c r="M4" s="1098"/>
      <c r="N4" s="1098"/>
      <c r="O4" s="1098"/>
    </row>
    <row r="5" spans="1:15" s="27" customFormat="1" ht="38.1" customHeight="1" x14ac:dyDescent="0.3">
      <c r="B5" s="1099" t="s">
        <v>357</v>
      </c>
      <c r="C5" s="1100"/>
      <c r="D5" s="460">
        <f t="array" ref="D5:G5">+TRANSPOSE(IN_Par_22!D9:D12)</f>
        <v>0</v>
      </c>
      <c r="E5" s="460">
        <v>0</v>
      </c>
      <c r="F5" s="460" t="str">
        <v>-</v>
      </c>
      <c r="G5" s="460">
        <v>0</v>
      </c>
      <c r="H5" s="461">
        <f t="shared" ref="H5:K5" si="0">D5</f>
        <v>0</v>
      </c>
      <c r="I5" s="461">
        <f t="shared" si="0"/>
        <v>0</v>
      </c>
      <c r="J5" s="461" t="str">
        <f t="shared" si="0"/>
        <v>-</v>
      </c>
      <c r="K5" s="461">
        <f t="shared" si="0"/>
        <v>0</v>
      </c>
      <c r="L5" s="460">
        <f t="shared" ref="L5:O5" si="1">D5</f>
        <v>0</v>
      </c>
      <c r="M5" s="460">
        <f t="shared" si="1"/>
        <v>0</v>
      </c>
      <c r="N5" s="460" t="str">
        <f t="shared" si="1"/>
        <v>-</v>
      </c>
      <c r="O5" s="460">
        <f t="shared" si="1"/>
        <v>0</v>
      </c>
    </row>
    <row r="6" spans="1:15" ht="18.95" customHeight="1" x14ac:dyDescent="0.4">
      <c r="B6" s="116" t="s">
        <v>358</v>
      </c>
      <c r="C6" s="114" t="s">
        <v>359</v>
      </c>
      <c r="D6" s="464" t="e">
        <f>+SUMIFS(#REF!,#REF!,'CK_23-24-25'!D$5,#REF!,'CK_23-24-25'!$B$20)+SUMIFS('IN_Cespiti_21-22-23'!$BW$8:$BW$57,'IN_Cespiti_21-22-23'!$B$8:$B$57,'CK_23-24-25'!D$5,'IN_Cespiti_21-22-23'!$C$8:$C$57,'CK_23-24-25'!$B$20)</f>
        <v>#REF!</v>
      </c>
      <c r="E6" s="464" t="e">
        <f>+SUMIFS(#REF!,#REF!,'CK_23-24-25'!E$5,#REF!,'CK_23-24-25'!$B$20)+SUMIFS('IN_Cespiti_21-22-23'!$BW$8:$BW$57,'IN_Cespiti_21-22-23'!$B$8:$B$57,'CK_23-24-25'!E$5,'IN_Cespiti_21-22-23'!$C$8:$C$57,'CK_23-24-25'!$B$20)</f>
        <v>#REF!</v>
      </c>
      <c r="F6" s="464" t="e">
        <f>+SUMIFS(#REF!,#REF!,'CK_23-24-25'!F$5,#REF!,'CK_23-24-25'!$B$20)+SUMIFS('IN_Cespiti_21-22-23'!$BW$8:$BW$57,'IN_Cespiti_21-22-23'!$B$8:$B$57,'CK_23-24-25'!F$5,'IN_Cespiti_21-22-23'!$C$8:$C$57,'CK_23-24-25'!$B$20)</f>
        <v>#REF!</v>
      </c>
      <c r="G6" s="464" t="e">
        <f>+SUMIFS(#REF!,#REF!,'CK_23-24-25'!G$5,#REF!,'CK_23-24-25'!$B$20)+SUMIFS('IN_Cespiti_21-22-23'!$BW$8:$BW$57,'IN_Cespiti_21-22-23'!$B$8:$B$57,'CK_23-24-25'!G$5,'IN_Cespiti_21-22-23'!$C$8:$C$57,'CK_23-24-25'!$B$20)</f>
        <v>#REF!</v>
      </c>
      <c r="H6" s="464" t="e">
        <f>+SUMIFS(#REF!,#REF!,'CK_23-24-25'!H$5,#REF!,'CK_23-24-25'!$B$20)+SUMIFS('IN_Cespiti_21-22-23'!$CG$8:$CG$57,'IN_Cespiti_21-22-23'!$B$8:$B$57,'CK_23-24-25'!H$5,'IN_Cespiti_21-22-23'!$C$8:$C$57,'CK_23-24-25'!$B$20)</f>
        <v>#REF!</v>
      </c>
      <c r="I6" s="464" t="e">
        <f>+SUMIFS(#REF!,#REF!,'CK_23-24-25'!I$5,#REF!,'CK_23-24-25'!$B$20)+SUMIFS('IN_Cespiti_21-22-23'!$CG$8:$CG$57,'IN_Cespiti_21-22-23'!$B$8:$B$57,'CK_23-24-25'!I$5,'IN_Cespiti_21-22-23'!$C$8:$C$57,'CK_23-24-25'!$B$20)</f>
        <v>#REF!</v>
      </c>
      <c r="J6" s="464" t="e">
        <f>+SUMIFS(#REF!,#REF!,'CK_23-24-25'!J$5,#REF!,'CK_23-24-25'!$B$20)+SUMIFS('IN_Cespiti_21-22-23'!$CG$8:$CG$57,'IN_Cespiti_21-22-23'!$B$8:$B$57,'CK_23-24-25'!J$5,'IN_Cespiti_21-22-23'!$C$8:$C$57,'CK_23-24-25'!$B$20)</f>
        <v>#REF!</v>
      </c>
      <c r="K6" s="464" t="e">
        <f>+SUMIFS(#REF!,#REF!,'CK_23-24-25'!K$5,#REF!,'CK_23-24-25'!$B$20)+SUMIFS('IN_Cespiti_21-22-23'!$CG$8:$CG$57,'IN_Cespiti_21-22-23'!$B$8:$B$57,'CK_23-24-25'!K$5,'IN_Cespiti_21-22-23'!$C$8:$C$57,'CK_23-24-25'!$B$20)</f>
        <v>#REF!</v>
      </c>
      <c r="L6" s="464" t="e">
        <f>+SUMIFS(#REF!,#REF!,'CK_23-24-25'!L$5,#REF!,'CK_23-24-25'!$B$20)+SUMIFS('IN_Cespiti_21-22-23'!$CQ$8:$CQ$57,'IN_Cespiti_21-22-23'!$B$8:$B$57,'CK_23-24-25'!L$5,'IN_Cespiti_21-22-23'!$C$8:$C$57,'CK_23-24-25'!$B$20)</f>
        <v>#REF!</v>
      </c>
      <c r="M6" s="464" t="e">
        <f>+SUMIFS(#REF!,#REF!,'CK_23-24-25'!M$5,#REF!,'CK_23-24-25'!$B$20)+SUMIFS('IN_Cespiti_21-22-23'!$CQ$8:$CQ$57,'IN_Cespiti_21-22-23'!$B$8:$B$57,'CK_23-24-25'!M$5,'IN_Cespiti_21-22-23'!$C$8:$C$57,'CK_23-24-25'!$B$20)</f>
        <v>#REF!</v>
      </c>
      <c r="N6" s="464" t="e">
        <f>+SUMIFS(#REF!,#REF!,'CK_23-24-25'!N$5,#REF!,'CK_23-24-25'!$B$20)+SUMIFS('IN_Cespiti_21-22-23'!$CQ$8:$CQ$57,'IN_Cespiti_21-22-23'!$B$8:$B$57,'CK_23-24-25'!N$5,'IN_Cespiti_21-22-23'!$C$8:$C$57,'CK_23-24-25'!$B$20)</f>
        <v>#REF!</v>
      </c>
      <c r="O6" s="464" t="e">
        <f>+SUMIFS(#REF!,#REF!,'CK_23-24-25'!O$5,#REF!,'CK_23-24-25'!$B$20)+SUMIFS('IN_Cespiti_21-22-23'!$CQ$8:$CQ$57,'IN_Cespiti_21-22-23'!$B$8:$B$57,'CK_23-24-25'!O$5,'IN_Cespiti_21-22-23'!$C$8:$C$57,'CK_23-24-25'!$B$20)</f>
        <v>#REF!</v>
      </c>
    </row>
    <row r="7" spans="1:15" ht="18.95" customHeight="1" x14ac:dyDescent="0.4">
      <c r="B7" s="117" t="s">
        <v>360</v>
      </c>
      <c r="C7" s="416" t="s">
        <v>184</v>
      </c>
      <c r="D7" s="467">
        <f>IN_BIL_Gest_21!G35*(1+Tabelle!$D$4)*(1+Tabelle!$E$4)</f>
        <v>0</v>
      </c>
      <c r="E7" s="468">
        <f>IN_BIL_Gest_21!G95*(1+Tabelle!$D$4)*(1+Tabelle!$E$4)</f>
        <v>0</v>
      </c>
      <c r="F7" s="468">
        <f>IN_BIL_Gest_21!G155*(1+Tabelle!$D$4)*(1+Tabelle!$E$4)</f>
        <v>0</v>
      </c>
      <c r="G7" s="468">
        <f>IN_BIL_Com_22!G35*(1+Tabelle!$D$4)*(1+Tabelle!$E$4)</f>
        <v>0</v>
      </c>
      <c r="H7" s="468">
        <f>+D7</f>
        <v>0</v>
      </c>
      <c r="I7" s="468">
        <f>+E7</f>
        <v>0</v>
      </c>
      <c r="J7" s="468">
        <f>+F7</f>
        <v>0</v>
      </c>
      <c r="K7" s="468">
        <f>+G7</f>
        <v>0</v>
      </c>
      <c r="L7" s="468">
        <f>+D7</f>
        <v>0</v>
      </c>
      <c r="M7" s="468">
        <f>+E7</f>
        <v>0</v>
      </c>
      <c r="N7" s="468">
        <f>+F7</f>
        <v>0</v>
      </c>
      <c r="O7" s="469">
        <f>+G7</f>
        <v>0</v>
      </c>
    </row>
    <row r="8" spans="1:15" ht="18.95" customHeight="1" x14ac:dyDescent="0.3">
      <c r="B8" s="1101" t="s">
        <v>331</v>
      </c>
      <c r="C8" s="1082"/>
      <c r="D8" s="470">
        <f>IN_BIL_Gest_21!C35*(1+Tabelle!$D$4)*(1+Tabelle!$E$4)</f>
        <v>0</v>
      </c>
      <c r="E8" s="466">
        <f>IN_BIL_Gest_21!C95*(1+Tabelle!$D$4)*(1+Tabelle!$E$4)</f>
        <v>0</v>
      </c>
      <c r="F8" s="466">
        <f>IN_BIL_Gest_21!C155*(1+Tabelle!$D$4)*(1+Tabelle!$E$4)</f>
        <v>0</v>
      </c>
      <c r="G8" s="466">
        <f>IN_BIL_Com_22!C35*(1+Tabelle!$D$4)*(1+Tabelle!$E$4)</f>
        <v>0</v>
      </c>
      <c r="H8" s="466">
        <f>+D8</f>
        <v>0</v>
      </c>
      <c r="I8" s="466">
        <f t="shared" ref="I8:I11" si="2">+E8</f>
        <v>0</v>
      </c>
      <c r="J8" s="466">
        <f t="shared" ref="J8:J11" si="3">+F8</f>
        <v>0</v>
      </c>
      <c r="K8" s="466">
        <f t="shared" ref="K8:K11" si="4">+G8</f>
        <v>0</v>
      </c>
      <c r="L8" s="466">
        <f>+D8</f>
        <v>0</v>
      </c>
      <c r="M8" s="466">
        <f t="shared" ref="M8:M11" si="5">+E8</f>
        <v>0</v>
      </c>
      <c r="N8" s="466">
        <f t="shared" ref="N8:N11" si="6">+F8</f>
        <v>0</v>
      </c>
      <c r="O8" s="471">
        <f t="shared" ref="O8:O11" si="7">+G8</f>
        <v>0</v>
      </c>
    </row>
    <row r="9" spans="1:15" ht="18.95" customHeight="1" x14ac:dyDescent="0.3">
      <c r="B9" s="1102" t="s">
        <v>332</v>
      </c>
      <c r="C9" s="1084"/>
      <c r="D9" s="470">
        <f>IN_BIL_Gest_21!D35*(1+Tabelle!$D$4)*(1+Tabelle!$E$4)</f>
        <v>0</v>
      </c>
      <c r="E9" s="466">
        <f>IN_BIL_Gest_21!D95*(1+Tabelle!$D$4)*(1+Tabelle!$E$4)</f>
        <v>0</v>
      </c>
      <c r="F9" s="466">
        <f>IN_BIL_Gest_21!D155*(1+Tabelle!$D$4)*(1+Tabelle!$E$4)</f>
        <v>0</v>
      </c>
      <c r="G9" s="466">
        <f>IN_BIL_Com_22!D35*(1+Tabelle!$D$4)*(1+Tabelle!$E$4)</f>
        <v>0</v>
      </c>
      <c r="H9" s="466">
        <f t="shared" ref="H9:H11" si="8">+D9</f>
        <v>0</v>
      </c>
      <c r="I9" s="466">
        <f t="shared" si="2"/>
        <v>0</v>
      </c>
      <c r="J9" s="466">
        <f t="shared" si="3"/>
        <v>0</v>
      </c>
      <c r="K9" s="466">
        <f t="shared" si="4"/>
        <v>0</v>
      </c>
      <c r="L9" s="466">
        <f t="shared" ref="L9:L11" si="9">+D9</f>
        <v>0</v>
      </c>
      <c r="M9" s="466">
        <f t="shared" si="5"/>
        <v>0</v>
      </c>
      <c r="N9" s="466">
        <f t="shared" si="6"/>
        <v>0</v>
      </c>
      <c r="O9" s="471">
        <f t="shared" si="7"/>
        <v>0</v>
      </c>
    </row>
    <row r="10" spans="1:15" ht="30" customHeight="1" x14ac:dyDescent="0.3">
      <c r="B10" s="1103" t="s">
        <v>333</v>
      </c>
      <c r="C10" s="1086"/>
      <c r="D10" s="470">
        <f>IN_BIL_Gest_21!E35*(1+Tabelle!$D$4)*(1+Tabelle!$E$4)</f>
        <v>0</v>
      </c>
      <c r="E10" s="466">
        <f>IN_BIL_Gest_21!E95*(1+Tabelle!$D$4)*(1+Tabelle!$E$4)</f>
        <v>0</v>
      </c>
      <c r="F10" s="466">
        <f>IN_BIL_Gest_21!E155*(1+Tabelle!$D$4)*(1+Tabelle!$E$4)</f>
        <v>0</v>
      </c>
      <c r="G10" s="466">
        <f>IN_BIL_Com_22!E35*(1+Tabelle!$D$4)*(1+Tabelle!$E$4)</f>
        <v>0</v>
      </c>
      <c r="H10" s="466">
        <f t="shared" si="8"/>
        <v>0</v>
      </c>
      <c r="I10" s="466">
        <f t="shared" si="2"/>
        <v>0</v>
      </c>
      <c r="J10" s="466">
        <f t="shared" si="3"/>
        <v>0</v>
      </c>
      <c r="K10" s="466">
        <f t="shared" si="4"/>
        <v>0</v>
      </c>
      <c r="L10" s="466">
        <f t="shared" si="9"/>
        <v>0</v>
      </c>
      <c r="M10" s="466">
        <f t="shared" si="5"/>
        <v>0</v>
      </c>
      <c r="N10" s="466">
        <f t="shared" si="6"/>
        <v>0</v>
      </c>
      <c r="O10" s="471">
        <f t="shared" si="7"/>
        <v>0</v>
      </c>
    </row>
    <row r="11" spans="1:15" ht="18.95" customHeight="1" x14ac:dyDescent="0.3">
      <c r="B11" s="1104" t="s">
        <v>334</v>
      </c>
      <c r="C11" s="1088"/>
      <c r="D11" s="472">
        <f>IN_BIL_Gest_21!F35*(1+Tabelle!$D$4)*(1+Tabelle!$E$4)</f>
        <v>0</v>
      </c>
      <c r="E11" s="473">
        <f>IN_BIL_Gest_21!F95*(1+Tabelle!$D$4)*(1+Tabelle!$E$4)</f>
        <v>0</v>
      </c>
      <c r="F11" s="473">
        <f>IN_BIL_Gest_21!F155*(1+Tabelle!$D$4)*(1+Tabelle!$E$4)</f>
        <v>0</v>
      </c>
      <c r="G11" s="473">
        <f>IN_BIL_Com_22!F35*(1+Tabelle!$D$4)*(1+Tabelle!$E$4)</f>
        <v>0</v>
      </c>
      <c r="H11" s="473">
        <f t="shared" si="8"/>
        <v>0</v>
      </c>
      <c r="I11" s="473">
        <f t="shared" si="2"/>
        <v>0</v>
      </c>
      <c r="J11" s="473">
        <f t="shared" si="3"/>
        <v>0</v>
      </c>
      <c r="K11" s="473">
        <f t="shared" si="4"/>
        <v>0</v>
      </c>
      <c r="L11" s="473">
        <f t="shared" si="9"/>
        <v>0</v>
      </c>
      <c r="M11" s="473">
        <f t="shared" si="5"/>
        <v>0</v>
      </c>
      <c r="N11" s="473">
        <f t="shared" si="6"/>
        <v>0</v>
      </c>
      <c r="O11" s="474">
        <f t="shared" si="7"/>
        <v>0</v>
      </c>
    </row>
    <row r="12" spans="1:15" ht="18.95" customHeight="1" x14ac:dyDescent="0.4">
      <c r="B12" s="118" t="s">
        <v>361</v>
      </c>
      <c r="C12" s="417" t="s">
        <v>362</v>
      </c>
      <c r="D12" s="465" t="e">
        <f>+MAX((D23+D26-D27)*$D$37+D25*$D$38,0)</f>
        <v>#REF!</v>
      </c>
      <c r="E12" s="465" t="e">
        <f t="shared" ref="E12:O12" si="10">+MAX((E23+E26-E27)*$D$37+E25*$D$38,0)</f>
        <v>#REF!</v>
      </c>
      <c r="F12" s="465" t="e">
        <f t="shared" si="10"/>
        <v>#REF!</v>
      </c>
      <c r="G12" s="465" t="e">
        <f t="shared" si="10"/>
        <v>#REF!</v>
      </c>
      <c r="H12" s="465" t="e">
        <f t="shared" si="10"/>
        <v>#REF!</v>
      </c>
      <c r="I12" s="465" t="e">
        <f t="shared" si="10"/>
        <v>#REF!</v>
      </c>
      <c r="J12" s="465" t="e">
        <f t="shared" si="10"/>
        <v>#REF!</v>
      </c>
      <c r="K12" s="465" t="e">
        <f t="shared" si="10"/>
        <v>#REF!</v>
      </c>
      <c r="L12" s="465" t="e">
        <f t="shared" si="10"/>
        <v>#REF!</v>
      </c>
      <c r="M12" s="465" t="e">
        <f t="shared" si="10"/>
        <v>#REF!</v>
      </c>
      <c r="N12" s="465" t="e">
        <f t="shared" si="10"/>
        <v>#REF!</v>
      </c>
      <c r="O12" s="465" t="e">
        <f t="shared" si="10"/>
        <v>#REF!</v>
      </c>
    </row>
    <row r="13" spans="1:15" ht="18.95" customHeight="1" x14ac:dyDescent="0.4">
      <c r="B13" s="119" t="s">
        <v>363</v>
      </c>
      <c r="C13" s="114" t="s">
        <v>364</v>
      </c>
      <c r="D13" s="457">
        <f>+SUMPRODUCT('IN_LIC_21-22-23'!$D$6:$D$9,'IN_LIC_21-22-23'!$E$6:$E$9)</f>
        <v>0</v>
      </c>
      <c r="E13" s="457">
        <f>+SUMPRODUCT('IN_LIC_21-22-23'!$D$12:$D$15,'IN_LIC_21-22-23'!$E$12:$E$15)</f>
        <v>0</v>
      </c>
      <c r="F13" s="457">
        <f>+SUMPRODUCT('IN_LIC_21-22-23'!$D$18:$D$21,'IN_LIC_21-22-23'!$E$18:$E$21)</f>
        <v>0</v>
      </c>
      <c r="G13" s="457">
        <f>+SUMPRODUCT('IN_LIC_21-22-23'!$D$24:$D$27,'IN_LIC_21-22-23'!$E$24:$E$27)</f>
        <v>0</v>
      </c>
      <c r="H13" s="457">
        <f>+SUMPRODUCT('IN_LIC_21-22-23'!$I$6:$I$9,'IN_LIC_21-22-23'!$J$6:$J$9)</f>
        <v>0</v>
      </c>
      <c r="I13" s="457">
        <f>+SUMPRODUCT('IN_LIC_21-22-23'!$I$12:$I$15,'IN_LIC_21-22-23'!$J$12:$J$15)</f>
        <v>0</v>
      </c>
      <c r="J13" s="457">
        <f>+SUMPRODUCT('IN_LIC_21-22-23'!$I$18:$I$21,'IN_LIC_21-22-23'!$J$18:$J$21)</f>
        <v>0</v>
      </c>
      <c r="K13" s="457">
        <f>+SUMPRODUCT('IN_LIC_21-22-23'!$I$24:$I$27,'IN_LIC_21-22-23'!$J$24:$J$27)</f>
        <v>0</v>
      </c>
      <c r="L13" s="457">
        <f>+SUMPRODUCT('IN_LIC_21-22-23'!$N$6:$N$9,'IN_LIC_21-22-23'!$O$6:$O$9)</f>
        <v>0</v>
      </c>
      <c r="M13" s="457">
        <f>+SUMPRODUCT('IN_LIC_21-22-23'!$N$12:$N$15,'IN_LIC_21-22-23'!$O$12:$O$15)</f>
        <v>0</v>
      </c>
      <c r="N13" s="457">
        <f>+SUMPRODUCT('IN_LIC_21-22-23'!$N$18:$N$21,'IN_LIC_21-22-23'!$O$18:$O$21)</f>
        <v>0</v>
      </c>
      <c r="O13" s="457">
        <f>+SUMPRODUCT('IN_LIC_21-22-23'!$N$24:$N$27,'IN_LIC_21-22-23'!$O$24:$O$27)</f>
        <v>0</v>
      </c>
    </row>
    <row r="14" spans="1:15" ht="33.75" thickBot="1" x14ac:dyDescent="0.45">
      <c r="B14" s="418" t="s">
        <v>365</v>
      </c>
      <c r="C14" s="419" t="s">
        <v>366</v>
      </c>
      <c r="D14" s="457" t="e">
        <f>IF(IN_BIL_Gest_21!$C$18="SI",0,D51)</f>
        <v>#REF!</v>
      </c>
      <c r="E14" s="457" t="e">
        <f>IF(IN_BIL_Gest_21!$C$78="SI",0,E51)</f>
        <v>#REF!</v>
      </c>
      <c r="F14" s="457" t="e">
        <f>IF(IN_BIL_Gest_21!$C$138="SI",0,F51)</f>
        <v>#REF!</v>
      </c>
      <c r="G14" s="457" t="e">
        <f>IF(IN_BIL_Com_22!$C$18="SI",0,G51)</f>
        <v>#REF!</v>
      </c>
      <c r="H14" s="457" t="e">
        <f>IF(IN_BIL_Gest_21!$C$18="SI",0,H51)</f>
        <v>#REF!</v>
      </c>
      <c r="I14" s="457" t="e">
        <f>IF(IN_BIL_Gest_21!$C$78="SI",0,I51)</f>
        <v>#REF!</v>
      </c>
      <c r="J14" s="457" t="e">
        <f>IF(IN_BIL_Gest_21!$C$138="SI",0,J51)</f>
        <v>#REF!</v>
      </c>
      <c r="K14" s="457" t="e">
        <f>IF(IN_BIL_Com_22!$C$18="SI",0,K51)</f>
        <v>#REF!</v>
      </c>
      <c r="L14" s="457" t="e">
        <f>IF(IN_BIL_Gest_21!$C$18="SI",0,L51)</f>
        <v>#REF!</v>
      </c>
      <c r="M14" s="457" t="e">
        <f>IF(IN_BIL_Gest_21!$C$78="SI",0,M51)</f>
        <v>#REF!</v>
      </c>
      <c r="N14" s="457" t="e">
        <f>IF(IN_BIL_Gest_21!$C$138="SI",0,N51)</f>
        <v>#REF!</v>
      </c>
      <c r="O14" s="457" t="e">
        <f>IF(IN_BIL_Com_22!$C$18="SI",0,O51)</f>
        <v>#REF!</v>
      </c>
    </row>
    <row r="15" spans="1:15" ht="20.25" thickBot="1" x14ac:dyDescent="0.45">
      <c r="B15" s="420" t="s">
        <v>357</v>
      </c>
      <c r="C15" s="421" t="s">
        <v>367</v>
      </c>
      <c r="D15" s="463" t="e">
        <f>+D6+D7+D12+D13+D14</f>
        <v>#REF!</v>
      </c>
      <c r="E15" s="463" t="e">
        <f>+E6+E7+E12+E13</f>
        <v>#REF!</v>
      </c>
      <c r="F15" s="463" t="e">
        <f>+F6+F7+F12+F13</f>
        <v>#REF!</v>
      </c>
      <c r="G15" s="463" t="e">
        <f>+G6+G7+G12+G13</f>
        <v>#REF!</v>
      </c>
      <c r="H15" s="463" t="e">
        <f>+H6+H7+H12+H13+H14</f>
        <v>#REF!</v>
      </c>
      <c r="I15" s="463" t="e">
        <f>+I6+I7+I12+I13</f>
        <v>#REF!</v>
      </c>
      <c r="J15" s="463" t="e">
        <f>+J6+J7+J12+J13</f>
        <v>#REF!</v>
      </c>
      <c r="K15" s="463" t="e">
        <f>+K6+K7+K12+K13</f>
        <v>#REF!</v>
      </c>
      <c r="L15" s="463" t="e">
        <f>+L6+L7+L12+L13+L14</f>
        <v>#REF!</v>
      </c>
      <c r="M15" s="463" t="e">
        <f>+M6+M7+M12+M13</f>
        <v>#REF!</v>
      </c>
      <c r="N15" s="463" t="e">
        <f>+N6+N7+N12+N13</f>
        <v>#REF!</v>
      </c>
      <c r="O15" s="463" t="e">
        <f>+O6+O7+O12+O13</f>
        <v>#REF!</v>
      </c>
    </row>
    <row r="16" spans="1:15" x14ac:dyDescent="0.3">
      <c r="I16" s="8"/>
    </row>
    <row r="18" spans="2:15" s="18" customFormat="1" ht="33" customHeight="1" thickBot="1" x14ac:dyDescent="0.4">
      <c r="B18" s="32" t="s">
        <v>393</v>
      </c>
    </row>
    <row r="19" spans="2:15" ht="17.25" thickTop="1" x14ac:dyDescent="0.3"/>
    <row r="20" spans="2:15" hidden="1" x14ac:dyDescent="0.3">
      <c r="B20" s="13" t="s">
        <v>394</v>
      </c>
    </row>
    <row r="21" spans="2:15" x14ac:dyDescent="0.3">
      <c r="D21" s="1098">
        <v>2023</v>
      </c>
      <c r="E21" s="1098"/>
      <c r="F21" s="1098"/>
      <c r="G21" s="1098"/>
      <c r="H21" s="1097">
        <v>2024</v>
      </c>
      <c r="I21" s="1097"/>
      <c r="J21" s="1097"/>
      <c r="K21" s="1097"/>
      <c r="L21" s="1098">
        <v>2025</v>
      </c>
      <c r="M21" s="1098"/>
      <c r="N21" s="1098"/>
      <c r="O21" s="1098"/>
    </row>
    <row r="22" spans="2:15" ht="38.1" customHeight="1" x14ac:dyDescent="0.3">
      <c r="D22" s="544">
        <f>+D5</f>
        <v>0</v>
      </c>
      <c r="E22" s="544">
        <f>+E5</f>
        <v>0</v>
      </c>
      <c r="F22" s="544" t="str">
        <f>+F5</f>
        <v>-</v>
      </c>
      <c r="G22" s="544">
        <f>+G5</f>
        <v>0</v>
      </c>
      <c r="H22" s="543">
        <f t="shared" ref="H22:K22" si="11">D22</f>
        <v>0</v>
      </c>
      <c r="I22" s="543">
        <f t="shared" si="11"/>
        <v>0</v>
      </c>
      <c r="J22" s="543" t="str">
        <f t="shared" si="11"/>
        <v>-</v>
      </c>
      <c r="K22" s="543">
        <f t="shared" si="11"/>
        <v>0</v>
      </c>
      <c r="L22" s="544">
        <f t="shared" ref="L22:O22" si="12">D22</f>
        <v>0</v>
      </c>
      <c r="M22" s="544">
        <f t="shared" si="12"/>
        <v>0</v>
      </c>
      <c r="N22" s="544" t="str">
        <f t="shared" si="12"/>
        <v>-</v>
      </c>
      <c r="O22" s="544">
        <f t="shared" si="12"/>
        <v>0</v>
      </c>
    </row>
    <row r="23" spans="2:15" ht="19.5" x14ac:dyDescent="0.4">
      <c r="B23" s="39" t="s">
        <v>369</v>
      </c>
      <c r="C23" s="120" t="s">
        <v>370</v>
      </c>
      <c r="D23" s="457" t="e">
        <f>+D24+D25</f>
        <v>#REF!</v>
      </c>
      <c r="E23" s="457" t="e">
        <f t="shared" ref="E23:O23" si="13">+E24+E25</f>
        <v>#REF!</v>
      </c>
      <c r="F23" s="457" t="e">
        <f t="shared" si="13"/>
        <v>#REF!</v>
      </c>
      <c r="G23" s="457" t="e">
        <f t="shared" si="13"/>
        <v>#REF!</v>
      </c>
      <c r="H23" s="457" t="e">
        <f t="shared" si="13"/>
        <v>#REF!</v>
      </c>
      <c r="I23" s="457" t="e">
        <f t="shared" si="13"/>
        <v>#REF!</v>
      </c>
      <c r="J23" s="457" t="e">
        <f t="shared" si="13"/>
        <v>#REF!</v>
      </c>
      <c r="K23" s="457" t="e">
        <f t="shared" si="13"/>
        <v>#REF!</v>
      </c>
      <c r="L23" s="457" t="e">
        <f t="shared" si="13"/>
        <v>#REF!</v>
      </c>
      <c r="M23" s="457" t="e">
        <f t="shared" si="13"/>
        <v>#REF!</v>
      </c>
      <c r="N23" s="457" t="e">
        <f t="shared" si="13"/>
        <v>#REF!</v>
      </c>
      <c r="O23" s="457" t="e">
        <f t="shared" si="13"/>
        <v>#REF!</v>
      </c>
    </row>
    <row r="24" spans="2:15" x14ac:dyDescent="0.3">
      <c r="B24" s="41"/>
      <c r="C24" s="121" t="s">
        <v>371</v>
      </c>
      <c r="D24" s="457" t="e">
        <f>+SUMIFS(#REF!,#REF!,'CK_23-24-25'!D$22,#REF!,'CK_23-24-25'!$B$20,#REF!,"&lt;2018")</f>
        <v>#REF!</v>
      </c>
      <c r="E24" s="457" t="e">
        <f>+SUMIFS(#REF!,#REF!,'CK_23-24-25'!E$22,#REF!,'CK_23-24-25'!$B$20,#REF!,"&lt;2018")</f>
        <v>#REF!</v>
      </c>
      <c r="F24" s="457" t="e">
        <f>+SUMIFS(#REF!,#REF!,'CK_23-24-25'!F$22,#REF!,'CK_23-24-25'!$B$20,#REF!,"&lt;2018")</f>
        <v>#REF!</v>
      </c>
      <c r="G24" s="457" t="e">
        <f>+SUMIFS(#REF!,#REF!,'CK_23-24-25'!G$22,#REF!,'CK_23-24-25'!$B$20,#REF!,"&lt;2018")</f>
        <v>#REF!</v>
      </c>
      <c r="H24" s="457" t="e">
        <f>+SUMIFS(#REF!,#REF!,'CK_23-24-25'!H$22,#REF!,'CK_23-24-25'!$B$20,#REF!,"&lt;2018")</f>
        <v>#REF!</v>
      </c>
      <c r="I24" s="457" t="e">
        <f>+SUMIFS(#REF!,#REF!,'CK_23-24-25'!I$22,#REF!,'CK_23-24-25'!$B$20,#REF!,"&lt;2018")</f>
        <v>#REF!</v>
      </c>
      <c r="J24" s="457" t="e">
        <f>+SUMIFS(#REF!,#REF!,'CK_23-24-25'!J$22,#REF!,'CK_23-24-25'!$B$20,#REF!,"&lt;2018")</f>
        <v>#REF!</v>
      </c>
      <c r="K24" s="457" t="e">
        <f>+SUMIFS(#REF!,#REF!,'CK_23-24-25'!K$22,#REF!,'CK_23-24-25'!$B$20,#REF!,"&lt;2018")</f>
        <v>#REF!</v>
      </c>
      <c r="L24" s="457" t="e">
        <f>+SUMIFS(#REF!,#REF!,'CK_23-24-25'!L$22,#REF!,'CK_23-24-25'!$B$20,#REF!,"&lt;2018")</f>
        <v>#REF!</v>
      </c>
      <c r="M24" s="457" t="e">
        <f>+SUMIFS(#REF!,#REF!,'CK_23-24-25'!M$22,#REF!,'CK_23-24-25'!$B$20,#REF!,"&lt;2018")</f>
        <v>#REF!</v>
      </c>
      <c r="N24" s="457" t="e">
        <f>+SUMIFS(#REF!,#REF!,'CK_23-24-25'!N$22,#REF!,'CK_23-24-25'!$B$20,#REF!,"&lt;2018")</f>
        <v>#REF!</v>
      </c>
      <c r="O24" s="457" t="e">
        <f>+SUMIFS(#REF!,#REF!,'CK_23-24-25'!O$22,#REF!,'CK_23-24-25'!$B$20,#REF!,"&lt;2018")</f>
        <v>#REF!</v>
      </c>
    </row>
    <row r="25" spans="2:15" x14ac:dyDescent="0.3">
      <c r="B25" s="43"/>
      <c r="C25" s="121" t="s">
        <v>372</v>
      </c>
      <c r="D25" s="457" t="e">
        <f>+SUMIFS(#REF!,#REF!,'CK_23-24-25'!D$22,#REF!,'CK_23-24-25'!$B$20,#REF!,"&gt;=2018")+SUMIFS('IN_Cespiti_21-22-23'!$BX$8:$BX$57,'IN_Cespiti_21-22-23'!$B$8:$B$57,'CK_23-24-25'!D$22,'IN_Cespiti_21-22-23'!$C$8:$C$57,'CK_23-24-25'!$B$20)</f>
        <v>#REF!</v>
      </c>
      <c r="E25" s="457" t="e">
        <f>+SUMIFS(#REF!,#REF!,'CK_23-24-25'!E$22,#REF!,'CK_23-24-25'!$B$20,#REF!,"&gt;=2018")+SUMIFS('IN_Cespiti_21-22-23'!$BX$8:$BX$57,'IN_Cespiti_21-22-23'!$B$8:$B$57,'CK_23-24-25'!E$22,'IN_Cespiti_21-22-23'!$C$8:$C$57,'CK_23-24-25'!$B$20)</f>
        <v>#REF!</v>
      </c>
      <c r="F25" s="457" t="e">
        <f>+SUMIFS(#REF!,#REF!,'CK_23-24-25'!F$22,#REF!,'CK_23-24-25'!$B$20,#REF!,"&gt;=2018")+SUMIFS('IN_Cespiti_21-22-23'!$BX$8:$BX$57,'IN_Cespiti_21-22-23'!$B$8:$B$57,'CK_23-24-25'!F$22,'IN_Cespiti_21-22-23'!$C$8:$C$57,'CK_23-24-25'!$B$20)</f>
        <v>#REF!</v>
      </c>
      <c r="G25" s="457" t="e">
        <f>+SUMIFS(#REF!,#REF!,'CK_23-24-25'!G$22,#REF!,'CK_23-24-25'!$B$20,#REF!,"&gt;=2018")+SUMIFS('IN_Cespiti_21-22-23'!$BX$8:$BX$57,'IN_Cespiti_21-22-23'!$B$8:$B$57,'CK_23-24-25'!G$22,'IN_Cespiti_21-22-23'!$C$8:$C$57,'CK_23-24-25'!$B$20)</f>
        <v>#REF!</v>
      </c>
      <c r="H25" s="457" t="e">
        <f>+SUMIFS(#REF!,#REF!,'CK_23-24-25'!H$22,#REF!,'CK_23-24-25'!$B$20,#REF!,"&gt;=2018")+SUMIFS('IN_Cespiti_21-22-23'!$CH$8:$CH$57,'IN_Cespiti_21-22-23'!$B$8:$B$57,'CK_23-24-25'!H$22,'IN_Cespiti_21-22-23'!$C$8:$C$57,'CK_23-24-25'!$B$20)</f>
        <v>#REF!</v>
      </c>
      <c r="I25" s="457" t="e">
        <f>+SUMIFS(#REF!,#REF!,'CK_23-24-25'!I$22,#REF!,'CK_23-24-25'!$B$20,#REF!,"&gt;=2018")+SUMIFS('IN_Cespiti_21-22-23'!$CH$8:$CH$57,'IN_Cespiti_21-22-23'!$B$8:$B$57,'CK_23-24-25'!I$22,'IN_Cespiti_21-22-23'!$C$8:$C$57,'CK_23-24-25'!$B$20)</f>
        <v>#REF!</v>
      </c>
      <c r="J25" s="457" t="e">
        <f>+SUMIFS(#REF!,#REF!,'CK_23-24-25'!J$22,#REF!,'CK_23-24-25'!$B$20,#REF!,"&gt;=2018")+SUMIFS('IN_Cespiti_21-22-23'!$CH$8:$CH$57,'IN_Cespiti_21-22-23'!$B$8:$B$57,'CK_23-24-25'!J$22,'IN_Cespiti_21-22-23'!$C$8:$C$57,'CK_23-24-25'!$B$20)</f>
        <v>#REF!</v>
      </c>
      <c r="K25" s="457" t="e">
        <f>+SUMIFS(#REF!,#REF!,'CK_23-24-25'!K$22,#REF!,'CK_23-24-25'!$B$20,#REF!,"&gt;=2018")+SUMIFS('IN_Cespiti_21-22-23'!$CH$8:$CH$57,'IN_Cespiti_21-22-23'!$B$8:$B$57,'CK_23-24-25'!K$22,'IN_Cespiti_21-22-23'!$C$8:$C$57,'CK_23-24-25'!$B$20)</f>
        <v>#REF!</v>
      </c>
      <c r="L25" s="457" t="e">
        <f>+SUMIFS(#REF!,#REF!,'CK_23-24-25'!L$22,#REF!,'CK_23-24-25'!$B$20,#REF!,"&gt;=2018")+SUMIFS('IN_Cespiti_21-22-23'!$CR$8:$CR$57,'IN_Cespiti_21-22-23'!$B$8:$B$57,'CK_23-24-25'!L$22,'IN_Cespiti_21-22-23'!$C$8:$C$57,'CK_23-24-25'!$B$20)</f>
        <v>#REF!</v>
      </c>
      <c r="M25" s="457" t="e">
        <f>+SUMIFS(#REF!,#REF!,'CK_23-24-25'!M$22,#REF!,'CK_23-24-25'!$B$20,#REF!,"&gt;=2018")+SUMIFS('IN_Cespiti_21-22-23'!$CR$8:$CR$57,'IN_Cespiti_21-22-23'!$B$8:$B$57,'CK_23-24-25'!M$22,'IN_Cespiti_21-22-23'!$C$8:$C$57,'CK_23-24-25'!$B$20)</f>
        <v>#REF!</v>
      </c>
      <c r="N25" s="457" t="e">
        <f>+SUMIFS(#REF!,#REF!,'CK_23-24-25'!N$22,#REF!,'CK_23-24-25'!$B$20,#REF!,"&gt;=2018")+SUMIFS('IN_Cespiti_21-22-23'!$CR$8:$CR$57,'IN_Cespiti_21-22-23'!$B$8:$B$57,'CK_23-24-25'!N$22,'IN_Cespiti_21-22-23'!$C$8:$C$57,'CK_23-24-25'!$B$20)</f>
        <v>#REF!</v>
      </c>
      <c r="O25" s="457" t="e">
        <f>+SUMIFS(#REF!,#REF!,'CK_23-24-25'!O$22,#REF!,'CK_23-24-25'!$B$20,#REF!,"&gt;=2018")+SUMIFS('IN_Cespiti_21-22-23'!$CR$8:$CR$57,'IN_Cespiti_21-22-23'!$B$8:$B$57,'CK_23-24-25'!O$22,'IN_Cespiti_21-22-23'!$C$8:$C$57,'CK_23-24-25'!$B$20)</f>
        <v>#REF!</v>
      </c>
    </row>
    <row r="26" spans="2:15" ht="19.5" x14ac:dyDescent="0.4">
      <c r="B26" s="44" t="s">
        <v>373</v>
      </c>
      <c r="C26" s="114" t="s">
        <v>374</v>
      </c>
      <c r="D26" s="457">
        <f t="shared" ref="D26:O26" si="14">+D35</f>
        <v>0</v>
      </c>
      <c r="E26" s="457">
        <f t="shared" si="14"/>
        <v>0</v>
      </c>
      <c r="F26" s="457">
        <f t="shared" si="14"/>
        <v>0</v>
      </c>
      <c r="G26" s="457">
        <f t="shared" si="14"/>
        <v>0</v>
      </c>
      <c r="H26" s="457">
        <f t="shared" si="14"/>
        <v>0</v>
      </c>
      <c r="I26" s="457">
        <f t="shared" si="14"/>
        <v>0</v>
      </c>
      <c r="J26" s="457">
        <f t="shared" si="14"/>
        <v>0</v>
      </c>
      <c r="K26" s="457">
        <f t="shared" si="14"/>
        <v>0</v>
      </c>
      <c r="L26" s="457">
        <f t="shared" si="14"/>
        <v>0</v>
      </c>
      <c r="M26" s="457">
        <f t="shared" si="14"/>
        <v>0</v>
      </c>
      <c r="N26" s="457">
        <f t="shared" si="14"/>
        <v>0</v>
      </c>
      <c r="O26" s="457">
        <f t="shared" si="14"/>
        <v>0</v>
      </c>
    </row>
    <row r="27" spans="2:15" ht="18" customHeight="1" x14ac:dyDescent="0.4">
      <c r="B27" s="45" t="s">
        <v>375</v>
      </c>
      <c r="C27" s="114" t="s">
        <v>376</v>
      </c>
      <c r="D27" s="457">
        <f>+IN_BIL_Gest_21!C57</f>
        <v>0</v>
      </c>
      <c r="E27" s="457">
        <f>+IN_BIL_Gest_21!C117</f>
        <v>0</v>
      </c>
      <c r="F27" s="457">
        <f>+IN_BIL_Gest_21!C177</f>
        <v>0</v>
      </c>
      <c r="G27" s="457">
        <f>+IN_BIL_Com_22!C57</f>
        <v>0</v>
      </c>
      <c r="H27" s="457">
        <f>+D27</f>
        <v>0</v>
      </c>
      <c r="I27" s="457">
        <f>+E27</f>
        <v>0</v>
      </c>
      <c r="J27" s="457">
        <f>+F27</f>
        <v>0</v>
      </c>
      <c r="K27" s="457">
        <f>+G27</f>
        <v>0</v>
      </c>
      <c r="L27" s="457">
        <f>+D27</f>
        <v>0</v>
      </c>
      <c r="M27" s="457">
        <f>+E27</f>
        <v>0</v>
      </c>
      <c r="N27" s="457">
        <f>+F27</f>
        <v>0</v>
      </c>
      <c r="O27" s="457">
        <f>+G27</f>
        <v>0</v>
      </c>
    </row>
    <row r="28" spans="2:15" s="10" customFormat="1" ht="18.75" x14ac:dyDescent="0.25">
      <c r="B28" s="79" t="s">
        <v>377</v>
      </c>
      <c r="C28" s="122" t="s">
        <v>378</v>
      </c>
      <c r="D28" s="458" t="e">
        <f t="shared" ref="D28:O28" si="15">MAX((+D23+D26-D27),0)</f>
        <v>#REF!</v>
      </c>
      <c r="E28" s="458" t="e">
        <f t="shared" si="15"/>
        <v>#REF!</v>
      </c>
      <c r="F28" s="458" t="e">
        <f t="shared" si="15"/>
        <v>#REF!</v>
      </c>
      <c r="G28" s="458" t="e">
        <f t="shared" si="15"/>
        <v>#REF!</v>
      </c>
      <c r="H28" s="459" t="e">
        <f>MAX((+H23+H26-H27),0)</f>
        <v>#REF!</v>
      </c>
      <c r="I28" s="459" t="e">
        <f t="shared" si="15"/>
        <v>#REF!</v>
      </c>
      <c r="J28" s="459" t="e">
        <f t="shared" si="15"/>
        <v>#REF!</v>
      </c>
      <c r="K28" s="459" t="e">
        <f t="shared" si="15"/>
        <v>#REF!</v>
      </c>
      <c r="L28" s="458" t="e">
        <f t="shared" si="15"/>
        <v>#REF!</v>
      </c>
      <c r="M28" s="458" t="e">
        <f t="shared" si="15"/>
        <v>#REF!</v>
      </c>
      <c r="N28" s="458" t="e">
        <f t="shared" si="15"/>
        <v>#REF!</v>
      </c>
      <c r="O28" s="458" t="e">
        <f t="shared" si="15"/>
        <v>#REF!</v>
      </c>
    </row>
    <row r="30" spans="2:15" x14ac:dyDescent="0.3">
      <c r="B30" s="27"/>
    </row>
    <row r="31" spans="2:15" x14ac:dyDescent="0.3">
      <c r="D31" s="1098">
        <v>2023</v>
      </c>
      <c r="E31" s="1098"/>
      <c r="F31" s="1098"/>
      <c r="G31" s="1098"/>
      <c r="H31" s="1097">
        <v>2024</v>
      </c>
      <c r="I31" s="1097"/>
      <c r="J31" s="1097"/>
      <c r="K31" s="1097"/>
      <c r="L31" s="1098">
        <v>2025</v>
      </c>
      <c r="M31" s="1098"/>
      <c r="N31" s="1098"/>
      <c r="O31" s="1098"/>
    </row>
    <row r="32" spans="2:15" ht="38.1" customHeight="1" x14ac:dyDescent="0.3">
      <c r="D32" s="460">
        <f>+D5</f>
        <v>0</v>
      </c>
      <c r="E32" s="460">
        <f>+E5</f>
        <v>0</v>
      </c>
      <c r="F32" s="460" t="str">
        <f>+F5</f>
        <v>-</v>
      </c>
      <c r="G32" s="460">
        <f>+G5</f>
        <v>0</v>
      </c>
      <c r="H32" s="461">
        <f t="shared" ref="H32:K32" si="16">D32</f>
        <v>0</v>
      </c>
      <c r="I32" s="461">
        <f t="shared" si="16"/>
        <v>0</v>
      </c>
      <c r="J32" s="461" t="str">
        <f t="shared" si="16"/>
        <v>-</v>
      </c>
      <c r="K32" s="461">
        <f t="shared" si="16"/>
        <v>0</v>
      </c>
      <c r="L32" s="460">
        <f t="shared" ref="L32:O32" si="17">D32</f>
        <v>0</v>
      </c>
      <c r="M32" s="460">
        <f t="shared" si="17"/>
        <v>0</v>
      </c>
      <c r="N32" s="460" t="str">
        <f t="shared" si="17"/>
        <v>-</v>
      </c>
      <c r="O32" s="460">
        <f t="shared" si="17"/>
        <v>0</v>
      </c>
    </row>
    <row r="33" spans="1:15" x14ac:dyDescent="0.3">
      <c r="C33" s="114" t="s">
        <v>379</v>
      </c>
      <c r="D33" s="462">
        <f>+IN_BIL_Gest_21!C7</f>
        <v>0</v>
      </c>
      <c r="E33" s="462">
        <f>+IN_BIL_Gest_21!C67</f>
        <v>0</v>
      </c>
      <c r="F33" s="462">
        <f>+IN_BIL_Gest_21!C127</f>
        <v>0</v>
      </c>
      <c r="G33" s="462">
        <f>+IN_BIL_Com_22!C7</f>
        <v>0</v>
      </c>
      <c r="H33" s="462">
        <f t="shared" ref="H33:K34" si="18">+D33</f>
        <v>0</v>
      </c>
      <c r="I33" s="462">
        <f t="shared" si="18"/>
        <v>0</v>
      </c>
      <c r="J33" s="462">
        <f t="shared" si="18"/>
        <v>0</v>
      </c>
      <c r="K33" s="462">
        <f t="shared" si="18"/>
        <v>0</v>
      </c>
      <c r="L33" s="462">
        <f t="shared" ref="L33:O34" si="19">+D33</f>
        <v>0</v>
      </c>
      <c r="M33" s="462">
        <f t="shared" si="19"/>
        <v>0</v>
      </c>
      <c r="N33" s="462">
        <f t="shared" si="19"/>
        <v>0</v>
      </c>
      <c r="O33" s="462">
        <f t="shared" si="19"/>
        <v>0</v>
      </c>
    </row>
    <row r="34" spans="1:15" ht="19.5" x14ac:dyDescent="0.4">
      <c r="C34" s="114" t="s">
        <v>380</v>
      </c>
      <c r="D34" s="457">
        <f>+IN_BIL_Gest_21!C15+IN_BIL_Gest_21!C16</f>
        <v>0</v>
      </c>
      <c r="E34" s="457">
        <f>+IN_BIL_Gest_21!C75+IN_BIL_Gest_21!C76</f>
        <v>0</v>
      </c>
      <c r="F34" s="457">
        <f>+IN_BIL_Gest_21!C135+IN_BIL_Gest_21!C136</f>
        <v>0</v>
      </c>
      <c r="G34" s="457">
        <f>+IN_BIL_Com_22!C15+IN_BIL_Com_22!C16</f>
        <v>0</v>
      </c>
      <c r="H34" s="457">
        <f t="shared" si="18"/>
        <v>0</v>
      </c>
      <c r="I34" s="457">
        <f t="shared" si="18"/>
        <v>0</v>
      </c>
      <c r="J34" s="457">
        <f t="shared" si="18"/>
        <v>0</v>
      </c>
      <c r="K34" s="457">
        <f t="shared" si="18"/>
        <v>0</v>
      </c>
      <c r="L34" s="457">
        <f t="shared" si="19"/>
        <v>0</v>
      </c>
      <c r="M34" s="457">
        <f t="shared" si="19"/>
        <v>0</v>
      </c>
      <c r="N34" s="457">
        <f t="shared" si="19"/>
        <v>0</v>
      </c>
      <c r="O34" s="457">
        <f t="shared" si="19"/>
        <v>0</v>
      </c>
    </row>
    <row r="35" spans="1:15" x14ac:dyDescent="0.3">
      <c r="C35" s="123" t="s">
        <v>381</v>
      </c>
      <c r="D35" s="463">
        <f>(+(D33*90/365)-(D34*60/365))*(1+Tabelle!$D$4)*(1+Tabelle!$E$4)</f>
        <v>0</v>
      </c>
      <c r="E35" s="463">
        <f>(+(E33*90/365)-(E34*60/365))*(1+Tabelle!$D$4)*(1+Tabelle!$E$4)</f>
        <v>0</v>
      </c>
      <c r="F35" s="463">
        <f>(+(F33*90/365)-(F34*60/365))*(1+Tabelle!$D$4)*(1+Tabelle!$E$4)</f>
        <v>0</v>
      </c>
      <c r="G35" s="463">
        <f>(+(G33*90/365)-(G34*60/365))*(1+Tabelle!$D$4)*(1+Tabelle!$E$4)</f>
        <v>0</v>
      </c>
      <c r="H35" s="459">
        <f>(+(H33*90/365)-(H34*60/365))*(1+Tabelle!$D$4)*(1+Tabelle!$E$4)</f>
        <v>0</v>
      </c>
      <c r="I35" s="459">
        <f>(+(I33*90/365)-(I34*60/365))*(1+Tabelle!$D$4)*(1+Tabelle!$E$4)</f>
        <v>0</v>
      </c>
      <c r="J35" s="459">
        <f>(+(J33*90/365)-(J34*60/365))*(1+Tabelle!$D$4)*(1+Tabelle!$E$4)</f>
        <v>0</v>
      </c>
      <c r="K35" s="459">
        <f>(+(K33*90/365)-(K34*60/365))*(1+Tabelle!$D$4)*(1+Tabelle!$E$4)</f>
        <v>0</v>
      </c>
      <c r="L35" s="463">
        <f>(+(L33*90/365)-(L34*60/365))*(1+Tabelle!$D$4)*(1+Tabelle!$E$4)</f>
        <v>0</v>
      </c>
      <c r="M35" s="463">
        <f>(+(M33*90/365)-(M34*60/365))*(1+Tabelle!$D$4)*(1+Tabelle!$E$4)</f>
        <v>0</v>
      </c>
      <c r="N35" s="463">
        <f>(+(N33*90/365)-(N34*60/365))*(1+Tabelle!$D$4)*(1+Tabelle!$E$4)</f>
        <v>0</v>
      </c>
      <c r="O35" s="463">
        <f>(+(O33*90/365)-(O34*60/365))*(1+Tabelle!$D$4)*(1+Tabelle!$E$4)</f>
        <v>0</v>
      </c>
    </row>
    <row r="36" spans="1:15" x14ac:dyDescent="0.3">
      <c r="G36" s="8"/>
    </row>
    <row r="37" spans="1:15" x14ac:dyDescent="0.3">
      <c r="B37" s="1092" t="s">
        <v>382</v>
      </c>
      <c r="C37" s="1093"/>
      <c r="D37" s="425">
        <v>6.3E-2</v>
      </c>
      <c r="E37" s="29"/>
      <c r="G37" s="8"/>
    </row>
    <row r="38" spans="1:15" x14ac:dyDescent="0.3">
      <c r="B38" s="1092" t="s">
        <v>383</v>
      </c>
      <c r="C38" s="1093"/>
      <c r="D38" s="46">
        <v>0.01</v>
      </c>
    </row>
    <row r="42" spans="1:15" x14ac:dyDescent="0.3">
      <c r="A42" s="8"/>
    </row>
    <row r="43" spans="1:15" s="18" customFormat="1" ht="33" customHeight="1" thickBot="1" x14ac:dyDescent="0.4">
      <c r="B43" s="32" t="s">
        <v>384</v>
      </c>
    </row>
    <row r="44" spans="1:15" ht="17.25" thickTop="1" x14ac:dyDescent="0.3">
      <c r="B44" s="13"/>
    </row>
    <row r="45" spans="1:15" x14ac:dyDescent="0.3">
      <c r="D45" s="1080">
        <v>2023</v>
      </c>
      <c r="E45" s="1080"/>
      <c r="F45" s="1080"/>
      <c r="G45" s="1080"/>
      <c r="H45" s="1096">
        <v>2024</v>
      </c>
      <c r="I45" s="1096"/>
      <c r="J45" s="1096"/>
      <c r="K45" s="1096"/>
      <c r="L45" s="1080">
        <v>2025</v>
      </c>
      <c r="M45" s="1080"/>
      <c r="N45" s="1080"/>
      <c r="O45" s="1080"/>
    </row>
    <row r="46" spans="1:15" ht="38.1" customHeight="1" x14ac:dyDescent="0.3">
      <c r="A46" s="9"/>
      <c r="B46" s="115" t="s">
        <v>385</v>
      </c>
      <c r="C46" s="28"/>
      <c r="D46" s="541">
        <f>+D5</f>
        <v>0</v>
      </c>
      <c r="E46" s="541">
        <f>+E5</f>
        <v>0</v>
      </c>
      <c r="F46" s="541" t="str">
        <f>+F5</f>
        <v>-</v>
      </c>
      <c r="G46" s="541">
        <f>+G5</f>
        <v>0</v>
      </c>
      <c r="H46" s="542">
        <f t="shared" ref="H46:K46" si="20">D46</f>
        <v>0</v>
      </c>
      <c r="I46" s="542">
        <f t="shared" si="20"/>
        <v>0</v>
      </c>
      <c r="J46" s="542" t="str">
        <f t="shared" si="20"/>
        <v>-</v>
      </c>
      <c r="K46" s="542">
        <f t="shared" si="20"/>
        <v>0</v>
      </c>
      <c r="L46" s="541">
        <f t="shared" ref="L46:O46" si="21">D46</f>
        <v>0</v>
      </c>
      <c r="M46" s="541">
        <f t="shared" si="21"/>
        <v>0</v>
      </c>
      <c r="N46" s="541" t="str">
        <f t="shared" si="21"/>
        <v>-</v>
      </c>
      <c r="O46" s="541">
        <f t="shared" si="21"/>
        <v>0</v>
      </c>
    </row>
    <row r="47" spans="1:15" x14ac:dyDescent="0.3">
      <c r="A47" s="27"/>
      <c r="B47" s="114" t="s">
        <v>386</v>
      </c>
      <c r="C47" s="120"/>
      <c r="D47" s="34" t="e">
        <f>+IF(D63&lt;D55,D63,D55)</f>
        <v>#REF!</v>
      </c>
      <c r="E47" s="34" t="e">
        <f t="shared" ref="D47:G50" si="22">+IF(E63&lt;E55,E63,E55)</f>
        <v>#REF!</v>
      </c>
      <c r="F47" s="34" t="e">
        <f t="shared" si="22"/>
        <v>#REF!</v>
      </c>
      <c r="G47" s="34" t="e">
        <f t="shared" si="22"/>
        <v>#REF!</v>
      </c>
      <c r="H47" s="34" t="e">
        <f>+IF(H63&lt;H55,H63,H55)</f>
        <v>#REF!</v>
      </c>
      <c r="I47" s="34" t="e">
        <f t="shared" ref="I47:K47" si="23">+IF(I63&lt;I55,I63,I55)</f>
        <v>#REF!</v>
      </c>
      <c r="J47" s="34" t="e">
        <f t="shared" si="23"/>
        <v>#REF!</v>
      </c>
      <c r="K47" s="34" t="e">
        <f t="shared" si="23"/>
        <v>#REF!</v>
      </c>
      <c r="L47" s="34" t="e">
        <f>+IF(L63&lt;L55,L63,L55)</f>
        <v>#REF!</v>
      </c>
      <c r="M47" s="34" t="e">
        <f t="shared" ref="M47:O47" si="24">+IF(M63&lt;M55,M63,M55)</f>
        <v>#REF!</v>
      </c>
      <c r="N47" s="34" t="e">
        <f t="shared" si="24"/>
        <v>#REF!</v>
      </c>
      <c r="O47" s="34" t="e">
        <f t="shared" si="24"/>
        <v>#REF!</v>
      </c>
    </row>
    <row r="48" spans="1:15" ht="17.45" customHeight="1" x14ac:dyDescent="0.3">
      <c r="A48" s="27"/>
      <c r="B48" s="114" t="s">
        <v>387</v>
      </c>
      <c r="C48" s="40"/>
      <c r="D48" s="34" t="e">
        <f t="shared" si="22"/>
        <v>#REF!</v>
      </c>
      <c r="E48" s="34" t="e">
        <f t="shared" si="22"/>
        <v>#REF!</v>
      </c>
      <c r="F48" s="34" t="e">
        <f t="shared" si="22"/>
        <v>#REF!</v>
      </c>
      <c r="G48" s="34" t="e">
        <f t="shared" si="22"/>
        <v>#REF!</v>
      </c>
      <c r="H48" s="34" t="e">
        <f t="shared" ref="H48:O48" si="25">+IF(H64&lt;H56,H64,H56)</f>
        <v>#REF!</v>
      </c>
      <c r="I48" s="34" t="e">
        <f t="shared" si="25"/>
        <v>#REF!</v>
      </c>
      <c r="J48" s="34" t="e">
        <f t="shared" si="25"/>
        <v>#REF!</v>
      </c>
      <c r="K48" s="34" t="e">
        <f t="shared" si="25"/>
        <v>#REF!</v>
      </c>
      <c r="L48" s="34" t="e">
        <f t="shared" si="25"/>
        <v>#REF!</v>
      </c>
      <c r="M48" s="34" t="e">
        <f t="shared" si="25"/>
        <v>#REF!</v>
      </c>
      <c r="N48" s="34" t="e">
        <f t="shared" si="25"/>
        <v>#REF!</v>
      </c>
      <c r="O48" s="34" t="e">
        <f t="shared" si="25"/>
        <v>#REF!</v>
      </c>
    </row>
    <row r="49" spans="1:15" x14ac:dyDescent="0.3">
      <c r="A49" s="27"/>
      <c r="B49" s="114" t="s">
        <v>388</v>
      </c>
      <c r="C49" s="40"/>
      <c r="D49" s="34" t="e">
        <f t="shared" si="22"/>
        <v>#REF!</v>
      </c>
      <c r="E49" s="34" t="e">
        <f t="shared" si="22"/>
        <v>#REF!</v>
      </c>
      <c r="F49" s="34" t="e">
        <f t="shared" si="22"/>
        <v>#REF!</v>
      </c>
      <c r="G49" s="34" t="e">
        <f t="shared" si="22"/>
        <v>#REF!</v>
      </c>
      <c r="H49" s="34" t="e">
        <f t="shared" ref="H49:O49" si="26">+IF(H65&lt;H57,H65,H57)</f>
        <v>#REF!</v>
      </c>
      <c r="I49" s="34" t="e">
        <f t="shared" si="26"/>
        <v>#REF!</v>
      </c>
      <c r="J49" s="34" t="e">
        <f t="shared" si="26"/>
        <v>#REF!</v>
      </c>
      <c r="K49" s="34" t="e">
        <f t="shared" si="26"/>
        <v>#REF!</v>
      </c>
      <c r="L49" s="34" t="e">
        <f t="shared" si="26"/>
        <v>#REF!</v>
      </c>
      <c r="M49" s="34" t="e">
        <f t="shared" si="26"/>
        <v>#REF!</v>
      </c>
      <c r="N49" s="34" t="e">
        <f t="shared" si="26"/>
        <v>#REF!</v>
      </c>
      <c r="O49" s="34" t="e">
        <f t="shared" si="26"/>
        <v>#REF!</v>
      </c>
    </row>
    <row r="50" spans="1:15" x14ac:dyDescent="0.3">
      <c r="B50" s="114" t="s">
        <v>205</v>
      </c>
      <c r="C50" s="40"/>
      <c r="D50" s="34" t="e">
        <f t="shared" si="22"/>
        <v>#REF!</v>
      </c>
      <c r="E50" s="34" t="e">
        <f t="shared" si="22"/>
        <v>#REF!</v>
      </c>
      <c r="F50" s="34" t="e">
        <f t="shared" si="22"/>
        <v>#REF!</v>
      </c>
      <c r="G50" s="34" t="e">
        <f t="shared" si="22"/>
        <v>#REF!</v>
      </c>
      <c r="H50" s="34" t="e">
        <f t="shared" ref="H50:O50" si="27">+IF(H66&lt;H58,H66,H58)</f>
        <v>#REF!</v>
      </c>
      <c r="I50" s="34" t="e">
        <f t="shared" si="27"/>
        <v>#REF!</v>
      </c>
      <c r="J50" s="34" t="e">
        <f t="shared" si="27"/>
        <v>#REF!</v>
      </c>
      <c r="K50" s="34" t="e">
        <f t="shared" si="27"/>
        <v>#REF!</v>
      </c>
      <c r="L50" s="34" t="e">
        <f t="shared" si="27"/>
        <v>#REF!</v>
      </c>
      <c r="M50" s="34" t="e">
        <f t="shared" si="27"/>
        <v>#REF!</v>
      </c>
      <c r="N50" s="34" t="e">
        <f t="shared" si="27"/>
        <v>#REF!</v>
      </c>
      <c r="O50" s="34" t="e">
        <f t="shared" si="27"/>
        <v>#REF!</v>
      </c>
    </row>
    <row r="51" spans="1:15" x14ac:dyDescent="0.3">
      <c r="B51" s="28" t="s">
        <v>389</v>
      </c>
      <c r="C51" s="124"/>
      <c r="D51" s="17" t="e">
        <f t="shared" ref="D51:O51" si="28">+SUM(D47:D50)</f>
        <v>#REF!</v>
      </c>
      <c r="E51" s="17" t="e">
        <f t="shared" si="28"/>
        <v>#REF!</v>
      </c>
      <c r="F51" s="17" t="e">
        <f t="shared" si="28"/>
        <v>#REF!</v>
      </c>
      <c r="G51" s="17" t="e">
        <f t="shared" si="28"/>
        <v>#REF!</v>
      </c>
      <c r="H51" s="475" t="e">
        <f t="shared" si="28"/>
        <v>#REF!</v>
      </c>
      <c r="I51" s="475" t="e">
        <f t="shared" si="28"/>
        <v>#REF!</v>
      </c>
      <c r="J51" s="475" t="e">
        <f t="shared" si="28"/>
        <v>#REF!</v>
      </c>
      <c r="K51" s="475" t="e">
        <f t="shared" si="28"/>
        <v>#REF!</v>
      </c>
      <c r="L51" s="17" t="e">
        <f t="shared" si="28"/>
        <v>#REF!</v>
      </c>
      <c r="M51" s="17" t="e">
        <f t="shared" si="28"/>
        <v>#REF!</v>
      </c>
      <c r="N51" s="17" t="e">
        <f t="shared" si="28"/>
        <v>#REF!</v>
      </c>
      <c r="O51" s="17" t="e">
        <f t="shared" si="28"/>
        <v>#REF!</v>
      </c>
    </row>
    <row r="52" spans="1:15" x14ac:dyDescent="0.3">
      <c r="A52" s="10"/>
      <c r="B52" s="10"/>
      <c r="C52" s="10"/>
      <c r="D52" s="10"/>
      <c r="E52" s="10"/>
      <c r="F52" s="10"/>
      <c r="G52" s="10"/>
      <c r="H52" s="10"/>
      <c r="I52" s="10"/>
      <c r="J52" s="10"/>
      <c r="K52" s="10"/>
      <c r="L52" s="10"/>
      <c r="M52" s="10"/>
      <c r="N52" s="10"/>
      <c r="O52" s="10"/>
    </row>
    <row r="53" spans="1:15" x14ac:dyDescent="0.3">
      <c r="D53" s="1080">
        <v>2023</v>
      </c>
      <c r="E53" s="1080"/>
      <c r="F53" s="1080"/>
      <c r="G53" s="1080"/>
      <c r="H53" s="1096">
        <v>2024</v>
      </c>
      <c r="I53" s="1096"/>
      <c r="J53" s="1096"/>
      <c r="K53" s="1096"/>
      <c r="L53" s="1080">
        <v>2025</v>
      </c>
      <c r="M53" s="1080"/>
      <c r="N53" s="1080"/>
      <c r="O53" s="1080"/>
    </row>
    <row r="54" spans="1:15" s="10" customFormat="1" ht="38.1" customHeight="1" x14ac:dyDescent="0.25">
      <c r="B54" s="122" t="s">
        <v>390</v>
      </c>
      <c r="C54" s="432"/>
      <c r="D54" s="79">
        <f>+D46</f>
        <v>0</v>
      </c>
      <c r="E54" s="79">
        <f>+E46</f>
        <v>0</v>
      </c>
      <c r="F54" s="79" t="str">
        <f>+F46</f>
        <v>-</v>
      </c>
      <c r="G54" s="79">
        <f>+G46</f>
        <v>0</v>
      </c>
      <c r="H54" s="125">
        <f t="shared" ref="H54:K54" si="29">D54</f>
        <v>0</v>
      </c>
      <c r="I54" s="125">
        <f t="shared" si="29"/>
        <v>0</v>
      </c>
      <c r="J54" s="125" t="str">
        <f t="shared" si="29"/>
        <v>-</v>
      </c>
      <c r="K54" s="125">
        <f t="shared" si="29"/>
        <v>0</v>
      </c>
      <c r="L54" s="79">
        <f t="shared" ref="L54:O54" si="30">D54</f>
        <v>0</v>
      </c>
      <c r="M54" s="79">
        <f t="shared" si="30"/>
        <v>0</v>
      </c>
      <c r="N54" s="79" t="str">
        <f t="shared" si="30"/>
        <v>-</v>
      </c>
      <c r="O54" s="79">
        <f t="shared" si="30"/>
        <v>0</v>
      </c>
    </row>
    <row r="55" spans="1:15" x14ac:dyDescent="0.3">
      <c r="B55" s="114" t="s">
        <v>386</v>
      </c>
      <c r="C55" s="40"/>
      <c r="D55" s="34">
        <f>IN_BIL_Gest_21!F41*(1+Tabelle!$D$4)*(1+Tabelle!$E$4)</f>
        <v>0</v>
      </c>
      <c r="E55" s="34">
        <f>IN_BIL_Gest_21!F101*(1+Tabelle!$D$4)*(1+Tabelle!$E$4)</f>
        <v>0</v>
      </c>
      <c r="F55" s="34">
        <f>IN_BIL_Gest_21!F161*(1+Tabelle!$D$4)*(1+Tabelle!$E$4)</f>
        <v>0</v>
      </c>
      <c r="G55" s="34">
        <f>IN_BIL_Com_22!F41*(1+Tabelle!$D$4)*(1+Tabelle!$E$4)</f>
        <v>0</v>
      </c>
      <c r="H55" s="34">
        <f>+D55</f>
        <v>0</v>
      </c>
      <c r="I55" s="34">
        <f t="shared" ref="I55:I58" si="31">+E55</f>
        <v>0</v>
      </c>
      <c r="J55" s="34">
        <f t="shared" ref="J55:J58" si="32">+F55</f>
        <v>0</v>
      </c>
      <c r="K55" s="34">
        <f t="shared" ref="K55:K58" si="33">+G55</f>
        <v>0</v>
      </c>
      <c r="L55" s="34">
        <f>+D55</f>
        <v>0</v>
      </c>
      <c r="M55" s="34">
        <f t="shared" ref="M55:M58" si="34">+E55</f>
        <v>0</v>
      </c>
      <c r="N55" s="34">
        <f t="shared" ref="N55:N58" si="35">+F55</f>
        <v>0</v>
      </c>
      <c r="O55" s="34">
        <f t="shared" ref="O55:O58" si="36">+G55</f>
        <v>0</v>
      </c>
    </row>
    <row r="56" spans="1:15" x14ac:dyDescent="0.3">
      <c r="B56" s="114" t="s">
        <v>387</v>
      </c>
      <c r="C56" s="40"/>
      <c r="D56" s="34">
        <f>IN_BIL_Gest_21!F42*(1+Tabelle!$D$4)*(1+Tabelle!$E$4)</f>
        <v>0</v>
      </c>
      <c r="E56" s="34">
        <f>IN_BIL_Gest_21!F102*(1+Tabelle!$D$4)*(1+Tabelle!$E$4)</f>
        <v>0</v>
      </c>
      <c r="F56" s="34">
        <f>IN_BIL_Gest_21!F162*(1+Tabelle!$D$4)*(1+Tabelle!$E$4)</f>
        <v>0</v>
      </c>
      <c r="G56" s="34">
        <f>IN_BIL_Com_22!F42*(1+Tabelle!$D$4)*(1+Tabelle!$E$4)</f>
        <v>0</v>
      </c>
      <c r="H56" s="34">
        <f t="shared" ref="H56:H58" si="37">+D56</f>
        <v>0</v>
      </c>
      <c r="I56" s="34">
        <f t="shared" si="31"/>
        <v>0</v>
      </c>
      <c r="J56" s="34">
        <f t="shared" si="32"/>
        <v>0</v>
      </c>
      <c r="K56" s="34">
        <f t="shared" si="33"/>
        <v>0</v>
      </c>
      <c r="L56" s="34">
        <f t="shared" ref="L56:L58" si="38">+D56</f>
        <v>0</v>
      </c>
      <c r="M56" s="34">
        <f t="shared" si="34"/>
        <v>0</v>
      </c>
      <c r="N56" s="34">
        <f t="shared" si="35"/>
        <v>0</v>
      </c>
      <c r="O56" s="34">
        <f t="shared" si="36"/>
        <v>0</v>
      </c>
    </row>
    <row r="57" spans="1:15" x14ac:dyDescent="0.3">
      <c r="B57" s="114" t="s">
        <v>388</v>
      </c>
      <c r="C57" s="40"/>
      <c r="D57" s="34">
        <f>IN_BIL_Gest_21!F43*(1+Tabelle!$D$4)*(1+Tabelle!$E$4)</f>
        <v>0</v>
      </c>
      <c r="E57" s="34">
        <f>IN_BIL_Gest_21!F103*(1+Tabelle!$D$4)*(1+Tabelle!$E$4)</f>
        <v>0</v>
      </c>
      <c r="F57" s="34">
        <f>IN_BIL_Gest_21!F163*(1+Tabelle!$D$4)*(1+Tabelle!$E$4)</f>
        <v>0</v>
      </c>
      <c r="G57" s="34">
        <f>IN_BIL_Com_22!F43*(1+Tabelle!$D$4)*(1+Tabelle!$E$4)</f>
        <v>0</v>
      </c>
      <c r="H57" s="34">
        <f t="shared" si="37"/>
        <v>0</v>
      </c>
      <c r="I57" s="34">
        <f t="shared" si="31"/>
        <v>0</v>
      </c>
      <c r="J57" s="34">
        <f t="shared" si="32"/>
        <v>0</v>
      </c>
      <c r="K57" s="34">
        <f t="shared" si="33"/>
        <v>0</v>
      </c>
      <c r="L57" s="34">
        <f t="shared" si="38"/>
        <v>0</v>
      </c>
      <c r="M57" s="34">
        <f t="shared" si="34"/>
        <v>0</v>
      </c>
      <c r="N57" s="34">
        <f t="shared" si="35"/>
        <v>0</v>
      </c>
      <c r="O57" s="34">
        <f t="shared" si="36"/>
        <v>0</v>
      </c>
    </row>
    <row r="58" spans="1:15" x14ac:dyDescent="0.3">
      <c r="B58" s="114" t="s">
        <v>205</v>
      </c>
      <c r="C58" s="40"/>
      <c r="D58" s="34">
        <f>IN_BIL_Gest_21!F44*(1+Tabelle!$D$4)*(1+Tabelle!$E$4)</f>
        <v>0</v>
      </c>
      <c r="E58" s="34">
        <f>IN_BIL_Gest_21!F104*(1+Tabelle!$D$4)*(1+Tabelle!$E$4)</f>
        <v>0</v>
      </c>
      <c r="F58" s="34">
        <f>IN_BIL_Gest_21!F164*(1+Tabelle!$D$4)*(1+Tabelle!$E$4)</f>
        <v>0</v>
      </c>
      <c r="G58" s="34">
        <f>IN_BIL_Com_22!F44*(1+Tabelle!$D$4)*(1+Tabelle!$E$4)</f>
        <v>0</v>
      </c>
      <c r="H58" s="34">
        <f t="shared" si="37"/>
        <v>0</v>
      </c>
      <c r="I58" s="34">
        <f t="shared" si="31"/>
        <v>0</v>
      </c>
      <c r="J58" s="34">
        <f t="shared" si="32"/>
        <v>0</v>
      </c>
      <c r="K58" s="34">
        <f t="shared" si="33"/>
        <v>0</v>
      </c>
      <c r="L58" s="34">
        <f t="shared" si="38"/>
        <v>0</v>
      </c>
      <c r="M58" s="34">
        <f t="shared" si="34"/>
        <v>0</v>
      </c>
      <c r="N58" s="34">
        <f t="shared" si="35"/>
        <v>0</v>
      </c>
      <c r="O58" s="34">
        <f t="shared" si="36"/>
        <v>0</v>
      </c>
    </row>
    <row r="61" spans="1:15" x14ac:dyDescent="0.3">
      <c r="D61" s="1080">
        <v>2023</v>
      </c>
      <c r="E61" s="1080"/>
      <c r="F61" s="1080"/>
      <c r="G61" s="1080"/>
      <c r="H61" s="1096">
        <v>2024</v>
      </c>
      <c r="I61" s="1096"/>
      <c r="J61" s="1096"/>
      <c r="K61" s="1096"/>
      <c r="L61" s="1080">
        <v>2025</v>
      </c>
      <c r="M61" s="1080"/>
      <c r="N61" s="1080"/>
      <c r="O61" s="1080"/>
    </row>
    <row r="62" spans="1:15" s="10" customFormat="1" ht="38.1" customHeight="1" x14ac:dyDescent="0.25">
      <c r="B62" s="122" t="s">
        <v>338</v>
      </c>
      <c r="C62" s="433"/>
      <c r="D62" s="79">
        <f>+D22</f>
        <v>0</v>
      </c>
      <c r="E62" s="79">
        <f>+E22</f>
        <v>0</v>
      </c>
      <c r="F62" s="79" t="str">
        <f>+F22</f>
        <v>-</v>
      </c>
      <c r="G62" s="79">
        <f>+G22</f>
        <v>0</v>
      </c>
      <c r="H62" s="125">
        <f t="shared" ref="H62:K62" si="39">D62</f>
        <v>0</v>
      </c>
      <c r="I62" s="125">
        <f t="shared" si="39"/>
        <v>0</v>
      </c>
      <c r="J62" s="125" t="str">
        <f t="shared" si="39"/>
        <v>-</v>
      </c>
      <c r="K62" s="125">
        <f t="shared" si="39"/>
        <v>0</v>
      </c>
      <c r="L62" s="79">
        <f t="shared" ref="L62:O62" si="40">D62</f>
        <v>0</v>
      </c>
      <c r="M62" s="79">
        <f t="shared" si="40"/>
        <v>0</v>
      </c>
      <c r="N62" s="79" t="str">
        <f t="shared" si="40"/>
        <v>-</v>
      </c>
      <c r="O62" s="79">
        <f t="shared" si="40"/>
        <v>0</v>
      </c>
    </row>
    <row r="63" spans="1:15" x14ac:dyDescent="0.3">
      <c r="B63" s="114" t="s">
        <v>386</v>
      </c>
      <c r="C63" s="40"/>
      <c r="D63" s="34" t="e">
        <f>+D71+D78</f>
        <v>#REF!</v>
      </c>
      <c r="E63" s="34" t="e">
        <f t="shared" ref="D63:G66" si="41">+E71+E78</f>
        <v>#REF!</v>
      </c>
      <c r="F63" s="34" t="e">
        <f t="shared" si="41"/>
        <v>#REF!</v>
      </c>
      <c r="G63" s="34" t="e">
        <f t="shared" si="41"/>
        <v>#REF!</v>
      </c>
      <c r="H63" s="34" t="e">
        <f>+H71+H78</f>
        <v>#REF!</v>
      </c>
      <c r="I63" s="34" t="e">
        <f t="shared" ref="I63:K63" si="42">+I71+I78</f>
        <v>#REF!</v>
      </c>
      <c r="J63" s="34" t="e">
        <f t="shared" si="42"/>
        <v>#REF!</v>
      </c>
      <c r="K63" s="34" t="e">
        <f t="shared" si="42"/>
        <v>#REF!</v>
      </c>
      <c r="L63" s="34" t="e">
        <f>+L71+L78</f>
        <v>#REF!</v>
      </c>
      <c r="M63" s="34" t="e">
        <f t="shared" ref="M63:O63" si="43">+M71+M78</f>
        <v>#REF!</v>
      </c>
      <c r="N63" s="34" t="e">
        <f t="shared" si="43"/>
        <v>#REF!</v>
      </c>
      <c r="O63" s="34" t="e">
        <f t="shared" si="43"/>
        <v>#REF!</v>
      </c>
    </row>
    <row r="64" spans="1:15" x14ac:dyDescent="0.3">
      <c r="B64" s="114" t="s">
        <v>387</v>
      </c>
      <c r="C64" s="40"/>
      <c r="D64" s="34" t="e">
        <f t="shared" si="41"/>
        <v>#REF!</v>
      </c>
      <c r="E64" s="34" t="e">
        <f t="shared" si="41"/>
        <v>#REF!</v>
      </c>
      <c r="F64" s="34" t="e">
        <f t="shared" si="41"/>
        <v>#REF!</v>
      </c>
      <c r="G64" s="34" t="e">
        <f t="shared" si="41"/>
        <v>#REF!</v>
      </c>
      <c r="H64" s="34" t="e">
        <f t="shared" ref="H64:O64" si="44">+H72+H79</f>
        <v>#REF!</v>
      </c>
      <c r="I64" s="34" t="e">
        <f t="shared" si="44"/>
        <v>#REF!</v>
      </c>
      <c r="J64" s="34" t="e">
        <f t="shared" si="44"/>
        <v>#REF!</v>
      </c>
      <c r="K64" s="34" t="e">
        <f t="shared" si="44"/>
        <v>#REF!</v>
      </c>
      <c r="L64" s="34" t="e">
        <f t="shared" si="44"/>
        <v>#REF!</v>
      </c>
      <c r="M64" s="34" t="e">
        <f t="shared" si="44"/>
        <v>#REF!</v>
      </c>
      <c r="N64" s="34" t="e">
        <f t="shared" si="44"/>
        <v>#REF!</v>
      </c>
      <c r="O64" s="34" t="e">
        <f t="shared" si="44"/>
        <v>#REF!</v>
      </c>
    </row>
    <row r="65" spans="2:15" x14ac:dyDescent="0.3">
      <c r="B65" s="114" t="s">
        <v>388</v>
      </c>
      <c r="C65" s="40"/>
      <c r="D65" s="34" t="e">
        <f>+D73+D80</f>
        <v>#REF!</v>
      </c>
      <c r="E65" s="34" t="e">
        <f t="shared" si="41"/>
        <v>#REF!</v>
      </c>
      <c r="F65" s="34" t="e">
        <f t="shared" si="41"/>
        <v>#REF!</v>
      </c>
      <c r="G65" s="34" t="e">
        <f t="shared" si="41"/>
        <v>#REF!</v>
      </c>
      <c r="H65" s="34" t="e">
        <f>+H73+H80</f>
        <v>#REF!</v>
      </c>
      <c r="I65" s="34" t="e">
        <f t="shared" ref="I65:K65" si="45">+I73+I80</f>
        <v>#REF!</v>
      </c>
      <c r="J65" s="34" t="e">
        <f t="shared" si="45"/>
        <v>#REF!</v>
      </c>
      <c r="K65" s="34" t="e">
        <f t="shared" si="45"/>
        <v>#REF!</v>
      </c>
      <c r="L65" s="34" t="e">
        <f>+L73+L80</f>
        <v>#REF!</v>
      </c>
      <c r="M65" s="34" t="e">
        <f t="shared" ref="M65:O65" si="46">+M73+M80</f>
        <v>#REF!</v>
      </c>
      <c r="N65" s="34" t="e">
        <f t="shared" si="46"/>
        <v>#REF!</v>
      </c>
      <c r="O65" s="34" t="e">
        <f t="shared" si="46"/>
        <v>#REF!</v>
      </c>
    </row>
    <row r="66" spans="2:15" x14ac:dyDescent="0.3">
      <c r="B66" s="114" t="s">
        <v>205</v>
      </c>
      <c r="C66" s="120"/>
      <c r="D66" s="34" t="e">
        <f t="shared" si="41"/>
        <v>#REF!</v>
      </c>
      <c r="E66" s="34" t="e">
        <f t="shared" si="41"/>
        <v>#REF!</v>
      </c>
      <c r="F66" s="34" t="e">
        <f t="shared" si="41"/>
        <v>#REF!</v>
      </c>
      <c r="G66" s="34" t="e">
        <f t="shared" si="41"/>
        <v>#REF!</v>
      </c>
      <c r="H66" s="34" t="e">
        <f t="shared" ref="H66:O66" si="47">+H74+H81</f>
        <v>#REF!</v>
      </c>
      <c r="I66" s="34" t="e">
        <f t="shared" si="47"/>
        <v>#REF!</v>
      </c>
      <c r="J66" s="34" t="e">
        <f t="shared" si="47"/>
        <v>#REF!</v>
      </c>
      <c r="K66" s="34" t="e">
        <f t="shared" si="47"/>
        <v>#REF!</v>
      </c>
      <c r="L66" s="34" t="e">
        <f t="shared" si="47"/>
        <v>#REF!</v>
      </c>
      <c r="M66" s="34" t="e">
        <f t="shared" si="47"/>
        <v>#REF!</v>
      </c>
      <c r="N66" s="34" t="e">
        <f t="shared" si="47"/>
        <v>#REF!</v>
      </c>
      <c r="O66" s="34" t="e">
        <f t="shared" si="47"/>
        <v>#REF!</v>
      </c>
    </row>
    <row r="69" spans="2:15" x14ac:dyDescent="0.3">
      <c r="D69" s="1080">
        <v>2023</v>
      </c>
      <c r="E69" s="1080"/>
      <c r="F69" s="1080"/>
      <c r="G69" s="1080"/>
      <c r="H69" s="1096">
        <v>2024</v>
      </c>
      <c r="I69" s="1096"/>
      <c r="J69" s="1096"/>
      <c r="K69" s="1096"/>
      <c r="L69" s="1080">
        <v>2025</v>
      </c>
      <c r="M69" s="1080"/>
      <c r="N69" s="1080"/>
      <c r="O69" s="1080"/>
    </row>
    <row r="70" spans="2:15" s="10" customFormat="1" ht="38.1" customHeight="1" x14ac:dyDescent="0.25">
      <c r="B70" s="122" t="s">
        <v>391</v>
      </c>
      <c r="C70" s="433"/>
      <c r="D70" s="79">
        <f>+D84</f>
        <v>0</v>
      </c>
      <c r="E70" s="79">
        <f>+E84</f>
        <v>0</v>
      </c>
      <c r="F70" s="79" t="str">
        <f>+F84</f>
        <v>-</v>
      </c>
      <c r="G70" s="79">
        <f>+G84</f>
        <v>0</v>
      </c>
      <c r="H70" s="125">
        <f t="shared" ref="H70:K70" si="48">D70</f>
        <v>0</v>
      </c>
      <c r="I70" s="125">
        <f t="shared" si="48"/>
        <v>0</v>
      </c>
      <c r="J70" s="125" t="str">
        <f t="shared" si="48"/>
        <v>-</v>
      </c>
      <c r="K70" s="125">
        <f t="shared" si="48"/>
        <v>0</v>
      </c>
      <c r="L70" s="79">
        <f t="shared" ref="L70:O70" si="49">D70</f>
        <v>0</v>
      </c>
      <c r="M70" s="79">
        <f t="shared" si="49"/>
        <v>0</v>
      </c>
      <c r="N70" s="79" t="str">
        <f t="shared" si="49"/>
        <v>-</v>
      </c>
      <c r="O70" s="79">
        <f t="shared" si="49"/>
        <v>0</v>
      </c>
    </row>
    <row r="71" spans="2:15" x14ac:dyDescent="0.3">
      <c r="B71" s="114" t="s">
        <v>386</v>
      </c>
      <c r="C71" s="40"/>
      <c r="D71" s="34" t="e">
        <f>+SUMIFS(#REF!,#REF!,'CK_23-24-25'!D$5,#REF!,'CK_23-24-25'!$B71)+SUMIFS('IN_Cespiti_21-22-23'!$BW$8:$BW$57,'IN_Cespiti_21-22-23'!$B$8:$B$57,'CK_23-24-25'!D$5,'IN_Cespiti_21-22-23'!$C$8:$C$57,'CK_23-24-25'!$B71)</f>
        <v>#REF!</v>
      </c>
      <c r="E71" s="34" t="e">
        <f>+SUMIFS(#REF!,#REF!,'CK_23-24-25'!E$5,#REF!,'CK_23-24-25'!$B71)+SUMIFS('IN_Cespiti_21-22-23'!$BW$8:$BW$57,'IN_Cespiti_21-22-23'!$B$8:$B$57,'CK_23-24-25'!E$5,'IN_Cespiti_21-22-23'!$C$8:$C$57,'CK_23-24-25'!$B71)</f>
        <v>#REF!</v>
      </c>
      <c r="F71" s="34" t="e">
        <f>+SUMIFS(#REF!,#REF!,'CK_23-24-25'!F$5,#REF!,'CK_23-24-25'!$B71)+SUMIFS('IN_Cespiti_21-22-23'!$BW$8:$BW$57,'IN_Cespiti_21-22-23'!$B$8:$B$57,'CK_23-24-25'!F$5,'IN_Cespiti_21-22-23'!$C$8:$C$57,'CK_23-24-25'!$B71)</f>
        <v>#REF!</v>
      </c>
      <c r="G71" s="34" t="e">
        <f>+SUMIFS(#REF!,#REF!,'CK_23-24-25'!G$5,#REF!,'CK_23-24-25'!$B71)+SUMIFS('IN_Cespiti_21-22-23'!$BW$8:$BW$57,'IN_Cespiti_21-22-23'!$B$8:$B$57,'CK_23-24-25'!G$5,'IN_Cespiti_21-22-23'!$C$8:$C$57,'CK_23-24-25'!$B71)</f>
        <v>#REF!</v>
      </c>
      <c r="H71" s="34" t="e">
        <f>+SUMIFS(#REF!,#REF!,'CK_23-24-25'!H$5,#REF!,'CK_23-24-25'!$B71)+SUMIFS('IN_Cespiti_21-22-23'!$CG$8:$CG$57,'IN_Cespiti_21-22-23'!$B$8:$B$57,'CK_23-24-25'!H$5,'IN_Cespiti_21-22-23'!$C$8:$C$57,'CK_23-24-25'!$B71)</f>
        <v>#REF!</v>
      </c>
      <c r="I71" s="34" t="e">
        <f>+SUMIFS(#REF!,#REF!,'CK_23-24-25'!I$5,#REF!,'CK_23-24-25'!$B71)+SUMIFS('IN_Cespiti_21-22-23'!$CG$8:$CG$57,'IN_Cespiti_21-22-23'!$B$8:$B$57,'CK_23-24-25'!I$5,'IN_Cespiti_21-22-23'!$C$8:$C$57,'CK_23-24-25'!$B71)</f>
        <v>#REF!</v>
      </c>
      <c r="J71" s="34" t="e">
        <f>+SUMIFS(#REF!,#REF!,'CK_23-24-25'!J$5,#REF!,'CK_23-24-25'!$B71)+SUMIFS('IN_Cespiti_21-22-23'!$CG$8:$CG$57,'IN_Cespiti_21-22-23'!$B$8:$B$57,'CK_23-24-25'!J$5,'IN_Cespiti_21-22-23'!$C$8:$C$57,'CK_23-24-25'!$B71)</f>
        <v>#REF!</v>
      </c>
      <c r="K71" s="34" t="e">
        <f>+SUMIFS(#REF!,#REF!,'CK_23-24-25'!K$5,#REF!,'CK_23-24-25'!$B71)+SUMIFS('IN_Cespiti_21-22-23'!$CG$8:$CG$57,'IN_Cespiti_21-22-23'!$B$8:$B$57,'CK_23-24-25'!K$5,'IN_Cespiti_21-22-23'!$C$8:$C$57,'CK_23-24-25'!$B71)</f>
        <v>#REF!</v>
      </c>
      <c r="L71" s="34" t="e">
        <f>+SUMIFS(#REF!,#REF!,'CK_23-24-25'!L$5,#REF!,'CK_23-24-25'!$B71)+SUMIFS('IN_Cespiti_21-22-23'!$CQ$8:$CQ$57,'IN_Cespiti_21-22-23'!$B$8:$B$57,'CK_23-24-25'!L$5,'IN_Cespiti_21-22-23'!$C$8:$C$57,'CK_23-24-25'!$B71)</f>
        <v>#REF!</v>
      </c>
      <c r="M71" s="34" t="e">
        <f>+SUMIFS(#REF!,#REF!,'CK_23-24-25'!M$5,#REF!,'CK_23-24-25'!$B71)+SUMIFS('IN_Cespiti_21-22-23'!$CQ$8:$CQ$57,'IN_Cespiti_21-22-23'!$B$8:$B$57,'CK_23-24-25'!M$5,'IN_Cespiti_21-22-23'!$C$8:$C$57,'CK_23-24-25'!$B71)</f>
        <v>#REF!</v>
      </c>
      <c r="N71" s="34" t="e">
        <f>+SUMIFS(#REF!,#REF!,'CK_23-24-25'!N$5,#REF!,'CK_23-24-25'!$B71)+SUMIFS('IN_Cespiti_21-22-23'!$CQ$8:$CQ$57,'IN_Cespiti_21-22-23'!$B$8:$B$57,'CK_23-24-25'!N$5,'IN_Cespiti_21-22-23'!$C$8:$C$57,'CK_23-24-25'!$B71)</f>
        <v>#REF!</v>
      </c>
      <c r="O71" s="34" t="e">
        <f>+SUMIFS(#REF!,#REF!,'CK_23-24-25'!O$5,#REF!,'CK_23-24-25'!$B71)+SUMIFS('IN_Cespiti_21-22-23'!$CQ$8:$CQ$57,'IN_Cespiti_21-22-23'!$B$8:$B$57,'CK_23-24-25'!O$5,'IN_Cespiti_21-22-23'!$C$8:$C$57,'CK_23-24-25'!$B71)</f>
        <v>#REF!</v>
      </c>
    </row>
    <row r="72" spans="2:15" x14ac:dyDescent="0.3">
      <c r="B72" s="114" t="s">
        <v>387</v>
      </c>
      <c r="C72" s="40"/>
      <c r="D72" s="34" t="e">
        <f>+SUMIFS(#REF!,#REF!,'CK_23-24-25'!D$5,#REF!,'CK_23-24-25'!$B72)+SUMIFS('IN_Cespiti_21-22-23'!$BW$8:$BW$57,'IN_Cespiti_21-22-23'!$B$8:$B$57,'CK_23-24-25'!D$5,'IN_Cespiti_21-22-23'!$C$8:$C$57,'CK_23-24-25'!$B72)</f>
        <v>#REF!</v>
      </c>
      <c r="E72" s="34" t="e">
        <f>+SUMIFS(#REF!,#REF!,'CK_23-24-25'!E$5,#REF!,'CK_23-24-25'!$B72)+SUMIFS('IN_Cespiti_21-22-23'!$BW$8:$BW$57,'IN_Cespiti_21-22-23'!$B$8:$B$57,'CK_23-24-25'!E$5,'IN_Cespiti_21-22-23'!$C$8:$C$57,'CK_23-24-25'!$B72)</f>
        <v>#REF!</v>
      </c>
      <c r="F72" s="34" t="e">
        <f>+SUMIFS(#REF!,#REF!,'CK_23-24-25'!F$5,#REF!,'CK_23-24-25'!$B72)+SUMIFS('IN_Cespiti_21-22-23'!$BW$8:$BW$57,'IN_Cespiti_21-22-23'!$B$8:$B$57,'CK_23-24-25'!F$5,'IN_Cespiti_21-22-23'!$C$8:$C$57,'CK_23-24-25'!$B72)</f>
        <v>#REF!</v>
      </c>
      <c r="G72" s="34" t="e">
        <f>+SUMIFS(#REF!,#REF!,'CK_23-24-25'!G$5,#REF!,'CK_23-24-25'!$B72)+SUMIFS('IN_Cespiti_21-22-23'!$BW$8:$BW$57,'IN_Cespiti_21-22-23'!$B$8:$B$57,'CK_23-24-25'!G$5,'IN_Cespiti_21-22-23'!$C$8:$C$57,'CK_23-24-25'!$B72)</f>
        <v>#REF!</v>
      </c>
      <c r="H72" s="34" t="e">
        <f>+SUMIFS(#REF!,#REF!,'CK_23-24-25'!H$5,#REF!,'CK_23-24-25'!$B72)+SUMIFS('IN_Cespiti_21-22-23'!$CG$8:$CG$57,'IN_Cespiti_21-22-23'!$B$8:$B$57,'CK_23-24-25'!H$5,'IN_Cespiti_21-22-23'!$C$8:$C$57,'CK_23-24-25'!$B72)</f>
        <v>#REF!</v>
      </c>
      <c r="I72" s="34" t="e">
        <f>+SUMIFS(#REF!,#REF!,'CK_23-24-25'!I$5,#REF!,'CK_23-24-25'!$B72)+SUMIFS('IN_Cespiti_21-22-23'!$CG$8:$CG$57,'IN_Cespiti_21-22-23'!$B$8:$B$57,'CK_23-24-25'!I$5,'IN_Cespiti_21-22-23'!$C$8:$C$57,'CK_23-24-25'!$B72)</f>
        <v>#REF!</v>
      </c>
      <c r="J72" s="34" t="e">
        <f>+SUMIFS(#REF!,#REF!,'CK_23-24-25'!J$5,#REF!,'CK_23-24-25'!$B72)+SUMIFS('IN_Cespiti_21-22-23'!$CG$8:$CG$57,'IN_Cespiti_21-22-23'!$B$8:$B$57,'CK_23-24-25'!J$5,'IN_Cespiti_21-22-23'!$C$8:$C$57,'CK_23-24-25'!$B72)</f>
        <v>#REF!</v>
      </c>
      <c r="K72" s="34" t="e">
        <f>+SUMIFS(#REF!,#REF!,'CK_23-24-25'!K$5,#REF!,'CK_23-24-25'!$B72)+SUMIFS('IN_Cespiti_21-22-23'!$CG$8:$CG$57,'IN_Cespiti_21-22-23'!$B$8:$B$57,'CK_23-24-25'!K$5,'IN_Cespiti_21-22-23'!$C$8:$C$57,'CK_23-24-25'!$B72)</f>
        <v>#REF!</v>
      </c>
      <c r="L72" s="34" t="e">
        <f>+SUMIFS(#REF!,#REF!,'CK_23-24-25'!L$5,#REF!,'CK_23-24-25'!$B72)+SUMIFS('IN_Cespiti_21-22-23'!$CQ$8:$CQ$57,'IN_Cespiti_21-22-23'!$B$8:$B$57,'CK_23-24-25'!L$5,'IN_Cespiti_21-22-23'!$C$8:$C$57,'CK_23-24-25'!$B72)</f>
        <v>#REF!</v>
      </c>
      <c r="M72" s="34" t="e">
        <f>+SUMIFS(#REF!,#REF!,'CK_23-24-25'!M$5,#REF!,'CK_23-24-25'!$B72)+SUMIFS('IN_Cespiti_21-22-23'!$CQ$8:$CQ$57,'IN_Cespiti_21-22-23'!$B$8:$B$57,'CK_23-24-25'!M$5,'IN_Cespiti_21-22-23'!$C$8:$C$57,'CK_23-24-25'!$B72)</f>
        <v>#REF!</v>
      </c>
      <c r="N72" s="34" t="e">
        <f>+SUMIFS(#REF!,#REF!,'CK_23-24-25'!N$5,#REF!,'CK_23-24-25'!$B72)+SUMIFS('IN_Cespiti_21-22-23'!$CQ$8:$CQ$57,'IN_Cespiti_21-22-23'!$B$8:$B$57,'CK_23-24-25'!N$5,'IN_Cespiti_21-22-23'!$C$8:$C$57,'CK_23-24-25'!$B72)</f>
        <v>#REF!</v>
      </c>
      <c r="O72" s="34" t="e">
        <f>+SUMIFS(#REF!,#REF!,'CK_23-24-25'!O$5,#REF!,'CK_23-24-25'!$B72)+SUMIFS('IN_Cespiti_21-22-23'!$CQ$8:$CQ$57,'IN_Cespiti_21-22-23'!$B$8:$B$57,'CK_23-24-25'!O$5,'IN_Cespiti_21-22-23'!$C$8:$C$57,'CK_23-24-25'!$B72)</f>
        <v>#REF!</v>
      </c>
    </row>
    <row r="73" spans="2:15" x14ac:dyDescent="0.3">
      <c r="B73" s="114" t="s">
        <v>388</v>
      </c>
      <c r="C73" s="120"/>
      <c r="D73" s="34" t="e">
        <f>+SUMIFS(#REF!,#REF!,'CK_23-24-25'!D$5,#REF!,'CK_23-24-25'!$B73)+SUMIFS('IN_Cespiti_21-22-23'!$BW$8:$BW$57,'IN_Cespiti_21-22-23'!$B$8:$B$57,'CK_23-24-25'!D$5,'IN_Cespiti_21-22-23'!$C$8:$C$57,'CK_23-24-25'!$B73)</f>
        <v>#REF!</v>
      </c>
      <c r="E73" s="34" t="e">
        <f>+SUMIFS(#REF!,#REF!,'CK_23-24-25'!E$5,#REF!,'CK_23-24-25'!$B73)+SUMIFS('IN_Cespiti_21-22-23'!$BW$8:$BW$57,'IN_Cespiti_21-22-23'!$B$8:$B$57,'CK_23-24-25'!E$5,'IN_Cespiti_21-22-23'!$C$8:$C$57,'CK_23-24-25'!$B73)</f>
        <v>#REF!</v>
      </c>
      <c r="F73" s="34" t="e">
        <f>+SUMIFS(#REF!,#REF!,'CK_23-24-25'!F$5,#REF!,'CK_23-24-25'!$B73)+SUMIFS('IN_Cespiti_21-22-23'!$BW$8:$BW$57,'IN_Cespiti_21-22-23'!$B$8:$B$57,'CK_23-24-25'!F$5,'IN_Cespiti_21-22-23'!$C$8:$C$57,'CK_23-24-25'!$B73)</f>
        <v>#REF!</v>
      </c>
      <c r="G73" s="34" t="e">
        <f>+SUMIFS(#REF!,#REF!,'CK_23-24-25'!G$5,#REF!,'CK_23-24-25'!$B73)+SUMIFS('IN_Cespiti_21-22-23'!$BW$8:$BW$57,'IN_Cespiti_21-22-23'!$B$8:$B$57,'CK_23-24-25'!G$5,'IN_Cespiti_21-22-23'!$C$8:$C$57,'CK_23-24-25'!$B73)</f>
        <v>#REF!</v>
      </c>
      <c r="H73" s="34" t="e">
        <f>+SUMIFS(#REF!,#REF!,'CK_23-24-25'!H$5,#REF!,'CK_23-24-25'!$B73)+SUMIFS('IN_Cespiti_21-22-23'!$CG$8:$CG$57,'IN_Cespiti_21-22-23'!$B$8:$B$57,'CK_23-24-25'!H$5,'IN_Cespiti_21-22-23'!$C$8:$C$57,'CK_23-24-25'!$B73)</f>
        <v>#REF!</v>
      </c>
      <c r="I73" s="34" t="e">
        <f>+SUMIFS(#REF!,#REF!,'CK_23-24-25'!I$5,#REF!,'CK_23-24-25'!$B73)+SUMIFS('IN_Cespiti_21-22-23'!$CG$8:$CG$57,'IN_Cespiti_21-22-23'!$B$8:$B$57,'CK_23-24-25'!I$5,'IN_Cespiti_21-22-23'!$C$8:$C$57,'CK_23-24-25'!$B73)</f>
        <v>#REF!</v>
      </c>
      <c r="J73" s="34" t="e">
        <f>+SUMIFS(#REF!,#REF!,'CK_23-24-25'!J$5,#REF!,'CK_23-24-25'!$B73)+SUMIFS('IN_Cespiti_21-22-23'!$CG$8:$CG$57,'IN_Cespiti_21-22-23'!$B$8:$B$57,'CK_23-24-25'!J$5,'IN_Cespiti_21-22-23'!$C$8:$C$57,'CK_23-24-25'!$B73)</f>
        <v>#REF!</v>
      </c>
      <c r="K73" s="34" t="e">
        <f>+SUMIFS(#REF!,#REF!,'CK_23-24-25'!K$5,#REF!,'CK_23-24-25'!$B73)+SUMIFS('IN_Cespiti_21-22-23'!$CG$8:$CG$57,'IN_Cespiti_21-22-23'!$B$8:$B$57,'CK_23-24-25'!K$5,'IN_Cespiti_21-22-23'!$C$8:$C$57,'CK_23-24-25'!$B73)</f>
        <v>#REF!</v>
      </c>
      <c r="L73" s="34" t="e">
        <f>+SUMIFS(#REF!,#REF!,'CK_23-24-25'!L$5,#REF!,'CK_23-24-25'!$B73)+SUMIFS('IN_Cespiti_21-22-23'!$CQ$8:$CQ$57,'IN_Cespiti_21-22-23'!$B$8:$B$57,'CK_23-24-25'!L$5,'IN_Cespiti_21-22-23'!$C$8:$C$57,'CK_23-24-25'!$B73)</f>
        <v>#REF!</v>
      </c>
      <c r="M73" s="34" t="e">
        <f>+SUMIFS(#REF!,#REF!,'CK_23-24-25'!M$5,#REF!,'CK_23-24-25'!$B73)+SUMIFS('IN_Cespiti_21-22-23'!$CQ$8:$CQ$57,'IN_Cespiti_21-22-23'!$B$8:$B$57,'CK_23-24-25'!M$5,'IN_Cespiti_21-22-23'!$C$8:$C$57,'CK_23-24-25'!$B73)</f>
        <v>#REF!</v>
      </c>
      <c r="N73" s="34" t="e">
        <f>+SUMIFS(#REF!,#REF!,'CK_23-24-25'!N$5,#REF!,'CK_23-24-25'!$B73)+SUMIFS('IN_Cespiti_21-22-23'!$CQ$8:$CQ$57,'IN_Cespiti_21-22-23'!$B$8:$B$57,'CK_23-24-25'!N$5,'IN_Cespiti_21-22-23'!$C$8:$C$57,'CK_23-24-25'!$B73)</f>
        <v>#REF!</v>
      </c>
      <c r="O73" s="34" t="e">
        <f>+SUMIFS(#REF!,#REF!,'CK_23-24-25'!O$5,#REF!,'CK_23-24-25'!$B73)+SUMIFS('IN_Cespiti_21-22-23'!$CQ$8:$CQ$57,'IN_Cespiti_21-22-23'!$B$8:$B$57,'CK_23-24-25'!O$5,'IN_Cespiti_21-22-23'!$C$8:$C$57,'CK_23-24-25'!$B73)</f>
        <v>#REF!</v>
      </c>
    </row>
    <row r="74" spans="2:15" x14ac:dyDescent="0.3">
      <c r="B74" s="114" t="s">
        <v>205</v>
      </c>
      <c r="C74" s="40"/>
      <c r="D74" s="34" t="e">
        <f>+SUMIFS(#REF!,#REF!,'CK_23-24-25'!D$5,#REF!,'CK_23-24-25'!$B74)+SUMIFS('IN_Cespiti_21-22-23'!$BW$8:$BW$57,'IN_Cespiti_21-22-23'!$B$8:$B$57,'CK_23-24-25'!D$5,'IN_Cespiti_21-22-23'!$C$8:$C$57,'CK_23-24-25'!$B74)</f>
        <v>#REF!</v>
      </c>
      <c r="E74" s="34" t="e">
        <f>+SUMIFS(#REF!,#REF!,'CK_23-24-25'!E$5,#REF!,'CK_23-24-25'!$B74)+SUMIFS('IN_Cespiti_21-22-23'!$BW$8:$BW$57,'IN_Cespiti_21-22-23'!$B$8:$B$57,'CK_23-24-25'!E$5,'IN_Cespiti_21-22-23'!$C$8:$C$57,'CK_23-24-25'!$B74)</f>
        <v>#REF!</v>
      </c>
      <c r="F74" s="34" t="e">
        <f>+SUMIFS(#REF!,#REF!,'CK_23-24-25'!F$5,#REF!,'CK_23-24-25'!$B74)+SUMIFS('IN_Cespiti_21-22-23'!$BW$8:$BW$57,'IN_Cespiti_21-22-23'!$B$8:$B$57,'CK_23-24-25'!F$5,'IN_Cespiti_21-22-23'!$C$8:$C$57,'CK_23-24-25'!$B74)</f>
        <v>#REF!</v>
      </c>
      <c r="G74" s="34" t="e">
        <f>+SUMIFS(#REF!,#REF!,'CK_23-24-25'!G$5,#REF!,'CK_23-24-25'!$B74)+SUMIFS('IN_Cespiti_21-22-23'!$BW$8:$BW$57,'IN_Cespiti_21-22-23'!$B$8:$B$57,'CK_23-24-25'!G$5,'IN_Cespiti_21-22-23'!$C$8:$C$57,'CK_23-24-25'!$B74)</f>
        <v>#REF!</v>
      </c>
      <c r="H74" s="34" t="e">
        <f>+SUMIFS(#REF!,#REF!,'CK_23-24-25'!H$5,#REF!,'CK_23-24-25'!$B74)+SUMIFS('IN_Cespiti_21-22-23'!$CG$8:$CG$57,'IN_Cespiti_21-22-23'!$B$8:$B$57,'CK_23-24-25'!H$5,'IN_Cespiti_21-22-23'!$C$8:$C$57,'CK_23-24-25'!$B74)</f>
        <v>#REF!</v>
      </c>
      <c r="I74" s="34" t="e">
        <f>+SUMIFS(#REF!,#REF!,'CK_23-24-25'!I$5,#REF!,'CK_23-24-25'!$B74)+SUMIFS('IN_Cespiti_21-22-23'!$CG$8:$CG$57,'IN_Cespiti_21-22-23'!$B$8:$B$57,'CK_23-24-25'!I$5,'IN_Cespiti_21-22-23'!$C$8:$C$57,'CK_23-24-25'!$B74)</f>
        <v>#REF!</v>
      </c>
      <c r="J74" s="34" t="e">
        <f>+SUMIFS(#REF!,#REF!,'CK_23-24-25'!J$5,#REF!,'CK_23-24-25'!$B74)+SUMIFS('IN_Cespiti_21-22-23'!$CG$8:$CG$57,'IN_Cespiti_21-22-23'!$B$8:$B$57,'CK_23-24-25'!J$5,'IN_Cespiti_21-22-23'!$C$8:$C$57,'CK_23-24-25'!$B74)</f>
        <v>#REF!</v>
      </c>
      <c r="K74" s="34" t="e">
        <f>+SUMIFS(#REF!,#REF!,'CK_23-24-25'!K$5,#REF!,'CK_23-24-25'!$B74)+SUMIFS('IN_Cespiti_21-22-23'!$CG$8:$CG$57,'IN_Cespiti_21-22-23'!$B$8:$B$57,'CK_23-24-25'!K$5,'IN_Cespiti_21-22-23'!$C$8:$C$57,'CK_23-24-25'!$B74)</f>
        <v>#REF!</v>
      </c>
      <c r="L74" s="34" t="e">
        <f>+SUMIFS(#REF!,#REF!,'CK_23-24-25'!L$5,#REF!,'CK_23-24-25'!$B74)+SUMIFS('IN_Cespiti_21-22-23'!$CQ$8:$CQ$57,'IN_Cespiti_21-22-23'!$B$8:$B$57,'CK_23-24-25'!L$5,'IN_Cespiti_21-22-23'!$C$8:$C$57,'CK_23-24-25'!$B74)</f>
        <v>#REF!</v>
      </c>
      <c r="M74" s="34" t="e">
        <f>+SUMIFS(#REF!,#REF!,'CK_23-24-25'!M$5,#REF!,'CK_23-24-25'!$B74)+SUMIFS('IN_Cespiti_21-22-23'!$CQ$8:$CQ$57,'IN_Cespiti_21-22-23'!$B$8:$B$57,'CK_23-24-25'!M$5,'IN_Cespiti_21-22-23'!$C$8:$C$57,'CK_23-24-25'!$B74)</f>
        <v>#REF!</v>
      </c>
      <c r="N74" s="34" t="e">
        <f>+SUMIFS(#REF!,#REF!,'CK_23-24-25'!N$5,#REF!,'CK_23-24-25'!$B74)+SUMIFS('IN_Cespiti_21-22-23'!$CQ$8:$CQ$57,'IN_Cespiti_21-22-23'!$B$8:$B$57,'CK_23-24-25'!N$5,'IN_Cespiti_21-22-23'!$C$8:$C$57,'CK_23-24-25'!$B74)</f>
        <v>#REF!</v>
      </c>
      <c r="O74" s="34" t="e">
        <f>+SUMIFS(#REF!,#REF!,'CK_23-24-25'!O$5,#REF!,'CK_23-24-25'!$B74)+SUMIFS('IN_Cespiti_21-22-23'!$CQ$8:$CQ$57,'IN_Cespiti_21-22-23'!$B$8:$B$57,'CK_23-24-25'!O$5,'IN_Cespiti_21-22-23'!$C$8:$C$57,'CK_23-24-25'!$B74)</f>
        <v>#REF!</v>
      </c>
    </row>
    <row r="76" spans="2:15" x14ac:dyDescent="0.3">
      <c r="D76" s="1080">
        <v>2023</v>
      </c>
      <c r="E76" s="1080"/>
      <c r="F76" s="1080"/>
      <c r="G76" s="1080"/>
      <c r="H76" s="1096">
        <v>2024</v>
      </c>
      <c r="I76" s="1096"/>
      <c r="J76" s="1096"/>
      <c r="K76" s="1096"/>
      <c r="L76" s="1080">
        <v>2025</v>
      </c>
      <c r="M76" s="1080"/>
      <c r="N76" s="1080"/>
      <c r="O76" s="1080"/>
    </row>
    <row r="77" spans="2:15" s="10" customFormat="1" ht="38.1" customHeight="1" x14ac:dyDescent="0.25">
      <c r="B77" s="122" t="s">
        <v>392</v>
      </c>
      <c r="C77" s="433"/>
      <c r="D77" s="79">
        <f>+D70</f>
        <v>0</v>
      </c>
      <c r="E77" s="79">
        <f>+E70</f>
        <v>0</v>
      </c>
      <c r="F77" s="79" t="str">
        <f>+F70</f>
        <v>-</v>
      </c>
      <c r="G77" s="79">
        <f>+G70</f>
        <v>0</v>
      </c>
      <c r="H77" s="125">
        <f t="shared" ref="H77:K77" si="50">D77</f>
        <v>0</v>
      </c>
      <c r="I77" s="125">
        <f t="shared" si="50"/>
        <v>0</v>
      </c>
      <c r="J77" s="125" t="str">
        <f t="shared" si="50"/>
        <v>-</v>
      </c>
      <c r="K77" s="125">
        <f t="shared" si="50"/>
        <v>0</v>
      </c>
      <c r="L77" s="79">
        <f t="shared" ref="L77:O77" si="51">D77</f>
        <v>0</v>
      </c>
      <c r="M77" s="79">
        <f t="shared" si="51"/>
        <v>0</v>
      </c>
      <c r="N77" s="79" t="str">
        <f t="shared" si="51"/>
        <v>-</v>
      </c>
      <c r="O77" s="79">
        <f t="shared" si="51"/>
        <v>0</v>
      </c>
    </row>
    <row r="78" spans="2:15" x14ac:dyDescent="0.3">
      <c r="B78" s="114" t="s">
        <v>386</v>
      </c>
      <c r="C78" s="40"/>
      <c r="D78" s="34" t="e">
        <f>+D85*$D$37+D92*($D$37+$D$38)</f>
        <v>#REF!</v>
      </c>
      <c r="E78" s="34" t="e">
        <f t="shared" ref="D78:G81" si="52">+E85*$D$37+E92*($D$37+$D$38)</f>
        <v>#REF!</v>
      </c>
      <c r="F78" s="34" t="e">
        <f t="shared" si="52"/>
        <v>#REF!</v>
      </c>
      <c r="G78" s="34" t="e">
        <f t="shared" si="52"/>
        <v>#REF!</v>
      </c>
      <c r="H78" s="34" t="e">
        <f>+H85*$D$37+H92*($D$37+$D$38)</f>
        <v>#REF!</v>
      </c>
      <c r="I78" s="34" t="e">
        <f t="shared" ref="I78:K78" si="53">+I85*$D$37+I92*($D$37+$D$38)</f>
        <v>#REF!</v>
      </c>
      <c r="J78" s="34" t="e">
        <f t="shared" si="53"/>
        <v>#REF!</v>
      </c>
      <c r="K78" s="34" t="e">
        <f t="shared" si="53"/>
        <v>#REF!</v>
      </c>
      <c r="L78" s="34" t="e">
        <f>+L85*$D$37+L92*($D$37+$D$38)</f>
        <v>#REF!</v>
      </c>
      <c r="M78" s="34" t="e">
        <f t="shared" ref="M78:O78" si="54">+M85*$D$37+M92*($D$37+$D$38)</f>
        <v>#REF!</v>
      </c>
      <c r="N78" s="34" t="e">
        <f t="shared" si="54"/>
        <v>#REF!</v>
      </c>
      <c r="O78" s="34" t="e">
        <f t="shared" si="54"/>
        <v>#REF!</v>
      </c>
    </row>
    <row r="79" spans="2:15" x14ac:dyDescent="0.3">
      <c r="B79" s="114" t="s">
        <v>387</v>
      </c>
      <c r="C79" s="120"/>
      <c r="D79" s="34" t="e">
        <f t="shared" si="52"/>
        <v>#REF!</v>
      </c>
      <c r="E79" s="34" t="e">
        <f t="shared" si="52"/>
        <v>#REF!</v>
      </c>
      <c r="F79" s="34" t="e">
        <f t="shared" si="52"/>
        <v>#REF!</v>
      </c>
      <c r="G79" s="34" t="e">
        <f t="shared" si="52"/>
        <v>#REF!</v>
      </c>
      <c r="H79" s="34" t="e">
        <f t="shared" ref="H79:K79" si="55">+H86*$D$37+H93*($D$37+$D$38)</f>
        <v>#REF!</v>
      </c>
      <c r="I79" s="34" t="e">
        <f t="shared" si="55"/>
        <v>#REF!</v>
      </c>
      <c r="J79" s="34" t="e">
        <f t="shared" si="55"/>
        <v>#REF!</v>
      </c>
      <c r="K79" s="34" t="e">
        <f t="shared" si="55"/>
        <v>#REF!</v>
      </c>
      <c r="L79" s="34" t="e">
        <f t="shared" ref="L79:O79" si="56">+L86*$D$37+L93*($D$37+$D$38)</f>
        <v>#REF!</v>
      </c>
      <c r="M79" s="34" t="e">
        <f t="shared" si="56"/>
        <v>#REF!</v>
      </c>
      <c r="N79" s="34" t="e">
        <f t="shared" si="56"/>
        <v>#REF!</v>
      </c>
      <c r="O79" s="34" t="e">
        <f t="shared" si="56"/>
        <v>#REF!</v>
      </c>
    </row>
    <row r="80" spans="2:15" x14ac:dyDescent="0.3">
      <c r="B80" s="114" t="s">
        <v>388</v>
      </c>
      <c r="C80" s="40"/>
      <c r="D80" s="34" t="e">
        <f t="shared" si="52"/>
        <v>#REF!</v>
      </c>
      <c r="E80" s="34" t="e">
        <f t="shared" si="52"/>
        <v>#REF!</v>
      </c>
      <c r="F80" s="34" t="e">
        <f t="shared" si="52"/>
        <v>#REF!</v>
      </c>
      <c r="G80" s="34" t="e">
        <f t="shared" si="52"/>
        <v>#REF!</v>
      </c>
      <c r="H80" s="34" t="e">
        <f t="shared" ref="H80:K80" si="57">+H87*$D$37+H94*($D$37+$D$38)</f>
        <v>#REF!</v>
      </c>
      <c r="I80" s="34" t="e">
        <f t="shared" si="57"/>
        <v>#REF!</v>
      </c>
      <c r="J80" s="34" t="e">
        <f t="shared" si="57"/>
        <v>#REF!</v>
      </c>
      <c r="K80" s="34" t="e">
        <f t="shared" si="57"/>
        <v>#REF!</v>
      </c>
      <c r="L80" s="34" t="e">
        <f t="shared" ref="L80:O80" si="58">+L87*$D$37+L94*($D$37+$D$38)</f>
        <v>#REF!</v>
      </c>
      <c r="M80" s="34" t="e">
        <f t="shared" si="58"/>
        <v>#REF!</v>
      </c>
      <c r="N80" s="34" t="e">
        <f t="shared" si="58"/>
        <v>#REF!</v>
      </c>
      <c r="O80" s="34" t="e">
        <f t="shared" si="58"/>
        <v>#REF!</v>
      </c>
    </row>
    <row r="81" spans="2:15" x14ac:dyDescent="0.3">
      <c r="B81" s="114" t="s">
        <v>205</v>
      </c>
      <c r="C81" s="40"/>
      <c r="D81" s="34" t="e">
        <f t="shared" si="52"/>
        <v>#REF!</v>
      </c>
      <c r="E81" s="34" t="e">
        <f t="shared" si="52"/>
        <v>#REF!</v>
      </c>
      <c r="F81" s="34" t="e">
        <f t="shared" si="52"/>
        <v>#REF!</v>
      </c>
      <c r="G81" s="34" t="e">
        <f t="shared" si="52"/>
        <v>#REF!</v>
      </c>
      <c r="H81" s="34" t="e">
        <f t="shared" ref="H81:K81" si="59">+H88*$D$37+H95*($D$37+$D$38)</f>
        <v>#REF!</v>
      </c>
      <c r="I81" s="34" t="e">
        <f t="shared" si="59"/>
        <v>#REF!</v>
      </c>
      <c r="J81" s="34" t="e">
        <f t="shared" si="59"/>
        <v>#REF!</v>
      </c>
      <c r="K81" s="34" t="e">
        <f t="shared" si="59"/>
        <v>#REF!</v>
      </c>
      <c r="L81" s="34" t="e">
        <f t="shared" ref="L81:O81" si="60">+L88*$D$37+L95*($D$37+$D$38)</f>
        <v>#REF!</v>
      </c>
      <c r="M81" s="34" t="e">
        <f t="shared" si="60"/>
        <v>#REF!</v>
      </c>
      <c r="N81" s="34" t="e">
        <f t="shared" si="60"/>
        <v>#REF!</v>
      </c>
      <c r="O81" s="34" t="e">
        <f t="shared" si="60"/>
        <v>#REF!</v>
      </c>
    </row>
    <row r="83" spans="2:15" x14ac:dyDescent="0.3">
      <c r="D83" s="1080">
        <v>2023</v>
      </c>
      <c r="E83" s="1080"/>
      <c r="F83" s="1080"/>
      <c r="G83" s="1080"/>
      <c r="H83" s="1096">
        <v>2024</v>
      </c>
      <c r="I83" s="1096"/>
      <c r="J83" s="1096"/>
      <c r="K83" s="1096"/>
      <c r="L83" s="1080">
        <v>2025</v>
      </c>
      <c r="M83" s="1080"/>
      <c r="N83" s="1080"/>
      <c r="O83" s="1080"/>
    </row>
    <row r="84" spans="2:15" s="10" customFormat="1" ht="38.1" customHeight="1" x14ac:dyDescent="0.25">
      <c r="B84" s="433" t="s">
        <v>371</v>
      </c>
      <c r="C84" s="432"/>
      <c r="D84" s="79">
        <f>+D5</f>
        <v>0</v>
      </c>
      <c r="E84" s="79">
        <f>+E5</f>
        <v>0</v>
      </c>
      <c r="F84" s="79" t="str">
        <f>+F5</f>
        <v>-</v>
      </c>
      <c r="G84" s="79">
        <f>+G5</f>
        <v>0</v>
      </c>
      <c r="H84" s="125">
        <f t="shared" ref="H84:K84" si="61">D84</f>
        <v>0</v>
      </c>
      <c r="I84" s="125">
        <f t="shared" si="61"/>
        <v>0</v>
      </c>
      <c r="J84" s="125" t="str">
        <f t="shared" si="61"/>
        <v>-</v>
      </c>
      <c r="K84" s="125">
        <f t="shared" si="61"/>
        <v>0</v>
      </c>
      <c r="L84" s="79">
        <f t="shared" ref="L84:O84" si="62">D91</f>
        <v>0</v>
      </c>
      <c r="M84" s="79">
        <f t="shared" si="62"/>
        <v>0</v>
      </c>
      <c r="N84" s="79" t="str">
        <f t="shared" si="62"/>
        <v>-</v>
      </c>
      <c r="O84" s="79">
        <f t="shared" si="62"/>
        <v>0</v>
      </c>
    </row>
    <row r="85" spans="2:15" x14ac:dyDescent="0.3">
      <c r="B85" s="114" t="s">
        <v>386</v>
      </c>
      <c r="C85" s="40"/>
      <c r="D85" s="34" t="e">
        <f>+SUMIFS(#REF!,#REF!,'CK_23-24-25'!D$22,#REF!,'CK_23-24-25'!$B85,#REF!,"&lt;2018")</f>
        <v>#REF!</v>
      </c>
      <c r="E85" s="34" t="e">
        <f>+SUMIFS(#REF!,#REF!,'CK_23-24-25'!E$22,#REF!,'CK_23-24-25'!$B85,#REF!,"&lt;2018")</f>
        <v>#REF!</v>
      </c>
      <c r="F85" s="34" t="e">
        <f>+SUMIFS(#REF!,#REF!,'CK_23-24-25'!F$22,#REF!,'CK_23-24-25'!$B85,#REF!,"&lt;2018")</f>
        <v>#REF!</v>
      </c>
      <c r="G85" s="34" t="e">
        <f>+SUMIFS(#REF!,#REF!,'CK_23-24-25'!G$22,#REF!,'CK_23-24-25'!$B85,#REF!,"&lt;2018")</f>
        <v>#REF!</v>
      </c>
      <c r="H85" s="34" t="e">
        <f>+SUMIFS(#REF!,#REF!,'CK_23-24-25'!H$22,#REF!,'CK_23-24-25'!$B85,#REF!,"&lt;2018")</f>
        <v>#REF!</v>
      </c>
      <c r="I85" s="34" t="e">
        <f>+SUMIFS(#REF!,#REF!,'CK_23-24-25'!I$22,#REF!,'CK_23-24-25'!$B85,#REF!,"&lt;2018")</f>
        <v>#REF!</v>
      </c>
      <c r="J85" s="34" t="e">
        <f>+SUMIFS(#REF!,#REF!,'CK_23-24-25'!J$22,#REF!,'CK_23-24-25'!$B85,#REF!,"&lt;2018")</f>
        <v>#REF!</v>
      </c>
      <c r="K85" s="34" t="e">
        <f>+SUMIFS(#REF!,#REF!,'CK_23-24-25'!K$22,#REF!,'CK_23-24-25'!$B85,#REF!,"&lt;2018")</f>
        <v>#REF!</v>
      </c>
      <c r="L85" s="34" t="e">
        <f>+SUMIFS(#REF!,#REF!,'CK_23-24-25'!L$22,#REF!,'CK_23-24-25'!$B85,#REF!,"&lt;2018")</f>
        <v>#REF!</v>
      </c>
      <c r="M85" s="34" t="e">
        <f>+SUMIFS(#REF!,#REF!,'CK_23-24-25'!M$22,#REF!,'CK_23-24-25'!$B85,#REF!,"&lt;2018")</f>
        <v>#REF!</v>
      </c>
      <c r="N85" s="34" t="e">
        <f>+SUMIFS(#REF!,#REF!,'CK_23-24-25'!N$22,#REF!,'CK_23-24-25'!$B85,#REF!,"&lt;2018")</f>
        <v>#REF!</v>
      </c>
      <c r="O85" s="34" t="e">
        <f>+SUMIFS(#REF!,#REF!,'CK_23-24-25'!O$22,#REF!,'CK_23-24-25'!$B85,#REF!,"&lt;2018")</f>
        <v>#REF!</v>
      </c>
    </row>
    <row r="86" spans="2:15" x14ac:dyDescent="0.3">
      <c r="B86" s="114" t="s">
        <v>387</v>
      </c>
      <c r="C86" s="40"/>
      <c r="D86" s="34" t="e">
        <f>+SUMIFS(#REF!,#REF!,'CK_23-24-25'!D$22,#REF!,'CK_23-24-25'!$B86,#REF!,"&lt;2018")</f>
        <v>#REF!</v>
      </c>
      <c r="E86" s="34" t="e">
        <f>+SUMIFS(#REF!,#REF!,'CK_23-24-25'!E$22,#REF!,'CK_23-24-25'!$B86,#REF!,"&lt;2018")</f>
        <v>#REF!</v>
      </c>
      <c r="F86" s="34" t="e">
        <f>+SUMIFS(#REF!,#REF!,'CK_23-24-25'!F$22,#REF!,'CK_23-24-25'!$B86,#REF!,"&lt;2018")</f>
        <v>#REF!</v>
      </c>
      <c r="G86" s="34" t="e">
        <f>+SUMIFS(#REF!,#REF!,'CK_23-24-25'!G$22,#REF!,'CK_23-24-25'!$B86,#REF!,"&lt;2018")</f>
        <v>#REF!</v>
      </c>
      <c r="H86" s="34" t="e">
        <f>+SUMIFS(#REF!,#REF!,'CK_23-24-25'!H$22,#REF!,'CK_23-24-25'!$B86,#REF!,"&lt;2018")</f>
        <v>#REF!</v>
      </c>
      <c r="I86" s="34" t="e">
        <f>+SUMIFS(#REF!,#REF!,'CK_23-24-25'!I$22,#REF!,'CK_23-24-25'!$B86,#REF!,"&lt;2018")</f>
        <v>#REF!</v>
      </c>
      <c r="J86" s="34" t="e">
        <f>+SUMIFS(#REF!,#REF!,'CK_23-24-25'!J$22,#REF!,'CK_23-24-25'!$B86,#REF!,"&lt;2018")</f>
        <v>#REF!</v>
      </c>
      <c r="K86" s="34" t="e">
        <f>+SUMIFS(#REF!,#REF!,'CK_23-24-25'!K$22,#REF!,'CK_23-24-25'!$B86,#REF!,"&lt;2018")</f>
        <v>#REF!</v>
      </c>
      <c r="L86" s="34" t="e">
        <f>+SUMIFS(#REF!,#REF!,'CK_23-24-25'!L$22,#REF!,'CK_23-24-25'!$B86,#REF!,"&lt;2018")</f>
        <v>#REF!</v>
      </c>
      <c r="M86" s="34" t="e">
        <f>+SUMIFS(#REF!,#REF!,'CK_23-24-25'!M$22,#REF!,'CK_23-24-25'!$B86,#REF!,"&lt;2018")</f>
        <v>#REF!</v>
      </c>
      <c r="N86" s="34" t="e">
        <f>+SUMIFS(#REF!,#REF!,'CK_23-24-25'!N$22,#REF!,'CK_23-24-25'!$B86,#REF!,"&lt;2018")</f>
        <v>#REF!</v>
      </c>
      <c r="O86" s="34" t="e">
        <f>+SUMIFS(#REF!,#REF!,'CK_23-24-25'!O$22,#REF!,'CK_23-24-25'!$B86,#REF!,"&lt;2018")</f>
        <v>#REF!</v>
      </c>
    </row>
    <row r="87" spans="2:15" x14ac:dyDescent="0.3">
      <c r="B87" s="114" t="s">
        <v>388</v>
      </c>
      <c r="C87" s="40"/>
      <c r="D87" s="34" t="e">
        <f>+SUMIFS(#REF!,#REF!,'CK_23-24-25'!D$22,#REF!,'CK_23-24-25'!$B87,#REF!,"&lt;2018")</f>
        <v>#REF!</v>
      </c>
      <c r="E87" s="34" t="e">
        <f>+SUMIFS(#REF!,#REF!,'CK_23-24-25'!E$22,#REF!,'CK_23-24-25'!$B87,#REF!,"&lt;2018")</f>
        <v>#REF!</v>
      </c>
      <c r="F87" s="34" t="e">
        <f>+SUMIFS(#REF!,#REF!,'CK_23-24-25'!F$22,#REF!,'CK_23-24-25'!$B87,#REF!,"&lt;2018")</f>
        <v>#REF!</v>
      </c>
      <c r="G87" s="34" t="e">
        <f>+SUMIFS(#REF!,#REF!,'CK_23-24-25'!G$22,#REF!,'CK_23-24-25'!$B87,#REF!,"&lt;2018")</f>
        <v>#REF!</v>
      </c>
      <c r="H87" s="34" t="e">
        <f>+SUMIFS(#REF!,#REF!,'CK_23-24-25'!H$22,#REF!,'CK_23-24-25'!$B87,#REF!,"&lt;2018")</f>
        <v>#REF!</v>
      </c>
      <c r="I87" s="34" t="e">
        <f>+SUMIFS(#REF!,#REF!,'CK_23-24-25'!I$22,#REF!,'CK_23-24-25'!$B87,#REF!,"&lt;2018")</f>
        <v>#REF!</v>
      </c>
      <c r="J87" s="34" t="e">
        <f>+SUMIFS(#REF!,#REF!,'CK_23-24-25'!J$22,#REF!,'CK_23-24-25'!$B87,#REF!,"&lt;2018")</f>
        <v>#REF!</v>
      </c>
      <c r="K87" s="34" t="e">
        <f>+SUMIFS(#REF!,#REF!,'CK_23-24-25'!K$22,#REF!,'CK_23-24-25'!$B87,#REF!,"&lt;2018")</f>
        <v>#REF!</v>
      </c>
      <c r="L87" s="34" t="e">
        <f>+SUMIFS(#REF!,#REF!,'CK_23-24-25'!L$22,#REF!,'CK_23-24-25'!$B87,#REF!,"&lt;2018")</f>
        <v>#REF!</v>
      </c>
      <c r="M87" s="34" t="e">
        <f>+SUMIFS(#REF!,#REF!,'CK_23-24-25'!M$22,#REF!,'CK_23-24-25'!$B87,#REF!,"&lt;2018")</f>
        <v>#REF!</v>
      </c>
      <c r="N87" s="34" t="e">
        <f>+SUMIFS(#REF!,#REF!,'CK_23-24-25'!N$22,#REF!,'CK_23-24-25'!$B87,#REF!,"&lt;2018")</f>
        <v>#REF!</v>
      </c>
      <c r="O87" s="34" t="e">
        <f>+SUMIFS(#REF!,#REF!,'CK_23-24-25'!O$22,#REF!,'CK_23-24-25'!$B87,#REF!,"&lt;2018")</f>
        <v>#REF!</v>
      </c>
    </row>
    <row r="88" spans="2:15" x14ac:dyDescent="0.3">
      <c r="B88" s="114" t="s">
        <v>205</v>
      </c>
      <c r="C88" s="40"/>
      <c r="D88" s="34" t="e">
        <f>+SUMIFS(#REF!,#REF!,'CK_23-24-25'!D$22,#REF!,'CK_23-24-25'!$B88,#REF!,"&lt;2018")</f>
        <v>#REF!</v>
      </c>
      <c r="E88" s="34" t="e">
        <f>+SUMIFS(#REF!,#REF!,'CK_23-24-25'!E$22,#REF!,'CK_23-24-25'!$B88,#REF!,"&lt;2018")</f>
        <v>#REF!</v>
      </c>
      <c r="F88" s="34" t="e">
        <f>+SUMIFS(#REF!,#REF!,'CK_23-24-25'!F$22,#REF!,'CK_23-24-25'!$B88,#REF!,"&lt;2018")</f>
        <v>#REF!</v>
      </c>
      <c r="G88" s="34" t="e">
        <f>+SUMIFS(#REF!,#REF!,'CK_23-24-25'!G$22,#REF!,'CK_23-24-25'!$B88,#REF!,"&lt;2018")</f>
        <v>#REF!</v>
      </c>
      <c r="H88" s="34" t="e">
        <f>+SUMIFS(#REF!,#REF!,'CK_23-24-25'!H$22,#REF!,'CK_23-24-25'!$B88,#REF!,"&lt;2018")</f>
        <v>#REF!</v>
      </c>
      <c r="I88" s="34" t="e">
        <f>+SUMIFS(#REF!,#REF!,'CK_23-24-25'!I$22,#REF!,'CK_23-24-25'!$B88,#REF!,"&lt;2018")</f>
        <v>#REF!</v>
      </c>
      <c r="J88" s="34" t="e">
        <f>+SUMIFS(#REF!,#REF!,'CK_23-24-25'!J$22,#REF!,'CK_23-24-25'!$B88,#REF!,"&lt;2018")</f>
        <v>#REF!</v>
      </c>
      <c r="K88" s="34" t="e">
        <f>+SUMIFS(#REF!,#REF!,'CK_23-24-25'!K$22,#REF!,'CK_23-24-25'!$B88,#REF!,"&lt;2018")</f>
        <v>#REF!</v>
      </c>
      <c r="L88" s="34" t="e">
        <f>+SUMIFS(#REF!,#REF!,'CK_23-24-25'!L$22,#REF!,'CK_23-24-25'!$B88,#REF!,"&lt;2018")</f>
        <v>#REF!</v>
      </c>
      <c r="M88" s="34" t="e">
        <f>+SUMIFS(#REF!,#REF!,'CK_23-24-25'!M$22,#REF!,'CK_23-24-25'!$B88,#REF!,"&lt;2018")</f>
        <v>#REF!</v>
      </c>
      <c r="N88" s="34" t="e">
        <f>+SUMIFS(#REF!,#REF!,'CK_23-24-25'!N$22,#REF!,'CK_23-24-25'!$B88,#REF!,"&lt;2018")</f>
        <v>#REF!</v>
      </c>
      <c r="O88" s="34" t="e">
        <f>+SUMIFS(#REF!,#REF!,'CK_23-24-25'!O$22,#REF!,'CK_23-24-25'!$B88,#REF!,"&lt;2018")</f>
        <v>#REF!</v>
      </c>
    </row>
    <row r="90" spans="2:15" x14ac:dyDescent="0.3">
      <c r="D90" s="1080">
        <v>2023</v>
      </c>
      <c r="E90" s="1080"/>
      <c r="F90" s="1080"/>
      <c r="G90" s="1080"/>
      <c r="H90" s="1096">
        <v>2024</v>
      </c>
      <c r="I90" s="1096"/>
      <c r="J90" s="1096"/>
      <c r="K90" s="1096"/>
      <c r="L90" s="1080">
        <v>2025</v>
      </c>
      <c r="M90" s="1080"/>
      <c r="N90" s="1080"/>
      <c r="O90" s="1080"/>
    </row>
    <row r="91" spans="2:15" s="10" customFormat="1" ht="38.1" customHeight="1" x14ac:dyDescent="0.25">
      <c r="B91" s="122" t="s">
        <v>372</v>
      </c>
      <c r="C91" s="432"/>
      <c r="D91" s="79">
        <f>+D5</f>
        <v>0</v>
      </c>
      <c r="E91" s="79">
        <f>+E5</f>
        <v>0</v>
      </c>
      <c r="F91" s="79" t="str">
        <f>+F5</f>
        <v>-</v>
      </c>
      <c r="G91" s="79">
        <f>+G5</f>
        <v>0</v>
      </c>
      <c r="H91" s="125">
        <f t="shared" ref="H91:K91" si="63">D91</f>
        <v>0</v>
      </c>
      <c r="I91" s="125">
        <f t="shared" si="63"/>
        <v>0</v>
      </c>
      <c r="J91" s="125" t="str">
        <f t="shared" si="63"/>
        <v>-</v>
      </c>
      <c r="K91" s="125">
        <f t="shared" si="63"/>
        <v>0</v>
      </c>
      <c r="L91" s="79">
        <f t="shared" ref="L91:O91" si="64">D91</f>
        <v>0</v>
      </c>
      <c r="M91" s="79">
        <f t="shared" si="64"/>
        <v>0</v>
      </c>
      <c r="N91" s="79" t="str">
        <f t="shared" si="64"/>
        <v>-</v>
      </c>
      <c r="O91" s="79">
        <f t="shared" si="64"/>
        <v>0</v>
      </c>
    </row>
    <row r="92" spans="2:15" x14ac:dyDescent="0.3">
      <c r="B92" s="114" t="s">
        <v>386</v>
      </c>
      <c r="C92" s="40"/>
      <c r="D92" s="34" t="e">
        <f>+SUMIFS(#REF!,#REF!,'CK_23-24-25'!D$22,#REF!,'CK_23-24-25'!$B92,#REF!,"&gt;=2018")+SUMIFS('IN_Cespiti_21-22-23'!$BX$8:$BX$57,'IN_Cespiti_21-22-23'!$B$8:$B$57,'CK_23-24-25'!D$22,'IN_Cespiti_21-22-23'!$C$8:$C$57,'CK_23-24-25'!$B92)</f>
        <v>#REF!</v>
      </c>
      <c r="E92" s="34" t="e">
        <f>+SUMIFS(#REF!,#REF!,'CK_23-24-25'!E$22,#REF!,'CK_23-24-25'!$B92,#REF!,"&gt;=2018")+SUMIFS('IN_Cespiti_21-22-23'!$BX$8:$BX$57,'IN_Cespiti_21-22-23'!$B$8:$B$57,'CK_23-24-25'!E$22,'IN_Cespiti_21-22-23'!$C$8:$C$57,'CK_23-24-25'!$B92)</f>
        <v>#REF!</v>
      </c>
      <c r="F92" s="34" t="e">
        <f>+SUMIFS(#REF!,#REF!,'CK_23-24-25'!F$22,#REF!,'CK_23-24-25'!$B92,#REF!,"&gt;=2018")+SUMIFS('IN_Cespiti_21-22-23'!$BX$8:$BX$57,'IN_Cespiti_21-22-23'!$B$8:$B$57,'CK_23-24-25'!F$22,'IN_Cespiti_21-22-23'!$C$8:$C$57,'CK_23-24-25'!$B92)</f>
        <v>#REF!</v>
      </c>
      <c r="G92" s="34" t="e">
        <f>+SUMIFS(#REF!,#REF!,'CK_23-24-25'!G$22,#REF!,'CK_23-24-25'!$B92,#REF!,"&gt;=2018")+SUMIFS('IN_Cespiti_21-22-23'!$BX$8:$BX$57,'IN_Cespiti_21-22-23'!$B$8:$B$57,'CK_23-24-25'!G$22,'IN_Cespiti_21-22-23'!$C$8:$C$57,'CK_23-24-25'!$B92)</f>
        <v>#REF!</v>
      </c>
      <c r="H92" s="34" t="e">
        <f>+SUMIFS(#REF!,#REF!,'CK_23-24-25'!H$22,#REF!,'CK_23-24-25'!$B92,#REF!,"&gt;=2018")+SUMIFS('IN_Cespiti_21-22-23'!$CH$8:$CH$57,'IN_Cespiti_21-22-23'!$B$8:$B$57,'CK_23-24-25'!H$22,'IN_Cespiti_21-22-23'!$C$8:$C$57,'CK_23-24-25'!$B92)</f>
        <v>#REF!</v>
      </c>
      <c r="I92" s="34" t="e">
        <f>+SUMIFS(#REF!,#REF!,'CK_23-24-25'!I$22,#REF!,'CK_23-24-25'!$B92,#REF!,"&gt;=2018")+SUMIFS('IN_Cespiti_21-22-23'!$CH$8:$CH$57,'IN_Cespiti_21-22-23'!$B$8:$B$57,'CK_23-24-25'!I$22,'IN_Cespiti_21-22-23'!$C$8:$C$57,'CK_23-24-25'!$B92)</f>
        <v>#REF!</v>
      </c>
      <c r="J92" s="34" t="e">
        <f>+SUMIFS(#REF!,#REF!,'CK_23-24-25'!J$22,#REF!,'CK_23-24-25'!$B92,#REF!,"&gt;=2018")+SUMIFS('IN_Cespiti_21-22-23'!$CH$8:$CH$57,'IN_Cespiti_21-22-23'!$B$8:$B$57,'CK_23-24-25'!J$22,'IN_Cespiti_21-22-23'!$C$8:$C$57,'CK_23-24-25'!$B92)</f>
        <v>#REF!</v>
      </c>
      <c r="K92" s="34" t="e">
        <f>+SUMIFS(#REF!,#REF!,'CK_23-24-25'!K$22,#REF!,'CK_23-24-25'!$B92,#REF!,"&gt;=2018")+SUMIFS('IN_Cespiti_21-22-23'!$CH$8:$CH$57,'IN_Cespiti_21-22-23'!$B$8:$B$57,'CK_23-24-25'!K$22,'IN_Cespiti_21-22-23'!$C$8:$C$57,'CK_23-24-25'!$B92)</f>
        <v>#REF!</v>
      </c>
      <c r="L92" s="34" t="e">
        <f>+SUMIFS(#REF!,#REF!,'CK_23-24-25'!L$22,#REF!,'CK_23-24-25'!$B92,#REF!,"&gt;=2018")+SUMIFS('IN_Cespiti_21-22-23'!$CR$8:$CR$57,'IN_Cespiti_21-22-23'!$B$8:$B$57,'CK_23-24-25'!L$22,'IN_Cespiti_21-22-23'!$C$8:$C$57,'CK_23-24-25'!$B92)</f>
        <v>#REF!</v>
      </c>
      <c r="M92" s="34" t="e">
        <f>+SUMIFS(#REF!,#REF!,'CK_23-24-25'!M$22,#REF!,'CK_23-24-25'!$B92,#REF!,"&gt;=2018")+SUMIFS('IN_Cespiti_21-22-23'!$CR$8:$CR$57,'IN_Cespiti_21-22-23'!$B$8:$B$57,'CK_23-24-25'!M$22,'IN_Cespiti_21-22-23'!$C$8:$C$57,'CK_23-24-25'!$B92)</f>
        <v>#REF!</v>
      </c>
      <c r="N92" s="34" t="e">
        <f>+SUMIFS(#REF!,#REF!,'CK_23-24-25'!N$22,#REF!,'CK_23-24-25'!$B92,#REF!,"&gt;=2018")+SUMIFS('IN_Cespiti_21-22-23'!$CR$8:$CR$57,'IN_Cespiti_21-22-23'!$B$8:$B$57,'CK_23-24-25'!N$22,'IN_Cespiti_21-22-23'!$C$8:$C$57,'CK_23-24-25'!$B92)</f>
        <v>#REF!</v>
      </c>
      <c r="O92" s="34" t="e">
        <f>+SUMIFS(#REF!,#REF!,'CK_23-24-25'!O$22,#REF!,'CK_23-24-25'!$B92,#REF!,"&gt;=2018")+SUMIFS('IN_Cespiti_21-22-23'!$CR$8:$CR$57,'IN_Cespiti_21-22-23'!$B$8:$B$57,'CK_23-24-25'!O$22,'IN_Cespiti_21-22-23'!$C$8:$C$57,'CK_23-24-25'!$B92)</f>
        <v>#REF!</v>
      </c>
    </row>
    <row r="93" spans="2:15" x14ac:dyDescent="0.3">
      <c r="B93" s="114" t="s">
        <v>387</v>
      </c>
      <c r="C93" s="40"/>
      <c r="D93" s="34" t="e">
        <f>+SUMIFS(#REF!,#REF!,'CK_23-24-25'!D$22,#REF!,'CK_23-24-25'!$B93,#REF!,"&gt;=2018")+SUMIFS('IN_Cespiti_21-22-23'!$BX$8:$BX$57,'IN_Cespiti_21-22-23'!$B$8:$B$57,'CK_23-24-25'!D$22,'IN_Cespiti_21-22-23'!$C$8:$C$57,'CK_23-24-25'!$B93)</f>
        <v>#REF!</v>
      </c>
      <c r="E93" s="34" t="e">
        <f>+SUMIFS(#REF!,#REF!,'CK_23-24-25'!E$22,#REF!,'CK_23-24-25'!$B93,#REF!,"&gt;=2018")+SUMIFS('IN_Cespiti_21-22-23'!$BX$8:$BX$57,'IN_Cespiti_21-22-23'!$B$8:$B$57,'CK_23-24-25'!E$22,'IN_Cespiti_21-22-23'!$C$8:$C$57,'CK_23-24-25'!$B93)</f>
        <v>#REF!</v>
      </c>
      <c r="F93" s="34" t="e">
        <f>+SUMIFS(#REF!,#REF!,'CK_23-24-25'!F$22,#REF!,'CK_23-24-25'!$B93,#REF!,"&gt;=2018")+SUMIFS('IN_Cespiti_21-22-23'!$BX$8:$BX$57,'IN_Cespiti_21-22-23'!$B$8:$B$57,'CK_23-24-25'!F$22,'IN_Cespiti_21-22-23'!$C$8:$C$57,'CK_23-24-25'!$B93)</f>
        <v>#REF!</v>
      </c>
      <c r="G93" s="34" t="e">
        <f>+SUMIFS(#REF!,#REF!,'CK_23-24-25'!G$22,#REF!,'CK_23-24-25'!$B93,#REF!,"&gt;=2018")+SUMIFS('IN_Cespiti_21-22-23'!$BX$8:$BX$57,'IN_Cespiti_21-22-23'!$B$8:$B$57,'CK_23-24-25'!G$22,'IN_Cespiti_21-22-23'!$C$8:$C$57,'CK_23-24-25'!$B93)</f>
        <v>#REF!</v>
      </c>
      <c r="H93" s="34" t="e">
        <f>+SUMIFS(#REF!,#REF!,'CK_23-24-25'!H$22,#REF!,'CK_23-24-25'!$B93,#REF!,"&gt;=2018")+SUMIFS('IN_Cespiti_21-22-23'!$CH$8:$CH$57,'IN_Cespiti_21-22-23'!$B$8:$B$57,'CK_23-24-25'!H$22,'IN_Cespiti_21-22-23'!$C$8:$C$57,'CK_23-24-25'!$B93)</f>
        <v>#REF!</v>
      </c>
      <c r="I93" s="34" t="e">
        <f>+SUMIFS(#REF!,#REF!,'CK_23-24-25'!I$22,#REF!,'CK_23-24-25'!$B93,#REF!,"&gt;=2018")+SUMIFS('IN_Cespiti_21-22-23'!$CH$8:$CH$57,'IN_Cespiti_21-22-23'!$B$8:$B$57,'CK_23-24-25'!I$22,'IN_Cespiti_21-22-23'!$C$8:$C$57,'CK_23-24-25'!$B93)</f>
        <v>#REF!</v>
      </c>
      <c r="J93" s="34" t="e">
        <f>+SUMIFS(#REF!,#REF!,'CK_23-24-25'!J$22,#REF!,'CK_23-24-25'!$B93,#REF!,"&gt;=2018")+SUMIFS('IN_Cespiti_21-22-23'!$CH$8:$CH$57,'IN_Cespiti_21-22-23'!$B$8:$B$57,'CK_23-24-25'!J$22,'IN_Cespiti_21-22-23'!$C$8:$C$57,'CK_23-24-25'!$B93)</f>
        <v>#REF!</v>
      </c>
      <c r="K93" s="34" t="e">
        <f>+SUMIFS(#REF!,#REF!,'CK_23-24-25'!K$22,#REF!,'CK_23-24-25'!$B93,#REF!,"&gt;=2018")+SUMIFS('IN_Cespiti_21-22-23'!$CH$8:$CH$57,'IN_Cespiti_21-22-23'!$B$8:$B$57,'CK_23-24-25'!K$22,'IN_Cespiti_21-22-23'!$C$8:$C$57,'CK_23-24-25'!$B93)</f>
        <v>#REF!</v>
      </c>
      <c r="L93" s="34" t="e">
        <f>+SUMIFS(#REF!,#REF!,'CK_23-24-25'!L$22,#REF!,'CK_23-24-25'!$B93,#REF!,"&gt;=2018")+SUMIFS('IN_Cespiti_21-22-23'!$CR$8:$CR$57,'IN_Cespiti_21-22-23'!$B$8:$B$57,'CK_23-24-25'!L$22,'IN_Cespiti_21-22-23'!$C$8:$C$57,'CK_23-24-25'!$B93)</f>
        <v>#REF!</v>
      </c>
      <c r="M93" s="34" t="e">
        <f>+SUMIFS(#REF!,#REF!,'CK_23-24-25'!M$22,#REF!,'CK_23-24-25'!$B93,#REF!,"&gt;=2018")+SUMIFS('IN_Cespiti_21-22-23'!$CR$8:$CR$57,'IN_Cespiti_21-22-23'!$B$8:$B$57,'CK_23-24-25'!M$22,'IN_Cespiti_21-22-23'!$C$8:$C$57,'CK_23-24-25'!$B93)</f>
        <v>#REF!</v>
      </c>
      <c r="N93" s="34" t="e">
        <f>+SUMIFS(#REF!,#REF!,'CK_23-24-25'!N$22,#REF!,'CK_23-24-25'!$B93,#REF!,"&gt;=2018")+SUMIFS('IN_Cespiti_21-22-23'!$CR$8:$CR$57,'IN_Cespiti_21-22-23'!$B$8:$B$57,'CK_23-24-25'!N$22,'IN_Cespiti_21-22-23'!$C$8:$C$57,'CK_23-24-25'!$B93)</f>
        <v>#REF!</v>
      </c>
      <c r="O93" s="34" t="e">
        <f>+SUMIFS(#REF!,#REF!,'CK_23-24-25'!O$22,#REF!,'CK_23-24-25'!$B93,#REF!,"&gt;=2018")+SUMIFS('IN_Cespiti_21-22-23'!$CR$8:$CR$57,'IN_Cespiti_21-22-23'!$B$8:$B$57,'CK_23-24-25'!O$22,'IN_Cespiti_21-22-23'!$C$8:$C$57,'CK_23-24-25'!$B93)</f>
        <v>#REF!</v>
      </c>
    </row>
    <row r="94" spans="2:15" x14ac:dyDescent="0.3">
      <c r="B94" s="114" t="s">
        <v>388</v>
      </c>
      <c r="C94" s="40"/>
      <c r="D94" s="34" t="e">
        <f>+SUMIFS(#REF!,#REF!,'CK_23-24-25'!D$22,#REF!,'CK_23-24-25'!$B94,#REF!,"&gt;=2018")+SUMIFS('IN_Cespiti_21-22-23'!$BX$8:$BX$57,'IN_Cespiti_21-22-23'!$B$8:$B$57,'CK_23-24-25'!D$22,'IN_Cespiti_21-22-23'!$C$8:$C$57,'CK_23-24-25'!$B94)</f>
        <v>#REF!</v>
      </c>
      <c r="E94" s="34" t="e">
        <f>+SUMIFS(#REF!,#REF!,'CK_23-24-25'!E$22,#REF!,'CK_23-24-25'!$B94,#REF!,"&gt;=2018")+SUMIFS('IN_Cespiti_21-22-23'!$BX$8:$BX$57,'IN_Cespiti_21-22-23'!$B$8:$B$57,'CK_23-24-25'!E$22,'IN_Cespiti_21-22-23'!$C$8:$C$57,'CK_23-24-25'!$B94)</f>
        <v>#REF!</v>
      </c>
      <c r="F94" s="34" t="e">
        <f>+SUMIFS(#REF!,#REF!,'CK_23-24-25'!F$22,#REF!,'CK_23-24-25'!$B94,#REF!,"&gt;=2018")+SUMIFS('IN_Cespiti_21-22-23'!$BX$8:$BX$57,'IN_Cespiti_21-22-23'!$B$8:$B$57,'CK_23-24-25'!F$22,'IN_Cespiti_21-22-23'!$C$8:$C$57,'CK_23-24-25'!$B94)</f>
        <v>#REF!</v>
      </c>
      <c r="G94" s="34" t="e">
        <f>+SUMIFS(#REF!,#REF!,'CK_23-24-25'!G$22,#REF!,'CK_23-24-25'!$B94,#REF!,"&gt;=2018")+SUMIFS('IN_Cespiti_21-22-23'!$BX$8:$BX$57,'IN_Cespiti_21-22-23'!$B$8:$B$57,'CK_23-24-25'!G$22,'IN_Cespiti_21-22-23'!$C$8:$C$57,'CK_23-24-25'!$B94)</f>
        <v>#REF!</v>
      </c>
      <c r="H94" s="34" t="e">
        <f>+SUMIFS(#REF!,#REF!,'CK_23-24-25'!H$22,#REF!,'CK_23-24-25'!$B94,#REF!,"&gt;=2018")+SUMIFS('IN_Cespiti_21-22-23'!$CH$8:$CH$57,'IN_Cespiti_21-22-23'!$B$8:$B$57,'CK_23-24-25'!H$22,'IN_Cespiti_21-22-23'!$C$8:$C$57,'CK_23-24-25'!$B94)</f>
        <v>#REF!</v>
      </c>
      <c r="I94" s="34" t="e">
        <f>+SUMIFS(#REF!,#REF!,'CK_23-24-25'!I$22,#REF!,'CK_23-24-25'!$B94,#REF!,"&gt;=2018")+SUMIFS('IN_Cespiti_21-22-23'!$CH$8:$CH$57,'IN_Cespiti_21-22-23'!$B$8:$B$57,'CK_23-24-25'!I$22,'IN_Cespiti_21-22-23'!$C$8:$C$57,'CK_23-24-25'!$B94)</f>
        <v>#REF!</v>
      </c>
      <c r="J94" s="34" t="e">
        <f>+SUMIFS(#REF!,#REF!,'CK_23-24-25'!J$22,#REF!,'CK_23-24-25'!$B94,#REF!,"&gt;=2018")+SUMIFS('IN_Cespiti_21-22-23'!$CH$8:$CH$57,'IN_Cespiti_21-22-23'!$B$8:$B$57,'CK_23-24-25'!J$22,'IN_Cespiti_21-22-23'!$C$8:$C$57,'CK_23-24-25'!$B94)</f>
        <v>#REF!</v>
      </c>
      <c r="K94" s="34" t="e">
        <f>+SUMIFS(#REF!,#REF!,'CK_23-24-25'!K$22,#REF!,'CK_23-24-25'!$B94,#REF!,"&gt;=2018")+SUMIFS('IN_Cespiti_21-22-23'!$CH$8:$CH$57,'IN_Cespiti_21-22-23'!$B$8:$B$57,'CK_23-24-25'!K$22,'IN_Cespiti_21-22-23'!$C$8:$C$57,'CK_23-24-25'!$B94)</f>
        <v>#REF!</v>
      </c>
      <c r="L94" s="34" t="e">
        <f>+SUMIFS(#REF!,#REF!,'CK_23-24-25'!L$22,#REF!,'CK_23-24-25'!$B94,#REF!,"&gt;=2018")+SUMIFS('IN_Cespiti_21-22-23'!$CR$8:$CR$57,'IN_Cespiti_21-22-23'!$B$8:$B$57,'CK_23-24-25'!L$22,'IN_Cespiti_21-22-23'!$C$8:$C$57,'CK_23-24-25'!$B94)</f>
        <v>#REF!</v>
      </c>
      <c r="M94" s="34" t="e">
        <f>+SUMIFS(#REF!,#REF!,'CK_23-24-25'!M$22,#REF!,'CK_23-24-25'!$B94,#REF!,"&gt;=2018")+SUMIFS('IN_Cespiti_21-22-23'!$CR$8:$CR$57,'IN_Cespiti_21-22-23'!$B$8:$B$57,'CK_23-24-25'!M$22,'IN_Cespiti_21-22-23'!$C$8:$C$57,'CK_23-24-25'!$B94)</f>
        <v>#REF!</v>
      </c>
      <c r="N94" s="34" t="e">
        <f>+SUMIFS(#REF!,#REF!,'CK_23-24-25'!N$22,#REF!,'CK_23-24-25'!$B94,#REF!,"&gt;=2018")+SUMIFS('IN_Cespiti_21-22-23'!$CR$8:$CR$57,'IN_Cespiti_21-22-23'!$B$8:$B$57,'CK_23-24-25'!N$22,'IN_Cespiti_21-22-23'!$C$8:$C$57,'CK_23-24-25'!$B94)</f>
        <v>#REF!</v>
      </c>
      <c r="O94" s="34" t="e">
        <f>+SUMIFS(#REF!,#REF!,'CK_23-24-25'!O$22,#REF!,'CK_23-24-25'!$B94,#REF!,"&gt;=2018")+SUMIFS('IN_Cespiti_21-22-23'!$CR$8:$CR$57,'IN_Cespiti_21-22-23'!$B$8:$B$57,'CK_23-24-25'!O$22,'IN_Cespiti_21-22-23'!$C$8:$C$57,'CK_23-24-25'!$B94)</f>
        <v>#REF!</v>
      </c>
    </row>
    <row r="95" spans="2:15" x14ac:dyDescent="0.3">
      <c r="B95" s="114" t="s">
        <v>205</v>
      </c>
      <c r="C95" s="40"/>
      <c r="D95" s="34" t="e">
        <f>+SUMIFS(#REF!,#REF!,'CK_23-24-25'!D$22,#REF!,'CK_23-24-25'!$B95,#REF!,"&gt;=2018")+SUMIFS('IN_Cespiti_21-22-23'!$BX$8:$BX$57,'IN_Cespiti_21-22-23'!$B$8:$B$57,'CK_23-24-25'!D$22,'IN_Cespiti_21-22-23'!$C$8:$C$57,'CK_23-24-25'!$B95)</f>
        <v>#REF!</v>
      </c>
      <c r="E95" s="34" t="e">
        <f>+SUMIFS(#REF!,#REF!,'CK_23-24-25'!E$22,#REF!,'CK_23-24-25'!$B95,#REF!,"&gt;=2018")+SUMIFS('IN_Cespiti_21-22-23'!$BX$8:$BX$57,'IN_Cespiti_21-22-23'!$B$8:$B$57,'CK_23-24-25'!E$22,'IN_Cespiti_21-22-23'!$C$8:$C$57,'CK_23-24-25'!$B95)</f>
        <v>#REF!</v>
      </c>
      <c r="F95" s="34" t="e">
        <f>+SUMIFS(#REF!,#REF!,'CK_23-24-25'!F$22,#REF!,'CK_23-24-25'!$B95,#REF!,"&gt;=2018")+SUMIFS('IN_Cespiti_21-22-23'!$BX$8:$BX$57,'IN_Cespiti_21-22-23'!$B$8:$B$57,'CK_23-24-25'!F$22,'IN_Cespiti_21-22-23'!$C$8:$C$57,'CK_23-24-25'!$B95)</f>
        <v>#REF!</v>
      </c>
      <c r="G95" s="34" t="e">
        <f>+SUMIFS(#REF!,#REF!,'CK_23-24-25'!G$22,#REF!,'CK_23-24-25'!$B95,#REF!,"&gt;=2018")+SUMIFS('IN_Cespiti_21-22-23'!$BX$8:$BX$57,'IN_Cespiti_21-22-23'!$B$8:$B$57,'CK_23-24-25'!G$22,'IN_Cespiti_21-22-23'!$C$8:$C$57,'CK_23-24-25'!$B95)</f>
        <v>#REF!</v>
      </c>
      <c r="H95" s="34" t="e">
        <f>+SUMIFS(#REF!,#REF!,'CK_23-24-25'!H$22,#REF!,'CK_23-24-25'!$B95,#REF!,"&gt;=2018")+SUMIFS('IN_Cespiti_21-22-23'!$CH$8:$CH$57,'IN_Cespiti_21-22-23'!$B$8:$B$57,'CK_23-24-25'!H$22,'IN_Cespiti_21-22-23'!$C$8:$C$57,'CK_23-24-25'!$B95)</f>
        <v>#REF!</v>
      </c>
      <c r="I95" s="34" t="e">
        <f>+SUMIFS(#REF!,#REF!,'CK_23-24-25'!I$22,#REF!,'CK_23-24-25'!$B95,#REF!,"&gt;=2018")+SUMIFS('IN_Cespiti_21-22-23'!$CH$8:$CH$57,'IN_Cespiti_21-22-23'!$B$8:$B$57,'CK_23-24-25'!I$22,'IN_Cespiti_21-22-23'!$C$8:$C$57,'CK_23-24-25'!$B95)</f>
        <v>#REF!</v>
      </c>
      <c r="J95" s="34" t="e">
        <f>+SUMIFS(#REF!,#REF!,'CK_23-24-25'!J$22,#REF!,'CK_23-24-25'!$B95,#REF!,"&gt;=2018")+SUMIFS('IN_Cespiti_21-22-23'!$CH$8:$CH$57,'IN_Cespiti_21-22-23'!$B$8:$B$57,'CK_23-24-25'!J$22,'IN_Cespiti_21-22-23'!$C$8:$C$57,'CK_23-24-25'!$B95)</f>
        <v>#REF!</v>
      </c>
      <c r="K95" s="34" t="e">
        <f>+SUMIFS(#REF!,#REF!,'CK_23-24-25'!K$22,#REF!,'CK_23-24-25'!$B95,#REF!,"&gt;=2018")+SUMIFS('IN_Cespiti_21-22-23'!$CH$8:$CH$57,'IN_Cespiti_21-22-23'!$B$8:$B$57,'CK_23-24-25'!K$22,'IN_Cespiti_21-22-23'!$C$8:$C$57,'CK_23-24-25'!$B95)</f>
        <v>#REF!</v>
      </c>
      <c r="L95" s="34" t="e">
        <f>+SUMIFS(#REF!,#REF!,'CK_23-24-25'!L$22,#REF!,'CK_23-24-25'!$B95,#REF!,"&gt;=2018")+SUMIFS('IN_Cespiti_21-22-23'!$CR$8:$CR$57,'IN_Cespiti_21-22-23'!$B$8:$B$57,'CK_23-24-25'!L$22,'IN_Cespiti_21-22-23'!$C$8:$C$57,'CK_23-24-25'!$B95)</f>
        <v>#REF!</v>
      </c>
      <c r="M95" s="34" t="e">
        <f>+SUMIFS(#REF!,#REF!,'CK_23-24-25'!M$22,#REF!,'CK_23-24-25'!$B95,#REF!,"&gt;=2018")+SUMIFS('IN_Cespiti_21-22-23'!$CR$8:$CR$57,'IN_Cespiti_21-22-23'!$B$8:$B$57,'CK_23-24-25'!M$22,'IN_Cespiti_21-22-23'!$C$8:$C$57,'CK_23-24-25'!$B95)</f>
        <v>#REF!</v>
      </c>
      <c r="N95" s="34" t="e">
        <f>+SUMIFS(#REF!,#REF!,'CK_23-24-25'!N$22,#REF!,'CK_23-24-25'!$B95,#REF!,"&gt;=2018")+SUMIFS('IN_Cespiti_21-22-23'!$CR$8:$CR$57,'IN_Cespiti_21-22-23'!$B$8:$B$57,'CK_23-24-25'!N$22,'IN_Cespiti_21-22-23'!$C$8:$C$57,'CK_23-24-25'!$B95)</f>
        <v>#REF!</v>
      </c>
      <c r="O95" s="34" t="e">
        <f>+SUMIFS(#REF!,#REF!,'CK_23-24-25'!O$22,#REF!,'CK_23-24-25'!$B95,#REF!,"&gt;=2018")+SUMIFS('IN_Cespiti_21-22-23'!$CR$8:$CR$57,'IN_Cespiti_21-22-23'!$B$8:$B$57,'CK_23-24-25'!O$22,'IN_Cespiti_21-22-23'!$C$8:$C$57,'CK_23-24-25'!$B95)</f>
        <v>#REF!</v>
      </c>
    </row>
  </sheetData>
  <mergeCells count="37">
    <mergeCell ref="B11:C11"/>
    <mergeCell ref="D90:G90"/>
    <mergeCell ref="D83:G83"/>
    <mergeCell ref="D76:G76"/>
    <mergeCell ref="D69:G69"/>
    <mergeCell ref="D61:G61"/>
    <mergeCell ref="D53:G53"/>
    <mergeCell ref="D21:G21"/>
    <mergeCell ref="D31:G31"/>
    <mergeCell ref="B37:C37"/>
    <mergeCell ref="B38:C38"/>
    <mergeCell ref="D45:G45"/>
    <mergeCell ref="D4:G4"/>
    <mergeCell ref="B5:C5"/>
    <mergeCell ref="B8:C8"/>
    <mergeCell ref="B9:C9"/>
    <mergeCell ref="B10:C10"/>
    <mergeCell ref="H4:K4"/>
    <mergeCell ref="L4:O4"/>
    <mergeCell ref="H21:K21"/>
    <mergeCell ref="H31:K31"/>
    <mergeCell ref="L21:O21"/>
    <mergeCell ref="L31:O31"/>
    <mergeCell ref="H83:K83"/>
    <mergeCell ref="H90:K90"/>
    <mergeCell ref="L45:O45"/>
    <mergeCell ref="L53:O53"/>
    <mergeCell ref="L61:O61"/>
    <mergeCell ref="L69:O69"/>
    <mergeCell ref="L76:O76"/>
    <mergeCell ref="L83:O83"/>
    <mergeCell ref="L90:O90"/>
    <mergeCell ref="H45:K45"/>
    <mergeCell ref="H53:K53"/>
    <mergeCell ref="H61:K61"/>
    <mergeCell ref="H69:K69"/>
    <mergeCell ref="H76:K76"/>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CC99"/>
  </sheetPr>
  <dimension ref="A1:FX483"/>
  <sheetViews>
    <sheetView topLeftCell="A10" zoomScaleNormal="100" workbookViewId="0">
      <pane xSplit="2" topLeftCell="C1" activePane="topRight" state="frozen"/>
      <selection pane="topRight" activeCell="G7" sqref="G7"/>
    </sheetView>
  </sheetViews>
  <sheetFormatPr defaultColWidth="9.140625" defaultRowHeight="16.5" x14ac:dyDescent="0.3"/>
  <cols>
    <col min="1" max="1" width="5.85546875" style="9" customWidth="1"/>
    <col min="2" max="2" width="80" style="9" customWidth="1"/>
    <col min="3" max="3" width="21.28515625" style="9" customWidth="1"/>
    <col min="4" max="6" width="18.140625" style="9" customWidth="1"/>
    <col min="7" max="7" width="18.85546875" style="9" customWidth="1"/>
    <col min="8" max="8" width="20" style="9" customWidth="1"/>
    <col min="9" max="10" width="15.7109375" style="9" customWidth="1"/>
    <col min="11" max="11" width="18.42578125" style="9" customWidth="1"/>
    <col min="12" max="12" width="19.140625" style="9" customWidth="1"/>
    <col min="13" max="22" width="17.140625" style="9" customWidth="1"/>
    <col min="23" max="16384" width="9.140625" style="9"/>
  </cols>
  <sheetData>
    <row r="1" spans="1:180" s="4" customFormat="1" ht="33" customHeight="1" thickBot="1" x14ac:dyDescent="0.3">
      <c r="B1" s="3" t="s">
        <v>395</v>
      </c>
    </row>
    <row r="2" spans="1:180" s="5" customFormat="1" ht="18" thickTop="1" thickBot="1" x14ac:dyDescent="0.35"/>
    <row r="3" spans="1:180" ht="17.25" customHeight="1" thickBot="1" x14ac:dyDescent="0.35">
      <c r="A3" s="5"/>
      <c r="B3" s="1106" t="s">
        <v>396</v>
      </c>
      <c r="C3" s="1107"/>
      <c r="D3" s="1107"/>
      <c r="E3" s="1107"/>
      <c r="F3" s="1107"/>
      <c r="G3" s="1107"/>
      <c r="H3" s="1107"/>
      <c r="I3" s="1107"/>
      <c r="J3" s="1107"/>
      <c r="K3" s="1107"/>
      <c r="L3" s="1107"/>
      <c r="M3" s="1107"/>
      <c r="N3" s="1107"/>
      <c r="O3" s="1107"/>
      <c r="P3" s="1107"/>
      <c r="Q3" s="1107"/>
      <c r="R3" s="1107"/>
      <c r="S3" s="1107"/>
      <c r="T3" s="1107"/>
      <c r="U3" s="1107"/>
      <c r="V3" s="1108"/>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row>
    <row r="4" spans="1:180" s="5" customFormat="1" ht="5.25" customHeight="1" thickBot="1" x14ac:dyDescent="0.35"/>
    <row r="5" spans="1:180" x14ac:dyDescent="0.3">
      <c r="A5" s="5"/>
      <c r="B5" s="5"/>
      <c r="C5" s="1112">
        <v>2022</v>
      </c>
      <c r="D5" s="1113"/>
      <c r="E5" s="1113"/>
      <c r="F5" s="1113"/>
      <c r="G5" s="1114"/>
      <c r="H5" s="1109">
        <v>2023</v>
      </c>
      <c r="I5" s="1110"/>
      <c r="J5" s="1110"/>
      <c r="K5" s="1110"/>
      <c r="L5" s="1111"/>
      <c r="M5" s="1112">
        <v>2024</v>
      </c>
      <c r="N5" s="1113"/>
      <c r="O5" s="1113"/>
      <c r="P5" s="1113"/>
      <c r="Q5" s="1114"/>
      <c r="R5" s="1109">
        <v>2025</v>
      </c>
      <c r="S5" s="1110"/>
      <c r="T5" s="1110"/>
      <c r="U5" s="1110"/>
      <c r="V5" s="1111"/>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row>
    <row r="6" spans="1:180" s="440" customFormat="1" ht="38.1" customHeight="1" x14ac:dyDescent="0.25">
      <c r="A6" s="131"/>
      <c r="B6" s="131"/>
      <c r="C6" s="434">
        <f>CK_22!D5</f>
        <v>0</v>
      </c>
      <c r="D6" s="435">
        <f>CK_22!E5</f>
        <v>0</v>
      </c>
      <c r="E6" s="435" t="str">
        <f>CK_22!F5</f>
        <v>-</v>
      </c>
      <c r="F6" s="435" t="s">
        <v>268</v>
      </c>
      <c r="G6" s="436">
        <f>CK_22!$G$5</f>
        <v>0</v>
      </c>
      <c r="H6" s="437">
        <f t="shared" ref="H6:L6" si="0">C6</f>
        <v>0</v>
      </c>
      <c r="I6" s="438">
        <f t="shared" si="0"/>
        <v>0</v>
      </c>
      <c r="J6" s="438" t="str">
        <f t="shared" si="0"/>
        <v>-</v>
      </c>
      <c r="K6" s="438" t="str">
        <f t="shared" si="0"/>
        <v>totale Gestori</v>
      </c>
      <c r="L6" s="439">
        <f t="shared" si="0"/>
        <v>0</v>
      </c>
      <c r="M6" s="434">
        <f t="shared" ref="M6:Q6" si="1">C6</f>
        <v>0</v>
      </c>
      <c r="N6" s="435">
        <f t="shared" si="1"/>
        <v>0</v>
      </c>
      <c r="O6" s="435" t="str">
        <f t="shared" si="1"/>
        <v>-</v>
      </c>
      <c r="P6" s="435" t="str">
        <f t="shared" si="1"/>
        <v>totale Gestori</v>
      </c>
      <c r="Q6" s="436">
        <f t="shared" si="1"/>
        <v>0</v>
      </c>
      <c r="R6" s="437">
        <f t="shared" ref="R6:V6" si="2">C6</f>
        <v>0</v>
      </c>
      <c r="S6" s="438">
        <f t="shared" si="2"/>
        <v>0</v>
      </c>
      <c r="T6" s="438" t="str">
        <f t="shared" si="2"/>
        <v>-</v>
      </c>
      <c r="U6" s="438" t="str">
        <f t="shared" si="2"/>
        <v>totale Gestori</v>
      </c>
      <c r="V6" s="439">
        <f t="shared" si="2"/>
        <v>0</v>
      </c>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c r="AZ6" s="131"/>
      <c r="BA6" s="131"/>
      <c r="BB6" s="131"/>
      <c r="BC6" s="131"/>
      <c r="BD6" s="131"/>
      <c r="BE6" s="131"/>
      <c r="BF6" s="131"/>
      <c r="BG6" s="131"/>
      <c r="BH6" s="131"/>
      <c r="BI6" s="131"/>
      <c r="BJ6" s="131"/>
      <c r="BK6" s="131"/>
      <c r="BL6" s="131"/>
      <c r="BM6" s="131"/>
      <c r="BN6" s="131"/>
      <c r="BO6" s="131"/>
      <c r="BP6" s="131"/>
      <c r="BQ6" s="131"/>
      <c r="BR6" s="131"/>
      <c r="BS6" s="131"/>
      <c r="BT6" s="131"/>
      <c r="BU6" s="131"/>
      <c r="BV6" s="131"/>
      <c r="BW6" s="131"/>
      <c r="BX6" s="131"/>
      <c r="BY6" s="131"/>
      <c r="BZ6" s="131"/>
      <c r="CA6" s="131"/>
      <c r="CB6" s="131"/>
      <c r="CC6" s="131"/>
      <c r="CD6" s="131"/>
      <c r="CE6" s="131"/>
      <c r="CF6" s="131"/>
      <c r="CG6" s="131"/>
      <c r="CH6" s="131"/>
      <c r="CI6" s="131"/>
      <c r="CJ6" s="131"/>
      <c r="CK6" s="131"/>
      <c r="CL6" s="131"/>
      <c r="CM6" s="131"/>
      <c r="CN6" s="131"/>
      <c r="CO6" s="131"/>
      <c r="CP6" s="131"/>
      <c r="CQ6" s="131"/>
      <c r="CR6" s="131"/>
      <c r="CS6" s="131"/>
      <c r="CT6" s="131"/>
      <c r="CU6" s="131"/>
      <c r="CV6" s="131"/>
      <c r="CW6" s="131"/>
      <c r="CX6" s="131"/>
      <c r="CY6" s="131"/>
      <c r="CZ6" s="131"/>
      <c r="DA6" s="131"/>
      <c r="DB6" s="131"/>
      <c r="DC6" s="131"/>
      <c r="DD6" s="131"/>
      <c r="DE6" s="131"/>
      <c r="DF6" s="131"/>
      <c r="DG6" s="131"/>
      <c r="DH6" s="131"/>
      <c r="DI6" s="131"/>
      <c r="DJ6" s="131"/>
      <c r="DK6" s="131"/>
      <c r="DL6" s="131"/>
      <c r="DM6" s="131"/>
      <c r="DN6" s="131"/>
      <c r="DO6" s="131"/>
      <c r="DP6" s="131"/>
      <c r="DQ6" s="131"/>
      <c r="DR6" s="131"/>
      <c r="DS6" s="131"/>
      <c r="DT6" s="131"/>
      <c r="DU6" s="131"/>
      <c r="DV6" s="131"/>
      <c r="DW6" s="131"/>
      <c r="DX6" s="131"/>
      <c r="DY6" s="131"/>
      <c r="DZ6" s="131"/>
      <c r="EA6" s="131"/>
      <c r="EB6" s="131"/>
      <c r="EC6" s="131"/>
      <c r="ED6" s="131"/>
      <c r="EE6" s="131"/>
      <c r="EF6" s="131"/>
      <c r="EG6" s="131"/>
      <c r="EH6" s="131"/>
      <c r="EI6" s="131"/>
      <c r="EJ6" s="131"/>
      <c r="EK6" s="131"/>
      <c r="EL6" s="131"/>
      <c r="EM6" s="131"/>
      <c r="EN6" s="131"/>
      <c r="EO6" s="131"/>
      <c r="EP6" s="131"/>
      <c r="EQ6" s="131"/>
      <c r="ER6" s="131"/>
      <c r="ES6" s="131"/>
      <c r="ET6" s="131"/>
      <c r="EU6" s="131"/>
      <c r="EV6" s="131"/>
      <c r="EW6" s="131"/>
      <c r="EX6" s="131"/>
      <c r="EY6" s="131"/>
      <c r="EZ6" s="131"/>
      <c r="FA6" s="131"/>
      <c r="FB6" s="131"/>
      <c r="FC6" s="131"/>
      <c r="FD6" s="131"/>
      <c r="FE6" s="131"/>
      <c r="FF6" s="131"/>
      <c r="FG6" s="131"/>
      <c r="FH6" s="131"/>
      <c r="FI6" s="131"/>
      <c r="FJ6" s="131"/>
      <c r="FK6" s="131"/>
      <c r="FL6" s="131"/>
      <c r="FM6" s="131"/>
      <c r="FN6" s="131"/>
      <c r="FO6" s="131"/>
      <c r="FP6" s="131"/>
      <c r="FQ6" s="131"/>
      <c r="FR6" s="131"/>
      <c r="FS6" s="131"/>
      <c r="FT6" s="131"/>
      <c r="FU6" s="131"/>
      <c r="FV6" s="131"/>
    </row>
    <row r="7" spans="1:180" ht="19.5" customHeight="1" x14ac:dyDescent="0.35">
      <c r="A7" s="5"/>
      <c r="B7" s="171" t="s">
        <v>307</v>
      </c>
      <c r="C7" s="481">
        <f>IN_BIL_Gest_20!$C28*(1+Tabelle!$C$4)*(1+Tabelle!$D$4)</f>
        <v>0</v>
      </c>
      <c r="D7" s="67">
        <f>IN_BIL_Gest_20!$C88*(1+Tabelle!$C$4)*(1+Tabelle!$D$4)</f>
        <v>0</v>
      </c>
      <c r="E7" s="67">
        <f>IN_BIL_Gest_20!$C148*(1+Tabelle!$C$4)*(1+Tabelle!$D$4)</f>
        <v>0</v>
      </c>
      <c r="F7" s="148">
        <f>SUM(C7:E7)</f>
        <v>0</v>
      </c>
      <c r="G7" s="482" t="e">
        <f>#REF!*(1+Tabelle!$C$4)*(1+Tabelle!$D$4)</f>
        <v>#REF!</v>
      </c>
      <c r="H7" s="481">
        <f>IN_BIL_Gest_21!$C28*(1+Tabelle!$D$4)*(1+Tabelle!$E$4)</f>
        <v>0</v>
      </c>
      <c r="I7" s="67">
        <f>IN_BIL_Gest_21!$C88*(1+Tabelle!$D$4)*(1+Tabelle!$E$4)</f>
        <v>0</v>
      </c>
      <c r="J7" s="67">
        <f>IN_BIL_Gest_21!$C148*(1+Tabelle!$D$4)*(1+Tabelle!$E$4)</f>
        <v>0</v>
      </c>
      <c r="K7" s="148">
        <f>SUM(H7:J7)</f>
        <v>0</v>
      </c>
      <c r="L7" s="482">
        <f>IN_BIL_Com_22!$C$28*(1+Tabelle!$D$4)*(1+Tabelle!$E$4)</f>
        <v>0</v>
      </c>
      <c r="M7" s="481">
        <f>H7</f>
        <v>0</v>
      </c>
      <c r="N7" s="67">
        <f t="shared" ref="N7:N10" si="3">I7</f>
        <v>0</v>
      </c>
      <c r="O7" s="67">
        <f t="shared" ref="O7:O10" si="4">J7</f>
        <v>0</v>
      </c>
      <c r="P7" s="148">
        <f>SUM(M7:O7)</f>
        <v>0</v>
      </c>
      <c r="Q7" s="482">
        <f t="shared" ref="Q7:Q10" si="5">L7</f>
        <v>0</v>
      </c>
      <c r="R7" s="481">
        <f>M7</f>
        <v>0</v>
      </c>
      <c r="S7" s="67">
        <f t="shared" ref="S7:S10" si="6">N7</f>
        <v>0</v>
      </c>
      <c r="T7" s="67">
        <f t="shared" ref="T7:T10" si="7">O7</f>
        <v>0</v>
      </c>
      <c r="U7" s="148">
        <f>SUM(R7:T7)</f>
        <v>0</v>
      </c>
      <c r="V7" s="482">
        <f t="shared" ref="V7:V10" si="8">Q7</f>
        <v>0</v>
      </c>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row>
    <row r="8" spans="1:180" ht="19.5" customHeight="1" x14ac:dyDescent="0.35">
      <c r="A8" s="5"/>
      <c r="B8" s="171" t="s">
        <v>308</v>
      </c>
      <c r="C8" s="481">
        <f>IN_BIL_Gest_20!$D28*(1+Tabelle!$C$4)*(1+Tabelle!$D$4)</f>
        <v>0</v>
      </c>
      <c r="D8" s="67">
        <f>IN_BIL_Gest_20!$D88*(1+Tabelle!$C$4)*(1+Tabelle!$D$4)</f>
        <v>0</v>
      </c>
      <c r="E8" s="67">
        <f>IN_BIL_Gest_20!$D148*(1+Tabelle!$C$4)*(1+Tabelle!$D$4)</f>
        <v>0</v>
      </c>
      <c r="F8" s="148">
        <f t="shared" ref="F8:F15" si="9">SUM(C8:E8)</f>
        <v>0</v>
      </c>
      <c r="G8" s="482" t="e">
        <f>#REF!*(1+Tabelle!$C$4)*(1+Tabelle!$D$4)</f>
        <v>#REF!</v>
      </c>
      <c r="H8" s="481">
        <f>IN_BIL_Gest_21!$D28*(1+Tabelle!$D$4)*(1+Tabelle!$E$4)</f>
        <v>0</v>
      </c>
      <c r="I8" s="67">
        <f>IN_BIL_Gest_21!$D88*(1+Tabelle!$D$4)*(1+Tabelle!$E$4)</f>
        <v>0</v>
      </c>
      <c r="J8" s="67">
        <f>IN_BIL_Gest_21!$D148*(1+Tabelle!$D$4)*(1+Tabelle!$E$4)</f>
        <v>0</v>
      </c>
      <c r="K8" s="148">
        <f t="shared" ref="K8:K12" si="10">SUM(H8:J8)</f>
        <v>0</v>
      </c>
      <c r="L8" s="482">
        <f>IN_BIL_Com_22!$D$28*(1+Tabelle!$D$4)*(1+Tabelle!$E$4)</f>
        <v>0</v>
      </c>
      <c r="M8" s="481">
        <f t="shared" ref="M8:M10" si="11">H8</f>
        <v>0</v>
      </c>
      <c r="N8" s="67">
        <f t="shared" si="3"/>
        <v>0</v>
      </c>
      <c r="O8" s="67">
        <f t="shared" si="4"/>
        <v>0</v>
      </c>
      <c r="P8" s="148">
        <f t="shared" ref="P8:P12" si="12">SUM(M8:O8)</f>
        <v>0</v>
      </c>
      <c r="Q8" s="482">
        <f t="shared" si="5"/>
        <v>0</v>
      </c>
      <c r="R8" s="481">
        <f t="shared" ref="R8:R10" si="13">M8</f>
        <v>0</v>
      </c>
      <c r="S8" s="67">
        <f t="shared" si="6"/>
        <v>0</v>
      </c>
      <c r="T8" s="67">
        <f t="shared" si="7"/>
        <v>0</v>
      </c>
      <c r="U8" s="148">
        <f t="shared" ref="U8:U12" si="14">SUM(R8:T8)</f>
        <v>0</v>
      </c>
      <c r="V8" s="482">
        <f t="shared" si="8"/>
        <v>0</v>
      </c>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row>
    <row r="9" spans="1:180" ht="19.5" customHeight="1" x14ac:dyDescent="0.35">
      <c r="A9" s="5"/>
      <c r="B9" s="171" t="s">
        <v>309</v>
      </c>
      <c r="C9" s="481">
        <f>IN_BIL_Gest_20!$E28*(1+Tabelle!$C$4)*(1+Tabelle!$D$4)</f>
        <v>0</v>
      </c>
      <c r="D9" s="67">
        <f>IN_BIL_Gest_20!$E88*(1+Tabelle!$C$4)*(1+Tabelle!$D$4)</f>
        <v>0</v>
      </c>
      <c r="E9" s="67">
        <f>IN_BIL_Gest_20!$E148*(1+Tabelle!$C$4)*(1+Tabelle!$D$4)</f>
        <v>0</v>
      </c>
      <c r="F9" s="148">
        <f t="shared" si="9"/>
        <v>0</v>
      </c>
      <c r="G9" s="482" t="e">
        <f>#REF!*(1+Tabelle!$C$4)*(1+Tabelle!$D$4)</f>
        <v>#REF!</v>
      </c>
      <c r="H9" s="481">
        <f>IN_BIL_Gest_21!$E28*(1+Tabelle!$D$4)*(1+Tabelle!$E$4)</f>
        <v>0</v>
      </c>
      <c r="I9" s="67">
        <f>IN_BIL_Gest_21!$E88*(1+Tabelle!$D$4)*(1+Tabelle!$E$4)</f>
        <v>0</v>
      </c>
      <c r="J9" s="67">
        <f>IN_BIL_Gest_21!$E148*(1+Tabelle!$D$4)*(1+Tabelle!$E$4)</f>
        <v>0</v>
      </c>
      <c r="K9" s="148">
        <f t="shared" si="10"/>
        <v>0</v>
      </c>
      <c r="L9" s="482">
        <f>IN_BIL_Com_22!$E$28*(1+Tabelle!$D$4)*(1+Tabelle!$E$4)</f>
        <v>0</v>
      </c>
      <c r="M9" s="481">
        <f t="shared" si="11"/>
        <v>0</v>
      </c>
      <c r="N9" s="67">
        <f t="shared" si="3"/>
        <v>0</v>
      </c>
      <c r="O9" s="67">
        <f>J9</f>
        <v>0</v>
      </c>
      <c r="P9" s="148">
        <f t="shared" si="12"/>
        <v>0</v>
      </c>
      <c r="Q9" s="482">
        <f t="shared" si="5"/>
        <v>0</v>
      </c>
      <c r="R9" s="481">
        <f t="shared" si="13"/>
        <v>0</v>
      </c>
      <c r="S9" s="67">
        <f>N9</f>
        <v>0</v>
      </c>
      <c r="T9" s="67">
        <f>O9</f>
        <v>0</v>
      </c>
      <c r="U9" s="148">
        <f t="shared" si="14"/>
        <v>0</v>
      </c>
      <c r="V9" s="482">
        <f>Q9</f>
        <v>0</v>
      </c>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row>
    <row r="10" spans="1:180" ht="19.5" customHeight="1" x14ac:dyDescent="0.35">
      <c r="A10" s="5"/>
      <c r="B10" s="171" t="s">
        <v>310</v>
      </c>
      <c r="C10" s="481">
        <f>IN_BIL_Gest_20!$F28*(1+Tabelle!$C$4)*(1+Tabelle!$D$4)</f>
        <v>0</v>
      </c>
      <c r="D10" s="67">
        <f>IN_BIL_Gest_20!$F88*(1+Tabelle!$C$4)*(1+Tabelle!$D$4)</f>
        <v>0</v>
      </c>
      <c r="E10" s="67">
        <f>IN_BIL_Gest_20!$F148*(1+Tabelle!$C$4)*(1+Tabelle!$D$4)</f>
        <v>0</v>
      </c>
      <c r="F10" s="148">
        <f t="shared" si="9"/>
        <v>0</v>
      </c>
      <c r="G10" s="482" t="e">
        <f>#REF!*(1+Tabelle!$C$4)*(1+Tabelle!$D$4)</f>
        <v>#REF!</v>
      </c>
      <c r="H10" s="481">
        <f>IN_BIL_Gest_21!$F28*(1+Tabelle!$D$4)*(1+Tabelle!$E$4)</f>
        <v>0</v>
      </c>
      <c r="I10" s="67">
        <f>IN_BIL_Gest_21!$F88*(1+Tabelle!$D$4)*(1+Tabelle!$E$4)</f>
        <v>0</v>
      </c>
      <c r="J10" s="67">
        <f>IN_BIL_Gest_21!$F148*(1+Tabelle!$D$4)*(1+Tabelle!$E$4)</f>
        <v>0</v>
      </c>
      <c r="K10" s="148">
        <f t="shared" si="10"/>
        <v>0</v>
      </c>
      <c r="L10" s="482">
        <f>IN_BIL_Com_22!$F$28*(1+Tabelle!$D$4)*(1+Tabelle!$E$4)</f>
        <v>0</v>
      </c>
      <c r="M10" s="481">
        <f t="shared" si="11"/>
        <v>0</v>
      </c>
      <c r="N10" s="67">
        <f t="shared" si="3"/>
        <v>0</v>
      </c>
      <c r="O10" s="67">
        <f t="shared" si="4"/>
        <v>0</v>
      </c>
      <c r="P10" s="148">
        <f>SUM(M10:O10)</f>
        <v>0</v>
      </c>
      <c r="Q10" s="482">
        <f t="shared" si="5"/>
        <v>0</v>
      </c>
      <c r="R10" s="481">
        <f t="shared" si="13"/>
        <v>0</v>
      </c>
      <c r="S10" s="67">
        <f t="shared" si="6"/>
        <v>0</v>
      </c>
      <c r="T10" s="67">
        <f t="shared" si="7"/>
        <v>0</v>
      </c>
      <c r="U10" s="148">
        <f t="shared" si="14"/>
        <v>0</v>
      </c>
      <c r="V10" s="482">
        <f t="shared" si="8"/>
        <v>0</v>
      </c>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row>
    <row r="11" spans="1:180" ht="19.5" customHeight="1" x14ac:dyDescent="0.35">
      <c r="A11" s="5"/>
      <c r="B11" s="171" t="s">
        <v>397</v>
      </c>
      <c r="C11" s="481">
        <f>'IN_COexp-RC-T'!C7</f>
        <v>0</v>
      </c>
      <c r="D11" s="67">
        <f>'IN_COexp-RC-T'!D7</f>
        <v>0</v>
      </c>
      <c r="E11" s="67">
        <f>'IN_COexp-RC-T'!E7</f>
        <v>0</v>
      </c>
      <c r="F11" s="148">
        <f t="shared" si="9"/>
        <v>0</v>
      </c>
      <c r="G11" s="482" t="e">
        <f>'IN_COexp-RC-T'!#REF!</f>
        <v>#REF!</v>
      </c>
      <c r="H11" s="481" t="e">
        <f>'IN_COexp-RC-T'!#REF!</f>
        <v>#REF!</v>
      </c>
      <c r="I11" s="67" t="e">
        <f>'IN_COexp-RC-T'!#REF!</f>
        <v>#REF!</v>
      </c>
      <c r="J11" s="67" t="e">
        <f>'IN_COexp-RC-T'!#REF!</f>
        <v>#REF!</v>
      </c>
      <c r="K11" s="148" t="e">
        <f t="shared" si="10"/>
        <v>#REF!</v>
      </c>
      <c r="L11" s="482" t="e">
        <f>'IN_COexp-RC-T'!#REF!</f>
        <v>#REF!</v>
      </c>
      <c r="M11" s="481" t="e">
        <f>'IN_COexp-RC-T'!#REF!</f>
        <v>#REF!</v>
      </c>
      <c r="N11" s="67" t="e">
        <f>'IN_COexp-RC-T'!#REF!</f>
        <v>#REF!</v>
      </c>
      <c r="O11" s="67" t="e">
        <f>'IN_COexp-RC-T'!#REF!</f>
        <v>#REF!</v>
      </c>
      <c r="P11" s="148" t="e">
        <f t="shared" si="12"/>
        <v>#REF!</v>
      </c>
      <c r="Q11" s="482" t="e">
        <f>'IN_COexp-RC-T'!#REF!</f>
        <v>#REF!</v>
      </c>
      <c r="R11" s="481" t="e">
        <f>'IN_COexp-RC-T'!#REF!</f>
        <v>#REF!</v>
      </c>
      <c r="S11" s="67" t="e">
        <f>'IN_COexp-RC-T'!#REF!</f>
        <v>#REF!</v>
      </c>
      <c r="T11" s="67" t="e">
        <f>'IN_COexp-RC-T'!#REF!</f>
        <v>#REF!</v>
      </c>
      <c r="U11" s="148" t="e">
        <f t="shared" si="14"/>
        <v>#REF!</v>
      </c>
      <c r="V11" s="482" t="e">
        <f>'IN_COexp-RC-T'!#REF!</f>
        <v>#REF!</v>
      </c>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row>
    <row r="12" spans="1:180" ht="19.5" customHeight="1" x14ac:dyDescent="0.35">
      <c r="A12" s="5"/>
      <c r="B12" s="171" t="s">
        <v>398</v>
      </c>
      <c r="C12" s="481">
        <f>'IN_COexp-RC-T'!C8</f>
        <v>0</v>
      </c>
      <c r="D12" s="67">
        <f>'IN_COexp-RC-T'!D8</f>
        <v>0</v>
      </c>
      <c r="E12" s="67">
        <f>'IN_COexp-RC-T'!E8</f>
        <v>0</v>
      </c>
      <c r="F12" s="148">
        <f t="shared" si="9"/>
        <v>0</v>
      </c>
      <c r="G12" s="482" t="e">
        <f>'IN_COexp-RC-T'!#REF!</f>
        <v>#REF!</v>
      </c>
      <c r="H12" s="481" t="e">
        <f>'IN_COexp-RC-T'!#REF!</f>
        <v>#REF!</v>
      </c>
      <c r="I12" s="67" t="e">
        <f>'IN_COexp-RC-T'!#REF!</f>
        <v>#REF!</v>
      </c>
      <c r="J12" s="67" t="e">
        <f>'IN_COexp-RC-T'!#REF!</f>
        <v>#REF!</v>
      </c>
      <c r="K12" s="148" t="e">
        <f t="shared" si="10"/>
        <v>#REF!</v>
      </c>
      <c r="L12" s="482" t="e">
        <f>'IN_COexp-RC-T'!#REF!</f>
        <v>#REF!</v>
      </c>
      <c r="M12" s="481" t="e">
        <f>'IN_COexp-RC-T'!#REF!</f>
        <v>#REF!</v>
      </c>
      <c r="N12" s="67" t="e">
        <f>'IN_COexp-RC-T'!#REF!</f>
        <v>#REF!</v>
      </c>
      <c r="O12" s="67" t="e">
        <f>'IN_COexp-RC-T'!#REF!</f>
        <v>#REF!</v>
      </c>
      <c r="P12" s="148" t="e">
        <f t="shared" si="12"/>
        <v>#REF!</v>
      </c>
      <c r="Q12" s="482" t="e">
        <f>'IN_COexp-RC-T'!#REF!</f>
        <v>#REF!</v>
      </c>
      <c r="R12" s="481" t="e">
        <f>'IN_COexp-RC-T'!#REF!</f>
        <v>#REF!</v>
      </c>
      <c r="S12" s="67" t="e">
        <f>'IN_COexp-RC-T'!#REF!</f>
        <v>#REF!</v>
      </c>
      <c r="T12" s="67" t="e">
        <f>'IN_COexp-RC-T'!#REF!</f>
        <v>#REF!</v>
      </c>
      <c r="U12" s="148" t="e">
        <f t="shared" si="14"/>
        <v>#REF!</v>
      </c>
      <c r="V12" s="482" t="e">
        <f>'IN_COexp-RC-T'!#REF!</f>
        <v>#REF!</v>
      </c>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row>
    <row r="13" spans="1:180" ht="19.5" customHeight="1" x14ac:dyDescent="0.35">
      <c r="A13" s="5"/>
      <c r="B13" s="171" t="s">
        <v>399</v>
      </c>
      <c r="C13" s="481">
        <f>'IN_COexp-RC-T'!C9</f>
        <v>0</v>
      </c>
      <c r="D13" s="67">
        <f>'IN_COexp-RC-T'!D9</f>
        <v>0</v>
      </c>
      <c r="E13" s="67">
        <f>'IN_COexp-RC-T'!E9</f>
        <v>0</v>
      </c>
      <c r="F13" s="148">
        <f t="shared" si="9"/>
        <v>0</v>
      </c>
      <c r="G13" s="482" t="e">
        <f>'IN_COexp-RC-T'!#REF!</f>
        <v>#REF!</v>
      </c>
      <c r="H13" s="481" t="e">
        <f>'IN_COexp-RC-T'!#REF!</f>
        <v>#REF!</v>
      </c>
      <c r="I13" s="67" t="e">
        <f>'IN_COexp-RC-T'!#REF!</f>
        <v>#REF!</v>
      </c>
      <c r="J13" s="67" t="e">
        <f>'IN_COexp-RC-T'!#REF!</f>
        <v>#REF!</v>
      </c>
      <c r="K13" s="148" t="e">
        <f>SUM(H13:J13)</f>
        <v>#REF!</v>
      </c>
      <c r="L13" s="482" t="e">
        <f>'IN_COexp-RC-T'!#REF!</f>
        <v>#REF!</v>
      </c>
      <c r="M13" s="481" t="e">
        <f>'IN_COexp-RC-T'!#REF!</f>
        <v>#REF!</v>
      </c>
      <c r="N13" s="67" t="e">
        <f>'IN_COexp-RC-T'!#REF!</f>
        <v>#REF!</v>
      </c>
      <c r="O13" s="67" t="e">
        <f>'IN_COexp-RC-T'!#REF!</f>
        <v>#REF!</v>
      </c>
      <c r="P13" s="148" t="e">
        <f>SUM(M13:O13)</f>
        <v>#REF!</v>
      </c>
      <c r="Q13" s="482" t="e">
        <f>'IN_COexp-RC-T'!#REF!</f>
        <v>#REF!</v>
      </c>
      <c r="R13" s="481" t="e">
        <f>'IN_COexp-RC-T'!#REF!</f>
        <v>#REF!</v>
      </c>
      <c r="S13" s="67" t="e">
        <f>'IN_COexp-RC-T'!#REF!</f>
        <v>#REF!</v>
      </c>
      <c r="T13" s="67" t="e">
        <f>'IN_COexp-RC-T'!#REF!</f>
        <v>#REF!</v>
      </c>
      <c r="U13" s="148" t="e">
        <f>SUM(R13:T13)</f>
        <v>#REF!</v>
      </c>
      <c r="V13" s="482" t="e">
        <f>'IN_COexp-RC-T'!#REF!</f>
        <v>#REF!</v>
      </c>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row>
    <row r="14" spans="1:180" s="68" customFormat="1" ht="19.5" customHeight="1" x14ac:dyDescent="0.25">
      <c r="A14" s="33"/>
      <c r="B14" s="172" t="s">
        <v>81</v>
      </c>
      <c r="C14" s="179">
        <f>IF(IN_Par_22!G69="si",IN_Par_22!$I$75,IN_Par_22!E$75)</f>
        <v>0</v>
      </c>
      <c r="D14" s="177">
        <f>IF(IN_Par_22!$G$69="si",IN_Par_22!$I$75,IN_Par_22!F$75)</f>
        <v>0</v>
      </c>
      <c r="E14" s="177">
        <f>IF(IN_Par_22!$G$69="si",IN_Par_22!$I$75,IN_Par_22!G$75)</f>
        <v>0</v>
      </c>
      <c r="F14" s="184" t="str">
        <f>IF(IN_Par_22!$G$69="si",IN_Par_22!$I$75,"n.d.")</f>
        <v>n.d.</v>
      </c>
      <c r="G14" s="180">
        <f>IF(IN_Par_22!$G$69="si",IN_Par_22!$I$75,IN_Par_22!H$75)</f>
        <v>0</v>
      </c>
      <c r="H14" s="179">
        <f>IF('IN_Par_23-24-25'!$G$70="si",'IN_Par_23-24-25'!$I$76,'IN_Par_23-24-25'!E$76)</f>
        <v>0</v>
      </c>
      <c r="I14" s="177">
        <f>IF('IN_Par_23-24-25'!$G$70="si",'IN_Par_23-24-25'!$I$76,'IN_Par_23-24-25'!F$76)</f>
        <v>0</v>
      </c>
      <c r="J14" s="177">
        <f>IF('IN_Par_23-24-25'!$G$70="si",'IN_Par_23-24-25'!$I$76,'IN_Par_23-24-25'!G$76)</f>
        <v>0</v>
      </c>
      <c r="K14" s="184" t="str">
        <f>IF('IN_Par_23-24-25'!$G$70="si",'IN_Par_23-24-25'!$I$76,"n.d.")</f>
        <v>n.d.</v>
      </c>
      <c r="L14" s="180">
        <f>IF('IN_Par_23-24-25'!$G$70="si",'IN_Par_23-24-25'!$I$76,'IN_Par_23-24-25'!H$76)</f>
        <v>0</v>
      </c>
      <c r="M14" s="179">
        <f>IF('IN_Par_23-24-25'!$R$70="si",'IN_Par_23-24-25'!$T$76,'IN_Par_23-24-25'!P$76)</f>
        <v>0</v>
      </c>
      <c r="N14" s="177">
        <f>IF('IN_Par_23-24-25'!$R$70="si",'IN_Par_23-24-25'!$T$76,'IN_Par_23-24-25'!Q$76)</f>
        <v>0</v>
      </c>
      <c r="O14" s="177">
        <f>IF('IN_Par_23-24-25'!$R$70="si",'IN_Par_23-24-25'!$T$76,'IN_Par_23-24-25'!R$76)</f>
        <v>0</v>
      </c>
      <c r="P14" s="184" t="str">
        <f>IF('IN_Par_23-24-25'!$R$70="si",'IN_Par_23-24-25'!$T$76,"n.d.")</f>
        <v>n.d.</v>
      </c>
      <c r="Q14" s="180">
        <f>IF('IN_Par_23-24-25'!$R$70="si",'IN_Par_23-24-25'!$T$76,'IN_Par_23-24-25'!S$76)</f>
        <v>0</v>
      </c>
      <c r="R14" s="179">
        <f>IF('IN_Par_23-24-25'!$AC$70="si",'IN_Par_23-24-25'!$AE$76,'IN_Par_23-24-25'!AA$76)</f>
        <v>0</v>
      </c>
      <c r="S14" s="177">
        <f>IF('IN_Par_23-24-25'!$AC$70="si",'IN_Par_23-24-25'!$AE$76,'IN_Par_23-24-25'!AB$76)</f>
        <v>0</v>
      </c>
      <c r="T14" s="177">
        <f>IF('IN_Par_23-24-25'!$AC$70="si",'IN_Par_23-24-25'!$AE$76,'IN_Par_23-24-25'!AC$76)</f>
        <v>0</v>
      </c>
      <c r="U14" s="184" t="str">
        <f>IF('IN_Par_23-24-25'!$AC$70="si",'IN_Par_23-24-25'!$AE$76,"n.d.")</f>
        <v>n.d.</v>
      </c>
      <c r="V14" s="180">
        <f>IF('IN_Par_23-24-25'!$AC$70="si",'IN_Par_23-24-25'!$AE$76,'IN_Par_23-24-25'!AD$76)</f>
        <v>0</v>
      </c>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row>
    <row r="15" spans="1:180" s="68" customFormat="1" ht="19.5" customHeight="1" x14ac:dyDescent="0.3">
      <c r="A15" s="33"/>
      <c r="B15" s="172" t="s">
        <v>164</v>
      </c>
      <c r="C15" s="152">
        <f>IN_BIL_Gest_20!$E$10*(1+Tabelle!$C$4)*(1+Tabelle!$D$4)</f>
        <v>0</v>
      </c>
      <c r="D15" s="129">
        <f>IN_BIL_Gest_20!$E$70*(1+Tabelle!$C$4)*(1+Tabelle!$D$4)</f>
        <v>0</v>
      </c>
      <c r="E15" s="129">
        <f>IN_BIL_Gest_20!$E$130*(1+Tabelle!$C$4)*(1+Tabelle!$D$4)</f>
        <v>0</v>
      </c>
      <c r="F15" s="148">
        <f t="shared" si="9"/>
        <v>0</v>
      </c>
      <c r="G15" s="153" t="e">
        <f>#REF!*(1+Tabelle!$C$4)*(1+Tabelle!$D$4)</f>
        <v>#REF!</v>
      </c>
      <c r="H15" s="152">
        <f>IN_BIL_Gest_21!$E$10*(1+Tabelle!$D$4)*(1+Tabelle!$E$4)</f>
        <v>0</v>
      </c>
      <c r="I15" s="129">
        <f>IN_BIL_Gest_21!$E$70*(1+Tabelle!$D$4)*(1+Tabelle!$E$4)</f>
        <v>0</v>
      </c>
      <c r="J15" s="129">
        <f>IN_BIL_Gest_21!$E$130*(1+Tabelle!$D$4)*(1+Tabelle!$E$4)</f>
        <v>0</v>
      </c>
      <c r="K15" s="148">
        <f>SUM(H15:J15)</f>
        <v>0</v>
      </c>
      <c r="L15" s="153">
        <f>IN_BIL_Com_22!$E$10*(1+Tabelle!$D$4)*(1+Tabelle!$E$4)</f>
        <v>0</v>
      </c>
      <c r="M15" s="152">
        <f>H15</f>
        <v>0</v>
      </c>
      <c r="N15" s="129">
        <f t="shared" ref="N15:Q15" si="15">I15</f>
        <v>0</v>
      </c>
      <c r="O15" s="129">
        <f t="shared" si="15"/>
        <v>0</v>
      </c>
      <c r="P15" s="148">
        <f>SUM(M15:O15)</f>
        <v>0</v>
      </c>
      <c r="Q15" s="153">
        <f t="shared" si="15"/>
        <v>0</v>
      </c>
      <c r="R15" s="152">
        <f>M15</f>
        <v>0</v>
      </c>
      <c r="S15" s="129">
        <f t="shared" ref="S15:V15" si="16">N15</f>
        <v>0</v>
      </c>
      <c r="T15" s="129">
        <f t="shared" si="16"/>
        <v>0</v>
      </c>
      <c r="U15" s="148">
        <f>SUM(R15:T15)</f>
        <v>0</v>
      </c>
      <c r="V15" s="153">
        <f t="shared" si="16"/>
        <v>0</v>
      </c>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row>
    <row r="16" spans="1:180" ht="19.5" customHeight="1" x14ac:dyDescent="0.35">
      <c r="A16" s="5"/>
      <c r="B16" s="171" t="s">
        <v>314</v>
      </c>
      <c r="C16" s="483">
        <f>C14*C15</f>
        <v>0</v>
      </c>
      <c r="D16" s="484">
        <f t="shared" ref="D16:G16" si="17">D14*D15</f>
        <v>0</v>
      </c>
      <c r="E16" s="484">
        <f t="shared" si="17"/>
        <v>0</v>
      </c>
      <c r="F16" s="148">
        <f>SUM(C16:E16)</f>
        <v>0</v>
      </c>
      <c r="G16" s="485" t="e">
        <f t="shared" si="17"/>
        <v>#REF!</v>
      </c>
      <c r="H16" s="483">
        <f>H14*H15</f>
        <v>0</v>
      </c>
      <c r="I16" s="484">
        <f t="shared" ref="I16:J16" si="18">I14*I15</f>
        <v>0</v>
      </c>
      <c r="J16" s="484">
        <f t="shared" si="18"/>
        <v>0</v>
      </c>
      <c r="K16" s="148">
        <f>SUM(H16:J16)</f>
        <v>0</v>
      </c>
      <c r="L16" s="485">
        <f>L14*L15</f>
        <v>0</v>
      </c>
      <c r="M16" s="483">
        <f>M14*M15</f>
        <v>0</v>
      </c>
      <c r="N16" s="484">
        <f t="shared" ref="N16:O16" si="19">N14*N15</f>
        <v>0</v>
      </c>
      <c r="O16" s="484">
        <f t="shared" si="19"/>
        <v>0</v>
      </c>
      <c r="P16" s="148">
        <f>SUM(M16:O16)</f>
        <v>0</v>
      </c>
      <c r="Q16" s="485">
        <f t="shared" ref="Q16" si="20">Q14*Q15</f>
        <v>0</v>
      </c>
      <c r="R16" s="483">
        <f>R14*R15</f>
        <v>0</v>
      </c>
      <c r="S16" s="484">
        <f t="shared" ref="S16:T16" si="21">S14*S15</f>
        <v>0</v>
      </c>
      <c r="T16" s="484">
        <f t="shared" si="21"/>
        <v>0</v>
      </c>
      <c r="U16" s="148">
        <f>SUM(R16:T16)</f>
        <v>0</v>
      </c>
      <c r="V16" s="485">
        <f t="shared" ref="V16" si="22">V14*V15</f>
        <v>0</v>
      </c>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row>
    <row r="17" spans="1:178" s="68" customFormat="1" ht="31.5" customHeight="1" x14ac:dyDescent="0.25">
      <c r="A17" s="33"/>
      <c r="B17" s="172" t="s">
        <v>81</v>
      </c>
      <c r="C17" s="179">
        <f t="shared" ref="C17:G17" si="23">C14</f>
        <v>0</v>
      </c>
      <c r="D17" s="177">
        <f t="shared" si="23"/>
        <v>0</v>
      </c>
      <c r="E17" s="177">
        <f t="shared" si="23"/>
        <v>0</v>
      </c>
      <c r="F17" s="184" t="str">
        <f t="shared" si="23"/>
        <v>n.d.</v>
      </c>
      <c r="G17" s="180">
        <f t="shared" si="23"/>
        <v>0</v>
      </c>
      <c r="H17" s="179">
        <f t="shared" ref="H17:V17" si="24">H14</f>
        <v>0</v>
      </c>
      <c r="I17" s="177">
        <f t="shared" si="24"/>
        <v>0</v>
      </c>
      <c r="J17" s="177">
        <f t="shared" si="24"/>
        <v>0</v>
      </c>
      <c r="K17" s="184" t="str">
        <f t="shared" si="24"/>
        <v>n.d.</v>
      </c>
      <c r="L17" s="180">
        <f t="shared" si="24"/>
        <v>0</v>
      </c>
      <c r="M17" s="179">
        <f t="shared" si="24"/>
        <v>0</v>
      </c>
      <c r="N17" s="177">
        <f t="shared" si="24"/>
        <v>0</v>
      </c>
      <c r="O17" s="177">
        <f t="shared" si="24"/>
        <v>0</v>
      </c>
      <c r="P17" s="184" t="str">
        <f t="shared" si="24"/>
        <v>n.d.</v>
      </c>
      <c r="Q17" s="180">
        <f t="shared" si="24"/>
        <v>0</v>
      </c>
      <c r="R17" s="179">
        <f t="shared" si="24"/>
        <v>0</v>
      </c>
      <c r="S17" s="177">
        <f t="shared" si="24"/>
        <v>0</v>
      </c>
      <c r="T17" s="177">
        <f t="shared" si="24"/>
        <v>0</v>
      </c>
      <c r="U17" s="184" t="str">
        <f t="shared" si="24"/>
        <v>n.d.</v>
      </c>
      <c r="V17" s="180">
        <f t="shared" si="24"/>
        <v>0</v>
      </c>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row>
    <row r="18" spans="1:178" s="68" customFormat="1" ht="21" customHeight="1" x14ac:dyDescent="0.3">
      <c r="A18" s="33"/>
      <c r="B18" s="172" t="s">
        <v>315</v>
      </c>
      <c r="C18" s="181">
        <f>IN_Par_22!$R$18</f>
        <v>0.4</v>
      </c>
      <c r="D18" s="178">
        <f>IN_Par_22!$R$18</f>
        <v>0.4</v>
      </c>
      <c r="E18" s="178">
        <f>IN_Par_22!$R$18</f>
        <v>0.4</v>
      </c>
      <c r="F18" s="185">
        <f>IN_Par_22!$R$18</f>
        <v>0.4</v>
      </c>
      <c r="G18" s="182">
        <f>IN_Par_22!$R$18</f>
        <v>0.4</v>
      </c>
      <c r="H18" s="181">
        <f>'IN_Par_23-24-25'!$E$68</f>
        <v>0.4</v>
      </c>
      <c r="I18" s="178">
        <f>'IN_Par_23-24-25'!$E$68</f>
        <v>0.4</v>
      </c>
      <c r="J18" s="178">
        <f>'IN_Par_23-24-25'!$E$68</f>
        <v>0.4</v>
      </c>
      <c r="K18" s="185">
        <f>'IN_Par_23-24-25'!$E$68</f>
        <v>0.4</v>
      </c>
      <c r="L18" s="182">
        <f>'IN_Par_23-24-25'!$E$68</f>
        <v>0.4</v>
      </c>
      <c r="M18" s="181">
        <f>'IN_Par_23-24-25'!$P$68</f>
        <v>0.4</v>
      </c>
      <c r="N18" s="178">
        <f>'IN_Par_23-24-25'!$P$68</f>
        <v>0.4</v>
      </c>
      <c r="O18" s="178">
        <f>'IN_Par_23-24-25'!$P$68</f>
        <v>0.4</v>
      </c>
      <c r="P18" s="185">
        <f>'IN_Par_23-24-25'!$P$68</f>
        <v>0.4</v>
      </c>
      <c r="Q18" s="182">
        <f>'IN_Par_23-24-25'!$P$68</f>
        <v>0.4</v>
      </c>
      <c r="R18" s="181">
        <f>'IN_Par_23-24-25'!$AA$68</f>
        <v>0.4</v>
      </c>
      <c r="S18" s="178">
        <f>'IN_Par_23-24-25'!$AA$68</f>
        <v>0.4</v>
      </c>
      <c r="T18" s="178">
        <f>'IN_Par_23-24-25'!$AA$68</f>
        <v>0.4</v>
      </c>
      <c r="U18" s="185">
        <f>'IN_Par_23-24-25'!$AA$68</f>
        <v>0.4</v>
      </c>
      <c r="V18" s="182">
        <f>'IN_Par_23-24-25'!$AA$68</f>
        <v>0.4</v>
      </c>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row>
    <row r="19" spans="1:178" s="68" customFormat="1" ht="19.5" customHeight="1" x14ac:dyDescent="0.25">
      <c r="A19" s="33"/>
      <c r="B19" s="173" t="s">
        <v>316</v>
      </c>
      <c r="C19" s="181">
        <f>C17*(1+C18)</f>
        <v>0</v>
      </c>
      <c r="D19" s="178">
        <f t="shared" ref="D19:G19" si="25">D17*(1+D18)</f>
        <v>0</v>
      </c>
      <c r="E19" s="178">
        <f t="shared" si="25"/>
        <v>0</v>
      </c>
      <c r="F19" s="186" t="str">
        <f>IF(F17="n.d.","n.d.",F17*(1+F18))</f>
        <v>n.d.</v>
      </c>
      <c r="G19" s="182">
        <f t="shared" si="25"/>
        <v>0</v>
      </c>
      <c r="H19" s="181">
        <f>H17*(1+H18)</f>
        <v>0</v>
      </c>
      <c r="I19" s="178">
        <f t="shared" ref="I19:J19" si="26">I17*(1+I18)</f>
        <v>0</v>
      </c>
      <c r="J19" s="178">
        <f t="shared" si="26"/>
        <v>0</v>
      </c>
      <c r="K19" s="186" t="str">
        <f>IF(K17="n.d.","n.d.",K17*(1+K18))</f>
        <v>n.d.</v>
      </c>
      <c r="L19" s="182">
        <f t="shared" ref="L19" si="27">L17*(1+L18)</f>
        <v>0</v>
      </c>
      <c r="M19" s="181">
        <f>M17*(1+M18)</f>
        <v>0</v>
      </c>
      <c r="N19" s="178">
        <f t="shared" ref="N19:O19" si="28">N17*(1+N18)</f>
        <v>0</v>
      </c>
      <c r="O19" s="178">
        <f t="shared" si="28"/>
        <v>0</v>
      </c>
      <c r="P19" s="186" t="str">
        <f>IF(P17="n.d.","n.d.",P17*(1+P18))</f>
        <v>n.d.</v>
      </c>
      <c r="Q19" s="182">
        <f t="shared" ref="Q19" si="29">Q17*(1+Q18)</f>
        <v>0</v>
      </c>
      <c r="R19" s="181">
        <f>R17*(1+R18)</f>
        <v>0</v>
      </c>
      <c r="S19" s="178">
        <f t="shared" ref="S19:T19" si="30">S17*(1+S18)</f>
        <v>0</v>
      </c>
      <c r="T19" s="178">
        <f t="shared" si="30"/>
        <v>0</v>
      </c>
      <c r="U19" s="186" t="str">
        <f>IF(U17="n.d.","n.d.",U17*(1+U18))</f>
        <v>n.d.</v>
      </c>
      <c r="V19" s="182">
        <f t="shared" ref="V19" si="31">V17*(1+V18)</f>
        <v>0</v>
      </c>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row>
    <row r="20" spans="1:178" ht="19.5" customHeight="1" x14ac:dyDescent="0.3">
      <c r="A20" s="5"/>
      <c r="B20" s="172" t="s">
        <v>317</v>
      </c>
      <c r="C20" s="152">
        <f>IN_BIL_Gest_20!$E$11*(1+Tabelle!$C$4)*(1+Tabelle!$D$4)</f>
        <v>0</v>
      </c>
      <c r="D20" s="129">
        <f>IN_BIL_Gest_20!$E$71*(1+Tabelle!$C$4)*(1+Tabelle!$D$4)</f>
        <v>0</v>
      </c>
      <c r="E20" s="129">
        <f>IN_BIL_Gest_20!$E$131*(1+Tabelle!$C$4)*(1+Tabelle!$D$4)</f>
        <v>0</v>
      </c>
      <c r="F20" s="148">
        <f>SUM(C20:E20)</f>
        <v>0</v>
      </c>
      <c r="G20" s="153" t="e">
        <f>#REF!*(1+Tabelle!$C$4)*(1+Tabelle!$D$4)</f>
        <v>#REF!</v>
      </c>
      <c r="H20" s="152">
        <f>IN_BIL_Gest_21!$E$11*(1+Tabelle!$D$4)*(1+Tabelle!$E$4)</f>
        <v>0</v>
      </c>
      <c r="I20" s="129">
        <f>IN_BIL_Gest_21!$E$71*(1+Tabelle!$D$4)*(1+Tabelle!$E$4)</f>
        <v>0</v>
      </c>
      <c r="J20" s="129">
        <f>IN_BIL_Gest_21!$E$131*(1+Tabelle!$D$4)*(1+Tabelle!$E$4)</f>
        <v>0</v>
      </c>
      <c r="K20" s="148">
        <f>SUM(H20:J20)</f>
        <v>0</v>
      </c>
      <c r="L20" s="153">
        <f>IN_BIL_Com_22!$E$11*(1+Tabelle!$D$4)*(1+Tabelle!$E$4)</f>
        <v>0</v>
      </c>
      <c r="M20" s="152">
        <f>H20</f>
        <v>0</v>
      </c>
      <c r="N20" s="129">
        <f t="shared" ref="N20:Q20" si="32">I20</f>
        <v>0</v>
      </c>
      <c r="O20" s="129">
        <f t="shared" si="32"/>
        <v>0</v>
      </c>
      <c r="P20" s="148">
        <f>SUM(M20:O20)</f>
        <v>0</v>
      </c>
      <c r="Q20" s="153">
        <f t="shared" si="32"/>
        <v>0</v>
      </c>
      <c r="R20" s="152">
        <f>M20</f>
        <v>0</v>
      </c>
      <c r="S20" s="129">
        <f t="shared" ref="S20:V20" si="33">N20</f>
        <v>0</v>
      </c>
      <c r="T20" s="129">
        <f t="shared" si="33"/>
        <v>0</v>
      </c>
      <c r="U20" s="148">
        <f>SUM(R20:T20)</f>
        <v>0</v>
      </c>
      <c r="V20" s="153">
        <f t="shared" si="33"/>
        <v>0</v>
      </c>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row>
    <row r="21" spans="1:178" s="68" customFormat="1" ht="19.5" customHeight="1" x14ac:dyDescent="0.35">
      <c r="A21" s="33"/>
      <c r="B21" s="171" t="s">
        <v>318</v>
      </c>
      <c r="C21" s="483">
        <f t="shared" ref="C21:E21" si="34">C20*C19</f>
        <v>0</v>
      </c>
      <c r="D21" s="484">
        <f t="shared" si="34"/>
        <v>0</v>
      </c>
      <c r="E21" s="484">
        <f t="shared" si="34"/>
        <v>0</v>
      </c>
      <c r="F21" s="148">
        <f>SUM(C21:E21)</f>
        <v>0</v>
      </c>
      <c r="G21" s="485" t="e">
        <f>G20*G19</f>
        <v>#REF!</v>
      </c>
      <c r="H21" s="483">
        <f>H20*H19</f>
        <v>0</v>
      </c>
      <c r="I21" s="484">
        <f t="shared" ref="I21:J21" si="35">I20*I19</f>
        <v>0</v>
      </c>
      <c r="J21" s="484">
        <f t="shared" si="35"/>
        <v>0</v>
      </c>
      <c r="K21" s="148">
        <f>SUM(H21:J21)</f>
        <v>0</v>
      </c>
      <c r="L21" s="485">
        <f>L20*L19</f>
        <v>0</v>
      </c>
      <c r="M21" s="483">
        <f t="shared" ref="M21:O21" si="36">M20*M19</f>
        <v>0</v>
      </c>
      <c r="N21" s="484">
        <f t="shared" si="36"/>
        <v>0</v>
      </c>
      <c r="O21" s="484">
        <f t="shared" si="36"/>
        <v>0</v>
      </c>
      <c r="P21" s="148">
        <f>SUM(M21:O21)</f>
        <v>0</v>
      </c>
      <c r="Q21" s="485">
        <f>Q20*Q19</f>
        <v>0</v>
      </c>
      <c r="R21" s="483">
        <f>R20*R19</f>
        <v>0</v>
      </c>
      <c r="S21" s="484">
        <f t="shared" ref="S21:T21" si="37">S20*S19</f>
        <v>0</v>
      </c>
      <c r="T21" s="484">
        <f t="shared" si="37"/>
        <v>0</v>
      </c>
      <c r="U21" s="148">
        <f>SUM(R21:T21)</f>
        <v>0</v>
      </c>
      <c r="V21" s="485">
        <f>V20*V19</f>
        <v>0</v>
      </c>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row>
    <row r="22" spans="1:178" s="68" customFormat="1" ht="15" x14ac:dyDescent="0.25">
      <c r="A22" s="33"/>
      <c r="B22" s="174" t="s">
        <v>276</v>
      </c>
      <c r="C22" s="152" t="e">
        <f>'IN_COexp-RC-T'!#REF!</f>
        <v>#REF!</v>
      </c>
      <c r="D22" s="129" t="e">
        <f>'IN_COexp-RC-T'!#REF!</f>
        <v>#REF!</v>
      </c>
      <c r="E22" s="129" t="e">
        <f>'IN_COexp-RC-T'!#REF!</f>
        <v>#REF!</v>
      </c>
      <c r="F22" s="148" t="e">
        <f t="shared" ref="F22:F27" si="38">+SUM(C22:E22)</f>
        <v>#REF!</v>
      </c>
      <c r="G22" s="153" t="e">
        <f>'IN_COexp-RC-T'!#REF!</f>
        <v>#REF!</v>
      </c>
      <c r="H22" s="152" t="e">
        <f>'IN_COexp-RC-T'!#REF!</f>
        <v>#REF!</v>
      </c>
      <c r="I22" s="129" t="e">
        <f>'IN_COexp-RC-T'!#REF!</f>
        <v>#REF!</v>
      </c>
      <c r="J22" s="129" t="e">
        <f>'IN_COexp-RC-T'!#REF!</f>
        <v>#REF!</v>
      </c>
      <c r="K22" s="148" t="e">
        <f>+SUM(H22:J22)</f>
        <v>#REF!</v>
      </c>
      <c r="L22" s="153" t="e">
        <f>'IN_COexp-RC-T'!#REF!</f>
        <v>#REF!</v>
      </c>
      <c r="M22" s="155"/>
      <c r="N22" s="110"/>
      <c r="O22" s="110"/>
      <c r="P22" s="110"/>
      <c r="Q22" s="183"/>
      <c r="R22" s="155"/>
      <c r="S22" s="110"/>
      <c r="T22" s="110"/>
      <c r="U22" s="110"/>
      <c r="V22" s="18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row>
    <row r="23" spans="1:178" s="68" customFormat="1" ht="15" x14ac:dyDescent="0.25">
      <c r="A23" s="33"/>
      <c r="B23" s="174" t="s">
        <v>277</v>
      </c>
      <c r="C23" s="152" t="e">
        <f>'IN_COexp-RC-T'!#REF!</f>
        <v>#REF!</v>
      </c>
      <c r="D23" s="129" t="e">
        <f>'IN_COexp-RC-T'!#REF!</f>
        <v>#REF!</v>
      </c>
      <c r="E23" s="129" t="e">
        <f>'IN_COexp-RC-T'!#REF!</f>
        <v>#REF!</v>
      </c>
      <c r="F23" s="148" t="e">
        <f t="shared" si="38"/>
        <v>#REF!</v>
      </c>
      <c r="G23" s="153" t="e">
        <f>'IN_COexp-RC-T'!#REF!</f>
        <v>#REF!</v>
      </c>
      <c r="H23" s="152" t="e">
        <f>'IN_COexp-RC-T'!#REF!</f>
        <v>#REF!</v>
      </c>
      <c r="I23" s="129" t="e">
        <f>'IN_COexp-RC-T'!#REF!</f>
        <v>#REF!</v>
      </c>
      <c r="J23" s="129" t="e">
        <f>'IN_COexp-RC-T'!#REF!</f>
        <v>#REF!</v>
      </c>
      <c r="K23" s="148" t="e">
        <f>+SUM(H23:J23)</f>
        <v>#REF!</v>
      </c>
      <c r="L23" s="153" t="e">
        <f>'IN_COexp-RC-T'!#REF!</f>
        <v>#REF!</v>
      </c>
      <c r="M23" s="155"/>
      <c r="N23" s="110"/>
      <c r="O23" s="110"/>
      <c r="P23" s="110"/>
      <c r="Q23" s="183"/>
      <c r="R23" s="155"/>
      <c r="S23" s="110"/>
      <c r="T23" s="110"/>
      <c r="U23" s="110"/>
      <c r="V23" s="18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row>
    <row r="24" spans="1:178" s="68" customFormat="1" ht="40.5" x14ac:dyDescent="0.25">
      <c r="A24" s="33"/>
      <c r="B24" s="174" t="s">
        <v>278</v>
      </c>
      <c r="C24" s="152" t="e">
        <f>'IN_COexp-RC-T'!#REF!</f>
        <v>#REF!</v>
      </c>
      <c r="D24" s="129" t="e">
        <f>'IN_COexp-RC-T'!#REF!</f>
        <v>#REF!</v>
      </c>
      <c r="E24" s="129" t="e">
        <f>'IN_COexp-RC-T'!#REF!</f>
        <v>#REF!</v>
      </c>
      <c r="F24" s="148" t="e">
        <f t="shared" si="38"/>
        <v>#REF!</v>
      </c>
      <c r="G24" s="153" t="e">
        <f>'IN_COexp-RC-T'!#REF!</f>
        <v>#REF!</v>
      </c>
      <c r="H24" s="152" t="e">
        <f>'IN_COexp-RC-T'!#REF!</f>
        <v>#REF!</v>
      </c>
      <c r="I24" s="129" t="e">
        <f>'IN_COexp-RC-T'!#REF!</f>
        <v>#REF!</v>
      </c>
      <c r="J24" s="129" t="e">
        <f>'IN_COexp-RC-T'!#REF!</f>
        <v>#REF!</v>
      </c>
      <c r="K24" s="148" t="e">
        <f t="shared" ref="K24:K27" si="39">+SUM(H24:J24)</f>
        <v>#REF!</v>
      </c>
      <c r="L24" s="153" t="e">
        <f>'IN_COexp-RC-T'!#REF!</f>
        <v>#REF!</v>
      </c>
      <c r="M24" s="152" t="e">
        <f>'IN_COexp-RC-T'!#REF!</f>
        <v>#REF!</v>
      </c>
      <c r="N24" s="129" t="e">
        <f>'IN_COexp-RC-T'!#REF!</f>
        <v>#REF!</v>
      </c>
      <c r="O24" s="129" t="e">
        <f>'IN_COexp-RC-T'!#REF!</f>
        <v>#REF!</v>
      </c>
      <c r="P24" s="148" t="e">
        <f>+SUM(M24:O24)</f>
        <v>#REF!</v>
      </c>
      <c r="Q24" s="153" t="e">
        <f>'IN_COexp-RC-T'!#REF!</f>
        <v>#REF!</v>
      </c>
      <c r="R24" s="152" t="e">
        <f>'IN_COexp-RC-T'!#REF!</f>
        <v>#REF!</v>
      </c>
      <c r="S24" s="129" t="e">
        <f>'IN_COexp-RC-T'!#REF!</f>
        <v>#REF!</v>
      </c>
      <c r="T24" s="129" t="e">
        <f>'IN_COexp-RC-T'!#REF!</f>
        <v>#REF!</v>
      </c>
      <c r="U24" s="148" t="e">
        <f>+SUM(R24:T24)</f>
        <v>#REF!</v>
      </c>
      <c r="V24" s="153" t="e">
        <f>'IN_COexp-RC-T'!#REF!</f>
        <v>#REF!</v>
      </c>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row>
    <row r="25" spans="1:178" s="68" customFormat="1" ht="15" x14ac:dyDescent="0.25">
      <c r="A25" s="33"/>
      <c r="B25" s="174" t="s">
        <v>279</v>
      </c>
      <c r="C25" s="152" t="e">
        <f>'IN_COexp-RC-T'!#REF!</f>
        <v>#REF!</v>
      </c>
      <c r="D25" s="129" t="e">
        <f>'IN_COexp-RC-T'!#REF!</f>
        <v>#REF!</v>
      </c>
      <c r="E25" s="129" t="e">
        <f>'IN_COexp-RC-T'!#REF!</f>
        <v>#REF!</v>
      </c>
      <c r="F25" s="148" t="e">
        <f t="shared" si="38"/>
        <v>#REF!</v>
      </c>
      <c r="G25" s="153" t="e">
        <f>'IN_COexp-RC-T'!#REF!</f>
        <v>#REF!</v>
      </c>
      <c r="H25" s="152" t="e">
        <f>'IN_COexp-RC-T'!#REF!</f>
        <v>#REF!</v>
      </c>
      <c r="I25" s="129" t="e">
        <f>'IN_COexp-RC-T'!#REF!</f>
        <v>#REF!</v>
      </c>
      <c r="J25" s="129" t="e">
        <f>'IN_COexp-RC-T'!#REF!</f>
        <v>#REF!</v>
      </c>
      <c r="K25" s="148" t="e">
        <f>+SUM(H25:J25)</f>
        <v>#REF!</v>
      </c>
      <c r="L25" s="153" t="e">
        <f>'IN_COexp-RC-T'!#REF!</f>
        <v>#REF!</v>
      </c>
      <c r="M25" s="155"/>
      <c r="N25" s="110"/>
      <c r="O25" s="110"/>
      <c r="P25" s="110"/>
      <c r="Q25" s="111"/>
      <c r="R25" s="155"/>
      <c r="S25" s="110"/>
      <c r="T25" s="110"/>
      <c r="U25" s="110"/>
      <c r="V25" s="111"/>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row>
    <row r="26" spans="1:178" s="68" customFormat="1" ht="15" x14ac:dyDescent="0.25">
      <c r="A26" s="33"/>
      <c r="B26" s="174" t="s">
        <v>280</v>
      </c>
      <c r="C26" s="152" t="e">
        <f>'IN_COexp-RC-T'!#REF!</f>
        <v>#REF!</v>
      </c>
      <c r="D26" s="129" t="e">
        <f>'IN_COexp-RC-T'!#REF!</f>
        <v>#REF!</v>
      </c>
      <c r="E26" s="129" t="e">
        <f>'IN_COexp-RC-T'!#REF!</f>
        <v>#REF!</v>
      </c>
      <c r="F26" s="148" t="e">
        <f t="shared" si="38"/>
        <v>#REF!</v>
      </c>
      <c r="G26" s="153" t="e">
        <f>'IN_COexp-RC-T'!#REF!</f>
        <v>#REF!</v>
      </c>
      <c r="H26" s="152" t="e">
        <f>'IN_COexp-RC-T'!#REF!</f>
        <v>#REF!</v>
      </c>
      <c r="I26" s="129" t="e">
        <f>'IN_COexp-RC-T'!#REF!</f>
        <v>#REF!</v>
      </c>
      <c r="J26" s="129" t="e">
        <f>'IN_COexp-RC-T'!#REF!</f>
        <v>#REF!</v>
      </c>
      <c r="K26" s="148" t="e">
        <f t="shared" si="39"/>
        <v>#REF!</v>
      </c>
      <c r="L26" s="153" t="e">
        <f>'IN_COexp-RC-T'!#REF!</f>
        <v>#REF!</v>
      </c>
      <c r="M26" s="155"/>
      <c r="N26" s="110"/>
      <c r="O26" s="110"/>
      <c r="P26" s="110"/>
      <c r="Q26" s="183"/>
      <c r="R26" s="155"/>
      <c r="S26" s="110"/>
      <c r="T26" s="110"/>
      <c r="U26" s="110"/>
      <c r="V26" s="18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row>
    <row r="27" spans="1:178" s="68" customFormat="1" ht="15" x14ac:dyDescent="0.25">
      <c r="A27" s="33"/>
      <c r="B27" s="174" t="s">
        <v>281</v>
      </c>
      <c r="C27" s="152" t="e">
        <f>'IN_COexp-RC-T'!#REF!</f>
        <v>#REF!</v>
      </c>
      <c r="D27" s="129" t="e">
        <f>'IN_COexp-RC-T'!#REF!</f>
        <v>#REF!</v>
      </c>
      <c r="E27" s="129" t="e">
        <f>'IN_COexp-RC-T'!#REF!</f>
        <v>#REF!</v>
      </c>
      <c r="F27" s="148" t="e">
        <f t="shared" si="38"/>
        <v>#REF!</v>
      </c>
      <c r="G27" s="153" t="e">
        <f>'IN_COexp-RC-T'!#REF!</f>
        <v>#REF!</v>
      </c>
      <c r="H27" s="152" t="e">
        <f>'IN_COexp-RC-T'!#REF!</f>
        <v>#REF!</v>
      </c>
      <c r="I27" s="129" t="e">
        <f>'IN_COexp-RC-T'!#REF!</f>
        <v>#REF!</v>
      </c>
      <c r="J27" s="129" t="e">
        <f>'IN_COexp-RC-T'!#REF!</f>
        <v>#REF!</v>
      </c>
      <c r="K27" s="148" t="e">
        <f t="shared" si="39"/>
        <v>#REF!</v>
      </c>
      <c r="L27" s="153" t="e">
        <f>'IN_COexp-RC-T'!#REF!</f>
        <v>#REF!</v>
      </c>
      <c r="M27" s="152" t="e">
        <f>'IN_COexp-RC-T'!#REF!</f>
        <v>#REF!</v>
      </c>
      <c r="N27" s="129" t="e">
        <f>'IN_COexp-RC-T'!#REF!</f>
        <v>#REF!</v>
      </c>
      <c r="O27" s="129" t="e">
        <f>'IN_COexp-RC-T'!#REF!</f>
        <v>#REF!</v>
      </c>
      <c r="P27" s="148" t="e">
        <f>+SUM(M27:O27)</f>
        <v>#REF!</v>
      </c>
      <c r="Q27" s="153" t="e">
        <f>'IN_COexp-RC-T'!#REF!</f>
        <v>#REF!</v>
      </c>
      <c r="R27" s="152" t="e">
        <f>'IN_COexp-RC-T'!#REF!</f>
        <v>#REF!</v>
      </c>
      <c r="S27" s="129" t="e">
        <f>'IN_COexp-RC-T'!#REF!</f>
        <v>#REF!</v>
      </c>
      <c r="T27" s="129" t="e">
        <f>'IN_COexp-RC-T'!#REF!</f>
        <v>#REF!</v>
      </c>
      <c r="U27" s="148" t="e">
        <f>+SUM(R27:T27)</f>
        <v>#REF!</v>
      </c>
      <c r="V27" s="153" t="e">
        <f>'IN_COexp-RC-T'!#REF!</f>
        <v>#REF!</v>
      </c>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row>
    <row r="28" spans="1:178" s="68" customFormat="1" ht="28.5" x14ac:dyDescent="0.25">
      <c r="A28" s="33"/>
      <c r="B28" s="174" t="s">
        <v>282</v>
      </c>
      <c r="C28" s="155"/>
      <c r="D28" s="110"/>
      <c r="E28" s="110"/>
      <c r="F28" s="110"/>
      <c r="G28" s="183"/>
      <c r="H28" s="155"/>
      <c r="I28" s="110"/>
      <c r="J28" s="110"/>
      <c r="K28" s="110"/>
      <c r="L28" s="183"/>
      <c r="M28" s="155"/>
      <c r="N28" s="110"/>
      <c r="O28" s="110"/>
      <c r="P28" s="110"/>
      <c r="Q28" s="183"/>
      <c r="R28" s="155"/>
      <c r="S28" s="110"/>
      <c r="T28" s="110"/>
      <c r="U28" s="110"/>
      <c r="V28" s="18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row>
    <row r="29" spans="1:178" s="68" customFormat="1" ht="15" x14ac:dyDescent="0.25">
      <c r="A29" s="33"/>
      <c r="B29" s="174" t="s">
        <v>283</v>
      </c>
      <c r="C29" s="155"/>
      <c r="D29" s="110"/>
      <c r="E29" s="110"/>
      <c r="F29" s="110"/>
      <c r="G29" s="183"/>
      <c r="H29" s="155"/>
      <c r="I29" s="110"/>
      <c r="J29" s="110"/>
      <c r="K29" s="110"/>
      <c r="L29" s="183"/>
      <c r="M29" s="155"/>
      <c r="N29" s="110"/>
      <c r="O29" s="110"/>
      <c r="P29" s="110"/>
      <c r="Q29" s="183"/>
      <c r="R29" s="155"/>
      <c r="S29" s="110"/>
      <c r="T29" s="110"/>
      <c r="U29" s="110"/>
      <c r="V29" s="18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row>
    <row r="30" spans="1:178" s="68" customFormat="1" ht="54" x14ac:dyDescent="0.25">
      <c r="A30" s="33"/>
      <c r="B30" s="174" t="s">
        <v>284</v>
      </c>
      <c r="C30" s="155"/>
      <c r="D30" s="110"/>
      <c r="E30" s="110"/>
      <c r="F30" s="110"/>
      <c r="G30" s="183"/>
      <c r="H30" s="155"/>
      <c r="I30" s="110"/>
      <c r="J30" s="110"/>
      <c r="K30" s="110"/>
      <c r="L30" s="183"/>
      <c r="M30" s="155"/>
      <c r="N30" s="110"/>
      <c r="O30" s="110"/>
      <c r="P30" s="110"/>
      <c r="Q30" s="183"/>
      <c r="R30" s="155"/>
      <c r="S30" s="110"/>
      <c r="T30" s="110"/>
      <c r="U30" s="110"/>
      <c r="V30" s="18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row>
    <row r="31" spans="1:178" s="68" customFormat="1" ht="27" x14ac:dyDescent="0.25">
      <c r="A31" s="33"/>
      <c r="B31" s="174" t="s">
        <v>286</v>
      </c>
      <c r="C31" s="152" t="e">
        <f>'IN_COexp-RC-T'!#REF!</f>
        <v>#REF!</v>
      </c>
      <c r="D31" s="129" t="e">
        <f>'IN_COexp-RC-T'!#REF!</f>
        <v>#REF!</v>
      </c>
      <c r="E31" s="129" t="e">
        <f>'IN_COexp-RC-T'!#REF!</f>
        <v>#REF!</v>
      </c>
      <c r="F31" s="148" t="e">
        <f>+SUM(C31:E31)</f>
        <v>#REF!</v>
      </c>
      <c r="G31" s="153" t="e">
        <f>'IN_COexp-RC-T'!#REF!</f>
        <v>#REF!</v>
      </c>
      <c r="H31" s="152" t="e">
        <f>'IN_COexp-RC-T'!#REF!</f>
        <v>#REF!</v>
      </c>
      <c r="I31" s="129" t="e">
        <f>'IN_COexp-RC-T'!#REF!</f>
        <v>#REF!</v>
      </c>
      <c r="J31" s="129" t="e">
        <f>'IN_COexp-RC-T'!#REF!</f>
        <v>#REF!</v>
      </c>
      <c r="K31" s="148" t="e">
        <f t="shared" ref="K31" si="40">+SUM(H31:J31)</f>
        <v>#REF!</v>
      </c>
      <c r="L31" s="153" t="e">
        <f>'IN_COexp-RC-T'!#REF!</f>
        <v>#REF!</v>
      </c>
      <c r="M31" s="152" t="e">
        <f>'IN_COexp-RC-T'!#REF!</f>
        <v>#REF!</v>
      </c>
      <c r="N31" s="129" t="e">
        <f>'IN_COexp-RC-T'!#REF!</f>
        <v>#REF!</v>
      </c>
      <c r="O31" s="129" t="e">
        <f>'IN_COexp-RC-T'!#REF!</f>
        <v>#REF!</v>
      </c>
      <c r="P31" s="148" t="e">
        <f t="shared" ref="P31" si="41">+SUM(M31:O31)</f>
        <v>#REF!</v>
      </c>
      <c r="Q31" s="153" t="e">
        <f>'IN_COexp-RC-T'!#REF!</f>
        <v>#REF!</v>
      </c>
      <c r="R31" s="152" t="e">
        <f>'IN_COexp-RC-T'!#REF!</f>
        <v>#REF!</v>
      </c>
      <c r="S31" s="129" t="e">
        <f>'IN_COexp-RC-T'!#REF!</f>
        <v>#REF!</v>
      </c>
      <c r="T31" s="129" t="e">
        <f>'IN_COexp-RC-T'!#REF!</f>
        <v>#REF!</v>
      </c>
      <c r="U31" s="148" t="e">
        <f t="shared" ref="U31" si="42">+SUM(R31:T31)</f>
        <v>#REF!</v>
      </c>
      <c r="V31" s="153" t="e">
        <f>'IN_COexp-RC-T'!#REF!</f>
        <v>#REF!</v>
      </c>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row>
    <row r="32" spans="1:178" ht="19.5" customHeight="1" x14ac:dyDescent="0.35">
      <c r="A32" s="5"/>
      <c r="B32" s="171" t="s">
        <v>287</v>
      </c>
      <c r="C32" s="483" t="e">
        <f>SUM(C22:C31)</f>
        <v>#REF!</v>
      </c>
      <c r="D32" s="484" t="e">
        <f t="shared" ref="D32:E32" si="43">SUM(D22:D31)</f>
        <v>#REF!</v>
      </c>
      <c r="E32" s="484" t="e">
        <f t="shared" si="43"/>
        <v>#REF!</v>
      </c>
      <c r="F32" s="148" t="e">
        <f>+SUM(C32:E32)</f>
        <v>#REF!</v>
      </c>
      <c r="G32" s="485" t="e">
        <f>SUM(G22:G31)</f>
        <v>#REF!</v>
      </c>
      <c r="H32" s="483" t="e">
        <f t="shared" ref="H32:J32" si="44">SUM(H22:H31)</f>
        <v>#REF!</v>
      </c>
      <c r="I32" s="484" t="e">
        <f t="shared" si="44"/>
        <v>#REF!</v>
      </c>
      <c r="J32" s="484" t="e">
        <f t="shared" si="44"/>
        <v>#REF!</v>
      </c>
      <c r="K32" s="148" t="e">
        <f>+SUM(H32:J32)</f>
        <v>#REF!</v>
      </c>
      <c r="L32" s="485" t="e">
        <f>SUM(L22:L31)</f>
        <v>#REF!</v>
      </c>
      <c r="M32" s="483" t="e">
        <f t="shared" ref="M32:O32" si="45">SUM(M22:M31)</f>
        <v>#REF!</v>
      </c>
      <c r="N32" s="484" t="e">
        <f t="shared" si="45"/>
        <v>#REF!</v>
      </c>
      <c r="O32" s="484" t="e">
        <f t="shared" si="45"/>
        <v>#REF!</v>
      </c>
      <c r="P32" s="148" t="e">
        <f>+SUM(M32:O32)</f>
        <v>#REF!</v>
      </c>
      <c r="Q32" s="485" t="e">
        <f>SUM(Q22:Q31)</f>
        <v>#REF!</v>
      </c>
      <c r="R32" s="483" t="e">
        <f t="shared" ref="R32:T32" si="46">SUM(R22:R31)</f>
        <v>#REF!</v>
      </c>
      <c r="S32" s="484" t="e">
        <f t="shared" si="46"/>
        <v>#REF!</v>
      </c>
      <c r="T32" s="484" t="e">
        <f t="shared" si="46"/>
        <v>#REF!</v>
      </c>
      <c r="U32" s="148" t="e">
        <f>+SUM(R32:T32)</f>
        <v>#REF!</v>
      </c>
      <c r="V32" s="485" t="e">
        <f>SUM(V22:V31)</f>
        <v>#REF!</v>
      </c>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row>
    <row r="33" spans="1:180" ht="19.5" customHeight="1" x14ac:dyDescent="0.3">
      <c r="A33" s="5"/>
      <c r="B33" s="456" t="s">
        <v>296</v>
      </c>
      <c r="C33" s="486"/>
      <c r="D33" s="487"/>
      <c r="E33" s="487"/>
      <c r="F33" s="487"/>
      <c r="G33" s="485" t="e">
        <f>+'IN_COexp-RC-T'!#REF!</f>
        <v>#REF!</v>
      </c>
      <c r="H33" s="486"/>
      <c r="I33" s="487"/>
      <c r="J33" s="487"/>
      <c r="K33" s="487"/>
      <c r="L33" s="485" t="e">
        <f>+'IN_COexp-RC-T'!#REF!</f>
        <v>#REF!</v>
      </c>
      <c r="M33" s="486"/>
      <c r="N33" s="487"/>
      <c r="O33" s="487"/>
      <c r="P33" s="487"/>
      <c r="Q33" s="485" t="e">
        <f>+'IN_COexp-RC-T'!#REF!</f>
        <v>#REF!</v>
      </c>
      <c r="R33" s="486"/>
      <c r="S33" s="487"/>
      <c r="T33" s="487"/>
      <c r="U33" s="487"/>
      <c r="V33" s="485" t="e">
        <f>+'IN_COexp-RC-T'!#REF!</f>
        <v>#REF!</v>
      </c>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row>
    <row r="34" spans="1:180" x14ac:dyDescent="0.3">
      <c r="A34" s="5"/>
      <c r="B34" s="175" t="s">
        <v>320</v>
      </c>
      <c r="C34" s="155"/>
      <c r="D34" s="110"/>
      <c r="E34" s="110"/>
      <c r="F34" s="110"/>
      <c r="G34" s="183"/>
      <c r="H34" s="152">
        <f>IN_Rimd!H21</f>
        <v>0</v>
      </c>
      <c r="I34" s="129">
        <f>IN_Rimd!I21</f>
        <v>0</v>
      </c>
      <c r="J34" s="129">
        <f>IN_Rimd!J21</f>
        <v>0</v>
      </c>
      <c r="K34" s="148">
        <f>+SUM(H34:J34)</f>
        <v>0</v>
      </c>
      <c r="L34" s="153">
        <f>IN_Rimd!L21</f>
        <v>0</v>
      </c>
      <c r="M34" s="152">
        <f>IN_Rimd!M21</f>
        <v>0</v>
      </c>
      <c r="N34" s="129">
        <f>IN_Rimd!N21</f>
        <v>0</v>
      </c>
      <c r="O34" s="129">
        <f>IN_Rimd!O21</f>
        <v>0</v>
      </c>
      <c r="P34" s="148">
        <f>+SUM(M34:O34)</f>
        <v>0</v>
      </c>
      <c r="Q34" s="153">
        <f>IN_Rimd!Q21</f>
        <v>0</v>
      </c>
      <c r="R34" s="152">
        <f>IN_Rimd!R21</f>
        <v>0</v>
      </c>
      <c r="S34" s="129">
        <f>IN_Rimd!S21</f>
        <v>0</v>
      </c>
      <c r="T34" s="129">
        <f>IN_Rimd!T21</f>
        <v>0</v>
      </c>
      <c r="U34" s="148">
        <f>+SUM(R34:T34)</f>
        <v>0</v>
      </c>
      <c r="V34" s="153">
        <f>IN_Rimd!V21</f>
        <v>0</v>
      </c>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row>
    <row r="35" spans="1:180" ht="20.25" thickBot="1" x14ac:dyDescent="0.35">
      <c r="A35" s="5"/>
      <c r="B35" s="176" t="s">
        <v>400</v>
      </c>
      <c r="C35" s="157" t="e">
        <f>C7+C8+C9+C10+C11+C12+C13-C16-C21+C32+C33</f>
        <v>#REF!</v>
      </c>
      <c r="D35" s="158" t="e">
        <f>D7+D8+D9+D10+D11+D12+D13-D16-D21+D32+D33</f>
        <v>#REF!</v>
      </c>
      <c r="E35" s="158" t="e">
        <f>E7+E8+E9+E10+E11+E12+E13-E16-E21+E32+E33</f>
        <v>#REF!</v>
      </c>
      <c r="F35" s="158" t="e">
        <f>+SUM(C35:E35)</f>
        <v>#REF!</v>
      </c>
      <c r="G35" s="164" t="e">
        <f>G7+G8+G9+G10+G11+G12+G13-G16-G21+G32+G33</f>
        <v>#REF!</v>
      </c>
      <c r="H35" s="159" t="e">
        <f t="shared" ref="H35:V35" si="47">H7+H8+H9+H10+H11+H12+H13-H16-H21+H32+H33+H34</f>
        <v>#REF!</v>
      </c>
      <c r="I35" s="160" t="e">
        <f t="shared" si="47"/>
        <v>#REF!</v>
      </c>
      <c r="J35" s="160" t="e">
        <f t="shared" si="47"/>
        <v>#REF!</v>
      </c>
      <c r="K35" s="160" t="e">
        <f>+SUM(H35:J35)</f>
        <v>#REF!</v>
      </c>
      <c r="L35" s="161" t="e">
        <f t="shared" si="47"/>
        <v>#REF!</v>
      </c>
      <c r="M35" s="157" t="e">
        <f t="shared" si="47"/>
        <v>#REF!</v>
      </c>
      <c r="N35" s="158" t="e">
        <f t="shared" si="47"/>
        <v>#REF!</v>
      </c>
      <c r="O35" s="158" t="e">
        <f t="shared" si="47"/>
        <v>#REF!</v>
      </c>
      <c r="P35" s="158" t="e">
        <f>+SUM(M35:O35)</f>
        <v>#REF!</v>
      </c>
      <c r="Q35" s="164" t="e">
        <f t="shared" si="47"/>
        <v>#REF!</v>
      </c>
      <c r="R35" s="159" t="e">
        <f t="shared" si="47"/>
        <v>#REF!</v>
      </c>
      <c r="S35" s="160" t="e">
        <f t="shared" si="47"/>
        <v>#REF!</v>
      </c>
      <c r="T35" s="160" t="e">
        <f t="shared" si="47"/>
        <v>#REF!</v>
      </c>
      <c r="U35" s="160" t="e">
        <f>+SUM(R35:T35)</f>
        <v>#REF!</v>
      </c>
      <c r="V35" s="161" t="e">
        <f t="shared" si="47"/>
        <v>#REF!</v>
      </c>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row>
    <row r="36" spans="1:180" s="5" customFormat="1" ht="17.25" thickBot="1" x14ac:dyDescent="0.35">
      <c r="B36" s="30"/>
    </row>
    <row r="37" spans="1:180" ht="22.5" customHeight="1" thickBot="1" x14ac:dyDescent="0.35">
      <c r="A37" s="5"/>
      <c r="B37" s="1106" t="s">
        <v>401</v>
      </c>
      <c r="C37" s="1107"/>
      <c r="D37" s="1107"/>
      <c r="E37" s="1107"/>
      <c r="F37" s="1107"/>
      <c r="G37" s="1107"/>
      <c r="H37" s="1107"/>
      <c r="I37" s="1107"/>
      <c r="J37" s="1107"/>
      <c r="K37" s="1107"/>
      <c r="L37" s="1107"/>
      <c r="M37" s="1107"/>
      <c r="N37" s="1107"/>
      <c r="O37" s="1107"/>
      <c r="P37" s="1107"/>
      <c r="Q37" s="1107"/>
      <c r="R37" s="1107"/>
      <c r="S37" s="1107"/>
      <c r="T37" s="1107"/>
      <c r="U37" s="1107"/>
      <c r="V37" s="1108"/>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row>
    <row r="38" spans="1:180" s="5" customFormat="1" ht="17.25" thickBot="1" x14ac:dyDescent="0.35"/>
    <row r="39" spans="1:180" s="5" customFormat="1" x14ac:dyDescent="0.3">
      <c r="C39" s="1112">
        <v>2022</v>
      </c>
      <c r="D39" s="1113"/>
      <c r="E39" s="1113"/>
      <c r="F39" s="1113"/>
      <c r="G39" s="1114"/>
      <c r="H39" s="1109">
        <v>2023</v>
      </c>
      <c r="I39" s="1110"/>
      <c r="J39" s="1110"/>
      <c r="K39" s="1110"/>
      <c r="L39" s="1111"/>
      <c r="M39" s="1112">
        <v>2024</v>
      </c>
      <c r="N39" s="1113"/>
      <c r="O39" s="1113"/>
      <c r="P39" s="1113"/>
      <c r="Q39" s="1114"/>
      <c r="R39" s="1109">
        <v>2025</v>
      </c>
      <c r="S39" s="1110"/>
      <c r="T39" s="1110"/>
      <c r="U39" s="1110"/>
      <c r="V39" s="1111"/>
    </row>
    <row r="40" spans="1:180" s="131" customFormat="1" ht="38.1" customHeight="1" x14ac:dyDescent="0.25">
      <c r="C40" s="434">
        <f>CK_22!D5</f>
        <v>0</v>
      </c>
      <c r="D40" s="435">
        <f>CK_22!E5</f>
        <v>0</v>
      </c>
      <c r="E40" s="435" t="str">
        <f>CK_22!F5</f>
        <v>-</v>
      </c>
      <c r="F40" s="435" t="s">
        <v>268</v>
      </c>
      <c r="G40" s="436">
        <f>CK_22!$G$5</f>
        <v>0</v>
      </c>
      <c r="H40" s="437">
        <f t="shared" ref="H40:L40" si="48">C40</f>
        <v>0</v>
      </c>
      <c r="I40" s="438">
        <f t="shared" si="48"/>
        <v>0</v>
      </c>
      <c r="J40" s="438" t="str">
        <f t="shared" si="48"/>
        <v>-</v>
      </c>
      <c r="K40" s="438" t="str">
        <f t="shared" si="48"/>
        <v>totale Gestori</v>
      </c>
      <c r="L40" s="439">
        <f t="shared" si="48"/>
        <v>0</v>
      </c>
      <c r="M40" s="434">
        <f t="shared" ref="M40:Q40" si="49">C40</f>
        <v>0</v>
      </c>
      <c r="N40" s="435">
        <f t="shared" si="49"/>
        <v>0</v>
      </c>
      <c r="O40" s="435" t="str">
        <f t="shared" si="49"/>
        <v>-</v>
      </c>
      <c r="P40" s="435" t="str">
        <f t="shared" si="49"/>
        <v>totale Gestori</v>
      </c>
      <c r="Q40" s="436">
        <f t="shared" si="49"/>
        <v>0</v>
      </c>
      <c r="R40" s="437">
        <f t="shared" ref="R40:V40" si="50">C40</f>
        <v>0</v>
      </c>
      <c r="S40" s="438">
        <f t="shared" si="50"/>
        <v>0</v>
      </c>
      <c r="T40" s="438" t="str">
        <f t="shared" si="50"/>
        <v>-</v>
      </c>
      <c r="U40" s="438" t="str">
        <f t="shared" si="50"/>
        <v>totale Gestori</v>
      </c>
      <c r="V40" s="439">
        <f t="shared" si="50"/>
        <v>0</v>
      </c>
    </row>
    <row r="41" spans="1:180" s="5" customFormat="1" ht="33.75" customHeight="1" x14ac:dyDescent="0.35">
      <c r="B41" s="138" t="s">
        <v>323</v>
      </c>
      <c r="C41" s="488">
        <f>IN_BIL_Gest_20!$G28*(1+Tabelle!$C$4)*(1+Tabelle!$D$4)</f>
        <v>0</v>
      </c>
      <c r="D41" s="67">
        <f>IN_BIL_Gest_20!$G88*(1+Tabelle!$C$4)*(1+Tabelle!$D$4)</f>
        <v>0</v>
      </c>
      <c r="E41" s="67">
        <f>IN_BIL_Gest_20!$G148*(1+Tabelle!$C$4)*(1+Tabelle!$D$4)</f>
        <v>0</v>
      </c>
      <c r="F41" s="148">
        <f t="shared" ref="F41:F55" si="51">SUM(C41:E41)</f>
        <v>0</v>
      </c>
      <c r="G41" s="482" t="e">
        <f>#REF!*(1+Tabelle!$C$4)*(1+Tabelle!$D$4)</f>
        <v>#REF!</v>
      </c>
      <c r="H41" s="481">
        <f>IN_BIL_Gest_21!$G28*(1+Tabelle!$D$4)*(1+Tabelle!$E$4)</f>
        <v>0</v>
      </c>
      <c r="I41" s="67">
        <f>IN_BIL_Gest_21!$G88*(1+Tabelle!$D$4)*(1+Tabelle!$E$4)</f>
        <v>0</v>
      </c>
      <c r="J41" s="67">
        <f>IN_BIL_Gest_21!$G148*(1+Tabelle!$D$4)*(1+Tabelle!$E$4)</f>
        <v>0</v>
      </c>
      <c r="K41" s="148">
        <f t="shared" ref="K41:K55" si="52">SUM(H41:J41)</f>
        <v>0</v>
      </c>
      <c r="L41" s="482">
        <f>IN_BIL_Com_22!$G$28*(1+Tabelle!$D$4)*(1+Tabelle!$E$4)</f>
        <v>0</v>
      </c>
      <c r="M41" s="481">
        <f t="shared" ref="M41:O42" si="53">+H41</f>
        <v>0</v>
      </c>
      <c r="N41" s="67">
        <f t="shared" si="53"/>
        <v>0</v>
      </c>
      <c r="O41" s="67">
        <f t="shared" si="53"/>
        <v>0</v>
      </c>
      <c r="P41" s="148">
        <f>SUM(M41:O41)</f>
        <v>0</v>
      </c>
      <c r="Q41" s="482">
        <f t="shared" ref="Q41:T42" si="54">+L41</f>
        <v>0</v>
      </c>
      <c r="R41" s="481">
        <f t="shared" si="54"/>
        <v>0</v>
      </c>
      <c r="S41" s="67">
        <f t="shared" si="54"/>
        <v>0</v>
      </c>
      <c r="T41" s="67">
        <f t="shared" si="54"/>
        <v>0</v>
      </c>
      <c r="U41" s="148">
        <f>SUM(R41:T41)</f>
        <v>0</v>
      </c>
      <c r="V41" s="482">
        <f>+Q41</f>
        <v>0</v>
      </c>
    </row>
    <row r="42" spans="1:180" s="5" customFormat="1" ht="33.75" customHeight="1" x14ac:dyDescent="0.3">
      <c r="B42" s="167" t="s">
        <v>324</v>
      </c>
      <c r="C42" s="142">
        <f>IN_BIL_Gest_20!$H28*(1+Tabelle!$C$4)*(1+Tabelle!$D$4)</f>
        <v>0</v>
      </c>
      <c r="D42" s="129">
        <f>IN_BIL_Gest_20!$H88*(1+Tabelle!$C$4)*(1+Tabelle!$D$4)</f>
        <v>0</v>
      </c>
      <c r="E42" s="129">
        <f>IN_BIL_Gest_20!$H148*(1+Tabelle!$C$4)*(1+Tabelle!$D$4)</f>
        <v>0</v>
      </c>
      <c r="F42" s="148">
        <f t="shared" si="51"/>
        <v>0</v>
      </c>
      <c r="G42" s="153" t="e">
        <f>#REF!*(1+Tabelle!$C$4)*(1+Tabelle!$D$4)</f>
        <v>#REF!</v>
      </c>
      <c r="H42" s="152">
        <f>IN_BIL_Gest_21!$H28*(1+Tabelle!$D$4)*(1+Tabelle!$E$4)</f>
        <v>0</v>
      </c>
      <c r="I42" s="129">
        <f>IN_BIL_Gest_21!$H88*(1+Tabelle!$D$4)*(1+Tabelle!$E$4)</f>
        <v>0</v>
      </c>
      <c r="J42" s="129">
        <f>IN_BIL_Gest_21!$H148*(1+Tabelle!$D$4)*(1+Tabelle!$E$4)</f>
        <v>0</v>
      </c>
      <c r="K42" s="148">
        <f t="shared" si="52"/>
        <v>0</v>
      </c>
      <c r="L42" s="153">
        <f>IN_BIL_Com_22!$H$28*(1+Tabelle!$D$4)*(1+Tabelle!$E$4)</f>
        <v>0</v>
      </c>
      <c r="M42" s="152">
        <f t="shared" si="53"/>
        <v>0</v>
      </c>
      <c r="N42" s="129">
        <f t="shared" si="53"/>
        <v>0</v>
      </c>
      <c r="O42" s="129">
        <f t="shared" si="53"/>
        <v>0</v>
      </c>
      <c r="P42" s="148">
        <f t="shared" ref="P42:P55" si="55">SUM(M42:O42)</f>
        <v>0</v>
      </c>
      <c r="Q42" s="153">
        <f t="shared" si="54"/>
        <v>0</v>
      </c>
      <c r="R42" s="152">
        <f t="shared" si="54"/>
        <v>0</v>
      </c>
      <c r="S42" s="129">
        <f t="shared" si="54"/>
        <v>0</v>
      </c>
      <c r="T42" s="129">
        <f t="shared" si="54"/>
        <v>0</v>
      </c>
      <c r="U42" s="148">
        <f t="shared" ref="U42:U45" si="56">SUM(R42:T42)</f>
        <v>0</v>
      </c>
      <c r="V42" s="153">
        <f>+Q42</f>
        <v>0</v>
      </c>
    </row>
    <row r="43" spans="1:180" s="5" customFormat="1" ht="33.75" customHeight="1" x14ac:dyDescent="0.3">
      <c r="B43" s="167" t="s">
        <v>325</v>
      </c>
      <c r="C43" s="142">
        <f>IN_BIL_Gest_20!$I28*(1+Tabelle!$C$4)*(1+Tabelle!$D$4)</f>
        <v>0</v>
      </c>
      <c r="D43" s="129">
        <f>IN_BIL_Gest_20!$I88*(1+Tabelle!$C$4)*(1+Tabelle!$D$4)</f>
        <v>0</v>
      </c>
      <c r="E43" s="129">
        <f>IN_BIL_Gest_20!$I148*(1+Tabelle!$C$4)*(1+Tabelle!$D$4)</f>
        <v>0</v>
      </c>
      <c r="F43" s="148">
        <f t="shared" si="51"/>
        <v>0</v>
      </c>
      <c r="G43" s="153" t="e">
        <f>#REF!*(1+Tabelle!$C$4)*(1+Tabelle!$D$4)</f>
        <v>#REF!</v>
      </c>
      <c r="H43" s="152">
        <f>IN_BIL_Gest_21!$I28*(1+Tabelle!$D$4)*(1+Tabelle!$E$4)</f>
        <v>0</v>
      </c>
      <c r="I43" s="129">
        <f>IN_BIL_Gest_21!$I88*(1+Tabelle!$D$4)*(1+Tabelle!$E$4)</f>
        <v>0</v>
      </c>
      <c r="J43" s="129">
        <f>IN_BIL_Gest_21!$I148*(1+Tabelle!$D$4)*(1+Tabelle!$E$4)</f>
        <v>0</v>
      </c>
      <c r="K43" s="148">
        <f t="shared" si="52"/>
        <v>0</v>
      </c>
      <c r="L43" s="153">
        <f>IN_BIL_Com_22!$I$28*(1+Tabelle!$D$4)*(1+Tabelle!$E$4)</f>
        <v>0</v>
      </c>
      <c r="M43" s="152">
        <f>+H43</f>
        <v>0</v>
      </c>
      <c r="N43" s="129">
        <f t="shared" ref="N43:N45" si="57">+I43</f>
        <v>0</v>
      </c>
      <c r="O43" s="129">
        <f t="shared" ref="O43:O45" si="58">+J43</f>
        <v>0</v>
      </c>
      <c r="P43" s="148">
        <f t="shared" si="55"/>
        <v>0</v>
      </c>
      <c r="Q43" s="153">
        <f t="shared" ref="Q43:Q45" si="59">+L43</f>
        <v>0</v>
      </c>
      <c r="R43" s="152">
        <f>+M43</f>
        <v>0</v>
      </c>
      <c r="S43" s="129">
        <f>+N43</f>
        <v>0</v>
      </c>
      <c r="T43" s="129">
        <f>+O43</f>
        <v>0</v>
      </c>
      <c r="U43" s="148">
        <f t="shared" si="56"/>
        <v>0</v>
      </c>
      <c r="V43" s="153">
        <f t="shared" ref="V43:V44" si="60">+Q43</f>
        <v>0</v>
      </c>
    </row>
    <row r="44" spans="1:180" s="5" customFormat="1" x14ac:dyDescent="0.3">
      <c r="B44" s="167" t="s">
        <v>326</v>
      </c>
      <c r="C44" s="142">
        <f>IN_BIL_Gest_20!$J28*(1+Tabelle!$C$4)*(1+Tabelle!$D$4)</f>
        <v>0</v>
      </c>
      <c r="D44" s="129">
        <f>IN_BIL_Gest_20!$J88*(1+Tabelle!$C$4)*(1+Tabelle!$D$4)</f>
        <v>0</v>
      </c>
      <c r="E44" s="129">
        <f>IN_BIL_Gest_20!$J148*(1+Tabelle!$C$4)*(1+Tabelle!$D$4)</f>
        <v>0</v>
      </c>
      <c r="F44" s="148">
        <f t="shared" si="51"/>
        <v>0</v>
      </c>
      <c r="G44" s="153" t="e">
        <f>#REF!*(1+Tabelle!$C$4)*(1+Tabelle!$D$4)</f>
        <v>#REF!</v>
      </c>
      <c r="H44" s="152">
        <f>IN_BIL_Gest_21!$J28*(1+Tabelle!$D$4)*(1+Tabelle!$E$4)</f>
        <v>0</v>
      </c>
      <c r="I44" s="129">
        <f>IN_BIL_Gest_21!$J88*(1+Tabelle!$D$4)*(1+Tabelle!$E$4)</f>
        <v>0</v>
      </c>
      <c r="J44" s="129">
        <f>IN_BIL_Gest_21!$J148*(1+Tabelle!$D$4)*(1+Tabelle!$E$4)</f>
        <v>0</v>
      </c>
      <c r="K44" s="148">
        <f t="shared" si="52"/>
        <v>0</v>
      </c>
      <c r="L44" s="153">
        <f>IN_BIL_Com_22!$J$28*(1+Tabelle!$D$4)*(1+Tabelle!$E$4)</f>
        <v>0</v>
      </c>
      <c r="M44" s="152">
        <f t="shared" ref="M44:M45" si="61">+H44</f>
        <v>0</v>
      </c>
      <c r="N44" s="129">
        <f t="shared" si="57"/>
        <v>0</v>
      </c>
      <c r="O44" s="129">
        <f t="shared" si="58"/>
        <v>0</v>
      </c>
      <c r="P44" s="148">
        <f t="shared" si="55"/>
        <v>0</v>
      </c>
      <c r="Q44" s="153">
        <f t="shared" si="59"/>
        <v>0</v>
      </c>
      <c r="R44" s="152">
        <f t="shared" ref="R44:R45" si="62">+M44</f>
        <v>0</v>
      </c>
      <c r="S44" s="129">
        <f t="shared" ref="S44:S45" si="63">+N44</f>
        <v>0</v>
      </c>
      <c r="T44" s="129">
        <f t="shared" ref="T44" si="64">+O44</f>
        <v>0</v>
      </c>
      <c r="U44" s="148">
        <f t="shared" si="56"/>
        <v>0</v>
      </c>
      <c r="V44" s="153">
        <f t="shared" si="60"/>
        <v>0</v>
      </c>
    </row>
    <row r="45" spans="1:180" s="5" customFormat="1" x14ac:dyDescent="0.3">
      <c r="B45" s="167" t="s">
        <v>327</v>
      </c>
      <c r="C45" s="142">
        <f>IN_BIL_Gest_20!$K28*(1+Tabelle!$C$4)*(1+Tabelle!$D$4)</f>
        <v>0</v>
      </c>
      <c r="D45" s="129">
        <f>IN_BIL_Gest_20!$K88*(1+Tabelle!$C$4)*(1+Tabelle!$D$4)</f>
        <v>0</v>
      </c>
      <c r="E45" s="129">
        <f>IN_BIL_Gest_20!$K148*(1+Tabelle!$C$4)*(1+Tabelle!$D$4)</f>
        <v>0</v>
      </c>
      <c r="F45" s="148">
        <f t="shared" si="51"/>
        <v>0</v>
      </c>
      <c r="G45" s="153" t="e">
        <f>#REF!*(1+Tabelle!$C$4)*(1+Tabelle!$D$4)</f>
        <v>#REF!</v>
      </c>
      <c r="H45" s="152">
        <f>IN_BIL_Gest_21!$K28*(1+Tabelle!$D$4)*(1+Tabelle!$E$4)</f>
        <v>0</v>
      </c>
      <c r="I45" s="129">
        <f>IN_BIL_Gest_21!$K88*(1+Tabelle!$D$4)*(1+Tabelle!$E$4)</f>
        <v>0</v>
      </c>
      <c r="J45" s="129">
        <f>IN_BIL_Gest_21!$K148*(1+Tabelle!$D$4)*(1+Tabelle!$E$4)</f>
        <v>0</v>
      </c>
      <c r="K45" s="148">
        <f t="shared" si="52"/>
        <v>0</v>
      </c>
      <c r="L45" s="153">
        <f>IN_BIL_Com_22!$K$28*(1+Tabelle!$D$4)*(1+Tabelle!$E$4)</f>
        <v>0</v>
      </c>
      <c r="M45" s="152">
        <f t="shared" si="61"/>
        <v>0</v>
      </c>
      <c r="N45" s="129">
        <f t="shared" si="57"/>
        <v>0</v>
      </c>
      <c r="O45" s="129">
        <f t="shared" si="58"/>
        <v>0</v>
      </c>
      <c r="P45" s="148">
        <f t="shared" si="55"/>
        <v>0</v>
      </c>
      <c r="Q45" s="153">
        <f t="shared" si="59"/>
        <v>0</v>
      </c>
      <c r="R45" s="152">
        <f t="shared" si="62"/>
        <v>0</v>
      </c>
      <c r="S45" s="129">
        <f t="shared" si="63"/>
        <v>0</v>
      </c>
      <c r="T45" s="129">
        <f>+O45</f>
        <v>0</v>
      </c>
      <c r="U45" s="148">
        <f t="shared" si="56"/>
        <v>0</v>
      </c>
      <c r="V45" s="153">
        <f>+Q45</f>
        <v>0</v>
      </c>
    </row>
    <row r="46" spans="1:180" s="5" customFormat="1" ht="18.75" x14ac:dyDescent="0.35">
      <c r="B46" s="138" t="s">
        <v>328</v>
      </c>
      <c r="C46" s="489">
        <f>+C42+C43+C44+C45</f>
        <v>0</v>
      </c>
      <c r="D46" s="489">
        <f>+D42+D43+D44+D45</f>
        <v>0</v>
      </c>
      <c r="E46" s="489">
        <f>+E42+E43+E44+E45</f>
        <v>0</v>
      </c>
      <c r="F46" s="148">
        <f>SUM(C46:E46)</f>
        <v>0</v>
      </c>
      <c r="G46" s="482" t="e">
        <f>+G42+G43+G44+G45</f>
        <v>#REF!</v>
      </c>
      <c r="H46" s="489">
        <f>+H42+H43+H44+H45</f>
        <v>0</v>
      </c>
      <c r="I46" s="489">
        <f>+I42+I43+I44+I45</f>
        <v>0</v>
      </c>
      <c r="J46" s="489">
        <f>+J42+J43+J44+J45</f>
        <v>0</v>
      </c>
      <c r="K46" s="148">
        <f>SUM(H46:J46)</f>
        <v>0</v>
      </c>
      <c r="L46" s="482">
        <f>+L42+L43+L44+L45</f>
        <v>0</v>
      </c>
      <c r="M46" s="489">
        <f>+M42+M43+M44+M45</f>
        <v>0</v>
      </c>
      <c r="N46" s="489">
        <f>+N42+N43+N44+N45</f>
        <v>0</v>
      </c>
      <c r="O46" s="489">
        <f>+O42+O43+O44+O45</f>
        <v>0</v>
      </c>
      <c r="P46" s="148">
        <f>SUM(M46:O46)</f>
        <v>0</v>
      </c>
      <c r="Q46" s="482">
        <f>+Q42+Q43+Q44+Q45</f>
        <v>0</v>
      </c>
      <c r="R46" s="489">
        <f>+R42+R43+R44+R45</f>
        <v>0</v>
      </c>
      <c r="S46" s="489">
        <f>+S42+S43+S44+S45</f>
        <v>0</v>
      </c>
      <c r="T46" s="489">
        <f>+T42+T43+T44+T45</f>
        <v>0</v>
      </c>
      <c r="U46" s="148">
        <f>SUM(R46:T46)</f>
        <v>0</v>
      </c>
      <c r="V46" s="482">
        <f>+V42+V43+V44+V45</f>
        <v>0</v>
      </c>
    </row>
    <row r="47" spans="1:180" s="5" customFormat="1" x14ac:dyDescent="0.3">
      <c r="B47" s="167" t="s">
        <v>329</v>
      </c>
      <c r="C47" s="142" t="e">
        <f>CK_22!D6</f>
        <v>#REF!</v>
      </c>
      <c r="D47" s="129" t="e">
        <f>CK_22!E6</f>
        <v>#REF!</v>
      </c>
      <c r="E47" s="129" t="e">
        <f>CK_22!F6</f>
        <v>#REF!</v>
      </c>
      <c r="F47" s="148" t="e">
        <f t="shared" si="51"/>
        <v>#REF!</v>
      </c>
      <c r="G47" s="153" t="e">
        <f>CK_22!G6</f>
        <v>#REF!</v>
      </c>
      <c r="H47" s="152" t="e">
        <f>'CK_23-24-25'!D6</f>
        <v>#REF!</v>
      </c>
      <c r="I47" s="129" t="e">
        <f>'CK_23-24-25'!E6</f>
        <v>#REF!</v>
      </c>
      <c r="J47" s="129" t="e">
        <f>'CK_23-24-25'!F6</f>
        <v>#REF!</v>
      </c>
      <c r="K47" s="148" t="e">
        <f t="shared" si="52"/>
        <v>#REF!</v>
      </c>
      <c r="L47" s="153" t="e">
        <f>'CK_23-24-25'!G6</f>
        <v>#REF!</v>
      </c>
      <c r="M47" s="152" t="e">
        <f>'CK_23-24-25'!H6</f>
        <v>#REF!</v>
      </c>
      <c r="N47" s="129" t="e">
        <f>'CK_23-24-25'!I6</f>
        <v>#REF!</v>
      </c>
      <c r="O47" s="129" t="e">
        <f>'CK_23-24-25'!J6</f>
        <v>#REF!</v>
      </c>
      <c r="P47" s="148" t="e">
        <f t="shared" si="55"/>
        <v>#REF!</v>
      </c>
      <c r="Q47" s="153" t="e">
        <f>'CK_23-24-25'!K6</f>
        <v>#REF!</v>
      </c>
      <c r="R47" s="152" t="e">
        <f>'CK_23-24-25'!L6</f>
        <v>#REF!</v>
      </c>
      <c r="S47" s="129" t="e">
        <f>'CK_23-24-25'!M6</f>
        <v>#REF!</v>
      </c>
      <c r="T47" s="129" t="e">
        <f>'CK_23-24-25'!N6</f>
        <v>#REF!</v>
      </c>
      <c r="U47" s="148" t="e">
        <f t="shared" ref="U47:U55" si="65">SUM(R47:T47)</f>
        <v>#REF!</v>
      </c>
      <c r="V47" s="153" t="e">
        <f>'CK_23-24-25'!O6</f>
        <v>#REF!</v>
      </c>
    </row>
    <row r="48" spans="1:180" s="5" customFormat="1" x14ac:dyDescent="0.3">
      <c r="B48" s="167" t="s">
        <v>330</v>
      </c>
      <c r="C48" s="142">
        <f>CK_22!D7</f>
        <v>0</v>
      </c>
      <c r="D48" s="129">
        <f>CK_22!E7</f>
        <v>0</v>
      </c>
      <c r="E48" s="129">
        <f>CK_22!F7</f>
        <v>0</v>
      </c>
      <c r="F48" s="148">
        <f t="shared" si="51"/>
        <v>0</v>
      </c>
      <c r="G48" s="153" t="e">
        <f>CK_22!G7</f>
        <v>#REF!</v>
      </c>
      <c r="H48" s="152">
        <f>'CK_23-24-25'!D7</f>
        <v>0</v>
      </c>
      <c r="I48" s="129">
        <f>'CK_23-24-25'!E7</f>
        <v>0</v>
      </c>
      <c r="J48" s="129">
        <f>'CK_23-24-25'!F7</f>
        <v>0</v>
      </c>
      <c r="K48" s="148">
        <f t="shared" si="52"/>
        <v>0</v>
      </c>
      <c r="L48" s="153">
        <f>'CK_23-24-25'!G7</f>
        <v>0</v>
      </c>
      <c r="M48" s="152">
        <f>'CK_23-24-25'!H7</f>
        <v>0</v>
      </c>
      <c r="N48" s="129">
        <f>'CK_23-24-25'!I7</f>
        <v>0</v>
      </c>
      <c r="O48" s="129">
        <f>'CK_23-24-25'!J7</f>
        <v>0</v>
      </c>
      <c r="P48" s="148">
        <f t="shared" si="55"/>
        <v>0</v>
      </c>
      <c r="Q48" s="153">
        <f>'CK_23-24-25'!K7</f>
        <v>0</v>
      </c>
      <c r="R48" s="152">
        <f>'CK_23-24-25'!L7</f>
        <v>0</v>
      </c>
      <c r="S48" s="129">
        <f>'CK_23-24-25'!M7</f>
        <v>0</v>
      </c>
      <c r="T48" s="129">
        <f>'CK_23-24-25'!N7</f>
        <v>0</v>
      </c>
      <c r="U48" s="148">
        <f t="shared" si="65"/>
        <v>0</v>
      </c>
      <c r="V48" s="153">
        <f>'CK_23-24-25'!O7</f>
        <v>0</v>
      </c>
    </row>
    <row r="49" spans="1:22" s="5" customFormat="1" ht="23.25" customHeight="1" x14ac:dyDescent="0.3">
      <c r="B49" s="168" t="s">
        <v>331</v>
      </c>
      <c r="C49" s="142">
        <f>CK_22!D8</f>
        <v>0</v>
      </c>
      <c r="D49" s="129">
        <f>CK_22!E8</f>
        <v>0</v>
      </c>
      <c r="E49" s="129">
        <f>CK_22!F8</f>
        <v>0</v>
      </c>
      <c r="F49" s="148">
        <f t="shared" si="51"/>
        <v>0</v>
      </c>
      <c r="G49" s="153" t="e">
        <f>CK_22!G8</f>
        <v>#REF!</v>
      </c>
      <c r="H49" s="152">
        <f>'CK_23-24-25'!D8</f>
        <v>0</v>
      </c>
      <c r="I49" s="129">
        <f>'CK_23-24-25'!E8</f>
        <v>0</v>
      </c>
      <c r="J49" s="129">
        <f>'CK_23-24-25'!F8</f>
        <v>0</v>
      </c>
      <c r="K49" s="148">
        <f t="shared" si="52"/>
        <v>0</v>
      </c>
      <c r="L49" s="153">
        <f>'CK_23-24-25'!G8</f>
        <v>0</v>
      </c>
      <c r="M49" s="152">
        <f>'CK_23-24-25'!H8</f>
        <v>0</v>
      </c>
      <c r="N49" s="129">
        <f>'CK_23-24-25'!I8</f>
        <v>0</v>
      </c>
      <c r="O49" s="129">
        <f>'CK_23-24-25'!J8</f>
        <v>0</v>
      </c>
      <c r="P49" s="148">
        <f t="shared" si="55"/>
        <v>0</v>
      </c>
      <c r="Q49" s="153">
        <f>'CK_23-24-25'!K8</f>
        <v>0</v>
      </c>
      <c r="R49" s="152">
        <f>'CK_23-24-25'!L8</f>
        <v>0</v>
      </c>
      <c r="S49" s="129">
        <f>'CK_23-24-25'!M8</f>
        <v>0</v>
      </c>
      <c r="T49" s="129">
        <f>'CK_23-24-25'!N8</f>
        <v>0</v>
      </c>
      <c r="U49" s="148">
        <f t="shared" si="65"/>
        <v>0</v>
      </c>
      <c r="V49" s="153">
        <f>'CK_23-24-25'!O8</f>
        <v>0</v>
      </c>
    </row>
    <row r="50" spans="1:22" s="5" customFormat="1" ht="23.25" customHeight="1" x14ac:dyDescent="0.3">
      <c r="B50" s="168" t="s">
        <v>332</v>
      </c>
      <c r="C50" s="142">
        <f>CK_22!D9</f>
        <v>0</v>
      </c>
      <c r="D50" s="129">
        <f>CK_22!E9</f>
        <v>0</v>
      </c>
      <c r="E50" s="129">
        <f>CK_22!F9</f>
        <v>0</v>
      </c>
      <c r="F50" s="148">
        <f t="shared" si="51"/>
        <v>0</v>
      </c>
      <c r="G50" s="153" t="e">
        <f>CK_22!G9</f>
        <v>#REF!</v>
      </c>
      <c r="H50" s="152">
        <f>'CK_23-24-25'!D9</f>
        <v>0</v>
      </c>
      <c r="I50" s="129">
        <f>'CK_23-24-25'!E9</f>
        <v>0</v>
      </c>
      <c r="J50" s="129">
        <f>'CK_23-24-25'!F9</f>
        <v>0</v>
      </c>
      <c r="K50" s="148">
        <f>SUM(H50:J50)</f>
        <v>0</v>
      </c>
      <c r="L50" s="153">
        <f>'CK_23-24-25'!G9</f>
        <v>0</v>
      </c>
      <c r="M50" s="152">
        <f>'CK_23-24-25'!H9</f>
        <v>0</v>
      </c>
      <c r="N50" s="129">
        <f>'CK_23-24-25'!I9</f>
        <v>0</v>
      </c>
      <c r="O50" s="129">
        <f>'CK_23-24-25'!J9</f>
        <v>0</v>
      </c>
      <c r="P50" s="148">
        <f t="shared" si="55"/>
        <v>0</v>
      </c>
      <c r="Q50" s="153">
        <f>'CK_23-24-25'!K9</f>
        <v>0</v>
      </c>
      <c r="R50" s="152">
        <f>'CK_23-24-25'!L9</f>
        <v>0</v>
      </c>
      <c r="S50" s="129">
        <f>'CK_23-24-25'!M9</f>
        <v>0</v>
      </c>
      <c r="T50" s="129">
        <f>'CK_23-24-25'!N9</f>
        <v>0</v>
      </c>
      <c r="U50" s="148">
        <f t="shared" si="65"/>
        <v>0</v>
      </c>
      <c r="V50" s="153">
        <f>'CK_23-24-25'!O9</f>
        <v>0</v>
      </c>
    </row>
    <row r="51" spans="1:22" s="5" customFormat="1" ht="31.5" customHeight="1" x14ac:dyDescent="0.3">
      <c r="B51" s="169" t="s">
        <v>333</v>
      </c>
      <c r="C51" s="142">
        <f>CK_22!D10</f>
        <v>0</v>
      </c>
      <c r="D51" s="129">
        <f>CK_22!E10</f>
        <v>0</v>
      </c>
      <c r="E51" s="129">
        <f>CK_22!F10</f>
        <v>0</v>
      </c>
      <c r="F51" s="148">
        <f t="shared" si="51"/>
        <v>0</v>
      </c>
      <c r="G51" s="153" t="e">
        <f>CK_22!G10</f>
        <v>#REF!</v>
      </c>
      <c r="H51" s="152">
        <f>'CK_23-24-25'!D10</f>
        <v>0</v>
      </c>
      <c r="I51" s="129">
        <f>'CK_23-24-25'!E10</f>
        <v>0</v>
      </c>
      <c r="J51" s="129">
        <f>'CK_23-24-25'!F10</f>
        <v>0</v>
      </c>
      <c r="K51" s="148">
        <f t="shared" si="52"/>
        <v>0</v>
      </c>
      <c r="L51" s="153">
        <f>'CK_23-24-25'!G10</f>
        <v>0</v>
      </c>
      <c r="M51" s="152">
        <f>'CK_23-24-25'!H10</f>
        <v>0</v>
      </c>
      <c r="N51" s="129">
        <f>'CK_23-24-25'!I10</f>
        <v>0</v>
      </c>
      <c r="O51" s="129">
        <f>'CK_23-24-25'!J10</f>
        <v>0</v>
      </c>
      <c r="P51" s="148">
        <f t="shared" si="55"/>
        <v>0</v>
      </c>
      <c r="Q51" s="153">
        <f>'CK_23-24-25'!K10</f>
        <v>0</v>
      </c>
      <c r="R51" s="152">
        <f>'CK_23-24-25'!L10</f>
        <v>0</v>
      </c>
      <c r="S51" s="129">
        <f>'CK_23-24-25'!M10</f>
        <v>0</v>
      </c>
      <c r="T51" s="129">
        <f>'CK_23-24-25'!N10</f>
        <v>0</v>
      </c>
      <c r="U51" s="148">
        <f t="shared" si="65"/>
        <v>0</v>
      </c>
      <c r="V51" s="153">
        <f>'CK_23-24-25'!O10</f>
        <v>0</v>
      </c>
    </row>
    <row r="52" spans="1:22" s="5" customFormat="1" ht="23.25" customHeight="1" x14ac:dyDescent="0.3">
      <c r="B52" s="169" t="s">
        <v>334</v>
      </c>
      <c r="C52" s="165">
        <f>CK_22!D11</f>
        <v>0</v>
      </c>
      <c r="D52" s="134">
        <f>CK_22!E11</f>
        <v>0</v>
      </c>
      <c r="E52" s="134">
        <f>CK_22!F11</f>
        <v>0</v>
      </c>
      <c r="F52" s="148">
        <f t="shared" si="51"/>
        <v>0</v>
      </c>
      <c r="G52" s="153" t="e">
        <f>CK_22!G11</f>
        <v>#REF!</v>
      </c>
      <c r="H52" s="152">
        <f>'CK_23-24-25'!D11</f>
        <v>0</v>
      </c>
      <c r="I52" s="129">
        <f>'CK_23-24-25'!E11</f>
        <v>0</v>
      </c>
      <c r="J52" s="129">
        <f>'CK_23-24-25'!F11</f>
        <v>0</v>
      </c>
      <c r="K52" s="148">
        <f t="shared" si="52"/>
        <v>0</v>
      </c>
      <c r="L52" s="153">
        <f>'CK_23-24-25'!G11</f>
        <v>0</v>
      </c>
      <c r="M52" s="152">
        <f>'CK_23-24-25'!H11</f>
        <v>0</v>
      </c>
      <c r="N52" s="129">
        <f>'CK_23-24-25'!I11</f>
        <v>0</v>
      </c>
      <c r="O52" s="129">
        <f>'CK_23-24-25'!J11</f>
        <v>0</v>
      </c>
      <c r="P52" s="148">
        <f t="shared" si="55"/>
        <v>0</v>
      </c>
      <c r="Q52" s="153">
        <f>'CK_23-24-25'!K11</f>
        <v>0</v>
      </c>
      <c r="R52" s="152">
        <f>'CK_23-24-25'!L11</f>
        <v>0</v>
      </c>
      <c r="S52" s="129">
        <f>'CK_23-24-25'!M11</f>
        <v>0</v>
      </c>
      <c r="T52" s="129">
        <f>'CK_23-24-25'!N11</f>
        <v>0</v>
      </c>
      <c r="U52" s="148">
        <f t="shared" si="65"/>
        <v>0</v>
      </c>
      <c r="V52" s="153">
        <f>'CK_23-24-25'!O11</f>
        <v>0</v>
      </c>
    </row>
    <row r="53" spans="1:22" s="5" customFormat="1" x14ac:dyDescent="0.3">
      <c r="B53" s="167" t="s">
        <v>335</v>
      </c>
      <c r="C53" s="166" t="e">
        <f>CK_22!D12</f>
        <v>#REF!</v>
      </c>
      <c r="D53" s="150" t="e">
        <f>CK_22!E12</f>
        <v>#REF!</v>
      </c>
      <c r="E53" s="150" t="e">
        <f>CK_22!F12</f>
        <v>#REF!</v>
      </c>
      <c r="F53" s="148" t="e">
        <f t="shared" si="51"/>
        <v>#REF!</v>
      </c>
      <c r="G53" s="154" t="e">
        <f>CK_22!G12</f>
        <v>#REF!</v>
      </c>
      <c r="H53" s="152" t="e">
        <f>'CK_23-24-25'!D12</f>
        <v>#REF!</v>
      </c>
      <c r="I53" s="129" t="e">
        <f>'CK_23-24-25'!E12</f>
        <v>#REF!</v>
      </c>
      <c r="J53" s="129" t="e">
        <f>'CK_23-24-25'!F12</f>
        <v>#REF!</v>
      </c>
      <c r="K53" s="148" t="e">
        <f t="shared" si="52"/>
        <v>#REF!</v>
      </c>
      <c r="L53" s="153" t="e">
        <f>'CK_23-24-25'!G12</f>
        <v>#REF!</v>
      </c>
      <c r="M53" s="152" t="e">
        <f>'CK_23-24-25'!H12</f>
        <v>#REF!</v>
      </c>
      <c r="N53" s="129" t="e">
        <f>'CK_23-24-25'!I12</f>
        <v>#REF!</v>
      </c>
      <c r="O53" s="129" t="e">
        <f>'CK_23-24-25'!J12</f>
        <v>#REF!</v>
      </c>
      <c r="P53" s="148" t="e">
        <f t="shared" si="55"/>
        <v>#REF!</v>
      </c>
      <c r="Q53" s="153" t="e">
        <f>'CK_23-24-25'!K12</f>
        <v>#REF!</v>
      </c>
      <c r="R53" s="152" t="e">
        <f>'CK_23-24-25'!L12</f>
        <v>#REF!</v>
      </c>
      <c r="S53" s="129" t="e">
        <f>'CK_23-24-25'!M12</f>
        <v>#REF!</v>
      </c>
      <c r="T53" s="129" t="e">
        <f>'CK_23-24-25'!N12</f>
        <v>#REF!</v>
      </c>
      <c r="U53" s="148" t="e">
        <f t="shared" si="65"/>
        <v>#REF!</v>
      </c>
      <c r="V53" s="153" t="e">
        <f>'CK_23-24-25'!O12</f>
        <v>#REF!</v>
      </c>
    </row>
    <row r="54" spans="1:22" s="5" customFormat="1" x14ac:dyDescent="0.3">
      <c r="B54" s="167" t="s">
        <v>336</v>
      </c>
      <c r="C54" s="142" t="e">
        <f>CK_22!D13</f>
        <v>#REF!</v>
      </c>
      <c r="D54" s="129" t="e">
        <f>CK_22!E13</f>
        <v>#REF!</v>
      </c>
      <c r="E54" s="129" t="e">
        <f>CK_22!F13</f>
        <v>#REF!</v>
      </c>
      <c r="F54" s="148" t="e">
        <f t="shared" si="51"/>
        <v>#REF!</v>
      </c>
      <c r="G54" s="154" t="e">
        <f>CK_22!G13</f>
        <v>#REF!</v>
      </c>
      <c r="H54" s="152">
        <f>'CK_23-24-25'!D13</f>
        <v>0</v>
      </c>
      <c r="I54" s="129">
        <f>'CK_23-24-25'!E13</f>
        <v>0</v>
      </c>
      <c r="J54" s="129">
        <f>'CK_23-24-25'!F13</f>
        <v>0</v>
      </c>
      <c r="K54" s="148">
        <f t="shared" si="52"/>
        <v>0</v>
      </c>
      <c r="L54" s="153">
        <f>'CK_23-24-25'!G13</f>
        <v>0</v>
      </c>
      <c r="M54" s="152">
        <f>'CK_23-24-25'!H13</f>
        <v>0</v>
      </c>
      <c r="N54" s="129">
        <f>'CK_23-24-25'!I13</f>
        <v>0</v>
      </c>
      <c r="O54" s="129">
        <f>'CK_23-24-25'!J13</f>
        <v>0</v>
      </c>
      <c r="P54" s="148">
        <f t="shared" si="55"/>
        <v>0</v>
      </c>
      <c r="Q54" s="153">
        <f>'CK_23-24-25'!K13</f>
        <v>0</v>
      </c>
      <c r="R54" s="152">
        <f>'CK_23-24-25'!L13</f>
        <v>0</v>
      </c>
      <c r="S54" s="129">
        <f>'CK_23-24-25'!M13</f>
        <v>0</v>
      </c>
      <c r="T54" s="129">
        <f>'CK_23-24-25'!N13</f>
        <v>0</v>
      </c>
      <c r="U54" s="148">
        <f t="shared" si="65"/>
        <v>0</v>
      </c>
      <c r="V54" s="153">
        <f>'CK_23-24-25'!O13</f>
        <v>0</v>
      </c>
    </row>
    <row r="55" spans="1:22" s="5" customFormat="1" x14ac:dyDescent="0.3">
      <c r="B55" s="167" t="s">
        <v>337</v>
      </c>
      <c r="C55" s="142" t="e">
        <f>CK_22!D14</f>
        <v>#REF!</v>
      </c>
      <c r="D55" s="129" t="e">
        <f>CK_22!E14</f>
        <v>#REF!</v>
      </c>
      <c r="E55" s="129" t="e">
        <f>CK_22!F14</f>
        <v>#REF!</v>
      </c>
      <c r="F55" s="148" t="e">
        <f t="shared" si="51"/>
        <v>#REF!</v>
      </c>
      <c r="G55" s="154" t="e">
        <f>CK_22!G14</f>
        <v>#REF!</v>
      </c>
      <c r="H55" s="152" t="e">
        <f>'CK_23-24-25'!D14</f>
        <v>#REF!</v>
      </c>
      <c r="I55" s="129" t="e">
        <f>'CK_23-24-25'!E14</f>
        <v>#REF!</v>
      </c>
      <c r="J55" s="129" t="e">
        <f>'CK_23-24-25'!F14</f>
        <v>#REF!</v>
      </c>
      <c r="K55" s="148" t="e">
        <f t="shared" si="52"/>
        <v>#REF!</v>
      </c>
      <c r="L55" s="153" t="e">
        <f>'CK_23-24-25'!G14</f>
        <v>#REF!</v>
      </c>
      <c r="M55" s="152" t="e">
        <f>'CK_23-24-25'!H14</f>
        <v>#REF!</v>
      </c>
      <c r="N55" s="129" t="e">
        <f>'CK_23-24-25'!I14</f>
        <v>#REF!</v>
      </c>
      <c r="O55" s="129" t="e">
        <f>'CK_23-24-25'!J14</f>
        <v>#REF!</v>
      </c>
      <c r="P55" s="148" t="e">
        <f t="shared" si="55"/>
        <v>#REF!</v>
      </c>
      <c r="Q55" s="153" t="e">
        <f>'CK_23-24-25'!K14</f>
        <v>#REF!</v>
      </c>
      <c r="R55" s="152" t="e">
        <f>'CK_23-24-25'!L14</f>
        <v>#REF!</v>
      </c>
      <c r="S55" s="129" t="e">
        <f>'CK_23-24-25'!M14</f>
        <v>#REF!</v>
      </c>
      <c r="T55" s="129" t="e">
        <f>'CK_23-24-25'!N14</f>
        <v>#REF!</v>
      </c>
      <c r="U55" s="148" t="e">
        <f t="shared" si="65"/>
        <v>#REF!</v>
      </c>
      <c r="V55" s="153" t="e">
        <f>'CK_23-24-25'!O14</f>
        <v>#REF!</v>
      </c>
    </row>
    <row r="56" spans="1:22" s="5" customFormat="1" ht="18.75" x14ac:dyDescent="0.35">
      <c r="B56" s="138" t="s">
        <v>338</v>
      </c>
      <c r="C56" s="489" t="e">
        <f>C47+C48+C53+C54+C55</f>
        <v>#REF!</v>
      </c>
      <c r="D56" s="484" t="e">
        <f>D47+D48+D53+D54+D55</f>
        <v>#REF!</v>
      </c>
      <c r="E56" s="484" t="e">
        <f>E47+E48+E53+E54+E55</f>
        <v>#REF!</v>
      </c>
      <c r="F56" s="148" t="e">
        <f>SUM(C56:E56)</f>
        <v>#REF!</v>
      </c>
      <c r="G56" s="490" t="e">
        <f>G47+G48+G53+G54+G55</f>
        <v>#REF!</v>
      </c>
      <c r="H56" s="483" t="e">
        <f>H47+H48+H53+H54+H55</f>
        <v>#REF!</v>
      </c>
      <c r="I56" s="484" t="e">
        <f>I47+I48+I53+I54+I55</f>
        <v>#REF!</v>
      </c>
      <c r="J56" s="484" t="e">
        <f>J47+J48+J53+J54+J55</f>
        <v>#REF!</v>
      </c>
      <c r="K56" s="148" t="e">
        <f>SUM(H56:J56)</f>
        <v>#REF!</v>
      </c>
      <c r="L56" s="482" t="e">
        <f>L47+L48+L53+L54+L55</f>
        <v>#REF!</v>
      </c>
      <c r="M56" s="483" t="e">
        <f>M47+M48+M53+M54+M55</f>
        <v>#REF!</v>
      </c>
      <c r="N56" s="484" t="e">
        <f t="shared" ref="N56:Q56" si="66">N47+N48+N53+N54+N55</f>
        <v>#REF!</v>
      </c>
      <c r="O56" s="484" t="e">
        <f t="shared" si="66"/>
        <v>#REF!</v>
      </c>
      <c r="P56" s="148" t="e">
        <f>SUM(M56:O56)</f>
        <v>#REF!</v>
      </c>
      <c r="Q56" s="482" t="e">
        <f t="shared" si="66"/>
        <v>#REF!</v>
      </c>
      <c r="R56" s="483" t="e">
        <f>R47+R48+R53+R54+R55</f>
        <v>#REF!</v>
      </c>
      <c r="S56" s="484" t="e">
        <f t="shared" ref="S56:V56" si="67">S47+S48+S53+S54+S55</f>
        <v>#REF!</v>
      </c>
      <c r="T56" s="484" t="e">
        <f t="shared" si="67"/>
        <v>#REF!</v>
      </c>
      <c r="U56" s="148" t="e">
        <f>SUM(R56:T56)</f>
        <v>#REF!</v>
      </c>
      <c r="V56" s="482" t="e">
        <f t="shared" si="67"/>
        <v>#REF!</v>
      </c>
    </row>
    <row r="57" spans="1:22" s="5" customFormat="1" ht="18.75" x14ac:dyDescent="0.35">
      <c r="B57" s="138" t="s">
        <v>402</v>
      </c>
      <c r="C57" s="488">
        <f>'IN_COexp-RC-T'!C13</f>
        <v>0</v>
      </c>
      <c r="D57" s="67">
        <f>'IN_COexp-RC-T'!D13</f>
        <v>0</v>
      </c>
      <c r="E57" s="67">
        <f>'IN_COexp-RC-T'!E13</f>
        <v>0</v>
      </c>
      <c r="F57" s="148">
        <f>SUM(C57:E57)</f>
        <v>0</v>
      </c>
      <c r="G57" s="490" t="e">
        <f>'IN_COexp-RC-T'!#REF!</f>
        <v>#REF!</v>
      </c>
      <c r="H57" s="481" t="e">
        <f>'IN_COexp-RC-T'!#REF!</f>
        <v>#REF!</v>
      </c>
      <c r="I57" s="67" t="e">
        <f>'IN_COexp-RC-T'!#REF!</f>
        <v>#REF!</v>
      </c>
      <c r="J57" s="67" t="e">
        <f>'IN_COexp-RC-T'!#REF!</f>
        <v>#REF!</v>
      </c>
      <c r="K57" s="148" t="e">
        <f>SUM(H57:J57)</f>
        <v>#REF!</v>
      </c>
      <c r="L57" s="482" t="e">
        <f>'IN_COexp-RC-T'!#REF!</f>
        <v>#REF!</v>
      </c>
      <c r="M57" s="481" t="e">
        <f>'IN_COexp-RC-T'!#REF!</f>
        <v>#REF!</v>
      </c>
      <c r="N57" s="67" t="e">
        <f>'IN_COexp-RC-T'!#REF!</f>
        <v>#REF!</v>
      </c>
      <c r="O57" s="67" t="e">
        <f>'IN_COexp-RC-T'!#REF!</f>
        <v>#REF!</v>
      </c>
      <c r="P57" s="148" t="e">
        <f t="shared" ref="P57" si="68">SUM(M57:O57)</f>
        <v>#REF!</v>
      </c>
      <c r="Q57" s="482" t="e">
        <f>'IN_COexp-RC-T'!#REF!</f>
        <v>#REF!</v>
      </c>
      <c r="R57" s="481" t="e">
        <f>'IN_COexp-RC-T'!#REF!</f>
        <v>#REF!</v>
      </c>
      <c r="S57" s="67" t="e">
        <f>'IN_COexp-RC-T'!#REF!</f>
        <v>#REF!</v>
      </c>
      <c r="T57" s="67" t="e">
        <f>'IN_COexp-RC-T'!#REF!</f>
        <v>#REF!</v>
      </c>
      <c r="U57" s="148" t="e">
        <f t="shared" ref="U57:U59" si="69">SUM(R57:T57)</f>
        <v>#REF!</v>
      </c>
      <c r="V57" s="482" t="e">
        <f>'IN_COexp-RC-T'!#REF!</f>
        <v>#REF!</v>
      </c>
    </row>
    <row r="58" spans="1:22" s="5" customFormat="1" ht="18.75" x14ac:dyDescent="0.35">
      <c r="B58" s="138" t="s">
        <v>340</v>
      </c>
      <c r="C58" s="488">
        <f>'IN_COexp-RC-T'!C14</f>
        <v>0</v>
      </c>
      <c r="D58" s="67">
        <f>'IN_COexp-RC-T'!D14</f>
        <v>0</v>
      </c>
      <c r="E58" s="67">
        <f>'IN_COexp-RC-T'!E14</f>
        <v>0</v>
      </c>
      <c r="F58" s="148">
        <f>SUM(C58:E58)</f>
        <v>0</v>
      </c>
      <c r="G58" s="490" t="e">
        <f>'IN_COexp-RC-T'!#REF!</f>
        <v>#REF!</v>
      </c>
      <c r="H58" s="481" t="e">
        <f>'IN_COexp-RC-T'!#REF!</f>
        <v>#REF!</v>
      </c>
      <c r="I58" s="67" t="e">
        <f>'IN_COexp-RC-T'!#REF!</f>
        <v>#REF!</v>
      </c>
      <c r="J58" s="67" t="e">
        <f>'IN_COexp-RC-T'!#REF!</f>
        <v>#REF!</v>
      </c>
      <c r="K58" s="148" t="e">
        <f>SUM(H58:J58)</f>
        <v>#REF!</v>
      </c>
      <c r="L58" s="482" t="e">
        <f>'IN_COexp-RC-T'!#REF!</f>
        <v>#REF!</v>
      </c>
      <c r="M58" s="481" t="e">
        <f>'IN_COexp-RC-T'!#REF!</f>
        <v>#REF!</v>
      </c>
      <c r="N58" s="67" t="e">
        <f>'IN_COexp-RC-T'!#REF!</f>
        <v>#REF!</v>
      </c>
      <c r="O58" s="67" t="e">
        <f>'IN_COexp-RC-T'!#REF!</f>
        <v>#REF!</v>
      </c>
      <c r="P58" s="148" t="e">
        <f>SUM(M58:O58)</f>
        <v>#REF!</v>
      </c>
      <c r="Q58" s="482" t="e">
        <f>'IN_COexp-RC-T'!#REF!</f>
        <v>#REF!</v>
      </c>
      <c r="R58" s="481" t="e">
        <f>'IN_COexp-RC-T'!#REF!</f>
        <v>#REF!</v>
      </c>
      <c r="S58" s="67" t="e">
        <f>'IN_COexp-RC-T'!#REF!</f>
        <v>#REF!</v>
      </c>
      <c r="T58" s="67" t="e">
        <f>'IN_COexp-RC-T'!#REF!</f>
        <v>#REF!</v>
      </c>
      <c r="U58" s="148" t="e">
        <f>SUM(R58:T58)</f>
        <v>#REF!</v>
      </c>
      <c r="V58" s="482" t="e">
        <f>'IN_COexp-RC-T'!#REF!</f>
        <v>#REF!</v>
      </c>
    </row>
    <row r="59" spans="1:22" s="5" customFormat="1" ht="18.75" x14ac:dyDescent="0.35">
      <c r="B59" s="138" t="s">
        <v>341</v>
      </c>
      <c r="C59" s="488">
        <f>'IN_COexp-RC-T'!C15</f>
        <v>0</v>
      </c>
      <c r="D59" s="67">
        <f>'IN_COexp-RC-T'!D15</f>
        <v>0</v>
      </c>
      <c r="E59" s="67">
        <f>'IN_COexp-RC-T'!E15</f>
        <v>0</v>
      </c>
      <c r="F59" s="148">
        <f>SUM(C59:E59)</f>
        <v>0</v>
      </c>
      <c r="G59" s="490" t="e">
        <f>'IN_COexp-RC-T'!#REF!</f>
        <v>#REF!</v>
      </c>
      <c r="H59" s="481" t="e">
        <f>'IN_COexp-RC-T'!#REF!</f>
        <v>#REF!</v>
      </c>
      <c r="I59" s="67" t="e">
        <f>'IN_COexp-RC-T'!#REF!</f>
        <v>#REF!</v>
      </c>
      <c r="J59" s="67" t="e">
        <f>'IN_COexp-RC-T'!#REF!</f>
        <v>#REF!</v>
      </c>
      <c r="K59" s="148" t="e">
        <f>SUM(H59:J59)</f>
        <v>#REF!</v>
      </c>
      <c r="L59" s="482" t="e">
        <f>'IN_COexp-RC-T'!#REF!</f>
        <v>#REF!</v>
      </c>
      <c r="M59" s="481" t="e">
        <f>'IN_COexp-RC-T'!#REF!</f>
        <v>#REF!</v>
      </c>
      <c r="N59" s="67" t="e">
        <f>'IN_COexp-RC-T'!#REF!</f>
        <v>#REF!</v>
      </c>
      <c r="O59" s="67" t="e">
        <f>'IN_COexp-RC-T'!#REF!</f>
        <v>#REF!</v>
      </c>
      <c r="P59" s="148" t="e">
        <f>SUM(M59:O59)</f>
        <v>#REF!</v>
      </c>
      <c r="Q59" s="482" t="e">
        <f>'IN_COexp-RC-T'!#REF!</f>
        <v>#REF!</v>
      </c>
      <c r="R59" s="481" t="e">
        <f>'IN_COexp-RC-T'!#REF!</f>
        <v>#REF!</v>
      </c>
      <c r="S59" s="67" t="e">
        <f>'IN_COexp-RC-T'!#REF!</f>
        <v>#REF!</v>
      </c>
      <c r="T59" s="67" t="e">
        <f>'IN_COexp-RC-T'!#REF!</f>
        <v>#REF!</v>
      </c>
      <c r="U59" s="148" t="e">
        <f t="shared" si="69"/>
        <v>#REF!</v>
      </c>
      <c r="V59" s="482" t="e">
        <f>'IN_COexp-RC-T'!#REF!</f>
        <v>#REF!</v>
      </c>
    </row>
    <row r="60" spans="1:22" s="5" customFormat="1" x14ac:dyDescent="0.3">
      <c r="B60" s="168" t="s">
        <v>288</v>
      </c>
      <c r="C60" s="142" t="e">
        <f>'IN_COexp-RC-T'!#REF!</f>
        <v>#REF!</v>
      </c>
      <c r="D60" s="129" t="e">
        <f>'IN_COexp-RC-T'!#REF!</f>
        <v>#REF!</v>
      </c>
      <c r="E60" s="129" t="e">
        <f>'IN_COexp-RC-T'!#REF!</f>
        <v>#REF!</v>
      </c>
      <c r="F60" s="148" t="e">
        <f>+SUM(C60:E60)</f>
        <v>#REF!</v>
      </c>
      <c r="G60" s="154" t="e">
        <f>'IN_COexp-RC-T'!#REF!</f>
        <v>#REF!</v>
      </c>
      <c r="H60" s="142" t="e">
        <f>'IN_COexp-RC-T'!#REF!</f>
        <v>#REF!</v>
      </c>
      <c r="I60" s="129" t="e">
        <f>'IN_COexp-RC-T'!#REF!</f>
        <v>#REF!</v>
      </c>
      <c r="J60" s="129" t="e">
        <f>'IN_COexp-RC-T'!#REF!</f>
        <v>#REF!</v>
      </c>
      <c r="K60" s="148" t="e">
        <f>+SUM(H60:J60)</f>
        <v>#REF!</v>
      </c>
      <c r="L60" s="153" t="e">
        <f>'IN_COexp-RC-T'!#REF!</f>
        <v>#REF!</v>
      </c>
      <c r="M60" s="162"/>
      <c r="N60" s="141"/>
      <c r="O60" s="141"/>
      <c r="P60" s="110"/>
      <c r="Q60" s="163"/>
      <c r="R60" s="162"/>
      <c r="S60" s="141"/>
      <c r="T60" s="141"/>
      <c r="U60" s="110"/>
      <c r="V60" s="163"/>
    </row>
    <row r="61" spans="1:22" s="5" customFormat="1" ht="40.5" x14ac:dyDescent="0.3">
      <c r="B61" s="168" t="s">
        <v>289</v>
      </c>
      <c r="C61" s="142" t="e">
        <f>'IN_COexp-RC-T'!#REF!</f>
        <v>#REF!</v>
      </c>
      <c r="D61" s="129" t="e">
        <f>'IN_COexp-RC-T'!#REF!</f>
        <v>#REF!</v>
      </c>
      <c r="E61" s="129" t="e">
        <f>'IN_COexp-RC-T'!#REF!</f>
        <v>#REF!</v>
      </c>
      <c r="F61" s="148" t="e">
        <f>+SUM(C61:E61)</f>
        <v>#REF!</v>
      </c>
      <c r="G61" s="154" t="e">
        <f>'IN_COexp-RC-T'!#REF!</f>
        <v>#REF!</v>
      </c>
      <c r="H61" s="152" t="e">
        <f>'IN_COexp-RC-T'!#REF!</f>
        <v>#REF!</v>
      </c>
      <c r="I61" s="129" t="e">
        <f>'IN_COexp-RC-T'!#REF!</f>
        <v>#REF!</v>
      </c>
      <c r="J61" s="129" t="e">
        <f>'IN_COexp-RC-T'!#REF!</f>
        <v>#REF!</v>
      </c>
      <c r="K61" s="148" t="e">
        <f>+SUM(H61:J61)</f>
        <v>#REF!</v>
      </c>
      <c r="L61" s="153" t="e">
        <f>'IN_COexp-RC-T'!#REF!</f>
        <v>#REF!</v>
      </c>
      <c r="M61" s="152" t="e">
        <f>'IN_COexp-RC-T'!#REF!</f>
        <v>#REF!</v>
      </c>
      <c r="N61" s="129" t="e">
        <f>'IN_COexp-RC-T'!#REF!</f>
        <v>#REF!</v>
      </c>
      <c r="O61" s="129" t="e">
        <f>'IN_COexp-RC-T'!#REF!</f>
        <v>#REF!</v>
      </c>
      <c r="P61" s="148" t="e">
        <f>+SUM(M61:O61)</f>
        <v>#REF!</v>
      </c>
      <c r="Q61" s="153" t="e">
        <f>'IN_COexp-RC-T'!#REF!</f>
        <v>#REF!</v>
      </c>
      <c r="R61" s="152" t="e">
        <f>'IN_COexp-RC-T'!#REF!</f>
        <v>#REF!</v>
      </c>
      <c r="S61" s="129" t="e">
        <f>'IN_COexp-RC-T'!#REF!</f>
        <v>#REF!</v>
      </c>
      <c r="T61" s="129" t="e">
        <f>'IN_COexp-RC-T'!#REF!</f>
        <v>#REF!</v>
      </c>
      <c r="U61" s="148" t="e">
        <f>+SUM(R61:T61)</f>
        <v>#REF!</v>
      </c>
      <c r="V61" s="153" t="e">
        <f>'IN_COexp-RC-T'!#REF!</f>
        <v>#REF!</v>
      </c>
    </row>
    <row r="62" spans="1:22" s="5" customFormat="1" x14ac:dyDescent="0.3">
      <c r="B62" s="168" t="s">
        <v>290</v>
      </c>
      <c r="C62" s="142" t="e">
        <f>'IN_COexp-RC-T'!#REF!</f>
        <v>#REF!</v>
      </c>
      <c r="D62" s="129" t="e">
        <f>'IN_COexp-RC-T'!#REF!</f>
        <v>#REF!</v>
      </c>
      <c r="E62" s="129" t="e">
        <f>'IN_COexp-RC-T'!#REF!</f>
        <v>#REF!</v>
      </c>
      <c r="F62" s="148" t="e">
        <f>+SUM(C62:E62)</f>
        <v>#REF!</v>
      </c>
      <c r="G62" s="154" t="e">
        <f>'IN_COexp-RC-T'!#REF!</f>
        <v>#REF!</v>
      </c>
      <c r="H62" s="152" t="e">
        <f>'IN_COexp-RC-T'!#REF!</f>
        <v>#REF!</v>
      </c>
      <c r="I62" s="129" t="e">
        <f>'IN_COexp-RC-T'!#REF!</f>
        <v>#REF!</v>
      </c>
      <c r="J62" s="129" t="e">
        <f>'IN_COexp-RC-T'!#REF!</f>
        <v>#REF!</v>
      </c>
      <c r="K62" s="148" t="e">
        <f>+SUM(H62:J62)</f>
        <v>#REF!</v>
      </c>
      <c r="L62" s="153" t="e">
        <f>'IN_COexp-RC-T'!#REF!</f>
        <v>#REF!</v>
      </c>
      <c r="M62" s="162"/>
      <c r="N62" s="141"/>
      <c r="O62" s="141"/>
      <c r="P62" s="110"/>
      <c r="Q62" s="163"/>
      <c r="R62" s="162"/>
      <c r="S62" s="141"/>
      <c r="T62" s="141"/>
      <c r="U62" s="110"/>
      <c r="V62" s="163"/>
    </row>
    <row r="63" spans="1:22" s="5" customFormat="1" x14ac:dyDescent="0.3">
      <c r="B63" s="168" t="s">
        <v>291</v>
      </c>
      <c r="C63" s="142" t="e">
        <f>'IN_COexp-RC-T'!#REF!</f>
        <v>#REF!</v>
      </c>
      <c r="D63" s="129" t="e">
        <f>'IN_COexp-RC-T'!#REF!</f>
        <v>#REF!</v>
      </c>
      <c r="E63" s="129" t="e">
        <f>'IN_COexp-RC-T'!#REF!</f>
        <v>#REF!</v>
      </c>
      <c r="F63" s="148" t="e">
        <f>+SUM(C63:E63)</f>
        <v>#REF!</v>
      </c>
      <c r="G63" s="154" t="e">
        <f>'IN_COexp-RC-T'!#REF!</f>
        <v>#REF!</v>
      </c>
      <c r="H63" s="152" t="e">
        <f>'IN_COexp-RC-T'!#REF!</f>
        <v>#REF!</v>
      </c>
      <c r="I63" s="129" t="e">
        <f>'IN_COexp-RC-T'!#REF!</f>
        <v>#REF!</v>
      </c>
      <c r="J63" s="129" t="e">
        <f>'IN_COexp-RC-T'!#REF!</f>
        <v>#REF!</v>
      </c>
      <c r="K63" s="148" t="e">
        <f>+SUM(H63:J63)</f>
        <v>#REF!</v>
      </c>
      <c r="L63" s="153" t="e">
        <f>'IN_COexp-RC-T'!#REF!</f>
        <v>#REF!</v>
      </c>
      <c r="M63" s="152" t="e">
        <f>'IN_COexp-RC-T'!#REF!</f>
        <v>#REF!</v>
      </c>
      <c r="N63" s="129" t="e">
        <f>'IN_COexp-RC-T'!#REF!</f>
        <v>#REF!</v>
      </c>
      <c r="O63" s="129" t="e">
        <f>'IN_COexp-RC-T'!#REF!</f>
        <v>#REF!</v>
      </c>
      <c r="P63" s="148" t="e">
        <f>+SUM(M63:O63)</f>
        <v>#REF!</v>
      </c>
      <c r="Q63" s="153" t="e">
        <f>'IN_COexp-RC-T'!#REF!</f>
        <v>#REF!</v>
      </c>
      <c r="R63" s="152" t="e">
        <f>'IN_COexp-RC-T'!#REF!</f>
        <v>#REF!</v>
      </c>
      <c r="S63" s="129" t="e">
        <f>'IN_COexp-RC-T'!#REF!</f>
        <v>#REF!</v>
      </c>
      <c r="T63" s="129" t="e">
        <f>'IN_COexp-RC-T'!#REF!</f>
        <v>#REF!</v>
      </c>
      <c r="U63" s="148" t="e">
        <f>+SUM(R63:T63)</f>
        <v>#REF!</v>
      </c>
      <c r="V63" s="153" t="e">
        <f>'IN_COexp-RC-T'!#REF!</f>
        <v>#REF!</v>
      </c>
    </row>
    <row r="64" spans="1:22" s="5" customFormat="1" ht="28.5" x14ac:dyDescent="0.3">
      <c r="A64" s="139"/>
      <c r="B64" s="168" t="s">
        <v>292</v>
      </c>
      <c r="C64" s="109"/>
      <c r="D64" s="110"/>
      <c r="E64" s="110"/>
      <c r="F64" s="110"/>
      <c r="G64" s="111"/>
      <c r="H64" s="109"/>
      <c r="I64" s="110"/>
      <c r="J64" s="110"/>
      <c r="K64" s="110"/>
      <c r="L64" s="111"/>
      <c r="M64" s="109"/>
      <c r="N64" s="110"/>
      <c r="O64" s="110"/>
      <c r="P64" s="110"/>
      <c r="Q64" s="111"/>
      <c r="R64" s="109"/>
      <c r="S64" s="110"/>
      <c r="T64" s="110"/>
      <c r="U64" s="110"/>
      <c r="V64" s="111"/>
    </row>
    <row r="65" spans="1:22" s="5" customFormat="1" ht="19.5" x14ac:dyDescent="0.3">
      <c r="A65" s="139"/>
      <c r="B65" s="168" t="s">
        <v>293</v>
      </c>
      <c r="C65" s="109"/>
      <c r="D65" s="110"/>
      <c r="E65" s="110"/>
      <c r="F65" s="110"/>
      <c r="G65" s="111"/>
      <c r="H65" s="109"/>
      <c r="I65" s="110"/>
      <c r="J65" s="110"/>
      <c r="K65" s="110"/>
      <c r="L65" s="111"/>
      <c r="M65" s="109"/>
      <c r="N65" s="110"/>
      <c r="O65" s="110"/>
      <c r="P65" s="110"/>
      <c r="Q65" s="111"/>
      <c r="R65" s="109"/>
      <c r="S65" s="110"/>
      <c r="T65" s="110"/>
      <c r="U65" s="110"/>
      <c r="V65" s="111"/>
    </row>
    <row r="66" spans="1:22" s="5" customFormat="1" ht="40.5" x14ac:dyDescent="0.3">
      <c r="B66" s="168" t="s">
        <v>294</v>
      </c>
      <c r="C66" s="142" t="e">
        <f>'IN_COexp-RC-T'!#REF!</f>
        <v>#REF!</v>
      </c>
      <c r="D66" s="129" t="e">
        <f>'IN_COexp-RC-T'!#REF!</f>
        <v>#REF!</v>
      </c>
      <c r="E66" s="129" t="e">
        <f>'IN_COexp-RC-T'!#REF!</f>
        <v>#REF!</v>
      </c>
      <c r="F66" s="151" t="e">
        <f>+SUM(C66:E66)</f>
        <v>#REF!</v>
      </c>
      <c r="G66" s="154" t="e">
        <f>'IN_COexp-RC-T'!#REF!</f>
        <v>#REF!</v>
      </c>
      <c r="H66" s="152" t="e">
        <f>'IN_COexp-RC-T'!#REF!</f>
        <v>#REF!</v>
      </c>
      <c r="I66" s="129" t="e">
        <f>'IN_COexp-RC-T'!#REF!</f>
        <v>#REF!</v>
      </c>
      <c r="J66" s="129" t="e">
        <f>'IN_COexp-RC-T'!#REF!</f>
        <v>#REF!</v>
      </c>
      <c r="K66" s="148" t="e">
        <f>+SUM(H66:J66)</f>
        <v>#REF!</v>
      </c>
      <c r="L66" s="153" t="e">
        <f>'IN_COexp-RC-T'!#REF!</f>
        <v>#REF!</v>
      </c>
      <c r="M66" s="152" t="e">
        <f>'IN_COexp-RC-T'!#REF!</f>
        <v>#REF!</v>
      </c>
      <c r="N66" s="129" t="e">
        <f>'IN_COexp-RC-T'!#REF!</f>
        <v>#REF!</v>
      </c>
      <c r="O66" s="129" t="e">
        <f>'IN_COexp-RC-T'!#REF!</f>
        <v>#REF!</v>
      </c>
      <c r="P66" s="148" t="e">
        <f>+SUM(M66:O66)</f>
        <v>#REF!</v>
      </c>
      <c r="Q66" s="153" t="e">
        <f>'IN_COexp-RC-T'!#REF!</f>
        <v>#REF!</v>
      </c>
      <c r="R66" s="152" t="e">
        <f>'IN_COexp-RC-T'!#REF!</f>
        <v>#REF!</v>
      </c>
      <c r="S66" s="129" t="e">
        <f>'IN_COexp-RC-T'!#REF!</f>
        <v>#REF!</v>
      </c>
      <c r="T66" s="129" t="e">
        <f>'IN_COexp-RC-T'!#REF!</f>
        <v>#REF!</v>
      </c>
      <c r="U66" s="148" t="e">
        <f>+SUM(R66:T66)</f>
        <v>#REF!</v>
      </c>
      <c r="V66" s="153" t="e">
        <f>'IN_COexp-RC-T'!#REF!</f>
        <v>#REF!</v>
      </c>
    </row>
    <row r="67" spans="1:22" s="5" customFormat="1" ht="21.75" customHeight="1" x14ac:dyDescent="0.35">
      <c r="B67" s="138" t="s">
        <v>295</v>
      </c>
      <c r="C67" s="67" t="e">
        <f>SUM(C60:C66)</f>
        <v>#REF!</v>
      </c>
      <c r="D67" s="67" t="e">
        <f t="shared" ref="D67:E67" si="70">SUM(D60:D66)</f>
        <v>#REF!</v>
      </c>
      <c r="E67" s="67" t="e">
        <f t="shared" si="70"/>
        <v>#REF!</v>
      </c>
      <c r="F67" s="151" t="e">
        <f>+SUM(C67:E67)</f>
        <v>#REF!</v>
      </c>
      <c r="G67" s="490" t="e">
        <f>SUM(G60:G66)</f>
        <v>#REF!</v>
      </c>
      <c r="H67" s="67" t="e">
        <f t="shared" ref="H67:J67" si="71">SUM(H60:H66)</f>
        <v>#REF!</v>
      </c>
      <c r="I67" s="67" t="e">
        <f t="shared" si="71"/>
        <v>#REF!</v>
      </c>
      <c r="J67" s="67" t="e">
        <f t="shared" si="71"/>
        <v>#REF!</v>
      </c>
      <c r="K67" s="151" t="e">
        <f>+SUM(H67:J67)</f>
        <v>#REF!</v>
      </c>
      <c r="L67" s="490" t="e">
        <f>SUM(L60:L66)</f>
        <v>#REF!</v>
      </c>
      <c r="M67" s="67" t="e">
        <f t="shared" ref="M67:O67" si="72">SUM(M60:M66)</f>
        <v>#REF!</v>
      </c>
      <c r="N67" s="67" t="e">
        <f t="shared" si="72"/>
        <v>#REF!</v>
      </c>
      <c r="O67" s="67" t="e">
        <f t="shared" si="72"/>
        <v>#REF!</v>
      </c>
      <c r="P67" s="148" t="e">
        <f>SUM(M67:O67)</f>
        <v>#REF!</v>
      </c>
      <c r="Q67" s="490" t="e">
        <f>SUM(Q60:Q66)</f>
        <v>#REF!</v>
      </c>
      <c r="R67" s="67" t="e">
        <f>SUM(R60:R66)</f>
        <v>#REF!</v>
      </c>
      <c r="S67" s="67" t="e">
        <f t="shared" ref="S67:T67" si="73">SUM(S60:S66)</f>
        <v>#REF!</v>
      </c>
      <c r="T67" s="67" t="e">
        <f t="shared" si="73"/>
        <v>#REF!</v>
      </c>
      <c r="U67" s="151" t="e">
        <f>SUM(R67:T67)</f>
        <v>#REF!</v>
      </c>
      <c r="V67" s="490" t="e">
        <f>SUM(V60:V66)</f>
        <v>#REF!</v>
      </c>
    </row>
    <row r="68" spans="1:22" s="5" customFormat="1" ht="21.75" customHeight="1" x14ac:dyDescent="0.3">
      <c r="B68" s="455" t="s">
        <v>297</v>
      </c>
      <c r="C68" s="491"/>
      <c r="D68" s="487"/>
      <c r="E68" s="487"/>
      <c r="F68" s="492"/>
      <c r="G68" s="490" t="e">
        <f>+'IN_COexp-RC-T'!#REF!</f>
        <v>#REF!</v>
      </c>
      <c r="H68" s="486"/>
      <c r="I68" s="487"/>
      <c r="J68" s="487"/>
      <c r="K68" s="487"/>
      <c r="L68" s="485" t="e">
        <f>+'IN_COexp-RC-T'!#REF!</f>
        <v>#REF!</v>
      </c>
      <c r="M68" s="486"/>
      <c r="N68" s="487"/>
      <c r="O68" s="487"/>
      <c r="P68" s="487"/>
      <c r="Q68" s="485" t="e">
        <f>+'IN_COexp-RC-T'!#REF!</f>
        <v>#REF!</v>
      </c>
      <c r="R68" s="486"/>
      <c r="S68" s="487"/>
      <c r="T68" s="487"/>
      <c r="U68" s="487"/>
      <c r="V68" s="485" t="e">
        <f>+'IN_COexp-RC-T'!#REF!</f>
        <v>#REF!</v>
      </c>
    </row>
    <row r="69" spans="1:22" s="5" customFormat="1" x14ac:dyDescent="0.3">
      <c r="B69" s="454" t="s">
        <v>343</v>
      </c>
      <c r="C69" s="149"/>
      <c r="D69" s="110"/>
      <c r="E69" s="110"/>
      <c r="F69" s="493"/>
      <c r="G69" s="156"/>
      <c r="H69" s="152">
        <f>IN_Rimd!H22</f>
        <v>0</v>
      </c>
      <c r="I69" s="129">
        <f>IN_Rimd!I22</f>
        <v>0</v>
      </c>
      <c r="J69" s="129">
        <f>IN_Rimd!J22</f>
        <v>0</v>
      </c>
      <c r="K69" s="148">
        <f>+SUM(H69:J69)</f>
        <v>0</v>
      </c>
      <c r="L69" s="153">
        <f>IN_Rimd!L22</f>
        <v>0</v>
      </c>
      <c r="M69" s="152">
        <f>IN_Rimd!M22</f>
        <v>0</v>
      </c>
      <c r="N69" s="129">
        <f>IN_Rimd!N22</f>
        <v>0</v>
      </c>
      <c r="O69" s="129">
        <f>IN_Rimd!O22</f>
        <v>0</v>
      </c>
      <c r="P69" s="148">
        <f>SUM(M69:O69)</f>
        <v>0</v>
      </c>
      <c r="Q69" s="153">
        <f>IN_Rimd!Q22</f>
        <v>0</v>
      </c>
      <c r="R69" s="152">
        <f>IN_Rimd!R22</f>
        <v>0</v>
      </c>
      <c r="S69" s="129">
        <f>IN_Rimd!S22</f>
        <v>0</v>
      </c>
      <c r="T69" s="129">
        <f>IN_Rimd!T22</f>
        <v>0</v>
      </c>
      <c r="U69" s="148">
        <f>SUM(R69:T69)</f>
        <v>0</v>
      </c>
      <c r="V69" s="153">
        <f>IN_Rimd!V22</f>
        <v>0</v>
      </c>
    </row>
    <row r="70" spans="1:22" s="5" customFormat="1" ht="34.5" customHeight="1" thickBot="1" x14ac:dyDescent="0.35">
      <c r="B70" s="170" t="s">
        <v>403</v>
      </c>
      <c r="C70" s="407" t="e">
        <f>C41+C46+C56+C57+C58+C59+C67+C68</f>
        <v>#REF!</v>
      </c>
      <c r="D70" s="408" t="e">
        <f>D41+D46+D56+D57+D58+D59+D67+D68</f>
        <v>#REF!</v>
      </c>
      <c r="E70" s="408" t="e">
        <f>E41+E46+E56+E57+E58+E59+E67+E68</f>
        <v>#REF!</v>
      </c>
      <c r="F70" s="409" t="e">
        <f>+SUM(C70:E70)</f>
        <v>#REF!</v>
      </c>
      <c r="G70" s="410" t="e">
        <f>G41+G46+G56+G57+G58+G59+G67+G68</f>
        <v>#REF!</v>
      </c>
      <c r="H70" s="411" t="e">
        <f>H41+H46+H56+H57+H58+H59+H67+H68+H69</f>
        <v>#REF!</v>
      </c>
      <c r="I70" s="412" t="e">
        <f>I41+I46+I56+I57+I58+I59+I67+I68+I69</f>
        <v>#REF!</v>
      </c>
      <c r="J70" s="412" t="e">
        <f>J41+J46+J56+J57+J58+J59+J67+J68+J69</f>
        <v>#REF!</v>
      </c>
      <c r="K70" s="412" t="e">
        <f>+SUM(H70:J70)</f>
        <v>#REF!</v>
      </c>
      <c r="L70" s="413" t="e">
        <f>L41+L46+L56+L57+L58+L59+L67+L68+L69</f>
        <v>#REF!</v>
      </c>
      <c r="M70" s="414" t="e">
        <f t="shared" ref="M70:V70" si="74">M41+M46+M56+M57+M58+M59+M67+M68+M69</f>
        <v>#REF!</v>
      </c>
      <c r="N70" s="408" t="e">
        <f t="shared" si="74"/>
        <v>#REF!</v>
      </c>
      <c r="O70" s="408" t="e">
        <f t="shared" si="74"/>
        <v>#REF!</v>
      </c>
      <c r="P70" s="409" t="e">
        <f>+SUM(M70:O70)</f>
        <v>#REF!</v>
      </c>
      <c r="Q70" s="415" t="e">
        <f t="shared" si="74"/>
        <v>#REF!</v>
      </c>
      <c r="R70" s="411" t="e">
        <f t="shared" si="74"/>
        <v>#REF!</v>
      </c>
      <c r="S70" s="412" t="e">
        <f t="shared" si="74"/>
        <v>#REF!</v>
      </c>
      <c r="T70" s="412" t="e">
        <f t="shared" si="74"/>
        <v>#REF!</v>
      </c>
      <c r="U70" s="412" t="e">
        <f>+SUM(R70:T70)</f>
        <v>#REF!</v>
      </c>
      <c r="V70" s="413" t="e">
        <f t="shared" si="74"/>
        <v>#REF!</v>
      </c>
    </row>
    <row r="71" spans="1:22" s="5" customFormat="1" x14ac:dyDescent="0.3">
      <c r="I71" s="8"/>
      <c r="N71" s="70"/>
    </row>
    <row r="72" spans="1:22" s="5" customFormat="1" x14ac:dyDescent="0.3">
      <c r="B72" s="9"/>
      <c r="C72" s="1105">
        <v>2022</v>
      </c>
      <c r="D72" s="1105"/>
      <c r="E72" s="1105"/>
      <c r="F72" s="1105"/>
      <c r="G72" s="1105"/>
      <c r="H72" s="1115">
        <v>2023</v>
      </c>
      <c r="I72" s="1115"/>
      <c r="J72" s="1115"/>
      <c r="K72" s="1115"/>
      <c r="L72" s="1115"/>
      <c r="M72" s="1105">
        <v>2024</v>
      </c>
      <c r="N72" s="1105"/>
      <c r="O72" s="1105"/>
      <c r="P72" s="1105"/>
      <c r="Q72" s="1105"/>
      <c r="R72" s="1115">
        <v>2025</v>
      </c>
      <c r="S72" s="1115"/>
      <c r="T72" s="1115"/>
      <c r="U72" s="1115"/>
      <c r="V72" s="1115"/>
    </row>
    <row r="73" spans="1:22" s="131" customFormat="1" ht="38.1" customHeight="1" x14ac:dyDescent="0.25">
      <c r="C73" s="441">
        <f t="shared" ref="C73:V73" si="75">C40</f>
        <v>0</v>
      </c>
      <c r="D73" s="441">
        <f t="shared" si="75"/>
        <v>0</v>
      </c>
      <c r="E73" s="441" t="str">
        <f t="shared" si="75"/>
        <v>-</v>
      </c>
      <c r="F73" s="441" t="str">
        <f t="shared" si="75"/>
        <v>totale Gestori</v>
      </c>
      <c r="G73" s="441">
        <f t="shared" si="75"/>
        <v>0</v>
      </c>
      <c r="H73" s="442">
        <f t="shared" si="75"/>
        <v>0</v>
      </c>
      <c r="I73" s="442">
        <f t="shared" si="75"/>
        <v>0</v>
      </c>
      <c r="J73" s="442" t="str">
        <f t="shared" si="75"/>
        <v>-</v>
      </c>
      <c r="K73" s="442" t="str">
        <f t="shared" si="75"/>
        <v>totale Gestori</v>
      </c>
      <c r="L73" s="442">
        <f t="shared" si="75"/>
        <v>0</v>
      </c>
      <c r="M73" s="441">
        <f t="shared" si="75"/>
        <v>0</v>
      </c>
      <c r="N73" s="441">
        <f t="shared" si="75"/>
        <v>0</v>
      </c>
      <c r="O73" s="441" t="str">
        <f t="shared" si="75"/>
        <v>-</v>
      </c>
      <c r="P73" s="441" t="str">
        <f t="shared" si="75"/>
        <v>totale Gestori</v>
      </c>
      <c r="Q73" s="441">
        <f t="shared" si="75"/>
        <v>0</v>
      </c>
      <c r="R73" s="442">
        <f t="shared" si="75"/>
        <v>0</v>
      </c>
      <c r="S73" s="442">
        <f t="shared" si="75"/>
        <v>0</v>
      </c>
      <c r="T73" s="442" t="str">
        <f t="shared" si="75"/>
        <v>-</v>
      </c>
      <c r="U73" s="442" t="str">
        <f t="shared" si="75"/>
        <v>totale Gestori</v>
      </c>
      <c r="V73" s="442">
        <f t="shared" si="75"/>
        <v>0</v>
      </c>
    </row>
    <row r="74" spans="1:22" s="5" customFormat="1" ht="36" customHeight="1" x14ac:dyDescent="0.3">
      <c r="B74" s="404" t="s">
        <v>404</v>
      </c>
      <c r="C74" s="405" t="e">
        <f>C35+C70</f>
        <v>#REF!</v>
      </c>
      <c r="D74" s="405" t="e">
        <f t="shared" ref="D74:V74" si="76">D35+D70</f>
        <v>#REF!</v>
      </c>
      <c r="E74" s="405" t="e">
        <f t="shared" si="76"/>
        <v>#REF!</v>
      </c>
      <c r="F74" s="406" t="e">
        <f>SUM(C74:E74)</f>
        <v>#REF!</v>
      </c>
      <c r="G74" s="405" t="e">
        <f t="shared" si="76"/>
        <v>#REF!</v>
      </c>
      <c r="H74" s="405" t="e">
        <f t="shared" si="76"/>
        <v>#REF!</v>
      </c>
      <c r="I74" s="405" t="e">
        <f t="shared" si="76"/>
        <v>#REF!</v>
      </c>
      <c r="J74" s="405" t="e">
        <f t="shared" si="76"/>
        <v>#REF!</v>
      </c>
      <c r="K74" s="406" t="e">
        <f>SUM(H74:J74)</f>
        <v>#REF!</v>
      </c>
      <c r="L74" s="405" t="e">
        <f t="shared" si="76"/>
        <v>#REF!</v>
      </c>
      <c r="M74" s="405" t="e">
        <f>M35+M70</f>
        <v>#REF!</v>
      </c>
      <c r="N74" s="405" t="e">
        <f t="shared" si="76"/>
        <v>#REF!</v>
      </c>
      <c r="O74" s="405" t="e">
        <f t="shared" si="76"/>
        <v>#REF!</v>
      </c>
      <c r="P74" s="406" t="e">
        <f>SUM(M74:O74)</f>
        <v>#REF!</v>
      </c>
      <c r="Q74" s="405" t="e">
        <f t="shared" si="76"/>
        <v>#REF!</v>
      </c>
      <c r="R74" s="405" t="e">
        <f t="shared" si="76"/>
        <v>#REF!</v>
      </c>
      <c r="S74" s="405" t="e">
        <f t="shared" si="76"/>
        <v>#REF!</v>
      </c>
      <c r="T74" s="405" t="e">
        <f t="shared" si="76"/>
        <v>#REF!</v>
      </c>
      <c r="U74" s="406" t="e">
        <f>SUM(R74:T74)</f>
        <v>#REF!</v>
      </c>
      <c r="V74" s="405" t="e">
        <f t="shared" si="76"/>
        <v>#REF!</v>
      </c>
    </row>
    <row r="75" spans="1:22" s="5" customFormat="1" ht="24.75" customHeight="1" x14ac:dyDescent="0.3">
      <c r="G75" s="187" t="e">
        <f>F74+G74</f>
        <v>#REF!</v>
      </c>
      <c r="I75" s="8"/>
      <c r="L75" s="187" t="e">
        <f>K74+L74</f>
        <v>#REF!</v>
      </c>
      <c r="N75" s="70"/>
      <c r="Q75" s="187" t="e">
        <f>P74+Q74</f>
        <v>#REF!</v>
      </c>
      <c r="V75" s="187" t="e">
        <f>U74+V74</f>
        <v>#REF!</v>
      </c>
    </row>
    <row r="76" spans="1:22" s="5" customFormat="1" x14ac:dyDescent="0.3">
      <c r="I76" s="8"/>
      <c r="N76" s="70"/>
    </row>
    <row r="77" spans="1:22" s="5" customFormat="1" x14ac:dyDescent="0.3">
      <c r="I77" s="8"/>
      <c r="N77" s="70"/>
    </row>
    <row r="78" spans="1:22" s="5" customFormat="1" x14ac:dyDescent="0.3">
      <c r="I78" s="8"/>
      <c r="N78" s="70"/>
    </row>
    <row r="79" spans="1:22" s="137" customFormat="1" ht="33" customHeight="1" thickBot="1" x14ac:dyDescent="0.3">
      <c r="B79" s="135" t="s">
        <v>405</v>
      </c>
    </row>
    <row r="80" spans="1:22" s="5" customFormat="1" ht="17.25" thickTop="1" x14ac:dyDescent="0.3"/>
    <row r="81" spans="2:7" s="5" customFormat="1" x14ac:dyDescent="0.3">
      <c r="C81" s="6">
        <v>2022</v>
      </c>
      <c r="D81" s="6">
        <v>2023</v>
      </c>
      <c r="E81" s="6">
        <v>2024</v>
      </c>
      <c r="F81" s="6">
        <v>2025</v>
      </c>
      <c r="G81" s="71"/>
    </row>
    <row r="82" spans="2:7" s="5" customFormat="1" ht="19.5" x14ac:dyDescent="0.4">
      <c r="B82" s="72" t="s">
        <v>65</v>
      </c>
      <c r="C82" s="73">
        <f>Tabelle!C6</f>
        <v>1.7000000000000001E-2</v>
      </c>
      <c r="D82" s="73">
        <f>Tabelle!D6</f>
        <v>1.7000000000000001E-2</v>
      </c>
      <c r="E82" s="73">
        <f>Tabelle!E6</f>
        <v>1.7000000000000001E-2</v>
      </c>
      <c r="F82" s="73">
        <f>Tabelle!F6</f>
        <v>1.7000000000000001E-2</v>
      </c>
      <c r="G82" s="74"/>
    </row>
    <row r="83" spans="2:7" s="5" customFormat="1" ht="19.5" x14ac:dyDescent="0.4">
      <c r="B83" s="72" t="s">
        <v>68</v>
      </c>
      <c r="C83" s="73">
        <f>IN_Par_22!O19</f>
        <v>0</v>
      </c>
      <c r="D83" s="73">
        <f>'IN_Par_23-24-25'!$P$104</f>
        <v>0</v>
      </c>
      <c r="E83" s="73">
        <f>'IN_Par_23-24-25'!$P$104</f>
        <v>0</v>
      </c>
      <c r="F83" s="73">
        <f>'IN_Par_23-24-25'!$AA$104</f>
        <v>0</v>
      </c>
      <c r="G83" s="8"/>
    </row>
    <row r="84" spans="2:7" s="5" customFormat="1" ht="19.5" x14ac:dyDescent="0.4">
      <c r="B84" s="72" t="s">
        <v>69</v>
      </c>
      <c r="C84" s="73">
        <f>IN_Par_22!O20</f>
        <v>0</v>
      </c>
      <c r="D84" s="73">
        <f>'IN_Par_23-24-25'!E39</f>
        <v>0</v>
      </c>
      <c r="E84" s="73">
        <f>'IN_Par_23-24-25'!P39</f>
        <v>0</v>
      </c>
      <c r="F84" s="73">
        <f>'IN_Par_23-24-25'!AA39</f>
        <v>0</v>
      </c>
      <c r="G84" s="8"/>
    </row>
    <row r="85" spans="2:7" s="5" customFormat="1" ht="19.5" x14ac:dyDescent="0.4">
      <c r="B85" s="72" t="s">
        <v>71</v>
      </c>
      <c r="C85" s="73">
        <f>IN_Par_22!O21</f>
        <v>0</v>
      </c>
      <c r="D85" s="73">
        <f>'IN_Par_23-24-25'!E40</f>
        <v>0</v>
      </c>
      <c r="E85" s="73">
        <f>'IN_Par_23-24-25'!P40</f>
        <v>0</v>
      </c>
      <c r="F85" s="73">
        <f>'IN_Par_23-24-25'!AA40</f>
        <v>0</v>
      </c>
      <c r="G85" s="8"/>
    </row>
    <row r="86" spans="2:7" s="5" customFormat="1" ht="19.5" x14ac:dyDescent="0.4">
      <c r="B86" s="72" t="s">
        <v>74</v>
      </c>
      <c r="C86" s="73">
        <f>IN_Par_22!O22</f>
        <v>0</v>
      </c>
      <c r="D86" s="73">
        <f>'IN_Par_23-24-25'!$E$109</f>
        <v>0</v>
      </c>
      <c r="E86" s="73">
        <f>'IN_Par_23-24-25'!$P$109</f>
        <v>0</v>
      </c>
      <c r="F86" s="73">
        <f>'IN_Par_23-24-25'!$AA$109</f>
        <v>0</v>
      </c>
      <c r="G86" s="8"/>
    </row>
    <row r="87" spans="2:7" s="5" customFormat="1" ht="18.75" x14ac:dyDescent="0.35">
      <c r="B87" s="545" t="s">
        <v>406</v>
      </c>
      <c r="C87" s="400">
        <f>C82-C83+C84+C85+C86</f>
        <v>1.7000000000000001E-2</v>
      </c>
      <c r="D87" s="400">
        <f t="shared" ref="D87:F87" si="77">D82-D83+D84+D85+D86</f>
        <v>1.7000000000000001E-2</v>
      </c>
      <c r="E87" s="400">
        <f t="shared" si="77"/>
        <v>1.7000000000000001E-2</v>
      </c>
      <c r="F87" s="400">
        <f t="shared" si="77"/>
        <v>1.7000000000000001E-2</v>
      </c>
      <c r="G87" s="75"/>
    </row>
    <row r="88" spans="2:7" s="5" customFormat="1" x14ac:dyDescent="0.3">
      <c r="G88" s="8"/>
    </row>
    <row r="89" spans="2:7" s="5" customFormat="1" x14ac:dyDescent="0.3">
      <c r="C89" s="6">
        <v>2022</v>
      </c>
      <c r="D89" s="6">
        <v>2023</v>
      </c>
      <c r="E89" s="6">
        <v>2024</v>
      </c>
      <c r="F89" s="6">
        <v>2025</v>
      </c>
      <c r="G89" s="71"/>
    </row>
    <row r="90" spans="2:7" s="5" customFormat="1" ht="19.5" x14ac:dyDescent="0.35">
      <c r="B90" s="69" t="s">
        <v>407</v>
      </c>
      <c r="C90" s="38" t="e">
        <f>$G$75</f>
        <v>#REF!</v>
      </c>
      <c r="D90" s="38" t="e">
        <f>+L75</f>
        <v>#REF!</v>
      </c>
      <c r="E90" s="38" t="e">
        <f>+Q75</f>
        <v>#REF!</v>
      </c>
      <c r="F90" s="38" t="e">
        <f>+V75</f>
        <v>#REF!</v>
      </c>
      <c r="G90" s="76"/>
    </row>
    <row r="91" spans="2:7" s="5" customFormat="1" ht="19.5" x14ac:dyDescent="0.35">
      <c r="B91" s="69" t="s">
        <v>408</v>
      </c>
      <c r="C91" s="38" t="e">
        <f>'IN_COexp-RC-T'!#REF!</f>
        <v>#REF!</v>
      </c>
      <c r="D91" s="38" t="e">
        <f>PEF!F81</f>
        <v>#REF!</v>
      </c>
      <c r="E91" s="38" t="e">
        <f>PEF!I81</f>
        <v>#REF!</v>
      </c>
      <c r="F91" s="38" t="e">
        <f>PEF!L81</f>
        <v>#REF!</v>
      </c>
      <c r="G91" s="76"/>
    </row>
    <row r="92" spans="2:7" s="5" customFormat="1" ht="19.5" x14ac:dyDescent="0.35">
      <c r="B92" s="69" t="s">
        <v>409</v>
      </c>
      <c r="C92" s="38" t="e">
        <f>'IN_COexp-RC-T'!#REF!</f>
        <v>#REF!</v>
      </c>
      <c r="D92" s="38" t="e">
        <f>PEF!F82</f>
        <v>#REF!</v>
      </c>
      <c r="E92" s="38" t="e">
        <f>PEF!I82</f>
        <v>#REF!</v>
      </c>
      <c r="F92" s="38" t="e">
        <f>PEF!L82</f>
        <v>#REF!</v>
      </c>
      <c r="G92" s="76"/>
    </row>
    <row r="93" spans="2:7" s="5" customFormat="1" ht="19.5" x14ac:dyDescent="0.35">
      <c r="B93" s="69" t="s">
        <v>410</v>
      </c>
      <c r="C93" s="38" t="e">
        <f>'IN_COexp-RC-T'!#REF!</f>
        <v>#REF!</v>
      </c>
      <c r="D93" s="38" t="e">
        <f>SUM(D91:D92)</f>
        <v>#REF!</v>
      </c>
      <c r="E93" s="38" t="e">
        <f>SUM(E91:E92)</f>
        <v>#REF!</v>
      </c>
      <c r="F93" s="38" t="e">
        <f t="shared" ref="F93" si="78">SUM(F91:F92)</f>
        <v>#REF!</v>
      </c>
      <c r="G93" s="76"/>
    </row>
    <row r="94" spans="2:7" s="5" customFormat="1" ht="19.5" x14ac:dyDescent="0.35">
      <c r="B94" s="126" t="s">
        <v>411</v>
      </c>
      <c r="C94" s="401" t="e">
        <f>C90/C93</f>
        <v>#REF!</v>
      </c>
      <c r="D94" s="401" t="e">
        <f t="shared" ref="D94:F94" si="79">D90/D93</f>
        <v>#REF!</v>
      </c>
      <c r="E94" s="401" t="e">
        <f t="shared" si="79"/>
        <v>#REF!</v>
      </c>
      <c r="F94" s="401" t="e">
        <f t="shared" si="79"/>
        <v>#REF!</v>
      </c>
      <c r="G94" s="77"/>
    </row>
    <row r="95" spans="2:7" s="5" customFormat="1" x14ac:dyDescent="0.3">
      <c r="B95" s="127" t="s">
        <v>346</v>
      </c>
      <c r="C95" s="127" t="e">
        <f>IF(C$94&lt;=(1+C$87), "NO", "SI")</f>
        <v>#REF!</v>
      </c>
      <c r="D95" s="127" t="e">
        <f t="shared" ref="D95:F95" si="80">IF(D$94&lt;=(1+D$87), "NO", "SI")</f>
        <v>#REF!</v>
      </c>
      <c r="E95" s="127" t="e">
        <f t="shared" si="80"/>
        <v>#REF!</v>
      </c>
      <c r="F95" s="127" t="e">
        <f t="shared" si="80"/>
        <v>#REF!</v>
      </c>
      <c r="G95" s="78"/>
    </row>
    <row r="96" spans="2:7" s="5" customFormat="1" x14ac:dyDescent="0.3"/>
    <row r="97" s="5" customFormat="1" x14ac:dyDescent="0.3"/>
    <row r="98" s="5" customFormat="1" x14ac:dyDescent="0.3"/>
    <row r="99" s="5" customFormat="1" x14ac:dyDescent="0.3"/>
    <row r="100" s="5" customFormat="1" x14ac:dyDescent="0.3"/>
    <row r="101" s="5" customFormat="1" x14ac:dyDescent="0.3"/>
    <row r="102" s="5" customFormat="1" x14ac:dyDescent="0.3"/>
    <row r="103" s="5" customFormat="1" x14ac:dyDescent="0.3"/>
    <row r="104" s="5" customFormat="1" x14ac:dyDescent="0.3"/>
    <row r="105" s="5" customFormat="1" x14ac:dyDescent="0.3"/>
    <row r="106" s="5" customFormat="1" x14ac:dyDescent="0.3"/>
    <row r="107" s="5" customFormat="1" x14ac:dyDescent="0.3"/>
    <row r="108" s="5" customFormat="1" x14ac:dyDescent="0.3"/>
    <row r="109" s="5" customFormat="1" x14ac:dyDescent="0.3"/>
    <row r="110" s="5" customFormat="1" x14ac:dyDescent="0.3"/>
    <row r="111" s="5" customFormat="1" x14ac:dyDescent="0.3"/>
    <row r="112" s="5" customFormat="1" x14ac:dyDescent="0.3"/>
    <row r="113" s="5" customFormat="1" x14ac:dyDescent="0.3"/>
    <row r="114" s="5" customFormat="1" x14ac:dyDescent="0.3"/>
    <row r="115" s="5" customFormat="1" x14ac:dyDescent="0.3"/>
    <row r="116" s="5" customFormat="1" x14ac:dyDescent="0.3"/>
    <row r="117" s="5" customFormat="1" x14ac:dyDescent="0.3"/>
    <row r="118" s="5" customFormat="1" x14ac:dyDescent="0.3"/>
    <row r="119" s="5" customFormat="1" x14ac:dyDescent="0.3"/>
    <row r="120" s="5" customFormat="1" x14ac:dyDescent="0.3"/>
    <row r="121" s="5" customFormat="1" x14ac:dyDescent="0.3"/>
    <row r="122" s="5" customFormat="1" x14ac:dyDescent="0.3"/>
    <row r="123" s="5" customFormat="1" x14ac:dyDescent="0.3"/>
    <row r="124" s="5" customFormat="1" x14ac:dyDescent="0.3"/>
    <row r="125" s="5" customFormat="1" x14ac:dyDescent="0.3"/>
    <row r="126" s="5" customFormat="1" x14ac:dyDescent="0.3"/>
    <row r="127" s="5" customFormat="1" x14ac:dyDescent="0.3"/>
    <row r="128" s="5" customFormat="1" x14ac:dyDescent="0.3"/>
    <row r="129" s="5" customFormat="1" x14ac:dyDescent="0.3"/>
    <row r="130" s="5" customFormat="1" x14ac:dyDescent="0.3"/>
    <row r="131" s="5" customFormat="1" x14ac:dyDescent="0.3"/>
    <row r="132" s="5" customFormat="1" x14ac:dyDescent="0.3"/>
    <row r="133" s="5" customFormat="1" x14ac:dyDescent="0.3"/>
    <row r="134" s="5" customFormat="1" x14ac:dyDescent="0.3"/>
    <row r="135" s="5" customFormat="1" x14ac:dyDescent="0.3"/>
    <row r="136" s="5" customFormat="1" x14ac:dyDescent="0.3"/>
    <row r="137" s="5" customFormat="1" x14ac:dyDescent="0.3"/>
    <row r="138" s="5" customFormat="1" x14ac:dyDescent="0.3"/>
    <row r="139" s="5" customFormat="1" x14ac:dyDescent="0.3"/>
    <row r="140" s="5" customFormat="1" x14ac:dyDescent="0.3"/>
    <row r="141" s="5" customFormat="1" x14ac:dyDescent="0.3"/>
    <row r="142" s="5" customFormat="1" x14ac:dyDescent="0.3"/>
    <row r="143" s="5" customFormat="1" x14ac:dyDescent="0.3"/>
    <row r="144" s="5" customFormat="1" x14ac:dyDescent="0.3"/>
    <row r="145" s="5" customFormat="1" x14ac:dyDescent="0.3"/>
    <row r="146" s="5" customFormat="1" x14ac:dyDescent="0.3"/>
    <row r="147" s="5" customFormat="1" x14ac:dyDescent="0.3"/>
    <row r="148" s="5" customFormat="1" x14ac:dyDescent="0.3"/>
    <row r="149" s="5" customFormat="1" x14ac:dyDescent="0.3"/>
    <row r="150" s="5" customFormat="1" x14ac:dyDescent="0.3"/>
    <row r="151" s="5" customFormat="1" x14ac:dyDescent="0.3"/>
    <row r="152" s="5" customFormat="1" x14ac:dyDescent="0.3"/>
    <row r="153" s="5" customFormat="1" x14ac:dyDescent="0.3"/>
    <row r="154" s="5" customFormat="1" x14ac:dyDescent="0.3"/>
    <row r="155" s="5" customFormat="1" x14ac:dyDescent="0.3"/>
    <row r="156" s="5" customFormat="1" x14ac:dyDescent="0.3"/>
    <row r="157" s="5" customFormat="1" x14ac:dyDescent="0.3"/>
    <row r="158" s="5" customFormat="1" x14ac:dyDescent="0.3"/>
    <row r="159" s="5" customFormat="1" x14ac:dyDescent="0.3"/>
    <row r="160" s="5" customFormat="1" x14ac:dyDescent="0.3"/>
    <row r="161" s="5" customFormat="1" x14ac:dyDescent="0.3"/>
    <row r="162" s="5" customFormat="1" x14ac:dyDescent="0.3"/>
    <row r="163" s="5" customFormat="1" x14ac:dyDescent="0.3"/>
    <row r="164" s="5" customFormat="1" x14ac:dyDescent="0.3"/>
    <row r="165" s="5" customFormat="1" x14ac:dyDescent="0.3"/>
    <row r="166" s="5" customFormat="1" x14ac:dyDescent="0.3"/>
    <row r="167" s="5" customFormat="1" x14ac:dyDescent="0.3"/>
    <row r="168" s="5" customFormat="1" x14ac:dyDescent="0.3"/>
    <row r="169" s="5" customFormat="1" x14ac:dyDescent="0.3"/>
    <row r="170" s="5" customFormat="1" x14ac:dyDescent="0.3"/>
    <row r="171" s="5" customFormat="1" x14ac:dyDescent="0.3"/>
    <row r="172" s="5" customFormat="1" x14ac:dyDescent="0.3"/>
    <row r="173" s="5" customFormat="1" x14ac:dyDescent="0.3"/>
    <row r="174" s="5" customFormat="1" x14ac:dyDescent="0.3"/>
    <row r="175" s="5" customFormat="1" x14ac:dyDescent="0.3"/>
    <row r="176" s="5" customFormat="1" x14ac:dyDescent="0.3"/>
    <row r="177" s="5" customFormat="1" x14ac:dyDescent="0.3"/>
    <row r="178" s="5" customFormat="1" x14ac:dyDescent="0.3"/>
    <row r="179" s="5" customFormat="1" x14ac:dyDescent="0.3"/>
    <row r="180" s="5" customFormat="1" x14ac:dyDescent="0.3"/>
    <row r="181" s="5" customFormat="1" x14ac:dyDescent="0.3"/>
    <row r="182" s="5" customFormat="1" x14ac:dyDescent="0.3"/>
    <row r="183" s="5" customFormat="1" x14ac:dyDescent="0.3"/>
    <row r="184" s="5" customFormat="1" x14ac:dyDescent="0.3"/>
    <row r="185" s="5" customFormat="1" x14ac:dyDescent="0.3"/>
    <row r="186" s="5" customFormat="1" x14ac:dyDescent="0.3"/>
    <row r="187" s="5" customFormat="1" x14ac:dyDescent="0.3"/>
    <row r="188" s="5" customFormat="1" x14ac:dyDescent="0.3"/>
    <row r="189" s="5" customFormat="1" x14ac:dyDescent="0.3"/>
    <row r="190" s="5" customFormat="1" x14ac:dyDescent="0.3"/>
    <row r="191" s="5" customFormat="1" x14ac:dyDescent="0.3"/>
    <row r="192" s="5" customFormat="1" x14ac:dyDescent="0.3"/>
    <row r="193" s="5" customFormat="1" x14ac:dyDescent="0.3"/>
    <row r="194" s="5" customFormat="1" x14ac:dyDescent="0.3"/>
    <row r="195" s="5" customFormat="1" x14ac:dyDescent="0.3"/>
    <row r="196" s="5" customFormat="1" x14ac:dyDescent="0.3"/>
    <row r="197" s="5" customFormat="1" x14ac:dyDescent="0.3"/>
    <row r="198" s="5" customFormat="1" x14ac:dyDescent="0.3"/>
    <row r="199" s="5" customFormat="1" x14ac:dyDescent="0.3"/>
    <row r="200" s="5" customFormat="1" x14ac:dyDescent="0.3"/>
    <row r="201" s="5" customFormat="1" x14ac:dyDescent="0.3"/>
    <row r="202" s="5" customFormat="1" x14ac:dyDescent="0.3"/>
    <row r="203" s="5" customFormat="1" x14ac:dyDescent="0.3"/>
    <row r="204" s="5" customFormat="1" x14ac:dyDescent="0.3"/>
    <row r="205" s="5" customFormat="1" x14ac:dyDescent="0.3"/>
    <row r="206" s="5" customFormat="1" x14ac:dyDescent="0.3"/>
    <row r="207" s="5" customFormat="1" x14ac:dyDescent="0.3"/>
    <row r="208" s="5" customFormat="1" x14ac:dyDescent="0.3"/>
    <row r="209" s="5" customFormat="1" x14ac:dyDescent="0.3"/>
    <row r="210" s="5" customFormat="1" x14ac:dyDescent="0.3"/>
    <row r="211" s="5" customFormat="1" x14ac:dyDescent="0.3"/>
    <row r="212" s="5" customFormat="1" x14ac:dyDescent="0.3"/>
    <row r="213" s="5" customFormat="1" x14ac:dyDescent="0.3"/>
    <row r="214" s="5" customFormat="1" x14ac:dyDescent="0.3"/>
    <row r="215" s="5" customFormat="1" x14ac:dyDescent="0.3"/>
    <row r="216" s="5" customFormat="1" x14ac:dyDescent="0.3"/>
    <row r="217" s="5" customFormat="1" x14ac:dyDescent="0.3"/>
    <row r="218" s="5" customFormat="1" x14ac:dyDescent="0.3"/>
    <row r="219" s="5" customFormat="1" x14ac:dyDescent="0.3"/>
    <row r="220" s="5" customFormat="1" x14ac:dyDescent="0.3"/>
    <row r="221" s="5" customFormat="1" x14ac:dyDescent="0.3"/>
    <row r="222" s="5" customFormat="1" x14ac:dyDescent="0.3"/>
    <row r="223" s="5" customFormat="1" x14ac:dyDescent="0.3"/>
    <row r="224" s="5" customFormat="1" x14ac:dyDescent="0.3"/>
    <row r="225" s="5" customFormat="1" x14ac:dyDescent="0.3"/>
    <row r="226" s="5" customFormat="1" x14ac:dyDescent="0.3"/>
    <row r="227" s="5" customFormat="1" x14ac:dyDescent="0.3"/>
    <row r="228" s="5" customFormat="1" x14ac:dyDescent="0.3"/>
    <row r="229" s="5" customFormat="1" x14ac:dyDescent="0.3"/>
    <row r="230" s="5" customFormat="1" x14ac:dyDescent="0.3"/>
    <row r="231" s="5" customFormat="1" x14ac:dyDescent="0.3"/>
    <row r="232" s="5" customFormat="1" x14ac:dyDescent="0.3"/>
    <row r="233" s="5" customFormat="1" x14ac:dyDescent="0.3"/>
    <row r="234" s="5" customFormat="1" x14ac:dyDescent="0.3"/>
    <row r="235" s="5" customFormat="1" x14ac:dyDescent="0.3"/>
    <row r="236" s="5" customFormat="1" x14ac:dyDescent="0.3"/>
    <row r="237" s="5" customFormat="1" x14ac:dyDescent="0.3"/>
    <row r="238" s="5" customFormat="1" x14ac:dyDescent="0.3"/>
    <row r="239" s="5" customFormat="1" x14ac:dyDescent="0.3"/>
    <row r="240" s="5" customFormat="1" x14ac:dyDescent="0.3"/>
    <row r="241" s="5" customFormat="1" x14ac:dyDescent="0.3"/>
    <row r="242" s="5" customFormat="1" x14ac:dyDescent="0.3"/>
    <row r="243" s="5" customFormat="1" x14ac:dyDescent="0.3"/>
    <row r="244" s="5" customFormat="1" x14ac:dyDescent="0.3"/>
    <row r="245" s="5" customFormat="1" x14ac:dyDescent="0.3"/>
    <row r="246" s="5" customFormat="1" x14ac:dyDescent="0.3"/>
    <row r="247" s="5" customFormat="1" x14ac:dyDescent="0.3"/>
    <row r="248" s="5" customFormat="1" x14ac:dyDescent="0.3"/>
    <row r="249" s="5" customFormat="1" x14ac:dyDescent="0.3"/>
    <row r="250" s="5" customFormat="1" x14ac:dyDescent="0.3"/>
    <row r="251" s="5" customFormat="1" x14ac:dyDescent="0.3"/>
    <row r="252" s="5" customFormat="1" x14ac:dyDescent="0.3"/>
    <row r="253" s="5" customFormat="1" x14ac:dyDescent="0.3"/>
    <row r="254" s="5" customFormat="1" x14ac:dyDescent="0.3"/>
    <row r="255" s="5" customFormat="1" x14ac:dyDescent="0.3"/>
    <row r="256" s="5" customFormat="1" x14ac:dyDescent="0.3"/>
    <row r="257" s="5" customFormat="1" x14ac:dyDescent="0.3"/>
    <row r="258" s="5" customFormat="1" x14ac:dyDescent="0.3"/>
    <row r="259" s="5" customFormat="1" x14ac:dyDescent="0.3"/>
    <row r="260" s="5" customFormat="1" x14ac:dyDescent="0.3"/>
    <row r="261" s="5" customFormat="1" x14ac:dyDescent="0.3"/>
    <row r="262" s="5" customFormat="1" x14ac:dyDescent="0.3"/>
    <row r="263" s="5" customFormat="1" x14ac:dyDescent="0.3"/>
    <row r="264" s="5" customFormat="1" x14ac:dyDescent="0.3"/>
    <row r="265" s="5" customFormat="1" x14ac:dyDescent="0.3"/>
    <row r="266" s="5" customFormat="1" x14ac:dyDescent="0.3"/>
    <row r="267" s="5" customFormat="1" x14ac:dyDescent="0.3"/>
    <row r="268" s="5" customFormat="1" x14ac:dyDescent="0.3"/>
    <row r="269" s="5" customFormat="1" x14ac:dyDescent="0.3"/>
    <row r="270" s="5" customFormat="1" x14ac:dyDescent="0.3"/>
    <row r="271" s="5" customFormat="1" x14ac:dyDescent="0.3"/>
    <row r="272" s="5" customFormat="1" x14ac:dyDescent="0.3"/>
    <row r="273" s="5" customFormat="1" x14ac:dyDescent="0.3"/>
    <row r="274" s="5" customFormat="1" x14ac:dyDescent="0.3"/>
    <row r="275" s="5" customFormat="1" x14ac:dyDescent="0.3"/>
    <row r="276" s="5" customFormat="1" x14ac:dyDescent="0.3"/>
    <row r="277" s="5" customFormat="1" x14ac:dyDescent="0.3"/>
    <row r="278" s="5" customFormat="1" x14ac:dyDescent="0.3"/>
    <row r="279" s="5" customFormat="1" x14ac:dyDescent="0.3"/>
    <row r="280" s="5" customFormat="1" x14ac:dyDescent="0.3"/>
    <row r="281" s="5" customFormat="1" x14ac:dyDescent="0.3"/>
    <row r="282" s="5" customFormat="1" x14ac:dyDescent="0.3"/>
    <row r="283" s="5" customFormat="1" x14ac:dyDescent="0.3"/>
    <row r="284" s="5" customFormat="1" x14ac:dyDescent="0.3"/>
    <row r="285" s="5" customFormat="1" x14ac:dyDescent="0.3"/>
    <row r="286" s="5" customFormat="1" x14ac:dyDescent="0.3"/>
    <row r="287" s="5" customFormat="1" x14ac:dyDescent="0.3"/>
    <row r="288" s="5" customFormat="1" x14ac:dyDescent="0.3"/>
    <row r="289" s="5" customFormat="1" x14ac:dyDescent="0.3"/>
    <row r="290" s="5" customFormat="1" x14ac:dyDescent="0.3"/>
    <row r="291" s="5" customFormat="1" x14ac:dyDescent="0.3"/>
    <row r="292" s="5" customFormat="1" x14ac:dyDescent="0.3"/>
    <row r="293" s="5" customFormat="1" x14ac:dyDescent="0.3"/>
    <row r="294" s="5" customFormat="1" x14ac:dyDescent="0.3"/>
    <row r="295" s="5" customFormat="1" x14ac:dyDescent="0.3"/>
    <row r="296" s="5" customFormat="1" x14ac:dyDescent="0.3"/>
    <row r="297" s="5" customFormat="1" x14ac:dyDescent="0.3"/>
    <row r="298" s="5" customFormat="1" x14ac:dyDescent="0.3"/>
    <row r="299" s="5" customFormat="1" x14ac:dyDescent="0.3"/>
    <row r="300" s="5" customFormat="1" x14ac:dyDescent="0.3"/>
    <row r="301" s="5" customFormat="1" x14ac:dyDescent="0.3"/>
    <row r="302" s="5" customFormat="1" x14ac:dyDescent="0.3"/>
    <row r="303" s="5" customFormat="1" x14ac:dyDescent="0.3"/>
    <row r="304" s="5" customFormat="1" x14ac:dyDescent="0.3"/>
    <row r="305" s="5" customFormat="1" x14ac:dyDescent="0.3"/>
    <row r="306" s="5" customFormat="1" x14ac:dyDescent="0.3"/>
    <row r="307" s="5" customFormat="1" x14ac:dyDescent="0.3"/>
    <row r="308" s="5" customFormat="1" x14ac:dyDescent="0.3"/>
    <row r="309" s="5" customFormat="1" x14ac:dyDescent="0.3"/>
    <row r="310" s="5" customFormat="1" x14ac:dyDescent="0.3"/>
    <row r="311" s="5" customFormat="1" x14ac:dyDescent="0.3"/>
    <row r="312" s="5" customFormat="1" x14ac:dyDescent="0.3"/>
    <row r="313" s="5" customFormat="1" x14ac:dyDescent="0.3"/>
    <row r="314" s="5" customFormat="1" x14ac:dyDescent="0.3"/>
    <row r="315" s="5" customFormat="1" x14ac:dyDescent="0.3"/>
    <row r="316" s="5" customFormat="1" x14ac:dyDescent="0.3"/>
    <row r="317" s="5" customFormat="1" x14ac:dyDescent="0.3"/>
    <row r="318" s="5" customFormat="1" x14ac:dyDescent="0.3"/>
    <row r="319" s="5" customFormat="1" x14ac:dyDescent="0.3"/>
    <row r="320" s="5" customFormat="1" x14ac:dyDescent="0.3"/>
    <row r="321" s="5" customFormat="1" x14ac:dyDescent="0.3"/>
    <row r="322" s="5" customFormat="1" x14ac:dyDescent="0.3"/>
    <row r="323" s="5" customFormat="1" x14ac:dyDescent="0.3"/>
    <row r="324" s="5" customFormat="1" x14ac:dyDescent="0.3"/>
    <row r="325" s="5" customFormat="1" x14ac:dyDescent="0.3"/>
    <row r="326" s="5" customFormat="1" x14ac:dyDescent="0.3"/>
    <row r="327" s="5" customFormat="1" x14ac:dyDescent="0.3"/>
    <row r="328" s="5" customFormat="1" x14ac:dyDescent="0.3"/>
    <row r="329" s="5" customFormat="1" x14ac:dyDescent="0.3"/>
    <row r="330" s="5" customFormat="1" x14ac:dyDescent="0.3"/>
    <row r="331" s="5" customFormat="1" x14ac:dyDescent="0.3"/>
    <row r="332" s="5" customFormat="1" x14ac:dyDescent="0.3"/>
    <row r="333" s="5" customFormat="1" x14ac:dyDescent="0.3"/>
    <row r="334" s="5" customFormat="1" x14ac:dyDescent="0.3"/>
    <row r="335" s="5" customFormat="1" x14ac:dyDescent="0.3"/>
    <row r="336" s="5" customFormat="1" x14ac:dyDescent="0.3"/>
    <row r="337" s="5" customFormat="1" x14ac:dyDescent="0.3"/>
    <row r="338" s="5" customFormat="1" x14ac:dyDescent="0.3"/>
    <row r="339" s="5" customFormat="1" x14ac:dyDescent="0.3"/>
    <row r="340" s="5" customFormat="1" x14ac:dyDescent="0.3"/>
    <row r="341" s="5" customFormat="1" x14ac:dyDescent="0.3"/>
    <row r="342" s="5" customFormat="1" x14ac:dyDescent="0.3"/>
    <row r="343" s="5" customFormat="1" x14ac:dyDescent="0.3"/>
    <row r="344" s="5" customFormat="1" x14ac:dyDescent="0.3"/>
    <row r="345" s="5" customFormat="1" x14ac:dyDescent="0.3"/>
    <row r="346" s="5" customFormat="1" x14ac:dyDescent="0.3"/>
    <row r="347" s="5" customFormat="1" x14ac:dyDescent="0.3"/>
    <row r="348" s="5" customFormat="1" x14ac:dyDescent="0.3"/>
    <row r="349" s="5" customFormat="1" x14ac:dyDescent="0.3"/>
    <row r="350" s="5" customFormat="1" x14ac:dyDescent="0.3"/>
    <row r="351" s="5" customFormat="1" x14ac:dyDescent="0.3"/>
    <row r="352" s="5" customFormat="1" x14ac:dyDescent="0.3"/>
    <row r="353" s="5" customFormat="1" x14ac:dyDescent="0.3"/>
    <row r="354" s="5" customFormat="1" x14ac:dyDescent="0.3"/>
    <row r="355" s="5" customFormat="1" x14ac:dyDescent="0.3"/>
    <row r="356" s="5" customFormat="1" x14ac:dyDescent="0.3"/>
    <row r="357" s="5" customFormat="1" x14ac:dyDescent="0.3"/>
    <row r="358" s="5" customFormat="1" x14ac:dyDescent="0.3"/>
    <row r="359" s="5" customFormat="1" x14ac:dyDescent="0.3"/>
    <row r="360" s="5" customFormat="1" x14ac:dyDescent="0.3"/>
    <row r="361" s="5" customFormat="1" x14ac:dyDescent="0.3"/>
    <row r="362" s="5" customFormat="1" x14ac:dyDescent="0.3"/>
    <row r="363" s="5" customFormat="1" x14ac:dyDescent="0.3"/>
    <row r="364" s="5" customFormat="1" x14ac:dyDescent="0.3"/>
    <row r="365" s="5" customFormat="1" x14ac:dyDescent="0.3"/>
    <row r="366" s="5" customFormat="1" x14ac:dyDescent="0.3"/>
    <row r="367" s="5" customFormat="1" x14ac:dyDescent="0.3"/>
    <row r="368" s="5" customFormat="1" x14ac:dyDescent="0.3"/>
    <row r="369" s="5" customFormat="1" x14ac:dyDescent="0.3"/>
    <row r="370" s="5" customFormat="1" x14ac:dyDescent="0.3"/>
    <row r="371" s="5" customFormat="1" x14ac:dyDescent="0.3"/>
    <row r="372" s="5" customFormat="1" x14ac:dyDescent="0.3"/>
    <row r="373" s="5" customFormat="1" x14ac:dyDescent="0.3"/>
    <row r="374" s="5" customFormat="1" x14ac:dyDescent="0.3"/>
    <row r="375" s="5" customFormat="1" x14ac:dyDescent="0.3"/>
    <row r="376" s="5" customFormat="1" x14ac:dyDescent="0.3"/>
    <row r="377" s="5" customFormat="1" x14ac:dyDescent="0.3"/>
    <row r="378" s="5" customFormat="1" x14ac:dyDescent="0.3"/>
    <row r="379" s="5" customFormat="1" x14ac:dyDescent="0.3"/>
    <row r="380" s="5" customFormat="1" x14ac:dyDescent="0.3"/>
    <row r="381" s="5" customFormat="1" x14ac:dyDescent="0.3"/>
    <row r="382" s="5" customFormat="1" x14ac:dyDescent="0.3"/>
    <row r="383" s="5" customFormat="1" x14ac:dyDescent="0.3"/>
    <row r="384" s="5" customFormat="1" x14ac:dyDescent="0.3"/>
    <row r="385" s="5" customFormat="1" x14ac:dyDescent="0.3"/>
    <row r="386" s="5" customFormat="1" x14ac:dyDescent="0.3"/>
    <row r="387" s="5" customFormat="1" x14ac:dyDescent="0.3"/>
    <row r="388" s="5" customFormat="1" x14ac:dyDescent="0.3"/>
    <row r="389" s="5" customFormat="1" x14ac:dyDescent="0.3"/>
    <row r="390" s="5" customFormat="1" x14ac:dyDescent="0.3"/>
    <row r="391" s="5" customFormat="1" x14ac:dyDescent="0.3"/>
    <row r="392" s="5" customFormat="1" x14ac:dyDescent="0.3"/>
    <row r="393" s="5" customFormat="1" x14ac:dyDescent="0.3"/>
    <row r="394" s="5" customFormat="1" x14ac:dyDescent="0.3"/>
    <row r="395" s="5" customFormat="1" x14ac:dyDescent="0.3"/>
    <row r="396" s="5" customFormat="1" x14ac:dyDescent="0.3"/>
    <row r="397" s="5" customFormat="1" x14ac:dyDescent="0.3"/>
    <row r="398" s="5" customFormat="1" x14ac:dyDescent="0.3"/>
    <row r="399" s="5" customFormat="1" x14ac:dyDescent="0.3"/>
    <row r="400" s="5" customFormat="1" x14ac:dyDescent="0.3"/>
    <row r="401" s="5" customFormat="1" x14ac:dyDescent="0.3"/>
    <row r="402" s="5" customFormat="1" x14ac:dyDescent="0.3"/>
    <row r="403" s="5" customFormat="1" x14ac:dyDescent="0.3"/>
    <row r="404" s="5" customFormat="1" x14ac:dyDescent="0.3"/>
    <row r="405" s="5" customFormat="1" x14ac:dyDescent="0.3"/>
    <row r="406" s="5" customFormat="1" x14ac:dyDescent="0.3"/>
    <row r="407" s="5" customFormat="1" x14ac:dyDescent="0.3"/>
    <row r="408" s="5" customFormat="1" x14ac:dyDescent="0.3"/>
    <row r="409" s="5" customFormat="1" x14ac:dyDescent="0.3"/>
    <row r="410" s="5" customFormat="1" x14ac:dyDescent="0.3"/>
    <row r="411" s="5" customFormat="1" x14ac:dyDescent="0.3"/>
    <row r="412" s="5" customFormat="1" x14ac:dyDescent="0.3"/>
    <row r="413" s="5" customFormat="1" x14ac:dyDescent="0.3"/>
    <row r="414" s="5" customFormat="1" x14ac:dyDescent="0.3"/>
    <row r="415" s="5" customFormat="1" x14ac:dyDescent="0.3"/>
    <row r="416" s="5" customFormat="1" x14ac:dyDescent="0.3"/>
    <row r="417" s="5" customFormat="1" x14ac:dyDescent="0.3"/>
    <row r="418" s="5" customFormat="1" x14ac:dyDescent="0.3"/>
    <row r="419" s="5" customFormat="1" x14ac:dyDescent="0.3"/>
    <row r="420" s="5" customFormat="1" x14ac:dyDescent="0.3"/>
    <row r="421" s="5" customFormat="1" x14ac:dyDescent="0.3"/>
    <row r="422" s="5" customFormat="1" x14ac:dyDescent="0.3"/>
    <row r="423" s="5" customFormat="1" x14ac:dyDescent="0.3"/>
    <row r="424" s="5" customFormat="1" x14ac:dyDescent="0.3"/>
    <row r="425" s="5" customFormat="1" x14ac:dyDescent="0.3"/>
    <row r="426" s="5" customFormat="1" x14ac:dyDescent="0.3"/>
    <row r="427" s="5" customFormat="1" x14ac:dyDescent="0.3"/>
    <row r="428" s="5" customFormat="1" x14ac:dyDescent="0.3"/>
    <row r="429" s="5" customFormat="1" x14ac:dyDescent="0.3"/>
    <row r="430" s="5" customFormat="1" x14ac:dyDescent="0.3"/>
    <row r="431" s="5" customFormat="1" x14ac:dyDescent="0.3"/>
    <row r="432" s="5" customFormat="1" x14ac:dyDescent="0.3"/>
    <row r="433" s="5" customFormat="1" x14ac:dyDescent="0.3"/>
    <row r="434" s="5" customFormat="1" x14ac:dyDescent="0.3"/>
    <row r="435" s="5" customFormat="1" x14ac:dyDescent="0.3"/>
    <row r="436" s="5" customFormat="1" x14ac:dyDescent="0.3"/>
    <row r="437" s="5" customFormat="1" x14ac:dyDescent="0.3"/>
    <row r="438" s="5" customFormat="1" x14ac:dyDescent="0.3"/>
    <row r="439" s="5" customFormat="1" x14ac:dyDescent="0.3"/>
    <row r="440" s="5" customFormat="1" x14ac:dyDescent="0.3"/>
    <row r="441" s="5" customFormat="1" x14ac:dyDescent="0.3"/>
    <row r="442" s="5" customFormat="1" x14ac:dyDescent="0.3"/>
    <row r="443" s="5" customFormat="1" x14ac:dyDescent="0.3"/>
    <row r="444" s="5" customFormat="1" x14ac:dyDescent="0.3"/>
    <row r="445" s="5" customFormat="1" x14ac:dyDescent="0.3"/>
    <row r="446" s="5" customFormat="1" x14ac:dyDescent="0.3"/>
    <row r="447" s="5" customFormat="1" x14ac:dyDescent="0.3"/>
    <row r="448" s="5" customFormat="1" x14ac:dyDescent="0.3"/>
    <row r="449" s="5" customFormat="1" x14ac:dyDescent="0.3"/>
    <row r="450" s="5" customFormat="1" x14ac:dyDescent="0.3"/>
    <row r="451" s="5" customFormat="1" x14ac:dyDescent="0.3"/>
    <row r="452" s="5" customFormat="1" x14ac:dyDescent="0.3"/>
    <row r="453" s="5" customFormat="1" x14ac:dyDescent="0.3"/>
    <row r="454" s="5" customFormat="1" x14ac:dyDescent="0.3"/>
    <row r="455" s="5" customFormat="1" x14ac:dyDescent="0.3"/>
    <row r="456" s="5" customFormat="1" x14ac:dyDescent="0.3"/>
    <row r="457" s="5" customFormat="1" x14ac:dyDescent="0.3"/>
    <row r="458" s="5" customFormat="1" x14ac:dyDescent="0.3"/>
    <row r="459" s="5" customFormat="1" x14ac:dyDescent="0.3"/>
    <row r="460" s="5" customFormat="1" x14ac:dyDescent="0.3"/>
    <row r="461" s="5" customFormat="1" x14ac:dyDescent="0.3"/>
    <row r="462" s="5" customFormat="1" x14ac:dyDescent="0.3"/>
    <row r="463" s="5" customFormat="1" x14ac:dyDescent="0.3"/>
    <row r="464" s="5" customFormat="1" x14ac:dyDescent="0.3"/>
    <row r="465" s="5" customFormat="1" x14ac:dyDescent="0.3"/>
    <row r="466" s="5" customFormat="1" x14ac:dyDescent="0.3"/>
    <row r="467" s="5" customFormat="1" x14ac:dyDescent="0.3"/>
    <row r="468" s="5" customFormat="1" x14ac:dyDescent="0.3"/>
    <row r="469" s="5" customFormat="1" x14ac:dyDescent="0.3"/>
    <row r="470" s="5" customFormat="1" x14ac:dyDescent="0.3"/>
    <row r="471" s="5" customFormat="1" x14ac:dyDescent="0.3"/>
    <row r="472" s="5" customFormat="1" x14ac:dyDescent="0.3"/>
    <row r="473" s="5" customFormat="1" x14ac:dyDescent="0.3"/>
    <row r="474" s="5" customFormat="1" x14ac:dyDescent="0.3"/>
    <row r="475" s="5" customFormat="1" x14ac:dyDescent="0.3"/>
    <row r="476" s="5" customFormat="1" x14ac:dyDescent="0.3"/>
    <row r="477" s="5" customFormat="1" x14ac:dyDescent="0.3"/>
    <row r="478" s="5" customFormat="1" x14ac:dyDescent="0.3"/>
    <row r="479" s="5" customFormat="1" x14ac:dyDescent="0.3"/>
    <row r="480" s="5" customFormat="1" x14ac:dyDescent="0.3"/>
    <row r="481" s="5" customFormat="1" x14ac:dyDescent="0.3"/>
    <row r="482" s="5" customFormat="1" x14ac:dyDescent="0.3"/>
    <row r="483" s="5" customFormat="1" x14ac:dyDescent="0.3"/>
  </sheetData>
  <mergeCells count="14">
    <mergeCell ref="C72:G72"/>
    <mergeCell ref="B3:V3"/>
    <mergeCell ref="H39:L39"/>
    <mergeCell ref="M39:Q39"/>
    <mergeCell ref="R39:V39"/>
    <mergeCell ref="B37:V37"/>
    <mergeCell ref="C5:G5"/>
    <mergeCell ref="C39:G39"/>
    <mergeCell ref="H72:L72"/>
    <mergeCell ref="M72:Q72"/>
    <mergeCell ref="R72:V72"/>
    <mergeCell ref="H5:L5"/>
    <mergeCell ref="M5:Q5"/>
    <mergeCell ref="R5:V5"/>
  </mergeCells>
  <phoneticPr fontId="46" type="noConversion"/>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CC99"/>
  </sheetPr>
  <dimension ref="A1:FX484"/>
  <sheetViews>
    <sheetView zoomScaleNormal="100" workbookViewId="0">
      <pane xSplit="2" topLeftCell="C1" activePane="topRight" state="frozen"/>
      <selection pane="topRight" activeCell="E22" sqref="E22"/>
    </sheetView>
  </sheetViews>
  <sheetFormatPr defaultColWidth="9.140625" defaultRowHeight="16.5" x14ac:dyDescent="0.3"/>
  <cols>
    <col min="1" max="1" width="5.85546875" style="9" customWidth="1"/>
    <col min="2" max="2" width="77.28515625" style="9" customWidth="1"/>
    <col min="3" max="22" width="20.42578125" style="9" customWidth="1"/>
    <col min="23" max="16384" width="9.140625" style="9"/>
  </cols>
  <sheetData>
    <row r="1" spans="1:180" s="4" customFormat="1" ht="33" customHeight="1" thickBot="1" x14ac:dyDescent="0.3">
      <c r="B1" s="3" t="s">
        <v>412</v>
      </c>
    </row>
    <row r="2" spans="1:180" s="5" customFormat="1" ht="18" thickTop="1" thickBot="1" x14ac:dyDescent="0.35"/>
    <row r="3" spans="1:180" ht="17.25" thickBot="1" x14ac:dyDescent="0.35">
      <c r="A3" s="5"/>
      <c r="B3" s="1106" t="s">
        <v>396</v>
      </c>
      <c r="C3" s="1107"/>
      <c r="D3" s="1107"/>
      <c r="E3" s="1107"/>
      <c r="F3" s="1107"/>
      <c r="G3" s="1107"/>
      <c r="H3" s="1107"/>
      <c r="I3" s="1107"/>
      <c r="J3" s="1107"/>
      <c r="K3" s="1107"/>
      <c r="L3" s="1107"/>
      <c r="M3" s="1107"/>
      <c r="N3" s="1107"/>
      <c r="O3" s="1107"/>
      <c r="P3" s="1107"/>
      <c r="Q3" s="1107"/>
      <c r="R3" s="1107"/>
      <c r="S3" s="1107"/>
      <c r="T3" s="1107"/>
      <c r="U3" s="1107"/>
      <c r="V3" s="1108"/>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row>
    <row r="4" spans="1:180" s="5" customFormat="1" ht="5.25" customHeight="1" thickBot="1" x14ac:dyDescent="0.35"/>
    <row r="5" spans="1:180" x14ac:dyDescent="0.3">
      <c r="A5" s="5"/>
      <c r="B5" s="5"/>
      <c r="C5" s="1112">
        <v>2022</v>
      </c>
      <c r="D5" s="1113"/>
      <c r="E5" s="1113"/>
      <c r="F5" s="1113"/>
      <c r="G5" s="1114"/>
      <c r="H5" s="1109">
        <v>2023</v>
      </c>
      <c r="I5" s="1110"/>
      <c r="J5" s="1110"/>
      <c r="K5" s="1110"/>
      <c r="L5" s="1111"/>
      <c r="M5" s="1112">
        <v>2024</v>
      </c>
      <c r="N5" s="1113"/>
      <c r="O5" s="1113"/>
      <c r="P5" s="1113"/>
      <c r="Q5" s="1114"/>
      <c r="R5" s="1109">
        <v>2025</v>
      </c>
      <c r="S5" s="1110"/>
      <c r="T5" s="1110"/>
      <c r="U5" s="1110"/>
      <c r="V5" s="1111"/>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row>
    <row r="6" spans="1:180" s="440" customFormat="1" ht="38.1" customHeight="1" x14ac:dyDescent="0.25">
      <c r="A6" s="131"/>
      <c r="B6" s="131"/>
      <c r="C6" s="434">
        <f>CK_22!D5</f>
        <v>0</v>
      </c>
      <c r="D6" s="435">
        <f>CK_22!E5</f>
        <v>0</v>
      </c>
      <c r="E6" s="435" t="str">
        <f>CK_22!F5</f>
        <v>-</v>
      </c>
      <c r="F6" s="435" t="s">
        <v>268</v>
      </c>
      <c r="G6" s="436">
        <f>CK_22!$G$5</f>
        <v>0</v>
      </c>
      <c r="H6" s="437">
        <f t="shared" ref="H6:L6" si="0">C6</f>
        <v>0</v>
      </c>
      <c r="I6" s="438">
        <f t="shared" si="0"/>
        <v>0</v>
      </c>
      <c r="J6" s="438" t="str">
        <f t="shared" si="0"/>
        <v>-</v>
      </c>
      <c r="K6" s="438" t="str">
        <f t="shared" si="0"/>
        <v>totale Gestori</v>
      </c>
      <c r="L6" s="439">
        <f t="shared" si="0"/>
        <v>0</v>
      </c>
      <c r="M6" s="434">
        <f t="shared" ref="M6:Q6" si="1">C6</f>
        <v>0</v>
      </c>
      <c r="N6" s="435">
        <f t="shared" si="1"/>
        <v>0</v>
      </c>
      <c r="O6" s="435" t="str">
        <f t="shared" si="1"/>
        <v>-</v>
      </c>
      <c r="P6" s="435" t="str">
        <f t="shared" si="1"/>
        <v>totale Gestori</v>
      </c>
      <c r="Q6" s="436">
        <f t="shared" si="1"/>
        <v>0</v>
      </c>
      <c r="R6" s="437">
        <f t="shared" ref="R6:V6" si="2">C6</f>
        <v>0</v>
      </c>
      <c r="S6" s="438">
        <f t="shared" si="2"/>
        <v>0</v>
      </c>
      <c r="T6" s="438" t="str">
        <f t="shared" si="2"/>
        <v>-</v>
      </c>
      <c r="U6" s="438" t="str">
        <f t="shared" si="2"/>
        <v>totale Gestori</v>
      </c>
      <c r="V6" s="439">
        <f t="shared" si="2"/>
        <v>0</v>
      </c>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c r="AZ6" s="131"/>
      <c r="BA6" s="131"/>
      <c r="BB6" s="131"/>
      <c r="BC6" s="131"/>
      <c r="BD6" s="131"/>
      <c r="BE6" s="131"/>
      <c r="BF6" s="131"/>
      <c r="BG6" s="131"/>
      <c r="BH6" s="131"/>
      <c r="BI6" s="131"/>
      <c r="BJ6" s="131"/>
      <c r="BK6" s="131"/>
      <c r="BL6" s="131"/>
      <c r="BM6" s="131"/>
      <c r="BN6" s="131"/>
      <c r="BO6" s="131"/>
      <c r="BP6" s="131"/>
      <c r="BQ6" s="131"/>
      <c r="BR6" s="131"/>
      <c r="BS6" s="131"/>
      <c r="BT6" s="131"/>
      <c r="BU6" s="131"/>
      <c r="BV6" s="131"/>
      <c r="BW6" s="131"/>
      <c r="BX6" s="131"/>
      <c r="BY6" s="131"/>
      <c r="BZ6" s="131"/>
      <c r="CA6" s="131"/>
      <c r="CB6" s="131"/>
      <c r="CC6" s="131"/>
      <c r="CD6" s="131"/>
      <c r="CE6" s="131"/>
      <c r="CF6" s="131"/>
      <c r="CG6" s="131"/>
      <c r="CH6" s="131"/>
      <c r="CI6" s="131"/>
      <c r="CJ6" s="131"/>
      <c r="CK6" s="131"/>
      <c r="CL6" s="131"/>
      <c r="CM6" s="131"/>
      <c r="CN6" s="131"/>
      <c r="CO6" s="131"/>
      <c r="CP6" s="131"/>
      <c r="CQ6" s="131"/>
      <c r="CR6" s="131"/>
      <c r="CS6" s="131"/>
      <c r="CT6" s="131"/>
      <c r="CU6" s="131"/>
      <c r="CV6" s="131"/>
      <c r="CW6" s="131"/>
      <c r="CX6" s="131"/>
      <c r="CY6" s="131"/>
      <c r="CZ6" s="131"/>
      <c r="DA6" s="131"/>
      <c r="DB6" s="131"/>
      <c r="DC6" s="131"/>
      <c r="DD6" s="131"/>
      <c r="DE6" s="131"/>
      <c r="DF6" s="131"/>
      <c r="DG6" s="131"/>
      <c r="DH6" s="131"/>
      <c r="DI6" s="131"/>
      <c r="DJ6" s="131"/>
      <c r="DK6" s="131"/>
      <c r="DL6" s="131"/>
      <c r="DM6" s="131"/>
      <c r="DN6" s="131"/>
      <c r="DO6" s="131"/>
      <c r="DP6" s="131"/>
      <c r="DQ6" s="131"/>
      <c r="DR6" s="131"/>
      <c r="DS6" s="131"/>
      <c r="DT6" s="131"/>
      <c r="DU6" s="131"/>
      <c r="DV6" s="131"/>
      <c r="DW6" s="131"/>
      <c r="DX6" s="131"/>
      <c r="DY6" s="131"/>
      <c r="DZ6" s="131"/>
      <c r="EA6" s="131"/>
      <c r="EB6" s="131"/>
      <c r="EC6" s="131"/>
      <c r="ED6" s="131"/>
      <c r="EE6" s="131"/>
      <c r="EF6" s="131"/>
      <c r="EG6" s="131"/>
      <c r="EH6" s="131"/>
      <c r="EI6" s="131"/>
      <c r="EJ6" s="131"/>
      <c r="EK6" s="131"/>
      <c r="EL6" s="131"/>
      <c r="EM6" s="131"/>
      <c r="EN6" s="131"/>
      <c r="EO6" s="131"/>
      <c r="EP6" s="131"/>
      <c r="EQ6" s="131"/>
      <c r="ER6" s="131"/>
      <c r="ES6" s="131"/>
      <c r="ET6" s="131"/>
      <c r="EU6" s="131"/>
      <c r="EV6" s="131"/>
      <c r="EW6" s="131"/>
      <c r="EX6" s="131"/>
      <c r="EY6" s="131"/>
      <c r="EZ6" s="131"/>
      <c r="FA6" s="131"/>
      <c r="FB6" s="131"/>
      <c r="FC6" s="131"/>
      <c r="FD6" s="131"/>
      <c r="FE6" s="131"/>
      <c r="FF6" s="131"/>
      <c r="FG6" s="131"/>
      <c r="FH6" s="131"/>
      <c r="FI6" s="131"/>
      <c r="FJ6" s="131"/>
      <c r="FK6" s="131"/>
      <c r="FL6" s="131"/>
      <c r="FM6" s="131"/>
      <c r="FN6" s="131"/>
      <c r="FO6" s="131"/>
      <c r="FP6" s="131"/>
      <c r="FQ6" s="131"/>
      <c r="FR6" s="131"/>
      <c r="FS6" s="131"/>
      <c r="FT6" s="131"/>
      <c r="FU6" s="131"/>
      <c r="FV6" s="131"/>
    </row>
    <row r="7" spans="1:180" ht="19.5" customHeight="1" x14ac:dyDescent="0.35">
      <c r="A7" s="5"/>
      <c r="B7" s="171" t="s">
        <v>307</v>
      </c>
      <c r="C7" s="481">
        <f>+T_ante_detr.4.6!C7-'IN_Detr 4.6 del_363'!C7</f>
        <v>0</v>
      </c>
      <c r="D7" s="67">
        <f>+T_ante_detr.4.6!D7-'IN_Detr 4.6 del_363'!D7</f>
        <v>0</v>
      </c>
      <c r="E7" s="67">
        <f>+T_ante_detr.4.6!E7-'IN_Detr 4.6 del_363'!E7</f>
        <v>0</v>
      </c>
      <c r="F7" s="148">
        <f>SUM(C7:E7)</f>
        <v>0</v>
      </c>
      <c r="G7" s="482" t="e">
        <f>+T_ante_detr.4.6!G7-'IN_Detr 4.6 del_363'!G7</f>
        <v>#REF!</v>
      </c>
      <c r="H7" s="481">
        <f>+T_ante_detr.4.6!H7-'IN_Detr 4.6 del_363'!H7</f>
        <v>0</v>
      </c>
      <c r="I7" s="67">
        <f>+T_ante_detr.4.6!I7-'IN_Detr 4.6 del_363'!I7</f>
        <v>0</v>
      </c>
      <c r="J7" s="67">
        <f>+T_ante_detr.4.6!J7-'IN_Detr 4.6 del_363'!J7</f>
        <v>0</v>
      </c>
      <c r="K7" s="148">
        <f>SUM(H7:J7)</f>
        <v>0</v>
      </c>
      <c r="L7" s="482">
        <f>+T_ante_detr.4.6!L7-'IN_Detr 4.6 del_363'!L7</f>
        <v>0</v>
      </c>
      <c r="M7" s="481">
        <f>+T_ante_detr.4.6!M7-'IN_Detr 4.6 del_363'!M7</f>
        <v>0</v>
      </c>
      <c r="N7" s="67">
        <f>+T_ante_detr.4.6!N7-'IN_Detr 4.6 del_363'!N7</f>
        <v>0</v>
      </c>
      <c r="O7" s="67">
        <f>+T_ante_detr.4.6!O7-'IN_Detr 4.6 del_363'!O7</f>
        <v>0</v>
      </c>
      <c r="P7" s="148">
        <f>SUM(M7:O7)</f>
        <v>0</v>
      </c>
      <c r="Q7" s="482">
        <f>+T_ante_detr.4.6!Q7-'IN_Detr 4.6 del_363'!Q7</f>
        <v>0</v>
      </c>
      <c r="R7" s="481">
        <f>+T_ante_detr.4.6!R7-'IN_Detr 4.6 del_363'!R7</f>
        <v>0</v>
      </c>
      <c r="S7" s="67">
        <f>+T_ante_detr.4.6!S7-'IN_Detr 4.6 del_363'!S7</f>
        <v>0</v>
      </c>
      <c r="T7" s="67">
        <f>+T_ante_detr.4.6!T7-'IN_Detr 4.6 del_363'!T7</f>
        <v>0</v>
      </c>
      <c r="U7" s="148">
        <f>SUM(R7:T7)</f>
        <v>0</v>
      </c>
      <c r="V7" s="482">
        <f>+T_ante_detr.4.6!V7-'IN_Detr 4.6 del_363'!V7</f>
        <v>0</v>
      </c>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row>
    <row r="8" spans="1:180" ht="19.5" customHeight="1" x14ac:dyDescent="0.35">
      <c r="A8" s="5"/>
      <c r="B8" s="171" t="s">
        <v>308</v>
      </c>
      <c r="C8" s="481">
        <f>+T_ante_detr.4.6!C8-'IN_Detr 4.6 del_363'!C8</f>
        <v>0</v>
      </c>
      <c r="D8" s="67">
        <f>+T_ante_detr.4.6!D8-'IN_Detr 4.6 del_363'!D8</f>
        <v>0</v>
      </c>
      <c r="E8" s="67">
        <f>+T_ante_detr.4.6!E8-'IN_Detr 4.6 del_363'!E8</f>
        <v>0</v>
      </c>
      <c r="F8" s="148">
        <f t="shared" ref="F8:F15" si="3">SUM(C8:E8)</f>
        <v>0</v>
      </c>
      <c r="G8" s="482" t="e">
        <f>+T_ante_detr.4.6!G8-'IN_Detr 4.6 del_363'!G8</f>
        <v>#REF!</v>
      </c>
      <c r="H8" s="481">
        <f>+T_ante_detr.4.6!H8-'IN_Detr 4.6 del_363'!H8</f>
        <v>0</v>
      </c>
      <c r="I8" s="67">
        <f>+T_ante_detr.4.6!I8-'IN_Detr 4.6 del_363'!I8</f>
        <v>0</v>
      </c>
      <c r="J8" s="67">
        <f>+T_ante_detr.4.6!J8-'IN_Detr 4.6 del_363'!J8</f>
        <v>0</v>
      </c>
      <c r="K8" s="148">
        <f t="shared" ref="K8:K13" si="4">SUM(H8:J8)</f>
        <v>0</v>
      </c>
      <c r="L8" s="482">
        <f>+T_ante_detr.4.6!L8-'IN_Detr 4.6 del_363'!L8</f>
        <v>0</v>
      </c>
      <c r="M8" s="481">
        <f>+T_ante_detr.4.6!M8-'IN_Detr 4.6 del_363'!M8</f>
        <v>0</v>
      </c>
      <c r="N8" s="67">
        <f>+T_ante_detr.4.6!N8-'IN_Detr 4.6 del_363'!N8</f>
        <v>0</v>
      </c>
      <c r="O8" s="67">
        <f>+T_ante_detr.4.6!O8-'IN_Detr 4.6 del_363'!O8</f>
        <v>0</v>
      </c>
      <c r="P8" s="148">
        <f t="shared" ref="P8:P10" si="5">SUM(M8:O8)</f>
        <v>0</v>
      </c>
      <c r="Q8" s="482">
        <f>+T_ante_detr.4.6!Q8-'IN_Detr 4.6 del_363'!Q8</f>
        <v>0</v>
      </c>
      <c r="R8" s="481">
        <f>+T_ante_detr.4.6!R8-'IN_Detr 4.6 del_363'!R8</f>
        <v>0</v>
      </c>
      <c r="S8" s="67">
        <f>+T_ante_detr.4.6!S8-'IN_Detr 4.6 del_363'!S8</f>
        <v>0</v>
      </c>
      <c r="T8" s="67">
        <f>+T_ante_detr.4.6!T8-'IN_Detr 4.6 del_363'!T8</f>
        <v>0</v>
      </c>
      <c r="U8" s="148">
        <f t="shared" ref="U8:U10" si="6">SUM(R8:T8)</f>
        <v>0</v>
      </c>
      <c r="V8" s="482">
        <f>+T_ante_detr.4.6!V8-'IN_Detr 4.6 del_363'!V8</f>
        <v>0</v>
      </c>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row>
    <row r="9" spans="1:180" ht="19.5" customHeight="1" x14ac:dyDescent="0.35">
      <c r="A9" s="5"/>
      <c r="B9" s="171" t="s">
        <v>309</v>
      </c>
      <c r="C9" s="481">
        <f>+T_ante_detr.4.6!C9-'IN_Detr 4.6 del_363'!C9</f>
        <v>0</v>
      </c>
      <c r="D9" s="67">
        <f>+T_ante_detr.4.6!D9-'IN_Detr 4.6 del_363'!D9</f>
        <v>0</v>
      </c>
      <c r="E9" s="67">
        <f>+T_ante_detr.4.6!E9-'IN_Detr 4.6 del_363'!E9</f>
        <v>0</v>
      </c>
      <c r="F9" s="148">
        <f t="shared" si="3"/>
        <v>0</v>
      </c>
      <c r="G9" s="482" t="e">
        <f>+T_ante_detr.4.6!G9-'IN_Detr 4.6 del_363'!G9</f>
        <v>#REF!</v>
      </c>
      <c r="H9" s="481">
        <f>+T_ante_detr.4.6!H9-'IN_Detr 4.6 del_363'!H9</f>
        <v>0</v>
      </c>
      <c r="I9" s="67">
        <f>+T_ante_detr.4.6!I9-'IN_Detr 4.6 del_363'!I9</f>
        <v>0</v>
      </c>
      <c r="J9" s="67">
        <f>+T_ante_detr.4.6!J9-'IN_Detr 4.6 del_363'!J9</f>
        <v>0</v>
      </c>
      <c r="K9" s="148">
        <f t="shared" si="4"/>
        <v>0</v>
      </c>
      <c r="L9" s="482">
        <f>+T_ante_detr.4.6!L9-'IN_Detr 4.6 del_363'!L9</f>
        <v>0</v>
      </c>
      <c r="M9" s="481">
        <f>+T_ante_detr.4.6!M9-'IN_Detr 4.6 del_363'!M9</f>
        <v>0</v>
      </c>
      <c r="N9" s="67">
        <f>+T_ante_detr.4.6!N9-'IN_Detr 4.6 del_363'!N9</f>
        <v>0</v>
      </c>
      <c r="O9" s="67">
        <f>+T_ante_detr.4.6!O9-'IN_Detr 4.6 del_363'!O9</f>
        <v>0</v>
      </c>
      <c r="P9" s="148">
        <f t="shared" si="5"/>
        <v>0</v>
      </c>
      <c r="Q9" s="482">
        <f>+T_ante_detr.4.6!Q9-'IN_Detr 4.6 del_363'!Q9</f>
        <v>0</v>
      </c>
      <c r="R9" s="481">
        <f>+T_ante_detr.4.6!R9-'IN_Detr 4.6 del_363'!R9</f>
        <v>0</v>
      </c>
      <c r="S9" s="67">
        <f>+T_ante_detr.4.6!S9-'IN_Detr 4.6 del_363'!S9</f>
        <v>0</v>
      </c>
      <c r="T9" s="67">
        <f>+T_ante_detr.4.6!T9-'IN_Detr 4.6 del_363'!T9</f>
        <v>0</v>
      </c>
      <c r="U9" s="148">
        <f t="shared" si="6"/>
        <v>0</v>
      </c>
      <c r="V9" s="482">
        <f>+T_ante_detr.4.6!V9-'IN_Detr 4.6 del_363'!V9</f>
        <v>0</v>
      </c>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row>
    <row r="10" spans="1:180" ht="19.5" customHeight="1" x14ac:dyDescent="0.35">
      <c r="A10" s="5"/>
      <c r="B10" s="171" t="s">
        <v>310</v>
      </c>
      <c r="C10" s="481">
        <f>+T_ante_detr.4.6!C10-'IN_Detr 4.6 del_363'!C10</f>
        <v>0</v>
      </c>
      <c r="D10" s="67">
        <f>+T_ante_detr.4.6!D10-'IN_Detr 4.6 del_363'!D10</f>
        <v>0</v>
      </c>
      <c r="E10" s="67">
        <f>+T_ante_detr.4.6!E10-'IN_Detr 4.6 del_363'!E10</f>
        <v>0</v>
      </c>
      <c r="F10" s="148">
        <f t="shared" si="3"/>
        <v>0</v>
      </c>
      <c r="G10" s="482" t="e">
        <f>+T_ante_detr.4.6!G10-'IN_Detr 4.6 del_363'!G10</f>
        <v>#REF!</v>
      </c>
      <c r="H10" s="481">
        <f>+T_ante_detr.4.6!H10-'IN_Detr 4.6 del_363'!H10</f>
        <v>0</v>
      </c>
      <c r="I10" s="67">
        <f>+T_ante_detr.4.6!I10-'IN_Detr 4.6 del_363'!I10</f>
        <v>0</v>
      </c>
      <c r="J10" s="67">
        <f>+T_ante_detr.4.6!J10-'IN_Detr 4.6 del_363'!J10</f>
        <v>0</v>
      </c>
      <c r="K10" s="148">
        <f t="shared" si="4"/>
        <v>0</v>
      </c>
      <c r="L10" s="482">
        <f>+T_ante_detr.4.6!L10-'IN_Detr 4.6 del_363'!L10</f>
        <v>0</v>
      </c>
      <c r="M10" s="481">
        <f>+T_ante_detr.4.6!M10-'IN_Detr 4.6 del_363'!M10</f>
        <v>0</v>
      </c>
      <c r="N10" s="67">
        <f>+T_ante_detr.4.6!N10-'IN_Detr 4.6 del_363'!N10</f>
        <v>0</v>
      </c>
      <c r="O10" s="67">
        <f>+T_ante_detr.4.6!O10-'IN_Detr 4.6 del_363'!O10</f>
        <v>0</v>
      </c>
      <c r="P10" s="148">
        <f t="shared" si="5"/>
        <v>0</v>
      </c>
      <c r="Q10" s="482">
        <f>+T_ante_detr.4.6!Q10-'IN_Detr 4.6 del_363'!Q10</f>
        <v>0</v>
      </c>
      <c r="R10" s="481">
        <f>+T_ante_detr.4.6!R10-'IN_Detr 4.6 del_363'!R10</f>
        <v>0</v>
      </c>
      <c r="S10" s="67">
        <f>+T_ante_detr.4.6!S10-'IN_Detr 4.6 del_363'!S10</f>
        <v>0</v>
      </c>
      <c r="T10" s="67">
        <f>+T_ante_detr.4.6!T10-'IN_Detr 4.6 del_363'!T10</f>
        <v>0</v>
      </c>
      <c r="U10" s="148">
        <f t="shared" si="6"/>
        <v>0</v>
      </c>
      <c r="V10" s="482">
        <f>+T_ante_detr.4.6!V10-'IN_Detr 4.6 del_363'!V10</f>
        <v>0</v>
      </c>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row>
    <row r="11" spans="1:180" ht="19.5" customHeight="1" x14ac:dyDescent="0.35">
      <c r="A11" s="5"/>
      <c r="B11" s="171" t="s">
        <v>397</v>
      </c>
      <c r="C11" s="481">
        <f>'IN_COexp-RC-T'!C7</f>
        <v>0</v>
      </c>
      <c r="D11" s="67">
        <f>'IN_COexp-RC-T'!D7</f>
        <v>0</v>
      </c>
      <c r="E11" s="67">
        <f>'IN_COexp-RC-T'!E7</f>
        <v>0</v>
      </c>
      <c r="F11" s="148">
        <f t="shared" si="3"/>
        <v>0</v>
      </c>
      <c r="G11" s="482" t="e">
        <f>'IN_COexp-RC-T'!#REF!</f>
        <v>#REF!</v>
      </c>
      <c r="H11" s="481" t="e">
        <f>'IN_COexp-RC-T'!#REF!</f>
        <v>#REF!</v>
      </c>
      <c r="I11" s="67" t="e">
        <f>'IN_COexp-RC-T'!#REF!</f>
        <v>#REF!</v>
      </c>
      <c r="J11" s="67" t="e">
        <f>'IN_COexp-RC-T'!#REF!</f>
        <v>#REF!</v>
      </c>
      <c r="K11" s="148" t="e">
        <f t="shared" si="4"/>
        <v>#REF!</v>
      </c>
      <c r="L11" s="482" t="e">
        <f>'IN_COexp-RC-T'!#REF!</f>
        <v>#REF!</v>
      </c>
      <c r="M11" s="481" t="e">
        <f>'IN_COexp-RC-T'!#REF!</f>
        <v>#REF!</v>
      </c>
      <c r="N11" s="67" t="e">
        <f>'IN_COexp-RC-T'!#REF!</f>
        <v>#REF!</v>
      </c>
      <c r="O11" s="67" t="e">
        <f>'IN_COexp-RC-T'!#REF!</f>
        <v>#REF!</v>
      </c>
      <c r="P11" s="148" t="e">
        <f>SUM(M11:O11)</f>
        <v>#REF!</v>
      </c>
      <c r="Q11" s="482" t="e">
        <f>'IN_COexp-RC-T'!#REF!</f>
        <v>#REF!</v>
      </c>
      <c r="R11" s="481" t="e">
        <f>'IN_COexp-RC-T'!#REF!</f>
        <v>#REF!</v>
      </c>
      <c r="S11" s="67" t="e">
        <f>'IN_COexp-RC-T'!#REF!</f>
        <v>#REF!</v>
      </c>
      <c r="T11" s="67" t="e">
        <f>'IN_COexp-RC-T'!#REF!</f>
        <v>#REF!</v>
      </c>
      <c r="U11" s="148" t="e">
        <f>SUM(R11:T11)</f>
        <v>#REF!</v>
      </c>
      <c r="V11" s="482" t="e">
        <f>'IN_COexp-RC-T'!#REF!</f>
        <v>#REF!</v>
      </c>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row>
    <row r="12" spans="1:180" ht="19.5" customHeight="1" x14ac:dyDescent="0.35">
      <c r="A12" s="5"/>
      <c r="B12" s="171" t="s">
        <v>398</v>
      </c>
      <c r="C12" s="481">
        <f>'IN_COexp-RC-T'!C8</f>
        <v>0</v>
      </c>
      <c r="D12" s="67">
        <f>'IN_COexp-RC-T'!D8</f>
        <v>0</v>
      </c>
      <c r="E12" s="67">
        <f>'IN_COexp-RC-T'!E8</f>
        <v>0</v>
      </c>
      <c r="F12" s="148">
        <f t="shared" si="3"/>
        <v>0</v>
      </c>
      <c r="G12" s="482" t="e">
        <f>'IN_COexp-RC-T'!#REF!</f>
        <v>#REF!</v>
      </c>
      <c r="H12" s="481" t="e">
        <f>'IN_COexp-RC-T'!#REF!</f>
        <v>#REF!</v>
      </c>
      <c r="I12" s="67" t="e">
        <f>'IN_COexp-RC-T'!#REF!</f>
        <v>#REF!</v>
      </c>
      <c r="J12" s="67" t="e">
        <f>'IN_COexp-RC-T'!#REF!</f>
        <v>#REF!</v>
      </c>
      <c r="K12" s="148" t="e">
        <f t="shared" si="4"/>
        <v>#REF!</v>
      </c>
      <c r="L12" s="482" t="e">
        <f>'IN_COexp-RC-T'!#REF!</f>
        <v>#REF!</v>
      </c>
      <c r="M12" s="481" t="e">
        <f>'IN_COexp-RC-T'!#REF!</f>
        <v>#REF!</v>
      </c>
      <c r="N12" s="67" t="e">
        <f>'IN_COexp-RC-T'!#REF!</f>
        <v>#REF!</v>
      </c>
      <c r="O12" s="67" t="e">
        <f>'IN_COexp-RC-T'!#REF!</f>
        <v>#REF!</v>
      </c>
      <c r="P12" s="148" t="e">
        <f t="shared" ref="P12:P15" si="7">SUM(M12:O12)</f>
        <v>#REF!</v>
      </c>
      <c r="Q12" s="482" t="e">
        <f>'IN_COexp-RC-T'!#REF!</f>
        <v>#REF!</v>
      </c>
      <c r="R12" s="481" t="e">
        <f>'IN_COexp-RC-T'!#REF!</f>
        <v>#REF!</v>
      </c>
      <c r="S12" s="67" t="e">
        <f>'IN_COexp-RC-T'!#REF!</f>
        <v>#REF!</v>
      </c>
      <c r="T12" s="67" t="e">
        <f>'IN_COexp-RC-T'!#REF!</f>
        <v>#REF!</v>
      </c>
      <c r="U12" s="148" t="e">
        <f t="shared" ref="U12:U13" si="8">SUM(R12:T12)</f>
        <v>#REF!</v>
      </c>
      <c r="V12" s="482" t="e">
        <f>'IN_COexp-RC-T'!#REF!</f>
        <v>#REF!</v>
      </c>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row>
    <row r="13" spans="1:180" ht="19.5" customHeight="1" x14ac:dyDescent="0.35">
      <c r="A13" s="5"/>
      <c r="B13" s="171" t="s">
        <v>399</v>
      </c>
      <c r="C13" s="481">
        <f>'IN_COexp-RC-T'!C9</f>
        <v>0</v>
      </c>
      <c r="D13" s="67">
        <f>'IN_COexp-RC-T'!D9</f>
        <v>0</v>
      </c>
      <c r="E13" s="67">
        <f>'IN_COexp-RC-T'!E9</f>
        <v>0</v>
      </c>
      <c r="F13" s="148">
        <f t="shared" si="3"/>
        <v>0</v>
      </c>
      <c r="G13" s="482" t="e">
        <f>'IN_COexp-RC-T'!#REF!</f>
        <v>#REF!</v>
      </c>
      <c r="H13" s="481" t="e">
        <f>'IN_COexp-RC-T'!#REF!</f>
        <v>#REF!</v>
      </c>
      <c r="I13" s="67" t="e">
        <f>'IN_COexp-RC-T'!#REF!</f>
        <v>#REF!</v>
      </c>
      <c r="J13" s="67" t="e">
        <f>'IN_COexp-RC-T'!#REF!</f>
        <v>#REF!</v>
      </c>
      <c r="K13" s="148" t="e">
        <f t="shared" si="4"/>
        <v>#REF!</v>
      </c>
      <c r="L13" s="482" t="e">
        <f>'IN_COexp-RC-T'!#REF!</f>
        <v>#REF!</v>
      </c>
      <c r="M13" s="481" t="e">
        <f>'IN_COexp-RC-T'!#REF!</f>
        <v>#REF!</v>
      </c>
      <c r="N13" s="67" t="e">
        <f>'IN_COexp-RC-T'!#REF!</f>
        <v>#REF!</v>
      </c>
      <c r="O13" s="67" t="e">
        <f>'IN_COexp-RC-T'!#REF!</f>
        <v>#REF!</v>
      </c>
      <c r="P13" s="148" t="e">
        <f t="shared" si="7"/>
        <v>#REF!</v>
      </c>
      <c r="Q13" s="482" t="e">
        <f>'IN_COexp-RC-T'!#REF!</f>
        <v>#REF!</v>
      </c>
      <c r="R13" s="481" t="e">
        <f>'IN_COexp-RC-T'!#REF!</f>
        <v>#REF!</v>
      </c>
      <c r="S13" s="67" t="e">
        <f>'IN_COexp-RC-T'!#REF!</f>
        <v>#REF!</v>
      </c>
      <c r="T13" s="67" t="e">
        <f>'IN_COexp-RC-T'!#REF!</f>
        <v>#REF!</v>
      </c>
      <c r="U13" s="148" t="e">
        <f t="shared" si="8"/>
        <v>#REF!</v>
      </c>
      <c r="V13" s="482" t="e">
        <f>'IN_COexp-RC-T'!#REF!</f>
        <v>#REF!</v>
      </c>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row>
    <row r="14" spans="1:180" s="68" customFormat="1" ht="19.5" customHeight="1" x14ac:dyDescent="0.25">
      <c r="A14" s="33"/>
      <c r="B14" s="172" t="s">
        <v>81</v>
      </c>
      <c r="C14" s="179">
        <f>IF(IN_Par_22!G69="si",IN_Par_22!$I$75,IN_Par_22!E$75)</f>
        <v>0</v>
      </c>
      <c r="D14" s="177">
        <f>IF(IN_Par_22!$G$69="si",IN_Par_22!$I$75,IN_Par_22!F$75)</f>
        <v>0</v>
      </c>
      <c r="E14" s="177">
        <f>IF(IN_Par_22!$G$69="si",IN_Par_22!$I$75,IN_Par_22!G$75)</f>
        <v>0</v>
      </c>
      <c r="F14" s="184" t="str">
        <f>IF(IN_Par_22!$G$69="si",IN_Par_22!$I$75,"n.d.")</f>
        <v>n.d.</v>
      </c>
      <c r="G14" s="180">
        <f>IF(IN_Par_22!$G$69="si",IN_Par_22!$I$75,IN_Par_22!H$75)</f>
        <v>0</v>
      </c>
      <c r="H14" s="179">
        <f>IF('IN_Par_23-24-25'!$G$70="si",'IN_Par_23-24-25'!$I$76,'IN_Par_23-24-25'!E$76)</f>
        <v>0</v>
      </c>
      <c r="I14" s="177">
        <f>IF('IN_Par_23-24-25'!$G$70="si",'IN_Par_23-24-25'!$I$76,'IN_Par_23-24-25'!F$76)</f>
        <v>0</v>
      </c>
      <c r="J14" s="177">
        <f>IF('IN_Par_23-24-25'!$G$70="si",'IN_Par_23-24-25'!$I$76,'IN_Par_23-24-25'!G$76)</f>
        <v>0</v>
      </c>
      <c r="K14" s="184" t="str">
        <f>IF('IN_Par_23-24-25'!$G$70="si",'IN_Par_23-24-25'!$I$76,"n.d.")</f>
        <v>n.d.</v>
      </c>
      <c r="L14" s="180">
        <f>IF('IN_Par_23-24-25'!$G$70="si",'IN_Par_23-24-25'!$I$76,'IN_Par_23-24-25'!H$76)</f>
        <v>0</v>
      </c>
      <c r="M14" s="179">
        <f>IF('IN_Par_23-24-25'!$R$70="si",'IN_Par_23-24-25'!$T$76,'IN_Par_23-24-25'!P$76)</f>
        <v>0</v>
      </c>
      <c r="N14" s="177">
        <f>IF('IN_Par_23-24-25'!$R$70="si",'IN_Par_23-24-25'!$T$76,'IN_Par_23-24-25'!Q$76)</f>
        <v>0</v>
      </c>
      <c r="O14" s="177">
        <f>IF('IN_Par_23-24-25'!$R$70="si",'IN_Par_23-24-25'!$T$76,'IN_Par_23-24-25'!R$76)</f>
        <v>0</v>
      </c>
      <c r="P14" s="184" t="str">
        <f>IF('IN_Par_23-24-25'!$R$70="si",'IN_Par_23-24-25'!$T$76,"n.d.")</f>
        <v>n.d.</v>
      </c>
      <c r="Q14" s="180">
        <f>IF('IN_Par_23-24-25'!$R$70="si",'IN_Par_23-24-25'!$T$76,'IN_Par_23-24-25'!S$76)</f>
        <v>0</v>
      </c>
      <c r="R14" s="179">
        <f>IF('IN_Par_23-24-25'!$AC$70="si",'IN_Par_23-24-25'!$AE$76,'IN_Par_23-24-25'!AA$76)</f>
        <v>0</v>
      </c>
      <c r="S14" s="177">
        <f>IF('IN_Par_23-24-25'!$AC$70="si",'IN_Par_23-24-25'!$AE$76,'IN_Par_23-24-25'!AB$76)</f>
        <v>0</v>
      </c>
      <c r="T14" s="177">
        <f>IF('IN_Par_23-24-25'!$AC$70="si",'IN_Par_23-24-25'!$AE$76,'IN_Par_23-24-25'!AC$76)</f>
        <v>0</v>
      </c>
      <c r="U14" s="184" t="str">
        <f>IF('IN_Par_23-24-25'!$AC$70="si",'IN_Par_23-24-25'!$AE$76,"n.d.")</f>
        <v>n.d.</v>
      </c>
      <c r="V14" s="180">
        <f>IF('IN_Par_23-24-25'!$AC$70="si",'IN_Par_23-24-25'!$AE$76,'IN_Par_23-24-25'!AD$76)</f>
        <v>0</v>
      </c>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row>
    <row r="15" spans="1:180" s="68" customFormat="1" ht="19.5" customHeight="1" x14ac:dyDescent="0.3">
      <c r="A15" s="33"/>
      <c r="B15" s="172" t="s">
        <v>164</v>
      </c>
      <c r="C15" s="152">
        <f>IN_BIL_Gest_20!$E$10*(1+Tabelle!$C$4)*(1+Tabelle!$D$4)</f>
        <v>0</v>
      </c>
      <c r="D15" s="129">
        <f>IN_BIL_Gest_20!$E$70*(1+Tabelle!$C$4)*(1+Tabelle!$D$4)</f>
        <v>0</v>
      </c>
      <c r="E15" s="129">
        <f>IN_BIL_Gest_20!$E$130*(1+Tabelle!$C$4)*(1+Tabelle!$D$4)</f>
        <v>0</v>
      </c>
      <c r="F15" s="148">
        <f t="shared" si="3"/>
        <v>0</v>
      </c>
      <c r="G15" s="153" t="e">
        <f>#REF!*(1+Tabelle!$C$4)*(1+Tabelle!$D$4)</f>
        <v>#REF!</v>
      </c>
      <c r="H15" s="152">
        <f>IN_BIL_Gest_21!$E$10*(1+Tabelle!$D$4)*(1+Tabelle!$E$4)</f>
        <v>0</v>
      </c>
      <c r="I15" s="129">
        <f>IN_BIL_Gest_21!$E$70*(1+Tabelle!$D$4)*(1+Tabelle!$E$4)</f>
        <v>0</v>
      </c>
      <c r="J15" s="129">
        <f>IN_BIL_Gest_21!$E$130*(1+Tabelle!$D$4)*(1+Tabelle!$E$4)</f>
        <v>0</v>
      </c>
      <c r="K15" s="148">
        <f>SUM(H15:J15)</f>
        <v>0</v>
      </c>
      <c r="L15" s="153">
        <f>IN_BIL_Com_22!$E$10*(1+Tabelle!$D$4)*(1+Tabelle!$E$4)</f>
        <v>0</v>
      </c>
      <c r="M15" s="152">
        <f>H15</f>
        <v>0</v>
      </c>
      <c r="N15" s="129">
        <f t="shared" ref="N15:O15" si="9">I15</f>
        <v>0</v>
      </c>
      <c r="O15" s="129">
        <f t="shared" si="9"/>
        <v>0</v>
      </c>
      <c r="P15" s="148">
        <f t="shared" si="7"/>
        <v>0</v>
      </c>
      <c r="Q15" s="153">
        <f>L15</f>
        <v>0</v>
      </c>
      <c r="R15" s="152">
        <f>M15</f>
        <v>0</v>
      </c>
      <c r="S15" s="129">
        <f t="shared" ref="S15:V15" si="10">N15</f>
        <v>0</v>
      </c>
      <c r="T15" s="129">
        <f t="shared" si="10"/>
        <v>0</v>
      </c>
      <c r="U15" s="148">
        <f t="shared" ref="U15" si="11">SUM(R15:T15)</f>
        <v>0</v>
      </c>
      <c r="V15" s="153">
        <f t="shared" si="10"/>
        <v>0</v>
      </c>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c r="CW15" s="33"/>
      <c r="CX15" s="33"/>
      <c r="CY15" s="33"/>
      <c r="CZ15" s="33"/>
      <c r="DA15" s="33"/>
      <c r="DB15" s="33"/>
      <c r="DC15" s="33"/>
      <c r="DD15" s="33"/>
      <c r="DE15" s="33"/>
      <c r="DF15" s="33"/>
      <c r="DG15" s="33"/>
      <c r="DH15" s="33"/>
      <c r="DI15" s="33"/>
      <c r="DJ15" s="33"/>
      <c r="DK15" s="33"/>
      <c r="DL15" s="33"/>
      <c r="DM15" s="33"/>
      <c r="DN15" s="33"/>
      <c r="DO15" s="33"/>
      <c r="DP15" s="33"/>
      <c r="DQ15" s="33"/>
      <c r="DR15" s="33"/>
      <c r="DS15" s="33"/>
      <c r="DT15" s="33"/>
      <c r="DU15" s="33"/>
      <c r="DV15" s="33"/>
      <c r="DW15" s="33"/>
      <c r="DX15" s="33"/>
      <c r="DY15" s="33"/>
      <c r="DZ15" s="33"/>
      <c r="EA15" s="33"/>
      <c r="EB15" s="33"/>
      <c r="EC15" s="33"/>
      <c r="ED15" s="33"/>
      <c r="EE15" s="33"/>
      <c r="EF15" s="33"/>
      <c r="EG15" s="33"/>
      <c r="EH15" s="33"/>
      <c r="EI15" s="33"/>
      <c r="EJ15" s="33"/>
      <c r="EK15" s="33"/>
      <c r="EL15" s="33"/>
      <c r="EM15" s="33"/>
      <c r="EN15" s="33"/>
      <c r="EO15" s="33"/>
      <c r="EP15" s="33"/>
      <c r="EQ15" s="33"/>
      <c r="ER15" s="33"/>
      <c r="ES15" s="33"/>
      <c r="ET15" s="33"/>
      <c r="EU15" s="33"/>
      <c r="EV15" s="33"/>
      <c r="EW15" s="33"/>
      <c r="EX15" s="33"/>
      <c r="EY15" s="33"/>
      <c r="EZ15" s="33"/>
      <c r="FA15" s="33"/>
      <c r="FB15" s="33"/>
      <c r="FC15" s="33"/>
      <c r="FD15" s="33"/>
      <c r="FE15" s="33"/>
      <c r="FF15" s="33"/>
      <c r="FG15" s="33"/>
      <c r="FH15" s="33"/>
      <c r="FI15" s="33"/>
      <c r="FJ15" s="33"/>
      <c r="FK15" s="33"/>
      <c r="FL15" s="33"/>
      <c r="FM15" s="33"/>
      <c r="FN15" s="33"/>
      <c r="FO15" s="33"/>
      <c r="FP15" s="33"/>
      <c r="FQ15" s="33"/>
      <c r="FR15" s="33"/>
      <c r="FS15" s="33"/>
      <c r="FT15" s="33"/>
      <c r="FU15" s="33"/>
      <c r="FV15" s="33"/>
    </row>
    <row r="16" spans="1:180" ht="19.5" customHeight="1" x14ac:dyDescent="0.35">
      <c r="A16" s="5"/>
      <c r="B16" s="171" t="s">
        <v>314</v>
      </c>
      <c r="C16" s="483">
        <f>C14*C15</f>
        <v>0</v>
      </c>
      <c r="D16" s="484">
        <f t="shared" ref="D16:G16" si="12">D14*D15</f>
        <v>0</v>
      </c>
      <c r="E16" s="484">
        <f t="shared" si="12"/>
        <v>0</v>
      </c>
      <c r="F16" s="148">
        <f>SUM(C16:E16)</f>
        <v>0</v>
      </c>
      <c r="G16" s="485" t="e">
        <f t="shared" si="12"/>
        <v>#REF!</v>
      </c>
      <c r="H16" s="483">
        <f>H14*H15</f>
        <v>0</v>
      </c>
      <c r="I16" s="484">
        <f t="shared" ref="I16:J16" si="13">I14*I15</f>
        <v>0</v>
      </c>
      <c r="J16" s="484">
        <f t="shared" si="13"/>
        <v>0</v>
      </c>
      <c r="K16" s="148">
        <f>SUM(H16:J16)</f>
        <v>0</v>
      </c>
      <c r="L16" s="485">
        <f>L14*L15</f>
        <v>0</v>
      </c>
      <c r="M16" s="483">
        <f>M14*M15</f>
        <v>0</v>
      </c>
      <c r="N16" s="484">
        <f t="shared" ref="N16:O16" si="14">N14*N15</f>
        <v>0</v>
      </c>
      <c r="O16" s="484">
        <f t="shared" si="14"/>
        <v>0</v>
      </c>
      <c r="P16" s="148">
        <f>SUM(M16:O16)</f>
        <v>0</v>
      </c>
      <c r="Q16" s="485">
        <f t="shared" ref="Q16" si="15">Q14*Q15</f>
        <v>0</v>
      </c>
      <c r="R16" s="483">
        <f>R14*R15</f>
        <v>0</v>
      </c>
      <c r="S16" s="484">
        <f t="shared" ref="S16:T16" si="16">S14*S15</f>
        <v>0</v>
      </c>
      <c r="T16" s="484">
        <f t="shared" si="16"/>
        <v>0</v>
      </c>
      <c r="U16" s="148">
        <f>SUM(R16:T16)</f>
        <v>0</v>
      </c>
      <c r="V16" s="485">
        <f t="shared" ref="V16" si="17">V14*V15</f>
        <v>0</v>
      </c>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row>
    <row r="17" spans="1:178" s="68" customFormat="1" ht="31.5" customHeight="1" x14ac:dyDescent="0.25">
      <c r="A17" s="33"/>
      <c r="B17" s="172" t="s">
        <v>81</v>
      </c>
      <c r="C17" s="179">
        <f t="shared" ref="C17:V17" si="18">C14</f>
        <v>0</v>
      </c>
      <c r="D17" s="177">
        <f t="shared" si="18"/>
        <v>0</v>
      </c>
      <c r="E17" s="177">
        <f t="shared" si="18"/>
        <v>0</v>
      </c>
      <c r="F17" s="184" t="str">
        <f t="shared" si="18"/>
        <v>n.d.</v>
      </c>
      <c r="G17" s="180">
        <f t="shared" si="18"/>
        <v>0</v>
      </c>
      <c r="H17" s="179">
        <f t="shared" si="18"/>
        <v>0</v>
      </c>
      <c r="I17" s="177">
        <f t="shared" si="18"/>
        <v>0</v>
      </c>
      <c r="J17" s="177">
        <f t="shared" si="18"/>
        <v>0</v>
      </c>
      <c r="K17" s="184" t="str">
        <f t="shared" si="18"/>
        <v>n.d.</v>
      </c>
      <c r="L17" s="180">
        <f t="shared" si="18"/>
        <v>0</v>
      </c>
      <c r="M17" s="179">
        <f t="shared" si="18"/>
        <v>0</v>
      </c>
      <c r="N17" s="177">
        <f t="shared" si="18"/>
        <v>0</v>
      </c>
      <c r="O17" s="177">
        <f t="shared" si="18"/>
        <v>0</v>
      </c>
      <c r="P17" s="184" t="str">
        <f t="shared" si="18"/>
        <v>n.d.</v>
      </c>
      <c r="Q17" s="180">
        <f t="shared" si="18"/>
        <v>0</v>
      </c>
      <c r="R17" s="179">
        <f t="shared" si="18"/>
        <v>0</v>
      </c>
      <c r="S17" s="177">
        <f t="shared" si="18"/>
        <v>0</v>
      </c>
      <c r="T17" s="177">
        <f t="shared" si="18"/>
        <v>0</v>
      </c>
      <c r="U17" s="184" t="str">
        <f t="shared" si="18"/>
        <v>n.d.</v>
      </c>
      <c r="V17" s="180">
        <f t="shared" si="18"/>
        <v>0</v>
      </c>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row>
    <row r="18" spans="1:178" s="68" customFormat="1" ht="21" customHeight="1" x14ac:dyDescent="0.3">
      <c r="A18" s="33"/>
      <c r="B18" s="172" t="s">
        <v>315</v>
      </c>
      <c r="C18" s="181">
        <f>IN_Par_22!$R$18</f>
        <v>0.4</v>
      </c>
      <c r="D18" s="178">
        <f>IN_Par_22!$R$18</f>
        <v>0.4</v>
      </c>
      <c r="E18" s="178">
        <f>IN_Par_22!$R$18</f>
        <v>0.4</v>
      </c>
      <c r="F18" s="185">
        <f>IN_Par_22!$R$18</f>
        <v>0.4</v>
      </c>
      <c r="G18" s="182">
        <f>IN_Par_22!$R$18</f>
        <v>0.4</v>
      </c>
      <c r="H18" s="181">
        <f>'IN_Par_23-24-25'!$E$68</f>
        <v>0.4</v>
      </c>
      <c r="I18" s="178">
        <f>'IN_Par_23-24-25'!$E$68</f>
        <v>0.4</v>
      </c>
      <c r="J18" s="178">
        <f>'IN_Par_23-24-25'!$E$68</f>
        <v>0.4</v>
      </c>
      <c r="K18" s="185">
        <f>'IN_Par_23-24-25'!$E$68</f>
        <v>0.4</v>
      </c>
      <c r="L18" s="182">
        <f>'IN_Par_23-24-25'!$E$68</f>
        <v>0.4</v>
      </c>
      <c r="M18" s="181">
        <f>'IN_Par_23-24-25'!$P$68</f>
        <v>0.4</v>
      </c>
      <c r="N18" s="178">
        <f>'IN_Par_23-24-25'!$P$68</f>
        <v>0.4</v>
      </c>
      <c r="O18" s="178">
        <f>'IN_Par_23-24-25'!$P$68</f>
        <v>0.4</v>
      </c>
      <c r="P18" s="185">
        <f>'IN_Par_23-24-25'!$P$68</f>
        <v>0.4</v>
      </c>
      <c r="Q18" s="182">
        <f>'IN_Par_23-24-25'!$P$68</f>
        <v>0.4</v>
      </c>
      <c r="R18" s="181">
        <f>'IN_Par_23-24-25'!$AA$68</f>
        <v>0.4</v>
      </c>
      <c r="S18" s="178">
        <f>'IN_Par_23-24-25'!$AA$68</f>
        <v>0.4</v>
      </c>
      <c r="T18" s="178">
        <f>'IN_Par_23-24-25'!$AA$68</f>
        <v>0.4</v>
      </c>
      <c r="U18" s="185">
        <f>'IN_Par_23-24-25'!$AA$68</f>
        <v>0.4</v>
      </c>
      <c r="V18" s="182">
        <f>'IN_Par_23-24-25'!$AA$68</f>
        <v>0.4</v>
      </c>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c r="DQ18" s="33"/>
      <c r="DR18" s="33"/>
      <c r="DS18" s="33"/>
      <c r="DT18" s="33"/>
      <c r="DU18" s="33"/>
      <c r="DV18" s="33"/>
      <c r="DW18" s="33"/>
      <c r="DX18" s="33"/>
      <c r="DY18" s="33"/>
      <c r="DZ18" s="33"/>
      <c r="EA18" s="33"/>
      <c r="EB18" s="33"/>
      <c r="EC18" s="33"/>
      <c r="ED18" s="33"/>
      <c r="EE18" s="33"/>
      <c r="EF18" s="33"/>
      <c r="EG18" s="33"/>
      <c r="EH18" s="33"/>
      <c r="EI18" s="33"/>
      <c r="EJ18" s="33"/>
      <c r="EK18" s="33"/>
      <c r="EL18" s="33"/>
      <c r="EM18" s="33"/>
      <c r="EN18" s="33"/>
      <c r="EO18" s="33"/>
      <c r="EP18" s="33"/>
      <c r="EQ18" s="33"/>
      <c r="ER18" s="33"/>
      <c r="ES18" s="33"/>
      <c r="ET18" s="33"/>
      <c r="EU18" s="33"/>
      <c r="EV18" s="33"/>
      <c r="EW18" s="33"/>
      <c r="EX18" s="33"/>
      <c r="EY18" s="33"/>
      <c r="EZ18" s="33"/>
      <c r="FA18" s="33"/>
      <c r="FB18" s="33"/>
      <c r="FC18" s="33"/>
      <c r="FD18" s="33"/>
      <c r="FE18" s="33"/>
      <c r="FF18" s="33"/>
      <c r="FG18" s="33"/>
      <c r="FH18" s="33"/>
      <c r="FI18" s="33"/>
      <c r="FJ18" s="33"/>
      <c r="FK18" s="33"/>
      <c r="FL18" s="33"/>
      <c r="FM18" s="33"/>
      <c r="FN18" s="33"/>
      <c r="FO18" s="33"/>
      <c r="FP18" s="33"/>
      <c r="FQ18" s="33"/>
      <c r="FR18" s="33"/>
      <c r="FS18" s="33"/>
      <c r="FT18" s="33"/>
      <c r="FU18" s="33"/>
      <c r="FV18" s="33"/>
    </row>
    <row r="19" spans="1:178" s="68" customFormat="1" ht="19.5" customHeight="1" x14ac:dyDescent="0.25">
      <c r="A19" s="33"/>
      <c r="B19" s="173" t="s">
        <v>316</v>
      </c>
      <c r="C19" s="181">
        <f>C17*(1+C18)</f>
        <v>0</v>
      </c>
      <c r="D19" s="178">
        <f t="shared" ref="D19:G19" si="19">D17*(1+D18)</f>
        <v>0</v>
      </c>
      <c r="E19" s="178">
        <f t="shared" si="19"/>
        <v>0</v>
      </c>
      <c r="F19" s="186" t="str">
        <f>IF(F17="n.d.","n.d.",F17*(1+F18))</f>
        <v>n.d.</v>
      </c>
      <c r="G19" s="182">
        <f t="shared" si="19"/>
        <v>0</v>
      </c>
      <c r="H19" s="181">
        <f>H17*(1+H18)</f>
        <v>0</v>
      </c>
      <c r="I19" s="178">
        <f t="shared" ref="I19:J19" si="20">I17*(1+I18)</f>
        <v>0</v>
      </c>
      <c r="J19" s="178">
        <f t="shared" si="20"/>
        <v>0</v>
      </c>
      <c r="K19" s="186" t="str">
        <f>IF(K17="n.d.","n.d.",K17*(1+K18))</f>
        <v>n.d.</v>
      </c>
      <c r="L19" s="182">
        <f t="shared" ref="L19" si="21">L17*(1+L18)</f>
        <v>0</v>
      </c>
      <c r="M19" s="181">
        <f>M17*(1+M18)</f>
        <v>0</v>
      </c>
      <c r="N19" s="178">
        <f t="shared" ref="N19:O19" si="22">N17*(1+N18)</f>
        <v>0</v>
      </c>
      <c r="O19" s="178">
        <f t="shared" si="22"/>
        <v>0</v>
      </c>
      <c r="P19" s="186" t="str">
        <f>IF(P17="n.d.","n.d.",P17*(1+P18))</f>
        <v>n.d.</v>
      </c>
      <c r="Q19" s="182">
        <f t="shared" ref="Q19" si="23">Q17*(1+Q18)</f>
        <v>0</v>
      </c>
      <c r="R19" s="181">
        <f>R17*(1+R18)</f>
        <v>0</v>
      </c>
      <c r="S19" s="178">
        <f t="shared" ref="S19:T19" si="24">S17*(1+S18)</f>
        <v>0</v>
      </c>
      <c r="T19" s="178">
        <f t="shared" si="24"/>
        <v>0</v>
      </c>
      <c r="U19" s="186" t="str">
        <f>IF(U17="n.d.","n.d.",U17*(1+U18))</f>
        <v>n.d.</v>
      </c>
      <c r="V19" s="182">
        <f t="shared" ref="V19" si="25">V17*(1+V18)</f>
        <v>0</v>
      </c>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c r="DQ19" s="33"/>
      <c r="DR19" s="33"/>
      <c r="DS19" s="33"/>
      <c r="DT19" s="33"/>
      <c r="DU19" s="33"/>
      <c r="DV19" s="33"/>
      <c r="DW19" s="33"/>
      <c r="DX19" s="33"/>
      <c r="DY19" s="33"/>
      <c r="DZ19" s="33"/>
      <c r="EA19" s="33"/>
      <c r="EB19" s="33"/>
      <c r="EC19" s="33"/>
      <c r="ED19" s="33"/>
      <c r="EE19" s="33"/>
      <c r="EF19" s="33"/>
      <c r="EG19" s="33"/>
      <c r="EH19" s="33"/>
      <c r="EI19" s="33"/>
      <c r="EJ19" s="33"/>
      <c r="EK19" s="33"/>
      <c r="EL19" s="33"/>
      <c r="EM19" s="33"/>
      <c r="EN19" s="33"/>
      <c r="EO19" s="33"/>
      <c r="EP19" s="33"/>
      <c r="EQ19" s="33"/>
      <c r="ER19" s="33"/>
      <c r="ES19" s="33"/>
      <c r="ET19" s="33"/>
      <c r="EU19" s="33"/>
      <c r="EV19" s="33"/>
      <c r="EW19" s="33"/>
      <c r="EX19" s="33"/>
      <c r="EY19" s="33"/>
      <c r="EZ19" s="33"/>
      <c r="FA19" s="33"/>
      <c r="FB19" s="33"/>
      <c r="FC19" s="33"/>
      <c r="FD19" s="33"/>
      <c r="FE19" s="33"/>
      <c r="FF19" s="33"/>
      <c r="FG19" s="33"/>
      <c r="FH19" s="33"/>
      <c r="FI19" s="33"/>
      <c r="FJ19" s="33"/>
      <c r="FK19" s="33"/>
      <c r="FL19" s="33"/>
      <c r="FM19" s="33"/>
      <c r="FN19" s="33"/>
      <c r="FO19" s="33"/>
      <c r="FP19" s="33"/>
      <c r="FQ19" s="33"/>
      <c r="FR19" s="33"/>
      <c r="FS19" s="33"/>
      <c r="FT19" s="33"/>
      <c r="FU19" s="33"/>
      <c r="FV19" s="33"/>
    </row>
    <row r="20" spans="1:178" ht="19.5" customHeight="1" x14ac:dyDescent="0.3">
      <c r="A20" s="5"/>
      <c r="B20" s="172" t="s">
        <v>317</v>
      </c>
      <c r="C20" s="152">
        <f>IN_BIL_Gest_20!$E$11*(1+Tabelle!$C$4)*(1+Tabelle!$D$4)</f>
        <v>0</v>
      </c>
      <c r="D20" s="129">
        <f>IN_BIL_Gest_20!$E$71*(1+Tabelle!$C$4)*(1+Tabelle!$D$4)</f>
        <v>0</v>
      </c>
      <c r="E20" s="129">
        <f>IN_BIL_Gest_20!$E$131*(1+Tabelle!$C$4)*(1+Tabelle!$D$4)</f>
        <v>0</v>
      </c>
      <c r="F20" s="148">
        <f>SUM(C20:E20)</f>
        <v>0</v>
      </c>
      <c r="G20" s="153" t="e">
        <f>#REF!*(1+Tabelle!$C$4)*(1+Tabelle!$D$4)</f>
        <v>#REF!</v>
      </c>
      <c r="H20" s="152">
        <f>IN_BIL_Gest_21!$E$11*(1+Tabelle!$D$4)*(1+Tabelle!$E$4)</f>
        <v>0</v>
      </c>
      <c r="I20" s="129">
        <f>IN_BIL_Gest_21!$E$71*(1+Tabelle!$D$4)*(1+Tabelle!$E$4)</f>
        <v>0</v>
      </c>
      <c r="J20" s="129">
        <f>IN_BIL_Gest_21!$E$131*(1+Tabelle!$D$4)*(1+Tabelle!$E$4)</f>
        <v>0</v>
      </c>
      <c r="K20" s="148">
        <f>SUM(H20:J20)</f>
        <v>0</v>
      </c>
      <c r="L20" s="153">
        <f>IN_BIL_Com_22!$E$11*(1+Tabelle!$D$4)*(1+Tabelle!$E$4)</f>
        <v>0</v>
      </c>
      <c r="M20" s="152">
        <f>H20</f>
        <v>0</v>
      </c>
      <c r="N20" s="129">
        <f t="shared" ref="N20:Q20" si="26">I20</f>
        <v>0</v>
      </c>
      <c r="O20" s="129">
        <f t="shared" si="26"/>
        <v>0</v>
      </c>
      <c r="P20" s="148">
        <f t="shared" ref="P20" si="27">SUM(M20:O20)</f>
        <v>0</v>
      </c>
      <c r="Q20" s="153">
        <f t="shared" si="26"/>
        <v>0</v>
      </c>
      <c r="R20" s="152">
        <f>M20</f>
        <v>0</v>
      </c>
      <c r="S20" s="129">
        <f t="shared" ref="S20:V20" si="28">N20</f>
        <v>0</v>
      </c>
      <c r="T20" s="129">
        <f t="shared" si="28"/>
        <v>0</v>
      </c>
      <c r="U20" s="148">
        <f t="shared" ref="U20" si="29">SUM(R20:T20)</f>
        <v>0</v>
      </c>
      <c r="V20" s="153">
        <f t="shared" si="28"/>
        <v>0</v>
      </c>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row>
    <row r="21" spans="1:178" s="68" customFormat="1" ht="19.5" customHeight="1" x14ac:dyDescent="0.35">
      <c r="A21" s="33"/>
      <c r="B21" s="171" t="s">
        <v>318</v>
      </c>
      <c r="C21" s="483">
        <f t="shared" ref="C21:E21" si="30">C20*C19</f>
        <v>0</v>
      </c>
      <c r="D21" s="484">
        <f t="shared" si="30"/>
        <v>0</v>
      </c>
      <c r="E21" s="484">
        <f t="shared" si="30"/>
        <v>0</v>
      </c>
      <c r="F21" s="148">
        <f>SUM(C21:E21)</f>
        <v>0</v>
      </c>
      <c r="G21" s="485" t="e">
        <f>G20*G19</f>
        <v>#REF!</v>
      </c>
      <c r="H21" s="483">
        <f>H20*H19</f>
        <v>0</v>
      </c>
      <c r="I21" s="484">
        <f t="shared" ref="I21:J21" si="31">I20*I19</f>
        <v>0</v>
      </c>
      <c r="J21" s="484">
        <f t="shared" si="31"/>
        <v>0</v>
      </c>
      <c r="K21" s="148">
        <f>SUM(H21:J21)</f>
        <v>0</v>
      </c>
      <c r="L21" s="485">
        <f>L20*L19</f>
        <v>0</v>
      </c>
      <c r="M21" s="483">
        <f t="shared" ref="M21:O21" si="32">M20*M19</f>
        <v>0</v>
      </c>
      <c r="N21" s="484">
        <f t="shared" si="32"/>
        <v>0</v>
      </c>
      <c r="O21" s="484">
        <f t="shared" si="32"/>
        <v>0</v>
      </c>
      <c r="P21" s="148">
        <f>SUM(M21:O21)</f>
        <v>0</v>
      </c>
      <c r="Q21" s="485">
        <f>Q20*Q19</f>
        <v>0</v>
      </c>
      <c r="R21" s="483">
        <f>R20*R19</f>
        <v>0</v>
      </c>
      <c r="S21" s="484">
        <f t="shared" ref="S21:T21" si="33">S20*S19</f>
        <v>0</v>
      </c>
      <c r="T21" s="484">
        <f t="shared" si="33"/>
        <v>0</v>
      </c>
      <c r="U21" s="148">
        <f>SUM(R21:T21)</f>
        <v>0</v>
      </c>
      <c r="V21" s="485">
        <f>V20*V19</f>
        <v>0</v>
      </c>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c r="DQ21" s="33"/>
      <c r="DR21" s="33"/>
      <c r="DS21" s="33"/>
      <c r="DT21" s="33"/>
      <c r="DU21" s="33"/>
      <c r="DV21" s="33"/>
      <c r="DW21" s="33"/>
      <c r="DX21" s="33"/>
      <c r="DY21" s="33"/>
      <c r="DZ21" s="33"/>
      <c r="EA21" s="33"/>
      <c r="EB21" s="33"/>
      <c r="EC21" s="33"/>
      <c r="ED21" s="33"/>
      <c r="EE21" s="33"/>
      <c r="EF21" s="33"/>
      <c r="EG21" s="33"/>
      <c r="EH21" s="33"/>
      <c r="EI21" s="33"/>
      <c r="EJ21" s="33"/>
      <c r="EK21" s="33"/>
      <c r="EL21" s="33"/>
      <c r="EM21" s="33"/>
      <c r="EN21" s="33"/>
      <c r="EO21" s="33"/>
      <c r="EP21" s="33"/>
      <c r="EQ21" s="33"/>
      <c r="ER21" s="33"/>
      <c r="ES21" s="33"/>
      <c r="ET21" s="33"/>
      <c r="EU21" s="33"/>
      <c r="EV21" s="33"/>
      <c r="EW21" s="33"/>
      <c r="EX21" s="33"/>
      <c r="EY21" s="33"/>
      <c r="EZ21" s="33"/>
      <c r="FA21" s="33"/>
      <c r="FB21" s="33"/>
      <c r="FC21" s="33"/>
      <c r="FD21" s="33"/>
      <c r="FE21" s="33"/>
      <c r="FF21" s="33"/>
      <c r="FG21" s="33"/>
      <c r="FH21" s="33"/>
      <c r="FI21" s="33"/>
      <c r="FJ21" s="33"/>
      <c r="FK21" s="33"/>
      <c r="FL21" s="33"/>
      <c r="FM21" s="33"/>
      <c r="FN21" s="33"/>
      <c r="FO21" s="33"/>
      <c r="FP21" s="33"/>
      <c r="FQ21" s="33"/>
      <c r="FR21" s="33"/>
      <c r="FS21" s="33"/>
      <c r="FT21" s="33"/>
      <c r="FU21" s="33"/>
      <c r="FV21" s="33"/>
    </row>
    <row r="22" spans="1:178" s="68" customFormat="1" ht="15" customHeight="1" x14ac:dyDescent="0.25">
      <c r="A22" s="33"/>
      <c r="B22" s="174" t="s">
        <v>276</v>
      </c>
      <c r="C22" s="152" t="e">
        <f>+T_ante_detr.4.6!C22-'IN_Detr 4.6 del_363'!C22</f>
        <v>#REF!</v>
      </c>
      <c r="D22" s="129" t="e">
        <f>+T_ante_detr.4.6!D22-'IN_Detr 4.6 del_363'!D22</f>
        <v>#REF!</v>
      </c>
      <c r="E22" s="129" t="e">
        <f>+T_ante_detr.4.6!E22-'IN_Detr 4.6 del_363'!E22</f>
        <v>#REF!</v>
      </c>
      <c r="F22" s="148" t="e">
        <f>+SUM(C22:E22)</f>
        <v>#REF!</v>
      </c>
      <c r="G22" s="153" t="e">
        <f>+T_ante_detr.4.6!G22-'IN_Detr 4.6 del_363'!G22</f>
        <v>#REF!</v>
      </c>
      <c r="H22" s="152" t="e">
        <f>+T_ante_detr.4.6!H22-'IN_Detr 4.6 del_363'!H22</f>
        <v>#REF!</v>
      </c>
      <c r="I22" s="129" t="e">
        <f>+T_ante_detr.4.6!I22-'IN_Detr 4.6 del_363'!I22</f>
        <v>#REF!</v>
      </c>
      <c r="J22" s="129" t="e">
        <f>+T_ante_detr.4.6!J22-'IN_Detr 4.6 del_363'!J22</f>
        <v>#REF!</v>
      </c>
      <c r="K22" s="148" t="e">
        <f>+SUM(H22:J22)</f>
        <v>#REF!</v>
      </c>
      <c r="L22" s="153" t="e">
        <f>+T_ante_detr.4.6!L22-'IN_Detr 4.6 del_363'!L22</f>
        <v>#REF!</v>
      </c>
      <c r="M22" s="155"/>
      <c r="N22" s="110"/>
      <c r="O22" s="110"/>
      <c r="P22" s="110"/>
      <c r="Q22" s="183"/>
      <c r="R22" s="155"/>
      <c r="S22" s="110"/>
      <c r="T22" s="110"/>
      <c r="U22" s="110"/>
      <c r="V22" s="18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33"/>
      <c r="FE22" s="33"/>
      <c r="FF22" s="33"/>
      <c r="FG22" s="33"/>
      <c r="FH22" s="33"/>
      <c r="FI22" s="33"/>
      <c r="FJ22" s="33"/>
      <c r="FK22" s="33"/>
      <c r="FL22" s="33"/>
      <c r="FM22" s="33"/>
      <c r="FN22" s="33"/>
      <c r="FO22" s="33"/>
      <c r="FP22" s="33"/>
      <c r="FQ22" s="33"/>
      <c r="FR22" s="33"/>
      <c r="FS22" s="33"/>
      <c r="FT22" s="33"/>
      <c r="FU22" s="33"/>
      <c r="FV22" s="33"/>
    </row>
    <row r="23" spans="1:178" s="68" customFormat="1" ht="15" x14ac:dyDescent="0.25">
      <c r="A23" s="33"/>
      <c r="B23" s="174" t="s">
        <v>277</v>
      </c>
      <c r="C23" s="152" t="e">
        <f>+T_ante_detr.4.6!C23-'IN_Detr 4.6 del_363'!C23</f>
        <v>#REF!</v>
      </c>
      <c r="D23" s="129" t="e">
        <f>+T_ante_detr.4.6!D23-'IN_Detr 4.6 del_363'!D23</f>
        <v>#REF!</v>
      </c>
      <c r="E23" s="129" t="e">
        <f>+T_ante_detr.4.6!E23-'IN_Detr 4.6 del_363'!E23</f>
        <v>#REF!</v>
      </c>
      <c r="F23" s="148" t="e">
        <f t="shared" ref="F23:F27" si="34">+SUM(C23:E23)</f>
        <v>#REF!</v>
      </c>
      <c r="G23" s="153" t="e">
        <f>+T_ante_detr.4.6!G23-'IN_Detr 4.6 del_363'!G23</f>
        <v>#REF!</v>
      </c>
      <c r="H23" s="152" t="e">
        <f>+T_ante_detr.4.6!H23-'IN_Detr 4.6 del_363'!H23</f>
        <v>#REF!</v>
      </c>
      <c r="I23" s="129" t="e">
        <f>+T_ante_detr.4.6!I23-'IN_Detr 4.6 del_363'!I23</f>
        <v>#REF!</v>
      </c>
      <c r="J23" s="129" t="e">
        <f>+T_ante_detr.4.6!J23-'IN_Detr 4.6 del_363'!J23</f>
        <v>#REF!</v>
      </c>
      <c r="K23" s="148" t="e">
        <f t="shared" ref="K23:K27" si="35">+SUM(H23:J23)</f>
        <v>#REF!</v>
      </c>
      <c r="L23" s="153" t="e">
        <f>+T_ante_detr.4.6!L23-'IN_Detr 4.6 del_363'!L23</f>
        <v>#REF!</v>
      </c>
      <c r="M23" s="155"/>
      <c r="N23" s="110"/>
      <c r="O23" s="110"/>
      <c r="P23" s="110"/>
      <c r="Q23" s="183"/>
      <c r="R23" s="155"/>
      <c r="S23" s="110"/>
      <c r="T23" s="110"/>
      <c r="U23" s="110"/>
      <c r="V23" s="18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c r="DQ23" s="33"/>
      <c r="DR23" s="33"/>
      <c r="DS23" s="33"/>
      <c r="DT23" s="33"/>
      <c r="DU23" s="33"/>
      <c r="DV23" s="33"/>
      <c r="DW23" s="33"/>
      <c r="DX23" s="33"/>
      <c r="DY23" s="33"/>
      <c r="DZ23" s="33"/>
      <c r="EA23" s="33"/>
      <c r="EB23" s="33"/>
      <c r="EC23" s="33"/>
      <c r="ED23" s="33"/>
      <c r="EE23" s="33"/>
      <c r="EF23" s="33"/>
      <c r="EG23" s="33"/>
      <c r="EH23" s="33"/>
      <c r="EI23" s="33"/>
      <c r="EJ23" s="33"/>
      <c r="EK23" s="33"/>
      <c r="EL23" s="33"/>
      <c r="EM23" s="33"/>
      <c r="EN23" s="33"/>
      <c r="EO23" s="33"/>
      <c r="EP23" s="33"/>
      <c r="EQ23" s="33"/>
      <c r="ER23" s="33"/>
      <c r="ES23" s="33"/>
      <c r="ET23" s="33"/>
      <c r="EU23" s="33"/>
      <c r="EV23" s="33"/>
      <c r="EW23" s="33"/>
      <c r="EX23" s="33"/>
      <c r="EY23" s="33"/>
      <c r="EZ23" s="33"/>
      <c r="FA23" s="33"/>
      <c r="FB23" s="33"/>
      <c r="FC23" s="33"/>
      <c r="FD23" s="33"/>
      <c r="FE23" s="33"/>
      <c r="FF23" s="33"/>
      <c r="FG23" s="33"/>
      <c r="FH23" s="33"/>
      <c r="FI23" s="33"/>
      <c r="FJ23" s="33"/>
      <c r="FK23" s="33"/>
      <c r="FL23" s="33"/>
      <c r="FM23" s="33"/>
      <c r="FN23" s="33"/>
      <c r="FO23" s="33"/>
      <c r="FP23" s="33"/>
      <c r="FQ23" s="33"/>
      <c r="FR23" s="33"/>
      <c r="FS23" s="33"/>
      <c r="FT23" s="33"/>
      <c r="FU23" s="33"/>
      <c r="FV23" s="33"/>
    </row>
    <row r="24" spans="1:178" s="68" customFormat="1" ht="44.25" customHeight="1" x14ac:dyDescent="0.25">
      <c r="A24" s="33"/>
      <c r="B24" s="174" t="s">
        <v>278</v>
      </c>
      <c r="C24" s="152" t="e">
        <f>+T_ante_detr.4.6!C24-'IN_Detr 4.6 del_363'!C24</f>
        <v>#REF!</v>
      </c>
      <c r="D24" s="129" t="e">
        <f>+T_ante_detr.4.6!D24-'IN_Detr 4.6 del_363'!D24</f>
        <v>#REF!</v>
      </c>
      <c r="E24" s="129" t="e">
        <f>+T_ante_detr.4.6!E24-'IN_Detr 4.6 del_363'!E24</f>
        <v>#REF!</v>
      </c>
      <c r="F24" s="148" t="e">
        <f t="shared" si="34"/>
        <v>#REF!</v>
      </c>
      <c r="G24" s="153" t="e">
        <f>+T_ante_detr.4.6!G24-'IN_Detr 4.6 del_363'!G24</f>
        <v>#REF!</v>
      </c>
      <c r="H24" s="152" t="e">
        <f>+T_ante_detr.4.6!H24-'IN_Detr 4.6 del_363'!H24</f>
        <v>#REF!</v>
      </c>
      <c r="I24" s="129" t="e">
        <f>+T_ante_detr.4.6!I24-'IN_Detr 4.6 del_363'!I24</f>
        <v>#REF!</v>
      </c>
      <c r="J24" s="129" t="e">
        <f>+T_ante_detr.4.6!J24-'IN_Detr 4.6 del_363'!J24</f>
        <v>#REF!</v>
      </c>
      <c r="K24" s="148" t="e">
        <f t="shared" si="35"/>
        <v>#REF!</v>
      </c>
      <c r="L24" s="153" t="e">
        <f>+T_ante_detr.4.6!L24-'IN_Detr 4.6 del_363'!L24</f>
        <v>#REF!</v>
      </c>
      <c r="M24" s="152" t="e">
        <f>+T_ante_detr.4.6!M24-'IN_Detr 4.6 del_363'!M24</f>
        <v>#REF!</v>
      </c>
      <c r="N24" s="129" t="e">
        <f>+T_ante_detr.4.6!N24-'IN_Detr 4.6 del_363'!N24</f>
        <v>#REF!</v>
      </c>
      <c r="O24" s="129" t="e">
        <f>+T_ante_detr.4.6!O24-'IN_Detr 4.6 del_363'!O24</f>
        <v>#REF!</v>
      </c>
      <c r="P24" s="148" t="e">
        <f>+SUM(M24:O24)</f>
        <v>#REF!</v>
      </c>
      <c r="Q24" s="153" t="e">
        <f>+T_ante_detr.4.6!Q24-'IN_Detr 4.6 del_363'!Q24</f>
        <v>#REF!</v>
      </c>
      <c r="R24" s="152" t="e">
        <f>+T_ante_detr.4.6!R24-'IN_Detr 4.6 del_363'!R24</f>
        <v>#REF!</v>
      </c>
      <c r="S24" s="129" t="e">
        <f>+T_ante_detr.4.6!S24-'IN_Detr 4.6 del_363'!S24</f>
        <v>#REF!</v>
      </c>
      <c r="T24" s="129" t="e">
        <f>+T_ante_detr.4.6!T24-'IN_Detr 4.6 del_363'!T24</f>
        <v>#REF!</v>
      </c>
      <c r="U24" s="148" t="e">
        <f>+SUM(R24:T24)</f>
        <v>#REF!</v>
      </c>
      <c r="V24" s="153" t="e">
        <f>+T_ante_detr.4.6!V24-'IN_Detr 4.6 del_363'!V24</f>
        <v>#REF!</v>
      </c>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row>
    <row r="25" spans="1:178" s="68" customFormat="1" ht="18" customHeight="1" x14ac:dyDescent="0.25">
      <c r="A25" s="33"/>
      <c r="B25" s="174" t="s">
        <v>279</v>
      </c>
      <c r="C25" s="152" t="e">
        <f>+T_ante_detr.4.6!C25-'IN_Detr 4.6 del_363'!C25</f>
        <v>#REF!</v>
      </c>
      <c r="D25" s="129" t="e">
        <f>+T_ante_detr.4.6!D25-'IN_Detr 4.6 del_363'!D25</f>
        <v>#REF!</v>
      </c>
      <c r="E25" s="129" t="e">
        <f>+T_ante_detr.4.6!E25-'IN_Detr 4.6 del_363'!E25</f>
        <v>#REF!</v>
      </c>
      <c r="F25" s="148" t="e">
        <f t="shared" si="34"/>
        <v>#REF!</v>
      </c>
      <c r="G25" s="153" t="e">
        <f>+T_ante_detr.4.6!G25-'IN_Detr 4.6 del_363'!G25</f>
        <v>#REF!</v>
      </c>
      <c r="H25" s="152" t="e">
        <f>+T_ante_detr.4.6!H25-'IN_Detr 4.6 del_363'!H25</f>
        <v>#REF!</v>
      </c>
      <c r="I25" s="129" t="e">
        <f>+T_ante_detr.4.6!I25-'IN_Detr 4.6 del_363'!I25</f>
        <v>#REF!</v>
      </c>
      <c r="J25" s="129" t="e">
        <f>+T_ante_detr.4.6!J25-'IN_Detr 4.6 del_363'!J25</f>
        <v>#REF!</v>
      </c>
      <c r="K25" s="148" t="e">
        <f t="shared" si="35"/>
        <v>#REF!</v>
      </c>
      <c r="L25" s="153" t="e">
        <f>+T_ante_detr.4.6!L25-'IN_Detr 4.6 del_363'!L25</f>
        <v>#REF!</v>
      </c>
      <c r="M25" s="155"/>
      <c r="N25" s="110"/>
      <c r="O25" s="110"/>
      <c r="P25" s="110"/>
      <c r="Q25" s="111"/>
      <c r="R25" s="155"/>
      <c r="S25" s="110"/>
      <c r="T25" s="110"/>
      <c r="U25" s="110"/>
      <c r="V25" s="111"/>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c r="DR25" s="33"/>
      <c r="DS25" s="33"/>
      <c r="DT25" s="33"/>
      <c r="DU25" s="33"/>
      <c r="DV25" s="33"/>
      <c r="DW25" s="33"/>
      <c r="DX25" s="33"/>
      <c r="DY25" s="33"/>
      <c r="DZ25" s="33"/>
      <c r="EA25" s="33"/>
      <c r="EB25" s="33"/>
      <c r="EC25" s="33"/>
      <c r="ED25" s="33"/>
      <c r="EE25" s="33"/>
      <c r="EF25" s="33"/>
      <c r="EG25" s="33"/>
      <c r="EH25" s="33"/>
      <c r="EI25" s="33"/>
      <c r="EJ25" s="33"/>
      <c r="EK25" s="33"/>
      <c r="EL25" s="33"/>
      <c r="EM25" s="33"/>
      <c r="EN25" s="33"/>
      <c r="EO25" s="33"/>
      <c r="EP25" s="33"/>
      <c r="EQ25" s="33"/>
      <c r="ER25" s="33"/>
      <c r="ES25" s="33"/>
      <c r="ET25" s="33"/>
      <c r="EU25" s="33"/>
      <c r="EV25" s="33"/>
      <c r="EW25" s="33"/>
      <c r="EX25" s="33"/>
      <c r="EY25" s="33"/>
      <c r="EZ25" s="33"/>
      <c r="FA25" s="33"/>
      <c r="FB25" s="33"/>
      <c r="FC25" s="33"/>
      <c r="FD25" s="33"/>
      <c r="FE25" s="33"/>
      <c r="FF25" s="33"/>
      <c r="FG25" s="33"/>
      <c r="FH25" s="33"/>
      <c r="FI25" s="33"/>
      <c r="FJ25" s="33"/>
      <c r="FK25" s="33"/>
      <c r="FL25" s="33"/>
      <c r="FM25" s="33"/>
      <c r="FN25" s="33"/>
      <c r="FO25" s="33"/>
      <c r="FP25" s="33"/>
      <c r="FQ25" s="33"/>
      <c r="FR25" s="33"/>
      <c r="FS25" s="33"/>
      <c r="FT25" s="33"/>
      <c r="FU25" s="33"/>
      <c r="FV25" s="33"/>
    </row>
    <row r="26" spans="1:178" s="68" customFormat="1" ht="18" customHeight="1" x14ac:dyDescent="0.25">
      <c r="A26" s="33"/>
      <c r="B26" s="174" t="s">
        <v>280</v>
      </c>
      <c r="C26" s="152" t="e">
        <f>+T_ante_detr.4.6!C26-'IN_Detr 4.6 del_363'!C26</f>
        <v>#REF!</v>
      </c>
      <c r="D26" s="129" t="e">
        <f>+T_ante_detr.4.6!D26-'IN_Detr 4.6 del_363'!D26</f>
        <v>#REF!</v>
      </c>
      <c r="E26" s="129" t="e">
        <f>+T_ante_detr.4.6!E26-'IN_Detr 4.6 del_363'!E26</f>
        <v>#REF!</v>
      </c>
      <c r="F26" s="148" t="e">
        <f t="shared" si="34"/>
        <v>#REF!</v>
      </c>
      <c r="G26" s="153" t="e">
        <f>+T_ante_detr.4.6!G26-'IN_Detr 4.6 del_363'!G26</f>
        <v>#REF!</v>
      </c>
      <c r="H26" s="152" t="e">
        <f>+T_ante_detr.4.6!H26-'IN_Detr 4.6 del_363'!H26</f>
        <v>#REF!</v>
      </c>
      <c r="I26" s="129" t="e">
        <f>+T_ante_detr.4.6!I26-'IN_Detr 4.6 del_363'!I26</f>
        <v>#REF!</v>
      </c>
      <c r="J26" s="129" t="e">
        <f>+T_ante_detr.4.6!J26-'IN_Detr 4.6 del_363'!J26</f>
        <v>#REF!</v>
      </c>
      <c r="K26" s="148" t="e">
        <f t="shared" si="35"/>
        <v>#REF!</v>
      </c>
      <c r="L26" s="153" t="e">
        <f>+T_ante_detr.4.6!L26-'IN_Detr 4.6 del_363'!L26</f>
        <v>#REF!</v>
      </c>
      <c r="M26" s="155"/>
      <c r="N26" s="110"/>
      <c r="O26" s="110"/>
      <c r="P26" s="110"/>
      <c r="Q26" s="183"/>
      <c r="R26" s="155"/>
      <c r="S26" s="110"/>
      <c r="T26" s="110"/>
      <c r="U26" s="110"/>
      <c r="V26" s="18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c r="DR26" s="33"/>
      <c r="DS26" s="33"/>
      <c r="DT26" s="33"/>
      <c r="DU26" s="33"/>
      <c r="DV26" s="33"/>
      <c r="DW26" s="33"/>
      <c r="DX26" s="33"/>
      <c r="DY26" s="33"/>
      <c r="DZ26" s="33"/>
      <c r="EA26" s="33"/>
      <c r="EB26" s="33"/>
      <c r="EC26" s="33"/>
      <c r="ED26" s="33"/>
      <c r="EE26" s="33"/>
      <c r="EF26" s="33"/>
      <c r="EG26" s="33"/>
      <c r="EH26" s="33"/>
      <c r="EI26" s="33"/>
      <c r="EJ26" s="33"/>
      <c r="EK26" s="33"/>
      <c r="EL26" s="33"/>
      <c r="EM26" s="33"/>
      <c r="EN26" s="33"/>
      <c r="EO26" s="33"/>
      <c r="EP26" s="33"/>
      <c r="EQ26" s="33"/>
      <c r="ER26" s="33"/>
      <c r="ES26" s="33"/>
      <c r="ET26" s="33"/>
      <c r="EU26" s="33"/>
      <c r="EV26" s="33"/>
      <c r="EW26" s="33"/>
      <c r="EX26" s="33"/>
      <c r="EY26" s="33"/>
      <c r="EZ26" s="33"/>
      <c r="FA26" s="33"/>
      <c r="FB26" s="33"/>
      <c r="FC26" s="33"/>
      <c r="FD26" s="33"/>
      <c r="FE26" s="33"/>
      <c r="FF26" s="33"/>
      <c r="FG26" s="33"/>
      <c r="FH26" s="33"/>
      <c r="FI26" s="33"/>
      <c r="FJ26" s="33"/>
      <c r="FK26" s="33"/>
      <c r="FL26" s="33"/>
      <c r="FM26" s="33"/>
      <c r="FN26" s="33"/>
      <c r="FO26" s="33"/>
      <c r="FP26" s="33"/>
      <c r="FQ26" s="33"/>
      <c r="FR26" s="33"/>
      <c r="FS26" s="33"/>
      <c r="FT26" s="33"/>
      <c r="FU26" s="33"/>
      <c r="FV26" s="33"/>
    </row>
    <row r="27" spans="1:178" s="68" customFormat="1" ht="15" x14ac:dyDescent="0.25">
      <c r="A27" s="33"/>
      <c r="B27" s="174" t="s">
        <v>281</v>
      </c>
      <c r="C27" s="152" t="e">
        <f>+T_ante_detr.4.6!C27-'IN_Detr 4.6 del_363'!C27</f>
        <v>#REF!</v>
      </c>
      <c r="D27" s="129" t="e">
        <f>+T_ante_detr.4.6!D27-'IN_Detr 4.6 del_363'!D27</f>
        <v>#REF!</v>
      </c>
      <c r="E27" s="129" t="e">
        <f>+T_ante_detr.4.6!E27-'IN_Detr 4.6 del_363'!E27</f>
        <v>#REF!</v>
      </c>
      <c r="F27" s="148" t="e">
        <f t="shared" si="34"/>
        <v>#REF!</v>
      </c>
      <c r="G27" s="153" t="e">
        <f>+T_ante_detr.4.6!G27-'IN_Detr 4.6 del_363'!G27</f>
        <v>#REF!</v>
      </c>
      <c r="H27" s="152" t="e">
        <f>+T_ante_detr.4.6!H27-'IN_Detr 4.6 del_363'!H27</f>
        <v>#REF!</v>
      </c>
      <c r="I27" s="129" t="e">
        <f>+T_ante_detr.4.6!I27-'IN_Detr 4.6 del_363'!I27</f>
        <v>#REF!</v>
      </c>
      <c r="J27" s="129" t="e">
        <f>+T_ante_detr.4.6!J27-'IN_Detr 4.6 del_363'!J27</f>
        <v>#REF!</v>
      </c>
      <c r="K27" s="148" t="e">
        <f t="shared" si="35"/>
        <v>#REF!</v>
      </c>
      <c r="L27" s="153" t="e">
        <f>+T_ante_detr.4.6!L27-'IN_Detr 4.6 del_363'!L27</f>
        <v>#REF!</v>
      </c>
      <c r="M27" s="152" t="e">
        <f>+T_ante_detr.4.6!M27-'IN_Detr 4.6 del_363'!M27</f>
        <v>#REF!</v>
      </c>
      <c r="N27" s="129" t="e">
        <f>+T_ante_detr.4.6!N27-'IN_Detr 4.6 del_363'!N27</f>
        <v>#REF!</v>
      </c>
      <c r="O27" s="129" t="e">
        <f>+T_ante_detr.4.6!O27-'IN_Detr 4.6 del_363'!O27</f>
        <v>#REF!</v>
      </c>
      <c r="P27" s="148" t="e">
        <f>+SUM(M27:O27)</f>
        <v>#REF!</v>
      </c>
      <c r="Q27" s="153" t="e">
        <f>+T_ante_detr.4.6!Q27-'IN_Detr 4.6 del_363'!Q27</f>
        <v>#REF!</v>
      </c>
      <c r="R27" s="152" t="e">
        <f>+T_ante_detr.4.6!R27-'IN_Detr 4.6 del_363'!R27</f>
        <v>#REF!</v>
      </c>
      <c r="S27" s="129" t="e">
        <f>+T_ante_detr.4.6!S27-'IN_Detr 4.6 del_363'!S27</f>
        <v>#REF!</v>
      </c>
      <c r="T27" s="129" t="e">
        <f>+T_ante_detr.4.6!T27-'IN_Detr 4.6 del_363'!T27</f>
        <v>#REF!</v>
      </c>
      <c r="U27" s="148" t="e">
        <f>+SUM(R27:T27)</f>
        <v>#REF!</v>
      </c>
      <c r="V27" s="153" t="e">
        <f>+T_ante_detr.4.6!V27-'IN_Detr 4.6 del_363'!V27</f>
        <v>#REF!</v>
      </c>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c r="DR27" s="33"/>
      <c r="DS27" s="33"/>
      <c r="DT27" s="33"/>
      <c r="DU27" s="33"/>
      <c r="DV27" s="33"/>
      <c r="DW27" s="33"/>
      <c r="DX27" s="33"/>
      <c r="DY27" s="33"/>
      <c r="DZ27" s="33"/>
      <c r="EA27" s="33"/>
      <c r="EB27" s="33"/>
      <c r="EC27" s="33"/>
      <c r="ED27" s="33"/>
      <c r="EE27" s="33"/>
      <c r="EF27" s="33"/>
      <c r="EG27" s="33"/>
      <c r="EH27" s="33"/>
      <c r="EI27" s="33"/>
      <c r="EJ27" s="33"/>
      <c r="EK27" s="33"/>
      <c r="EL27" s="33"/>
      <c r="EM27" s="33"/>
      <c r="EN27" s="33"/>
      <c r="EO27" s="33"/>
      <c r="EP27" s="33"/>
      <c r="EQ27" s="33"/>
      <c r="ER27" s="33"/>
      <c r="ES27" s="33"/>
      <c r="ET27" s="33"/>
      <c r="EU27" s="33"/>
      <c r="EV27" s="33"/>
      <c r="EW27" s="33"/>
      <c r="EX27" s="33"/>
      <c r="EY27" s="33"/>
      <c r="EZ27" s="33"/>
      <c r="FA27" s="33"/>
      <c r="FB27" s="33"/>
      <c r="FC27" s="33"/>
      <c r="FD27" s="33"/>
      <c r="FE27" s="33"/>
      <c r="FF27" s="33"/>
      <c r="FG27" s="33"/>
      <c r="FH27" s="33"/>
      <c r="FI27" s="33"/>
      <c r="FJ27" s="33"/>
      <c r="FK27" s="33"/>
      <c r="FL27" s="33"/>
      <c r="FM27" s="33"/>
      <c r="FN27" s="33"/>
      <c r="FO27" s="33"/>
      <c r="FP27" s="33"/>
      <c r="FQ27" s="33"/>
      <c r="FR27" s="33"/>
      <c r="FS27" s="33"/>
      <c r="FT27" s="33"/>
      <c r="FU27" s="33"/>
      <c r="FV27" s="33"/>
    </row>
    <row r="28" spans="1:178" s="68" customFormat="1" ht="29.25" customHeight="1" x14ac:dyDescent="0.25">
      <c r="A28" s="33"/>
      <c r="B28" s="174" t="s">
        <v>282</v>
      </c>
      <c r="C28" s="155"/>
      <c r="D28" s="110"/>
      <c r="E28" s="110"/>
      <c r="F28" s="110"/>
      <c r="G28" s="183"/>
      <c r="H28" s="155"/>
      <c r="I28" s="110"/>
      <c r="J28" s="110"/>
      <c r="K28" s="110"/>
      <c r="L28" s="183"/>
      <c r="M28" s="155"/>
      <c r="N28" s="110"/>
      <c r="O28" s="110"/>
      <c r="P28" s="110"/>
      <c r="Q28" s="183"/>
      <c r="R28" s="155"/>
      <c r="S28" s="110"/>
      <c r="T28" s="110"/>
      <c r="U28" s="110"/>
      <c r="V28" s="18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c r="DR28" s="33"/>
      <c r="DS28" s="33"/>
      <c r="DT28" s="33"/>
      <c r="DU28" s="33"/>
      <c r="DV28" s="33"/>
      <c r="DW28" s="33"/>
      <c r="DX28" s="33"/>
      <c r="DY28" s="33"/>
      <c r="DZ28" s="33"/>
      <c r="EA28" s="33"/>
      <c r="EB28" s="33"/>
      <c r="EC28" s="33"/>
      <c r="ED28" s="33"/>
      <c r="EE28" s="33"/>
      <c r="EF28" s="33"/>
      <c r="EG28" s="33"/>
      <c r="EH28" s="33"/>
      <c r="EI28" s="33"/>
      <c r="EJ28" s="33"/>
      <c r="EK28" s="33"/>
      <c r="EL28" s="33"/>
      <c r="EM28" s="33"/>
      <c r="EN28" s="33"/>
      <c r="EO28" s="33"/>
      <c r="EP28" s="33"/>
      <c r="EQ28" s="33"/>
      <c r="ER28" s="33"/>
      <c r="ES28" s="33"/>
      <c r="ET28" s="33"/>
      <c r="EU28" s="33"/>
      <c r="EV28" s="33"/>
      <c r="EW28" s="33"/>
      <c r="EX28" s="33"/>
      <c r="EY28" s="33"/>
      <c r="EZ28" s="33"/>
      <c r="FA28" s="33"/>
      <c r="FB28" s="33"/>
      <c r="FC28" s="33"/>
      <c r="FD28" s="33"/>
      <c r="FE28" s="33"/>
      <c r="FF28" s="33"/>
      <c r="FG28" s="33"/>
      <c r="FH28" s="33"/>
      <c r="FI28" s="33"/>
      <c r="FJ28" s="33"/>
      <c r="FK28" s="33"/>
      <c r="FL28" s="33"/>
      <c r="FM28" s="33"/>
      <c r="FN28" s="33"/>
      <c r="FO28" s="33"/>
      <c r="FP28" s="33"/>
      <c r="FQ28" s="33"/>
      <c r="FR28" s="33"/>
      <c r="FS28" s="33"/>
      <c r="FT28" s="33"/>
      <c r="FU28" s="33"/>
      <c r="FV28" s="33"/>
    </row>
    <row r="29" spans="1:178" s="68" customFormat="1" ht="15" x14ac:dyDescent="0.25">
      <c r="A29" s="33"/>
      <c r="B29" s="174" t="s">
        <v>283</v>
      </c>
      <c r="C29" s="155"/>
      <c r="D29" s="110"/>
      <c r="E29" s="110"/>
      <c r="F29" s="110"/>
      <c r="G29" s="183"/>
      <c r="H29" s="155"/>
      <c r="I29" s="110"/>
      <c r="J29" s="110"/>
      <c r="K29" s="110"/>
      <c r="L29" s="183"/>
      <c r="M29" s="155"/>
      <c r="N29" s="110"/>
      <c r="O29" s="110"/>
      <c r="P29" s="110"/>
      <c r="Q29" s="183"/>
      <c r="R29" s="155"/>
      <c r="S29" s="110"/>
      <c r="T29" s="110"/>
      <c r="U29" s="110"/>
      <c r="V29" s="18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c r="DR29" s="33"/>
      <c r="DS29" s="33"/>
      <c r="DT29" s="33"/>
      <c r="DU29" s="33"/>
      <c r="DV29" s="33"/>
      <c r="DW29" s="33"/>
      <c r="DX29" s="33"/>
      <c r="DY29" s="33"/>
      <c r="DZ29" s="33"/>
      <c r="EA29" s="33"/>
      <c r="EB29" s="33"/>
      <c r="EC29" s="33"/>
      <c r="ED29" s="33"/>
      <c r="EE29" s="33"/>
      <c r="EF29" s="33"/>
      <c r="EG29" s="33"/>
      <c r="EH29" s="33"/>
      <c r="EI29" s="33"/>
      <c r="EJ29" s="33"/>
      <c r="EK29" s="33"/>
      <c r="EL29" s="33"/>
      <c r="EM29" s="33"/>
      <c r="EN29" s="33"/>
      <c r="EO29" s="33"/>
      <c r="EP29" s="33"/>
      <c r="EQ29" s="33"/>
      <c r="ER29" s="33"/>
      <c r="ES29" s="33"/>
      <c r="ET29" s="33"/>
      <c r="EU29" s="33"/>
      <c r="EV29" s="33"/>
      <c r="EW29" s="33"/>
      <c r="EX29" s="33"/>
      <c r="EY29" s="33"/>
      <c r="EZ29" s="33"/>
      <c r="FA29" s="33"/>
      <c r="FB29" s="33"/>
      <c r="FC29" s="33"/>
      <c r="FD29" s="33"/>
      <c r="FE29" s="33"/>
      <c r="FF29" s="33"/>
      <c r="FG29" s="33"/>
      <c r="FH29" s="33"/>
      <c r="FI29" s="33"/>
      <c r="FJ29" s="33"/>
      <c r="FK29" s="33"/>
      <c r="FL29" s="33"/>
      <c r="FM29" s="33"/>
      <c r="FN29" s="33"/>
      <c r="FO29" s="33"/>
      <c r="FP29" s="33"/>
      <c r="FQ29" s="33"/>
      <c r="FR29" s="33"/>
      <c r="FS29" s="33"/>
      <c r="FT29" s="33"/>
      <c r="FU29" s="33"/>
      <c r="FV29" s="33"/>
    </row>
    <row r="30" spans="1:178" s="68" customFormat="1" ht="55.5" customHeight="1" x14ac:dyDescent="0.25">
      <c r="A30" s="33"/>
      <c r="B30" s="174" t="s">
        <v>284</v>
      </c>
      <c r="C30" s="155"/>
      <c r="D30" s="110"/>
      <c r="E30" s="110"/>
      <c r="F30" s="110"/>
      <c r="G30" s="183"/>
      <c r="H30" s="155"/>
      <c r="I30" s="110"/>
      <c r="J30" s="110"/>
      <c r="K30" s="110"/>
      <c r="L30" s="183"/>
      <c r="M30" s="155"/>
      <c r="N30" s="110"/>
      <c r="O30" s="110"/>
      <c r="P30" s="110"/>
      <c r="Q30" s="183"/>
      <c r="R30" s="155"/>
      <c r="S30" s="110"/>
      <c r="T30" s="110"/>
      <c r="U30" s="110"/>
      <c r="V30" s="18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c r="DR30" s="33"/>
      <c r="DS30" s="33"/>
      <c r="DT30" s="33"/>
      <c r="DU30" s="33"/>
      <c r="DV30" s="33"/>
      <c r="DW30" s="33"/>
      <c r="DX30" s="33"/>
      <c r="DY30" s="33"/>
      <c r="DZ30" s="33"/>
      <c r="EA30" s="33"/>
      <c r="EB30" s="33"/>
      <c r="EC30" s="33"/>
      <c r="ED30" s="33"/>
      <c r="EE30" s="33"/>
      <c r="EF30" s="33"/>
      <c r="EG30" s="33"/>
      <c r="EH30" s="33"/>
      <c r="EI30" s="33"/>
      <c r="EJ30" s="33"/>
      <c r="EK30" s="33"/>
      <c r="EL30" s="33"/>
      <c r="EM30" s="33"/>
      <c r="EN30" s="33"/>
      <c r="EO30" s="33"/>
      <c r="EP30" s="33"/>
      <c r="EQ30" s="33"/>
      <c r="ER30" s="33"/>
      <c r="ES30" s="33"/>
      <c r="ET30" s="33"/>
      <c r="EU30" s="33"/>
      <c r="EV30" s="33"/>
      <c r="EW30" s="33"/>
      <c r="EX30" s="33"/>
      <c r="EY30" s="33"/>
      <c r="EZ30" s="33"/>
      <c r="FA30" s="33"/>
      <c r="FB30" s="33"/>
      <c r="FC30" s="33"/>
      <c r="FD30" s="33"/>
      <c r="FE30" s="33"/>
      <c r="FF30" s="33"/>
      <c r="FG30" s="33"/>
      <c r="FH30" s="33"/>
      <c r="FI30" s="33"/>
      <c r="FJ30" s="33"/>
      <c r="FK30" s="33"/>
      <c r="FL30" s="33"/>
      <c r="FM30" s="33"/>
      <c r="FN30" s="33"/>
      <c r="FO30" s="33"/>
      <c r="FP30" s="33"/>
      <c r="FQ30" s="33"/>
      <c r="FR30" s="33"/>
      <c r="FS30" s="33"/>
      <c r="FT30" s="33"/>
      <c r="FU30" s="33"/>
      <c r="FV30" s="33"/>
    </row>
    <row r="31" spans="1:178" s="68" customFormat="1" ht="33.75" customHeight="1" x14ac:dyDescent="0.25">
      <c r="A31" s="33"/>
      <c r="B31" s="174" t="s">
        <v>286</v>
      </c>
      <c r="C31" s="152" t="e">
        <f>+T_ante_detr.4.6!C31-'IN_Detr 4.6 del_363'!C31</f>
        <v>#REF!</v>
      </c>
      <c r="D31" s="129" t="e">
        <f>+T_ante_detr.4.6!D31-'IN_Detr 4.6 del_363'!D31</f>
        <v>#REF!</v>
      </c>
      <c r="E31" s="129" t="e">
        <f>+T_ante_detr.4.6!E31-'IN_Detr 4.6 del_363'!E31</f>
        <v>#REF!</v>
      </c>
      <c r="F31" s="148" t="e">
        <f>+SUM(C31:E31)</f>
        <v>#REF!</v>
      </c>
      <c r="G31" s="153" t="e">
        <f>+T_ante_detr.4.6!G31-'IN_Detr 4.6 del_363'!G31</f>
        <v>#REF!</v>
      </c>
      <c r="H31" s="152" t="e">
        <f>+T_ante_detr.4.6!H31-'IN_Detr 4.6 del_363'!H31</f>
        <v>#REF!</v>
      </c>
      <c r="I31" s="129" t="e">
        <f>+T_ante_detr.4.6!I31-'IN_Detr 4.6 del_363'!I31</f>
        <v>#REF!</v>
      </c>
      <c r="J31" s="129" t="e">
        <f>+T_ante_detr.4.6!J31-'IN_Detr 4.6 del_363'!J31</f>
        <v>#REF!</v>
      </c>
      <c r="K31" s="148" t="e">
        <f>+SUM(H31:J31)</f>
        <v>#REF!</v>
      </c>
      <c r="L31" s="153" t="e">
        <f>+T_ante_detr.4.6!L31-'IN_Detr 4.6 del_363'!L31</f>
        <v>#REF!</v>
      </c>
      <c r="M31" s="152" t="e">
        <f>+T_ante_detr.4.6!M31-'IN_Detr 4.6 del_363'!M31</f>
        <v>#REF!</v>
      </c>
      <c r="N31" s="129" t="e">
        <f>+T_ante_detr.4.6!N31-'IN_Detr 4.6 del_363'!N31</f>
        <v>#REF!</v>
      </c>
      <c r="O31" s="129" t="e">
        <f>+T_ante_detr.4.6!O31-'IN_Detr 4.6 del_363'!O31</f>
        <v>#REF!</v>
      </c>
      <c r="P31" s="148" t="e">
        <f t="shared" ref="P31:P32" si="36">+SUM(M31:O31)</f>
        <v>#REF!</v>
      </c>
      <c r="Q31" s="153" t="e">
        <f>+T_ante_detr.4.6!Q31-'IN_Detr 4.6 del_363'!Q31</f>
        <v>#REF!</v>
      </c>
      <c r="R31" s="152" t="e">
        <f>+T_ante_detr.4.6!R31-'IN_Detr 4.6 del_363'!R31</f>
        <v>#REF!</v>
      </c>
      <c r="S31" s="129" t="e">
        <f>+T_ante_detr.4.6!S31-'IN_Detr 4.6 del_363'!S31</f>
        <v>#REF!</v>
      </c>
      <c r="T31" s="129" t="e">
        <f>+T_ante_detr.4.6!T31-'IN_Detr 4.6 del_363'!T31</f>
        <v>#REF!</v>
      </c>
      <c r="U31" s="148" t="e">
        <f t="shared" ref="U31:U32" si="37">+SUM(R31:T31)</f>
        <v>#REF!</v>
      </c>
      <c r="V31" s="153" t="e">
        <f>+T_ante_detr.4.6!V31-'IN_Detr 4.6 del_363'!V31</f>
        <v>#REF!</v>
      </c>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c r="DR31" s="33"/>
      <c r="DS31" s="33"/>
      <c r="DT31" s="33"/>
      <c r="DU31" s="33"/>
      <c r="DV31" s="33"/>
      <c r="DW31" s="33"/>
      <c r="DX31" s="33"/>
      <c r="DY31" s="33"/>
      <c r="DZ31" s="33"/>
      <c r="EA31" s="33"/>
      <c r="EB31" s="33"/>
      <c r="EC31" s="33"/>
      <c r="ED31" s="33"/>
      <c r="EE31" s="33"/>
      <c r="EF31" s="33"/>
      <c r="EG31" s="33"/>
      <c r="EH31" s="33"/>
      <c r="EI31" s="33"/>
      <c r="EJ31" s="33"/>
      <c r="EK31" s="33"/>
      <c r="EL31" s="33"/>
      <c r="EM31" s="33"/>
      <c r="EN31" s="33"/>
      <c r="EO31" s="33"/>
      <c r="EP31" s="33"/>
      <c r="EQ31" s="33"/>
      <c r="ER31" s="33"/>
      <c r="ES31" s="33"/>
      <c r="ET31" s="33"/>
      <c r="EU31" s="33"/>
      <c r="EV31" s="33"/>
      <c r="EW31" s="33"/>
      <c r="EX31" s="33"/>
      <c r="EY31" s="33"/>
      <c r="EZ31" s="33"/>
      <c r="FA31" s="33"/>
      <c r="FB31" s="33"/>
      <c r="FC31" s="33"/>
      <c r="FD31" s="33"/>
      <c r="FE31" s="33"/>
      <c r="FF31" s="33"/>
      <c r="FG31" s="33"/>
      <c r="FH31" s="33"/>
      <c r="FI31" s="33"/>
      <c r="FJ31" s="33"/>
      <c r="FK31" s="33"/>
      <c r="FL31" s="33"/>
      <c r="FM31" s="33"/>
      <c r="FN31" s="33"/>
      <c r="FO31" s="33"/>
      <c r="FP31" s="33"/>
      <c r="FQ31" s="33"/>
      <c r="FR31" s="33"/>
      <c r="FS31" s="33"/>
      <c r="FT31" s="33"/>
      <c r="FU31" s="33"/>
      <c r="FV31" s="33"/>
    </row>
    <row r="32" spans="1:178" ht="19.5" customHeight="1" x14ac:dyDescent="0.35">
      <c r="A32" s="5"/>
      <c r="B32" s="171" t="s">
        <v>287</v>
      </c>
      <c r="C32" s="483" t="e">
        <f>SUM(C22:C31)</f>
        <v>#REF!</v>
      </c>
      <c r="D32" s="484" t="e">
        <f t="shared" ref="D32:E32" si="38">SUM(D22:D31)</f>
        <v>#REF!</v>
      </c>
      <c r="E32" s="484" t="e">
        <f t="shared" si="38"/>
        <v>#REF!</v>
      </c>
      <c r="F32" s="148" t="e">
        <f>+SUM(C32:E32)</f>
        <v>#REF!</v>
      </c>
      <c r="G32" s="485" t="e">
        <f t="shared" ref="G32:J32" si="39">SUM(G22:G31)</f>
        <v>#REF!</v>
      </c>
      <c r="H32" s="483" t="e">
        <f t="shared" si="39"/>
        <v>#REF!</v>
      </c>
      <c r="I32" s="484" t="e">
        <f t="shared" si="39"/>
        <v>#REF!</v>
      </c>
      <c r="J32" s="484" t="e">
        <f t="shared" si="39"/>
        <v>#REF!</v>
      </c>
      <c r="K32" s="148" t="e">
        <f>+SUM(H32:J32)</f>
        <v>#REF!</v>
      </c>
      <c r="L32" s="485" t="e">
        <f>SUM(L22:L31)</f>
        <v>#REF!</v>
      </c>
      <c r="M32" s="483" t="e">
        <f t="shared" ref="M32:O32" si="40">SUM(M22:M31)</f>
        <v>#REF!</v>
      </c>
      <c r="N32" s="484" t="e">
        <f t="shared" si="40"/>
        <v>#REF!</v>
      </c>
      <c r="O32" s="484" t="e">
        <f t="shared" si="40"/>
        <v>#REF!</v>
      </c>
      <c r="P32" s="148" t="e">
        <f t="shared" si="36"/>
        <v>#REF!</v>
      </c>
      <c r="Q32" s="485" t="e">
        <f t="shared" ref="Q32:T32" si="41">SUM(Q22:Q31)</f>
        <v>#REF!</v>
      </c>
      <c r="R32" s="483" t="e">
        <f t="shared" si="41"/>
        <v>#REF!</v>
      </c>
      <c r="S32" s="484" t="e">
        <f t="shared" si="41"/>
        <v>#REF!</v>
      </c>
      <c r="T32" s="484" t="e">
        <f t="shared" si="41"/>
        <v>#REF!</v>
      </c>
      <c r="U32" s="148" t="e">
        <f t="shared" si="37"/>
        <v>#REF!</v>
      </c>
      <c r="V32" s="485" t="e">
        <f>SUM(V22:V31)</f>
        <v>#REF!</v>
      </c>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row>
    <row r="33" spans="1:180" ht="19.5" customHeight="1" x14ac:dyDescent="0.3">
      <c r="A33" s="5"/>
      <c r="B33" s="456" t="s">
        <v>296</v>
      </c>
      <c r="C33" s="486"/>
      <c r="D33" s="487"/>
      <c r="E33" s="487"/>
      <c r="F33" s="487"/>
      <c r="G33" s="485" t="e">
        <f>+T_ante_detr.4.6!G33-'IN_Detr 4.6 del_363'!G33</f>
        <v>#REF!</v>
      </c>
      <c r="H33" s="486"/>
      <c r="I33" s="487"/>
      <c r="J33" s="487"/>
      <c r="K33" s="487"/>
      <c r="L33" s="485" t="e">
        <f>+T_ante_detr.4.6!L33-'IN_Detr 4.6 del_363'!L33</f>
        <v>#REF!</v>
      </c>
      <c r="M33" s="486"/>
      <c r="N33" s="487"/>
      <c r="O33" s="487"/>
      <c r="P33" s="487"/>
      <c r="Q33" s="485" t="e">
        <f>+T_ante_detr.4.6!Q33-'IN_Detr 4.6 del_363'!Q33</f>
        <v>#REF!</v>
      </c>
      <c r="R33" s="486"/>
      <c r="S33" s="487"/>
      <c r="T33" s="487"/>
      <c r="U33" s="487"/>
      <c r="V33" s="485" t="e">
        <f>+T_ante_detr.4.6!V33-'IN_Detr 4.6 del_363'!V33</f>
        <v>#REF!</v>
      </c>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row>
    <row r="34" spans="1:180" s="11" customFormat="1" ht="22.5" customHeight="1" x14ac:dyDescent="0.25">
      <c r="A34" s="10"/>
      <c r="B34" s="538" t="s">
        <v>320</v>
      </c>
      <c r="C34" s="539"/>
      <c r="D34" s="531"/>
      <c r="E34" s="531"/>
      <c r="F34" s="531"/>
      <c r="G34" s="540"/>
      <c r="H34" s="534">
        <f>+T_ante_detr.4.6!H34-'IN_Detr 4.6 del_363'!H34</f>
        <v>0</v>
      </c>
      <c r="I34" s="535">
        <f>+T_ante_detr.4.6!I34-'IN_Detr 4.6 del_363'!I34</f>
        <v>0</v>
      </c>
      <c r="J34" s="535">
        <f>+T_ante_detr.4.6!J34-'IN_Detr 4.6 del_363'!J34</f>
        <v>0</v>
      </c>
      <c r="K34" s="536">
        <f>+SUM(H34:J34)</f>
        <v>0</v>
      </c>
      <c r="L34" s="537">
        <f>+T_ante_detr.4.6!L34-'IN_Detr 4.6 del_363'!L34</f>
        <v>0</v>
      </c>
      <c r="M34" s="534">
        <f>+T_ante_detr.4.6!M34-'IN_Detr 4.6 del_363'!M34</f>
        <v>0</v>
      </c>
      <c r="N34" s="535">
        <f>+T_ante_detr.4.6!N34-'IN_Detr 4.6 del_363'!N34</f>
        <v>0</v>
      </c>
      <c r="O34" s="535">
        <f>+T_ante_detr.4.6!O34-'IN_Detr 4.6 del_363'!O34</f>
        <v>0</v>
      </c>
      <c r="P34" s="536">
        <f>+SUM(M34:O34)</f>
        <v>0</v>
      </c>
      <c r="Q34" s="537">
        <f>+T_ante_detr.4.6!Q34-'IN_Detr 4.6 del_363'!Q34</f>
        <v>0</v>
      </c>
      <c r="R34" s="534">
        <f>+T_ante_detr.4.6!R34-'IN_Detr 4.6 del_363'!R34</f>
        <v>0</v>
      </c>
      <c r="S34" s="535">
        <f>+T_ante_detr.4.6!S34-'IN_Detr 4.6 del_363'!S34</f>
        <v>0</v>
      </c>
      <c r="T34" s="535">
        <f>+T_ante_detr.4.6!T34-'IN_Detr 4.6 del_363'!T34</f>
        <v>0</v>
      </c>
      <c r="U34" s="536">
        <f>+SUM(R34:T34)</f>
        <v>0</v>
      </c>
      <c r="V34" s="537">
        <f>+T_ante_detr.4.6!V34-'IN_Detr 4.6 del_363'!V34</f>
        <v>0</v>
      </c>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row>
    <row r="35" spans="1:180" ht="36.75" customHeight="1" thickBot="1" x14ac:dyDescent="0.35">
      <c r="A35" s="5"/>
      <c r="B35" s="176" t="s">
        <v>413</v>
      </c>
      <c r="C35" s="157" t="e">
        <f>C7+C8+C9+C10+C11+C12+C13-C16-C21+C32+C33</f>
        <v>#REF!</v>
      </c>
      <c r="D35" s="158" t="e">
        <f>D7+D8+D9+D10+D11+D12+D13-D16-D21+D32+D33</f>
        <v>#REF!</v>
      </c>
      <c r="E35" s="158" t="e">
        <f>E7+E8+E9+E10+E11+E12+E13-E16-E21+E32+E33</f>
        <v>#REF!</v>
      </c>
      <c r="F35" s="158" t="e">
        <f>+SUM(C35:E35)</f>
        <v>#REF!</v>
      </c>
      <c r="G35" s="164" t="e">
        <f>G7+G8+G9+G10+G11+G12+G13-G16-G21+G32+G33</f>
        <v>#REF!</v>
      </c>
      <c r="H35" s="159" t="e">
        <f>H7+H8+H9+H10+H11+H12+H13-H16-H21+H32+H33+H34</f>
        <v>#REF!</v>
      </c>
      <c r="I35" s="160" t="e">
        <f t="shared" ref="I35:V35" si="42">I7+I8+I9+I10+I11+I12+I13-I16-I21+I32+I33+I34</f>
        <v>#REF!</v>
      </c>
      <c r="J35" s="160" t="e">
        <f>J7+J8+J9+J10+J11+J12+J13-J16-J21+J32+J33+J34</f>
        <v>#REF!</v>
      </c>
      <c r="K35" s="160" t="e">
        <f>+SUM(H35:J35)</f>
        <v>#REF!</v>
      </c>
      <c r="L35" s="161" t="e">
        <f t="shared" si="42"/>
        <v>#REF!</v>
      </c>
      <c r="M35" s="157" t="e">
        <f>M7+M8+M9+M10+M11+M12+M13-M16-M21+M32+M33+M34</f>
        <v>#REF!</v>
      </c>
      <c r="N35" s="158" t="e">
        <f t="shared" si="42"/>
        <v>#REF!</v>
      </c>
      <c r="O35" s="158" t="e">
        <f t="shared" si="42"/>
        <v>#REF!</v>
      </c>
      <c r="P35" s="158" t="e">
        <f>+SUM(M35:O35)</f>
        <v>#REF!</v>
      </c>
      <c r="Q35" s="164" t="e">
        <f t="shared" si="42"/>
        <v>#REF!</v>
      </c>
      <c r="R35" s="159" t="e">
        <f>R7+R8+R9+R10+R11+R12+R13-R16-R21+R32+R33+R34</f>
        <v>#REF!</v>
      </c>
      <c r="S35" s="160" t="e">
        <f t="shared" si="42"/>
        <v>#REF!</v>
      </c>
      <c r="T35" s="160" t="e">
        <f t="shared" si="42"/>
        <v>#REF!</v>
      </c>
      <c r="U35" s="160" t="e">
        <f>+SUM(R35:T35)</f>
        <v>#REF!</v>
      </c>
      <c r="V35" s="161" t="e">
        <f t="shared" si="42"/>
        <v>#REF!</v>
      </c>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row>
    <row r="36" spans="1:180" s="5" customFormat="1" ht="17.25" thickBot="1" x14ac:dyDescent="0.35">
      <c r="B36" s="30"/>
    </row>
    <row r="37" spans="1:180" ht="22.5" customHeight="1" thickBot="1" x14ac:dyDescent="0.35">
      <c r="A37" s="5"/>
      <c r="B37" s="1106" t="s">
        <v>401</v>
      </c>
      <c r="C37" s="1107"/>
      <c r="D37" s="1107"/>
      <c r="E37" s="1107"/>
      <c r="F37" s="1107"/>
      <c r="G37" s="1107"/>
      <c r="H37" s="1107"/>
      <c r="I37" s="1107"/>
      <c r="J37" s="1107"/>
      <c r="K37" s="1107"/>
      <c r="L37" s="1107"/>
      <c r="M37" s="1107"/>
      <c r="N37" s="1107"/>
      <c r="O37" s="1107"/>
      <c r="P37" s="1107"/>
      <c r="Q37" s="1107"/>
      <c r="R37" s="1107"/>
      <c r="S37" s="1107"/>
      <c r="T37" s="1107"/>
      <c r="U37" s="1107"/>
      <c r="V37" s="1108"/>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row>
    <row r="38" spans="1:180" s="5" customFormat="1" ht="17.25" thickBot="1" x14ac:dyDescent="0.35"/>
    <row r="39" spans="1:180" s="5" customFormat="1" x14ac:dyDescent="0.3">
      <c r="C39" s="1112">
        <v>2022</v>
      </c>
      <c r="D39" s="1113"/>
      <c r="E39" s="1113"/>
      <c r="F39" s="1113"/>
      <c r="G39" s="1114"/>
      <c r="H39" s="1109">
        <v>2023</v>
      </c>
      <c r="I39" s="1110"/>
      <c r="J39" s="1110"/>
      <c r="K39" s="1110"/>
      <c r="L39" s="1111"/>
      <c r="M39" s="1112">
        <v>2024</v>
      </c>
      <c r="N39" s="1113"/>
      <c r="O39" s="1113"/>
      <c r="P39" s="1113"/>
      <c r="Q39" s="1114"/>
      <c r="R39" s="1109">
        <v>2025</v>
      </c>
      <c r="S39" s="1110"/>
      <c r="T39" s="1110"/>
      <c r="U39" s="1110"/>
      <c r="V39" s="1111"/>
    </row>
    <row r="40" spans="1:180" s="131" customFormat="1" ht="38.1" customHeight="1" x14ac:dyDescent="0.25">
      <c r="C40" s="434">
        <f>CK_22!D5</f>
        <v>0</v>
      </c>
      <c r="D40" s="435">
        <f>CK_22!E5</f>
        <v>0</v>
      </c>
      <c r="E40" s="435" t="str">
        <f>CK_22!F5</f>
        <v>-</v>
      </c>
      <c r="F40" s="435" t="s">
        <v>268</v>
      </c>
      <c r="G40" s="436">
        <f>CK_22!$G$5</f>
        <v>0</v>
      </c>
      <c r="H40" s="437">
        <f t="shared" ref="H40:L40" si="43">C40</f>
        <v>0</v>
      </c>
      <c r="I40" s="438">
        <f t="shared" si="43"/>
        <v>0</v>
      </c>
      <c r="J40" s="438" t="str">
        <f t="shared" si="43"/>
        <v>-</v>
      </c>
      <c r="K40" s="438" t="str">
        <f t="shared" si="43"/>
        <v>totale Gestori</v>
      </c>
      <c r="L40" s="439">
        <f t="shared" si="43"/>
        <v>0</v>
      </c>
      <c r="M40" s="434">
        <f t="shared" ref="M40:Q40" si="44">C40</f>
        <v>0</v>
      </c>
      <c r="N40" s="435">
        <f t="shared" si="44"/>
        <v>0</v>
      </c>
      <c r="O40" s="435" t="str">
        <f t="shared" si="44"/>
        <v>-</v>
      </c>
      <c r="P40" s="435" t="str">
        <f t="shared" si="44"/>
        <v>totale Gestori</v>
      </c>
      <c r="Q40" s="436">
        <f t="shared" si="44"/>
        <v>0</v>
      </c>
      <c r="R40" s="437">
        <f t="shared" ref="R40:V40" si="45">C40</f>
        <v>0</v>
      </c>
      <c r="S40" s="438">
        <f t="shared" si="45"/>
        <v>0</v>
      </c>
      <c r="T40" s="438" t="str">
        <f t="shared" si="45"/>
        <v>-</v>
      </c>
      <c r="U40" s="438" t="str">
        <f t="shared" si="45"/>
        <v>totale Gestori</v>
      </c>
      <c r="V40" s="439">
        <f t="shared" si="45"/>
        <v>0</v>
      </c>
    </row>
    <row r="41" spans="1:180" s="5" customFormat="1" ht="33.75" customHeight="1" x14ac:dyDescent="0.35">
      <c r="B41" s="138" t="s">
        <v>323</v>
      </c>
      <c r="C41" s="488">
        <f>+T_ante_detr.4.6!C41-'IN_Detr 4.6 del_363'!C41</f>
        <v>0</v>
      </c>
      <c r="D41" s="67">
        <f>+T_ante_detr.4.6!D41-'IN_Detr 4.6 del_363'!D41</f>
        <v>0</v>
      </c>
      <c r="E41" s="67">
        <f>+T_ante_detr.4.6!E41-'IN_Detr 4.6 del_363'!E41</f>
        <v>0</v>
      </c>
      <c r="F41" s="148">
        <f t="shared" ref="F41:F63" si="46">SUM(C41:E41)</f>
        <v>0</v>
      </c>
      <c r="G41" s="482" t="e">
        <f>+T_ante_detr.4.6!G41-'IN_Detr 4.6 del_363'!G41</f>
        <v>#REF!</v>
      </c>
      <c r="H41" s="481">
        <f>+T_ante_detr.4.6!H41-'IN_Detr 4.6 del_363'!H41</f>
        <v>0</v>
      </c>
      <c r="I41" s="67">
        <f>+T_ante_detr.4.6!I41-'IN_Detr 4.6 del_363'!I41</f>
        <v>0</v>
      </c>
      <c r="J41" s="67">
        <f>+T_ante_detr.4.6!J41-'IN_Detr 4.6 del_363'!J41</f>
        <v>0</v>
      </c>
      <c r="K41" s="148">
        <f t="shared" ref="K41:K62" si="47">SUM(H41:J41)</f>
        <v>0</v>
      </c>
      <c r="L41" s="482">
        <f>+T_ante_detr.4.6!L41-'IN_Detr 4.6 del_363'!L41</f>
        <v>0</v>
      </c>
      <c r="M41" s="481">
        <f>+T_ante_detr.4.6!M41-'IN_Detr 4.6 del_363'!M41</f>
        <v>0</v>
      </c>
      <c r="N41" s="67">
        <f>+T_ante_detr.4.6!N41-'IN_Detr 4.6 del_363'!N41</f>
        <v>0</v>
      </c>
      <c r="O41" s="67">
        <f>+T_ante_detr.4.6!O41-'IN_Detr 4.6 del_363'!O41</f>
        <v>0</v>
      </c>
      <c r="P41" s="148">
        <f t="shared" ref="P41" si="48">SUM(M41:O41)</f>
        <v>0</v>
      </c>
      <c r="Q41" s="482">
        <f>+T_ante_detr.4.6!Q41-'IN_Detr 4.6 del_363'!Q41</f>
        <v>0</v>
      </c>
      <c r="R41" s="481">
        <f>+T_ante_detr.4.6!R41-'IN_Detr 4.6 del_363'!R41</f>
        <v>0</v>
      </c>
      <c r="S41" s="67">
        <f>+T_ante_detr.4.6!S41-'IN_Detr 4.6 del_363'!S41</f>
        <v>0</v>
      </c>
      <c r="T41" s="67">
        <f>+T_ante_detr.4.6!T41-'IN_Detr 4.6 del_363'!T41</f>
        <v>0</v>
      </c>
      <c r="U41" s="148">
        <f>SUM(R41:T41)</f>
        <v>0</v>
      </c>
      <c r="V41" s="482">
        <f>+T_ante_detr.4.6!V41-'IN_Detr 4.6 del_363'!V41</f>
        <v>0</v>
      </c>
    </row>
    <row r="42" spans="1:180" s="5" customFormat="1" ht="33.75" customHeight="1" x14ac:dyDescent="0.3">
      <c r="B42" s="167" t="s">
        <v>324</v>
      </c>
      <c r="C42" s="142">
        <f>+T_ante_detr.4.6!C42-'IN_Detr 4.6 del_363'!C42</f>
        <v>0</v>
      </c>
      <c r="D42" s="129">
        <f>+T_ante_detr.4.6!D42-'IN_Detr 4.6 del_363'!D42</f>
        <v>0</v>
      </c>
      <c r="E42" s="129">
        <f>+T_ante_detr.4.6!E42-'IN_Detr 4.6 del_363'!E42</f>
        <v>0</v>
      </c>
      <c r="F42" s="148">
        <f t="shared" si="46"/>
        <v>0</v>
      </c>
      <c r="G42" s="153" t="e">
        <f>+T_ante_detr.4.6!G42-'IN_Detr 4.6 del_363'!G42</f>
        <v>#REF!</v>
      </c>
      <c r="H42" s="152">
        <f>+T_ante_detr.4.6!H42-'IN_Detr 4.6 del_363'!H42</f>
        <v>0</v>
      </c>
      <c r="I42" s="129">
        <f>+T_ante_detr.4.6!I42-'IN_Detr 4.6 del_363'!I42</f>
        <v>0</v>
      </c>
      <c r="J42" s="129">
        <f>+T_ante_detr.4.6!J42-'IN_Detr 4.6 del_363'!J42</f>
        <v>0</v>
      </c>
      <c r="K42" s="148">
        <f t="shared" si="47"/>
        <v>0</v>
      </c>
      <c r="L42" s="153">
        <f>+T_ante_detr.4.6!L42-'IN_Detr 4.6 del_363'!L42</f>
        <v>0</v>
      </c>
      <c r="M42" s="152">
        <f>+T_ante_detr.4.6!M42-'IN_Detr 4.6 del_363'!M42</f>
        <v>0</v>
      </c>
      <c r="N42" s="129">
        <f>+T_ante_detr.4.6!N42-'IN_Detr 4.6 del_363'!N42</f>
        <v>0</v>
      </c>
      <c r="O42" s="129">
        <f>+T_ante_detr.4.6!O42-'IN_Detr 4.6 del_363'!O42</f>
        <v>0</v>
      </c>
      <c r="P42" s="148">
        <f>SUM(M42:O42)</f>
        <v>0</v>
      </c>
      <c r="Q42" s="153">
        <f>+T_ante_detr.4.6!Q42-'IN_Detr 4.6 del_363'!Q42</f>
        <v>0</v>
      </c>
      <c r="R42" s="152">
        <f>+T_ante_detr.4.6!R42-'IN_Detr 4.6 del_363'!R42</f>
        <v>0</v>
      </c>
      <c r="S42" s="129">
        <f>+T_ante_detr.4.6!S42-'IN_Detr 4.6 del_363'!S42</f>
        <v>0</v>
      </c>
      <c r="T42" s="129">
        <f>+T_ante_detr.4.6!T42-'IN_Detr 4.6 del_363'!T42</f>
        <v>0</v>
      </c>
      <c r="U42" s="148">
        <f>SUM(R42:T42)</f>
        <v>0</v>
      </c>
      <c r="V42" s="153">
        <f>+T_ante_detr.4.6!V42-'IN_Detr 4.6 del_363'!V42</f>
        <v>0</v>
      </c>
    </row>
    <row r="43" spans="1:180" s="5" customFormat="1" ht="33.75" customHeight="1" x14ac:dyDescent="0.3">
      <c r="B43" s="167" t="s">
        <v>325</v>
      </c>
      <c r="C43" s="142">
        <f>+T_ante_detr.4.6!C43-'IN_Detr 4.6 del_363'!C43</f>
        <v>0</v>
      </c>
      <c r="D43" s="129">
        <f>+T_ante_detr.4.6!D43-'IN_Detr 4.6 del_363'!D43</f>
        <v>0</v>
      </c>
      <c r="E43" s="129">
        <f>+T_ante_detr.4.6!E43-'IN_Detr 4.6 del_363'!E43</f>
        <v>0</v>
      </c>
      <c r="F43" s="148">
        <f t="shared" si="46"/>
        <v>0</v>
      </c>
      <c r="G43" s="153" t="e">
        <f>+T_ante_detr.4.6!G43-'IN_Detr 4.6 del_363'!G43</f>
        <v>#REF!</v>
      </c>
      <c r="H43" s="152">
        <f>+T_ante_detr.4.6!H43-'IN_Detr 4.6 del_363'!H43</f>
        <v>0</v>
      </c>
      <c r="I43" s="129">
        <f>+T_ante_detr.4.6!I43-'IN_Detr 4.6 del_363'!I43</f>
        <v>0</v>
      </c>
      <c r="J43" s="129">
        <f>+T_ante_detr.4.6!J43-'IN_Detr 4.6 del_363'!J43</f>
        <v>0</v>
      </c>
      <c r="K43" s="148">
        <f t="shared" si="47"/>
        <v>0</v>
      </c>
      <c r="L43" s="153">
        <f>+T_ante_detr.4.6!L43-'IN_Detr 4.6 del_363'!L43</f>
        <v>0</v>
      </c>
      <c r="M43" s="152">
        <f>+T_ante_detr.4.6!M43-'IN_Detr 4.6 del_363'!M43</f>
        <v>0</v>
      </c>
      <c r="N43" s="129">
        <f>+T_ante_detr.4.6!N43-'IN_Detr 4.6 del_363'!N43</f>
        <v>0</v>
      </c>
      <c r="O43" s="129">
        <f>+T_ante_detr.4.6!O43-'IN_Detr 4.6 del_363'!O43</f>
        <v>0</v>
      </c>
      <c r="P43" s="148">
        <f t="shared" ref="P43:P59" si="49">SUM(M43:O43)</f>
        <v>0</v>
      </c>
      <c r="Q43" s="153">
        <f>+T_ante_detr.4.6!Q43-'IN_Detr 4.6 del_363'!Q43</f>
        <v>0</v>
      </c>
      <c r="R43" s="152">
        <f>+T_ante_detr.4.6!R43-'IN_Detr 4.6 del_363'!R43</f>
        <v>0</v>
      </c>
      <c r="S43" s="129">
        <f>+T_ante_detr.4.6!S43-'IN_Detr 4.6 del_363'!S43</f>
        <v>0</v>
      </c>
      <c r="T43" s="129">
        <f>+T_ante_detr.4.6!T43-'IN_Detr 4.6 del_363'!T43</f>
        <v>0</v>
      </c>
      <c r="U43" s="148">
        <f t="shared" ref="U43:U59" si="50">SUM(R43:T43)</f>
        <v>0</v>
      </c>
      <c r="V43" s="153">
        <f>+T_ante_detr.4.6!V43-'IN_Detr 4.6 del_363'!V43</f>
        <v>0</v>
      </c>
    </row>
    <row r="44" spans="1:180" s="5" customFormat="1" x14ac:dyDescent="0.3">
      <c r="B44" s="167" t="s">
        <v>326</v>
      </c>
      <c r="C44" s="142">
        <f>+T_ante_detr.4.6!C44-'IN_Detr 4.6 del_363'!C44</f>
        <v>0</v>
      </c>
      <c r="D44" s="129">
        <f>+T_ante_detr.4.6!D44-'IN_Detr 4.6 del_363'!D44</f>
        <v>0</v>
      </c>
      <c r="E44" s="129">
        <f>+T_ante_detr.4.6!E44-'IN_Detr 4.6 del_363'!E44</f>
        <v>0</v>
      </c>
      <c r="F44" s="148">
        <f t="shared" si="46"/>
        <v>0</v>
      </c>
      <c r="G44" s="153" t="e">
        <f>+T_ante_detr.4.6!G44-'IN_Detr 4.6 del_363'!G44</f>
        <v>#REF!</v>
      </c>
      <c r="H44" s="152">
        <f>+T_ante_detr.4.6!H44-'IN_Detr 4.6 del_363'!H44</f>
        <v>0</v>
      </c>
      <c r="I44" s="129">
        <f>+T_ante_detr.4.6!I44-'IN_Detr 4.6 del_363'!I44</f>
        <v>0</v>
      </c>
      <c r="J44" s="129">
        <f>+T_ante_detr.4.6!J44-'IN_Detr 4.6 del_363'!J44</f>
        <v>0</v>
      </c>
      <c r="K44" s="148">
        <f t="shared" si="47"/>
        <v>0</v>
      </c>
      <c r="L44" s="153">
        <f>+T_ante_detr.4.6!L44-'IN_Detr 4.6 del_363'!L44</f>
        <v>0</v>
      </c>
      <c r="M44" s="152">
        <f>+T_ante_detr.4.6!M44-'IN_Detr 4.6 del_363'!M44</f>
        <v>0</v>
      </c>
      <c r="N44" s="129">
        <f>+T_ante_detr.4.6!N44-'IN_Detr 4.6 del_363'!N44</f>
        <v>0</v>
      </c>
      <c r="O44" s="129">
        <f>+T_ante_detr.4.6!O44-'IN_Detr 4.6 del_363'!O44</f>
        <v>0</v>
      </c>
      <c r="P44" s="148">
        <f t="shared" si="49"/>
        <v>0</v>
      </c>
      <c r="Q44" s="153">
        <f>+T_ante_detr.4.6!Q44-'IN_Detr 4.6 del_363'!Q44</f>
        <v>0</v>
      </c>
      <c r="R44" s="152">
        <f>+T_ante_detr.4.6!R44-'IN_Detr 4.6 del_363'!R44</f>
        <v>0</v>
      </c>
      <c r="S44" s="129">
        <f>+T_ante_detr.4.6!S44-'IN_Detr 4.6 del_363'!S44</f>
        <v>0</v>
      </c>
      <c r="T44" s="129">
        <f>+T_ante_detr.4.6!T44-'IN_Detr 4.6 del_363'!T44</f>
        <v>0</v>
      </c>
      <c r="U44" s="148">
        <f t="shared" si="50"/>
        <v>0</v>
      </c>
      <c r="V44" s="153">
        <f>+T_ante_detr.4.6!V44-'IN_Detr 4.6 del_363'!V44</f>
        <v>0</v>
      </c>
    </row>
    <row r="45" spans="1:180" s="5" customFormat="1" x14ac:dyDescent="0.3">
      <c r="B45" s="167" t="s">
        <v>327</v>
      </c>
      <c r="C45" s="142">
        <f>+T_ante_detr.4.6!C45-'IN_Detr 4.6 del_363'!C45</f>
        <v>0</v>
      </c>
      <c r="D45" s="129">
        <f>+T_ante_detr.4.6!D45-'IN_Detr 4.6 del_363'!D45</f>
        <v>0</v>
      </c>
      <c r="E45" s="129">
        <f>+T_ante_detr.4.6!E45-'IN_Detr 4.6 del_363'!E45</f>
        <v>0</v>
      </c>
      <c r="F45" s="148">
        <f t="shared" si="46"/>
        <v>0</v>
      </c>
      <c r="G45" s="153" t="e">
        <f>+T_ante_detr.4.6!G45-'IN_Detr 4.6 del_363'!G45</f>
        <v>#REF!</v>
      </c>
      <c r="H45" s="152">
        <f>+T_ante_detr.4.6!H45-'IN_Detr 4.6 del_363'!H45</f>
        <v>0</v>
      </c>
      <c r="I45" s="129">
        <f>+T_ante_detr.4.6!I45-'IN_Detr 4.6 del_363'!I45</f>
        <v>0</v>
      </c>
      <c r="J45" s="129">
        <f>+T_ante_detr.4.6!J45-'IN_Detr 4.6 del_363'!J45</f>
        <v>0</v>
      </c>
      <c r="K45" s="148">
        <f t="shared" si="47"/>
        <v>0</v>
      </c>
      <c r="L45" s="153">
        <f>+T_ante_detr.4.6!L45-'IN_Detr 4.6 del_363'!L45</f>
        <v>0</v>
      </c>
      <c r="M45" s="152">
        <f>+T_ante_detr.4.6!M45-'IN_Detr 4.6 del_363'!M45</f>
        <v>0</v>
      </c>
      <c r="N45" s="129">
        <f>+T_ante_detr.4.6!N45-'IN_Detr 4.6 del_363'!N45</f>
        <v>0</v>
      </c>
      <c r="O45" s="129">
        <f>+T_ante_detr.4.6!O45-'IN_Detr 4.6 del_363'!O45</f>
        <v>0</v>
      </c>
      <c r="P45" s="148">
        <f t="shared" si="49"/>
        <v>0</v>
      </c>
      <c r="Q45" s="153">
        <f>+T_ante_detr.4.6!Q45-'IN_Detr 4.6 del_363'!Q45</f>
        <v>0</v>
      </c>
      <c r="R45" s="152">
        <f>+T_ante_detr.4.6!R45-'IN_Detr 4.6 del_363'!R45</f>
        <v>0</v>
      </c>
      <c r="S45" s="129">
        <f>+T_ante_detr.4.6!S45-'IN_Detr 4.6 del_363'!S45</f>
        <v>0</v>
      </c>
      <c r="T45" s="129">
        <f>+T_ante_detr.4.6!T45-'IN_Detr 4.6 del_363'!T45</f>
        <v>0</v>
      </c>
      <c r="U45" s="148">
        <f t="shared" si="50"/>
        <v>0</v>
      </c>
      <c r="V45" s="153">
        <f>+T_ante_detr.4.6!V45-'IN_Detr 4.6 del_363'!V45</f>
        <v>0</v>
      </c>
    </row>
    <row r="46" spans="1:180" s="5" customFormat="1" ht="18.75" x14ac:dyDescent="0.35">
      <c r="B46" s="138" t="s">
        <v>328</v>
      </c>
      <c r="C46" s="489">
        <f>+C42+C43+C44+C45</f>
        <v>0</v>
      </c>
      <c r="D46" s="489">
        <f>+D42+D43+D44+D45</f>
        <v>0</v>
      </c>
      <c r="E46" s="489">
        <f>+E42+E43+E44+E45</f>
        <v>0</v>
      </c>
      <c r="F46" s="148">
        <f>SUM(C46:E46)</f>
        <v>0</v>
      </c>
      <c r="G46" s="482" t="e">
        <f>+G42+G43+G44+G45</f>
        <v>#REF!</v>
      </c>
      <c r="H46" s="489">
        <f>+H42+H43+H44+H45</f>
        <v>0</v>
      </c>
      <c r="I46" s="489">
        <f>+I42+I43+I44+I45</f>
        <v>0</v>
      </c>
      <c r="J46" s="489">
        <f>+J42+J43+J44+J45</f>
        <v>0</v>
      </c>
      <c r="K46" s="148">
        <f t="shared" si="47"/>
        <v>0</v>
      </c>
      <c r="L46" s="482">
        <f>+L42+L43+L44+L45</f>
        <v>0</v>
      </c>
      <c r="M46" s="489">
        <f>+M42+M43+M44+M45</f>
        <v>0</v>
      </c>
      <c r="N46" s="489">
        <f>+N42+N43+N44+N45</f>
        <v>0</v>
      </c>
      <c r="O46" s="489">
        <f>+O42+O43+O44+O45</f>
        <v>0</v>
      </c>
      <c r="P46" s="148">
        <f t="shared" si="49"/>
        <v>0</v>
      </c>
      <c r="Q46" s="482">
        <f>+Q42+Q43+Q44+Q45</f>
        <v>0</v>
      </c>
      <c r="R46" s="489">
        <f>+R42+R43+R44+R45</f>
        <v>0</v>
      </c>
      <c r="S46" s="489">
        <f>+S42+S43+S44+S45</f>
        <v>0</v>
      </c>
      <c r="T46" s="489">
        <f>+T42+T43+T44+T45</f>
        <v>0</v>
      </c>
      <c r="U46" s="148">
        <f>SUM(R46:T46)</f>
        <v>0</v>
      </c>
      <c r="V46" s="482">
        <f>+V42+V43+V44+V45</f>
        <v>0</v>
      </c>
    </row>
    <row r="47" spans="1:180" s="5" customFormat="1" x14ac:dyDescent="0.3">
      <c r="B47" s="167" t="s">
        <v>329</v>
      </c>
      <c r="C47" s="142" t="e">
        <f>+T_ante_detr.4.6!C47-'IN_Detr 4.6 del_363'!C47</f>
        <v>#REF!</v>
      </c>
      <c r="D47" s="129" t="e">
        <f>+T_ante_detr.4.6!D47-'IN_Detr 4.6 del_363'!D47</f>
        <v>#REF!</v>
      </c>
      <c r="E47" s="129" t="e">
        <f>+T_ante_detr.4.6!E47-'IN_Detr 4.6 del_363'!E47</f>
        <v>#REF!</v>
      </c>
      <c r="F47" s="148" t="e">
        <f t="shared" si="46"/>
        <v>#REF!</v>
      </c>
      <c r="G47" s="153" t="e">
        <f>+T_ante_detr.4.6!G47-'IN_Detr 4.6 del_363'!G47</f>
        <v>#REF!</v>
      </c>
      <c r="H47" s="152" t="e">
        <f>+T_ante_detr.4.6!H47-'IN_Detr 4.6 del_363'!H47</f>
        <v>#REF!</v>
      </c>
      <c r="I47" s="129" t="e">
        <f>+T_ante_detr.4.6!I47-'IN_Detr 4.6 del_363'!I47</f>
        <v>#REF!</v>
      </c>
      <c r="J47" s="129" t="e">
        <f>+T_ante_detr.4.6!J47-'IN_Detr 4.6 del_363'!J47</f>
        <v>#REF!</v>
      </c>
      <c r="K47" s="148" t="e">
        <f t="shared" si="47"/>
        <v>#REF!</v>
      </c>
      <c r="L47" s="153" t="e">
        <f>+T_ante_detr.4.6!L47-'IN_Detr 4.6 del_363'!L47</f>
        <v>#REF!</v>
      </c>
      <c r="M47" s="152" t="e">
        <f>+T_ante_detr.4.6!M47-'IN_Detr 4.6 del_363'!M47</f>
        <v>#REF!</v>
      </c>
      <c r="N47" s="129" t="e">
        <f>+T_ante_detr.4.6!N47-'IN_Detr 4.6 del_363'!N47</f>
        <v>#REF!</v>
      </c>
      <c r="O47" s="129" t="e">
        <f>+T_ante_detr.4.6!O47-'IN_Detr 4.6 del_363'!O47</f>
        <v>#REF!</v>
      </c>
      <c r="P47" s="148" t="e">
        <f t="shared" si="49"/>
        <v>#REF!</v>
      </c>
      <c r="Q47" s="153" t="e">
        <f>+T_ante_detr.4.6!Q47-'IN_Detr 4.6 del_363'!Q47</f>
        <v>#REF!</v>
      </c>
      <c r="R47" s="152" t="e">
        <f>+T_ante_detr.4.6!R47-'IN_Detr 4.6 del_363'!R47</f>
        <v>#REF!</v>
      </c>
      <c r="S47" s="129" t="e">
        <f>+T_ante_detr.4.6!S47-'IN_Detr 4.6 del_363'!S47</f>
        <v>#REF!</v>
      </c>
      <c r="T47" s="129" t="e">
        <f>+T_ante_detr.4.6!T47-'IN_Detr 4.6 del_363'!T47</f>
        <v>#REF!</v>
      </c>
      <c r="U47" s="148" t="e">
        <f t="shared" si="50"/>
        <v>#REF!</v>
      </c>
      <c r="V47" s="153" t="e">
        <f>+T_ante_detr.4.6!V47-'IN_Detr 4.6 del_363'!V47</f>
        <v>#REF!</v>
      </c>
    </row>
    <row r="48" spans="1:180" s="5" customFormat="1" x14ac:dyDescent="0.3">
      <c r="B48" s="167" t="s">
        <v>330</v>
      </c>
      <c r="C48" s="142">
        <f>+T_ante_detr.4.6!C48-'IN_Detr 4.6 del_363'!C48</f>
        <v>0</v>
      </c>
      <c r="D48" s="129">
        <f>+T_ante_detr.4.6!D48-'IN_Detr 4.6 del_363'!D48</f>
        <v>0</v>
      </c>
      <c r="E48" s="129">
        <f>+T_ante_detr.4.6!E48-'IN_Detr 4.6 del_363'!E48</f>
        <v>0</v>
      </c>
      <c r="F48" s="148">
        <f t="shared" si="46"/>
        <v>0</v>
      </c>
      <c r="G48" s="153" t="e">
        <f>+T_ante_detr.4.6!G48-'IN_Detr 4.6 del_363'!G48</f>
        <v>#REF!</v>
      </c>
      <c r="H48" s="152">
        <f>+T_ante_detr.4.6!H48-'IN_Detr 4.6 del_363'!H48</f>
        <v>0</v>
      </c>
      <c r="I48" s="129">
        <f>+T_ante_detr.4.6!I48-'IN_Detr 4.6 del_363'!I48</f>
        <v>0</v>
      </c>
      <c r="J48" s="129">
        <f>+T_ante_detr.4.6!J48-'IN_Detr 4.6 del_363'!J48</f>
        <v>0</v>
      </c>
      <c r="K48" s="148">
        <f t="shared" si="47"/>
        <v>0</v>
      </c>
      <c r="L48" s="153">
        <f>+T_ante_detr.4.6!L48-'IN_Detr 4.6 del_363'!L48</f>
        <v>0</v>
      </c>
      <c r="M48" s="152">
        <f>+T_ante_detr.4.6!M48-'IN_Detr 4.6 del_363'!M48</f>
        <v>0</v>
      </c>
      <c r="N48" s="129">
        <f>+T_ante_detr.4.6!N48-'IN_Detr 4.6 del_363'!N48</f>
        <v>0</v>
      </c>
      <c r="O48" s="129">
        <f>+T_ante_detr.4.6!O48-'IN_Detr 4.6 del_363'!O48</f>
        <v>0</v>
      </c>
      <c r="P48" s="148">
        <f t="shared" si="49"/>
        <v>0</v>
      </c>
      <c r="Q48" s="153">
        <f>+T_ante_detr.4.6!Q48-'IN_Detr 4.6 del_363'!Q48</f>
        <v>0</v>
      </c>
      <c r="R48" s="152">
        <f>+T_ante_detr.4.6!R48-'IN_Detr 4.6 del_363'!R48</f>
        <v>0</v>
      </c>
      <c r="S48" s="129">
        <f>+T_ante_detr.4.6!S48-'IN_Detr 4.6 del_363'!S48</f>
        <v>0</v>
      </c>
      <c r="T48" s="129">
        <f>+T_ante_detr.4.6!T48-'IN_Detr 4.6 del_363'!T48</f>
        <v>0</v>
      </c>
      <c r="U48" s="148">
        <f t="shared" si="50"/>
        <v>0</v>
      </c>
      <c r="V48" s="153">
        <f>+T_ante_detr.4.6!V48-'IN_Detr 4.6 del_363'!V48</f>
        <v>0</v>
      </c>
    </row>
    <row r="49" spans="1:22" s="5" customFormat="1" x14ac:dyDescent="0.3">
      <c r="B49" s="168" t="s">
        <v>331</v>
      </c>
      <c r="C49" s="142">
        <f>+T_ante_detr.4.6!C49-'IN_Detr 4.6 del_363'!C49</f>
        <v>0</v>
      </c>
      <c r="D49" s="129">
        <f>+T_ante_detr.4.6!D49-'IN_Detr 4.6 del_363'!D49</f>
        <v>0</v>
      </c>
      <c r="E49" s="129">
        <f>+T_ante_detr.4.6!E49-'IN_Detr 4.6 del_363'!E49</f>
        <v>0</v>
      </c>
      <c r="F49" s="148">
        <f t="shared" si="46"/>
        <v>0</v>
      </c>
      <c r="G49" s="153" t="e">
        <f>+T_ante_detr.4.6!G49-'IN_Detr 4.6 del_363'!G49</f>
        <v>#REF!</v>
      </c>
      <c r="H49" s="152">
        <f>+T_ante_detr.4.6!H49-'IN_Detr 4.6 del_363'!H49</f>
        <v>0</v>
      </c>
      <c r="I49" s="129">
        <f>+T_ante_detr.4.6!I49-'IN_Detr 4.6 del_363'!I49</f>
        <v>0</v>
      </c>
      <c r="J49" s="129">
        <f>+T_ante_detr.4.6!J49-'IN_Detr 4.6 del_363'!J49</f>
        <v>0</v>
      </c>
      <c r="K49" s="148">
        <f t="shared" si="47"/>
        <v>0</v>
      </c>
      <c r="L49" s="153">
        <f>+T_ante_detr.4.6!L49-'IN_Detr 4.6 del_363'!L49</f>
        <v>0</v>
      </c>
      <c r="M49" s="152">
        <f>+T_ante_detr.4.6!M49-'IN_Detr 4.6 del_363'!M49</f>
        <v>0</v>
      </c>
      <c r="N49" s="129">
        <f>+T_ante_detr.4.6!N49-'IN_Detr 4.6 del_363'!N49</f>
        <v>0</v>
      </c>
      <c r="O49" s="129">
        <f>+T_ante_detr.4.6!O49-'IN_Detr 4.6 del_363'!O49</f>
        <v>0</v>
      </c>
      <c r="P49" s="148">
        <f t="shared" si="49"/>
        <v>0</v>
      </c>
      <c r="Q49" s="153">
        <f>+T_ante_detr.4.6!Q49-'IN_Detr 4.6 del_363'!Q49</f>
        <v>0</v>
      </c>
      <c r="R49" s="152">
        <f>+T_ante_detr.4.6!R49-'IN_Detr 4.6 del_363'!R49</f>
        <v>0</v>
      </c>
      <c r="S49" s="129">
        <f>+T_ante_detr.4.6!S49-'IN_Detr 4.6 del_363'!S49</f>
        <v>0</v>
      </c>
      <c r="T49" s="129">
        <f>+T_ante_detr.4.6!T49-'IN_Detr 4.6 del_363'!T49</f>
        <v>0</v>
      </c>
      <c r="U49" s="148">
        <f t="shared" si="50"/>
        <v>0</v>
      </c>
      <c r="V49" s="153">
        <f>+T_ante_detr.4.6!V49-'IN_Detr 4.6 del_363'!V49</f>
        <v>0</v>
      </c>
    </row>
    <row r="50" spans="1:22" s="5" customFormat="1" x14ac:dyDescent="0.3">
      <c r="B50" s="168" t="s">
        <v>332</v>
      </c>
      <c r="C50" s="142">
        <f>+T_ante_detr.4.6!C50-'IN_Detr 4.6 del_363'!C50</f>
        <v>0</v>
      </c>
      <c r="D50" s="129">
        <f>+T_ante_detr.4.6!D50-'IN_Detr 4.6 del_363'!D50</f>
        <v>0</v>
      </c>
      <c r="E50" s="129">
        <f>+T_ante_detr.4.6!E50-'IN_Detr 4.6 del_363'!E50</f>
        <v>0</v>
      </c>
      <c r="F50" s="148">
        <f t="shared" si="46"/>
        <v>0</v>
      </c>
      <c r="G50" s="153" t="e">
        <f>+T_ante_detr.4.6!G50-'IN_Detr 4.6 del_363'!G50</f>
        <v>#REF!</v>
      </c>
      <c r="H50" s="152">
        <f>+T_ante_detr.4.6!H50-'IN_Detr 4.6 del_363'!H50</f>
        <v>0</v>
      </c>
      <c r="I50" s="129">
        <f>+T_ante_detr.4.6!I50-'IN_Detr 4.6 del_363'!I50</f>
        <v>0</v>
      </c>
      <c r="J50" s="129">
        <f>+T_ante_detr.4.6!J50-'IN_Detr 4.6 del_363'!J50</f>
        <v>0</v>
      </c>
      <c r="K50" s="148">
        <f t="shared" si="47"/>
        <v>0</v>
      </c>
      <c r="L50" s="153">
        <f>+T_ante_detr.4.6!L50-'IN_Detr 4.6 del_363'!L50</f>
        <v>0</v>
      </c>
      <c r="M50" s="152">
        <f>+T_ante_detr.4.6!M50-'IN_Detr 4.6 del_363'!M50</f>
        <v>0</v>
      </c>
      <c r="N50" s="129">
        <f>+T_ante_detr.4.6!N50-'IN_Detr 4.6 del_363'!N50</f>
        <v>0</v>
      </c>
      <c r="O50" s="129">
        <f>+T_ante_detr.4.6!O50-'IN_Detr 4.6 del_363'!O50</f>
        <v>0</v>
      </c>
      <c r="P50" s="148">
        <f t="shared" si="49"/>
        <v>0</v>
      </c>
      <c r="Q50" s="153">
        <f>+T_ante_detr.4.6!Q50-'IN_Detr 4.6 del_363'!Q50</f>
        <v>0</v>
      </c>
      <c r="R50" s="152">
        <f>+T_ante_detr.4.6!R50-'IN_Detr 4.6 del_363'!R50</f>
        <v>0</v>
      </c>
      <c r="S50" s="129">
        <f>+T_ante_detr.4.6!S50-'IN_Detr 4.6 del_363'!S50</f>
        <v>0</v>
      </c>
      <c r="T50" s="129">
        <f>+T_ante_detr.4.6!T50-'IN_Detr 4.6 del_363'!T50</f>
        <v>0</v>
      </c>
      <c r="U50" s="148">
        <f t="shared" si="50"/>
        <v>0</v>
      </c>
      <c r="V50" s="153">
        <f>+T_ante_detr.4.6!V50-'IN_Detr 4.6 del_363'!V50</f>
        <v>0</v>
      </c>
    </row>
    <row r="51" spans="1:22" s="5" customFormat="1" ht="27" x14ac:dyDescent="0.3">
      <c r="B51" s="169" t="s">
        <v>333</v>
      </c>
      <c r="C51" s="142">
        <f>+T_ante_detr.4.6!C51-'IN_Detr 4.6 del_363'!C51</f>
        <v>0</v>
      </c>
      <c r="D51" s="129">
        <f>+T_ante_detr.4.6!D51-'IN_Detr 4.6 del_363'!D51</f>
        <v>0</v>
      </c>
      <c r="E51" s="129">
        <f>+T_ante_detr.4.6!E51-'IN_Detr 4.6 del_363'!E51</f>
        <v>0</v>
      </c>
      <c r="F51" s="148">
        <f t="shared" si="46"/>
        <v>0</v>
      </c>
      <c r="G51" s="153" t="e">
        <f>+T_ante_detr.4.6!G51-'IN_Detr 4.6 del_363'!G51</f>
        <v>#REF!</v>
      </c>
      <c r="H51" s="152">
        <f>+T_ante_detr.4.6!H51-'IN_Detr 4.6 del_363'!H51</f>
        <v>0</v>
      </c>
      <c r="I51" s="129">
        <f>+T_ante_detr.4.6!I51-'IN_Detr 4.6 del_363'!I51</f>
        <v>0</v>
      </c>
      <c r="J51" s="129">
        <f>+T_ante_detr.4.6!J51-'IN_Detr 4.6 del_363'!J51</f>
        <v>0</v>
      </c>
      <c r="K51" s="148">
        <f t="shared" si="47"/>
        <v>0</v>
      </c>
      <c r="L51" s="153">
        <f>+T_ante_detr.4.6!L51-'IN_Detr 4.6 del_363'!L51</f>
        <v>0</v>
      </c>
      <c r="M51" s="152">
        <f>+T_ante_detr.4.6!M51-'IN_Detr 4.6 del_363'!M51</f>
        <v>0</v>
      </c>
      <c r="N51" s="129">
        <f>+T_ante_detr.4.6!N51-'IN_Detr 4.6 del_363'!N51</f>
        <v>0</v>
      </c>
      <c r="O51" s="129">
        <f>+T_ante_detr.4.6!O51-'IN_Detr 4.6 del_363'!O51</f>
        <v>0</v>
      </c>
      <c r="P51" s="148">
        <f t="shared" si="49"/>
        <v>0</v>
      </c>
      <c r="Q51" s="153">
        <f>+T_ante_detr.4.6!Q51-'IN_Detr 4.6 del_363'!Q51</f>
        <v>0</v>
      </c>
      <c r="R51" s="152">
        <f>+T_ante_detr.4.6!R51-'IN_Detr 4.6 del_363'!R51</f>
        <v>0</v>
      </c>
      <c r="S51" s="129">
        <f>+T_ante_detr.4.6!S51-'IN_Detr 4.6 del_363'!S51</f>
        <v>0</v>
      </c>
      <c r="T51" s="129">
        <f>+T_ante_detr.4.6!T51-'IN_Detr 4.6 del_363'!T51</f>
        <v>0</v>
      </c>
      <c r="U51" s="148">
        <f t="shared" si="50"/>
        <v>0</v>
      </c>
      <c r="V51" s="153">
        <f>+T_ante_detr.4.6!V51-'IN_Detr 4.6 del_363'!V51</f>
        <v>0</v>
      </c>
    </row>
    <row r="52" spans="1:22" s="5" customFormat="1" x14ac:dyDescent="0.3">
      <c r="B52" s="169" t="s">
        <v>334</v>
      </c>
      <c r="C52" s="165">
        <f>+T_ante_detr.4.6!C52-'IN_Detr 4.6 del_363'!C52</f>
        <v>0</v>
      </c>
      <c r="D52" s="134">
        <f>+T_ante_detr.4.6!D52-'IN_Detr 4.6 del_363'!D52</f>
        <v>0</v>
      </c>
      <c r="E52" s="134">
        <f>+T_ante_detr.4.6!E52-'IN_Detr 4.6 del_363'!E52</f>
        <v>0</v>
      </c>
      <c r="F52" s="148">
        <f t="shared" si="46"/>
        <v>0</v>
      </c>
      <c r="G52" s="153" t="e">
        <f>+T_ante_detr.4.6!G52-'IN_Detr 4.6 del_363'!G52</f>
        <v>#REF!</v>
      </c>
      <c r="H52" s="152">
        <f>+T_ante_detr.4.6!H52-'IN_Detr 4.6 del_363'!H52</f>
        <v>0</v>
      </c>
      <c r="I52" s="129">
        <f>+T_ante_detr.4.6!I52-'IN_Detr 4.6 del_363'!I52</f>
        <v>0</v>
      </c>
      <c r="J52" s="129">
        <f>+T_ante_detr.4.6!J52-'IN_Detr 4.6 del_363'!J52</f>
        <v>0</v>
      </c>
      <c r="K52" s="148">
        <f t="shared" si="47"/>
        <v>0</v>
      </c>
      <c r="L52" s="153">
        <f>+T_ante_detr.4.6!L52-'IN_Detr 4.6 del_363'!L52</f>
        <v>0</v>
      </c>
      <c r="M52" s="152">
        <f>+T_ante_detr.4.6!M52-'IN_Detr 4.6 del_363'!M52</f>
        <v>0</v>
      </c>
      <c r="N52" s="129">
        <f>+T_ante_detr.4.6!N52-'IN_Detr 4.6 del_363'!N52</f>
        <v>0</v>
      </c>
      <c r="O52" s="129">
        <f>+T_ante_detr.4.6!O52-'IN_Detr 4.6 del_363'!O52</f>
        <v>0</v>
      </c>
      <c r="P52" s="148">
        <f t="shared" si="49"/>
        <v>0</v>
      </c>
      <c r="Q52" s="153">
        <f>+T_ante_detr.4.6!Q52-'IN_Detr 4.6 del_363'!Q52</f>
        <v>0</v>
      </c>
      <c r="R52" s="152">
        <f>+T_ante_detr.4.6!R52-'IN_Detr 4.6 del_363'!R52</f>
        <v>0</v>
      </c>
      <c r="S52" s="129">
        <f>+T_ante_detr.4.6!S52-'IN_Detr 4.6 del_363'!S52</f>
        <v>0</v>
      </c>
      <c r="T52" s="129">
        <f>+T_ante_detr.4.6!T52-'IN_Detr 4.6 del_363'!T52</f>
        <v>0</v>
      </c>
      <c r="U52" s="148">
        <f t="shared" si="50"/>
        <v>0</v>
      </c>
      <c r="V52" s="153">
        <f>+T_ante_detr.4.6!V52-'IN_Detr 4.6 del_363'!V52</f>
        <v>0</v>
      </c>
    </row>
    <row r="53" spans="1:22" s="5" customFormat="1" x14ac:dyDescent="0.3">
      <c r="B53" s="167" t="s">
        <v>335</v>
      </c>
      <c r="C53" s="166" t="e">
        <f>+T_ante_detr.4.6!C53-'IN_Detr 4.6 del_363'!C53</f>
        <v>#REF!</v>
      </c>
      <c r="D53" s="150" t="e">
        <f>+T_ante_detr.4.6!D53-'IN_Detr 4.6 del_363'!D53</f>
        <v>#REF!</v>
      </c>
      <c r="E53" s="150" t="e">
        <f>+T_ante_detr.4.6!E53-'IN_Detr 4.6 del_363'!E53</f>
        <v>#REF!</v>
      </c>
      <c r="F53" s="148" t="e">
        <f t="shared" si="46"/>
        <v>#REF!</v>
      </c>
      <c r="G53" s="154" t="e">
        <f>+T_ante_detr.4.6!G53-'IN_Detr 4.6 del_363'!G53</f>
        <v>#REF!</v>
      </c>
      <c r="H53" s="152" t="e">
        <f>+T_ante_detr.4.6!H53-'IN_Detr 4.6 del_363'!H53</f>
        <v>#REF!</v>
      </c>
      <c r="I53" s="129" t="e">
        <f>+T_ante_detr.4.6!I53-'IN_Detr 4.6 del_363'!I53</f>
        <v>#REF!</v>
      </c>
      <c r="J53" s="129" t="e">
        <f>+T_ante_detr.4.6!J53-'IN_Detr 4.6 del_363'!J53</f>
        <v>#REF!</v>
      </c>
      <c r="K53" s="148" t="e">
        <f t="shared" si="47"/>
        <v>#REF!</v>
      </c>
      <c r="L53" s="153" t="e">
        <f>+T_ante_detr.4.6!L53-'IN_Detr 4.6 del_363'!L53</f>
        <v>#REF!</v>
      </c>
      <c r="M53" s="152" t="e">
        <f>+T_ante_detr.4.6!M53-'IN_Detr 4.6 del_363'!M53</f>
        <v>#REF!</v>
      </c>
      <c r="N53" s="129" t="e">
        <f>+T_ante_detr.4.6!N53-'IN_Detr 4.6 del_363'!N53</f>
        <v>#REF!</v>
      </c>
      <c r="O53" s="129" t="e">
        <f>+T_ante_detr.4.6!O53-'IN_Detr 4.6 del_363'!O53</f>
        <v>#REF!</v>
      </c>
      <c r="P53" s="148" t="e">
        <f t="shared" si="49"/>
        <v>#REF!</v>
      </c>
      <c r="Q53" s="153" t="e">
        <f>+T_ante_detr.4.6!Q53-'IN_Detr 4.6 del_363'!Q53</f>
        <v>#REF!</v>
      </c>
      <c r="R53" s="152" t="e">
        <f>+T_ante_detr.4.6!R53-'IN_Detr 4.6 del_363'!R53</f>
        <v>#REF!</v>
      </c>
      <c r="S53" s="129" t="e">
        <f>+T_ante_detr.4.6!S53-'IN_Detr 4.6 del_363'!S53</f>
        <v>#REF!</v>
      </c>
      <c r="T53" s="129" t="e">
        <f>+T_ante_detr.4.6!T53-'IN_Detr 4.6 del_363'!T53</f>
        <v>#REF!</v>
      </c>
      <c r="U53" s="148" t="e">
        <f>SUM(R53:T53)</f>
        <v>#REF!</v>
      </c>
      <c r="V53" s="153" t="e">
        <f>+T_ante_detr.4.6!V53-'IN_Detr 4.6 del_363'!V53</f>
        <v>#REF!</v>
      </c>
    </row>
    <row r="54" spans="1:22" s="5" customFormat="1" x14ac:dyDescent="0.3">
      <c r="B54" s="167" t="s">
        <v>336</v>
      </c>
      <c r="C54" s="142" t="e">
        <f>+T_ante_detr.4.6!C54-'IN_Detr 4.6 del_363'!C54</f>
        <v>#REF!</v>
      </c>
      <c r="D54" s="129" t="e">
        <f>+T_ante_detr.4.6!D54-'IN_Detr 4.6 del_363'!D54</f>
        <v>#REF!</v>
      </c>
      <c r="E54" s="129" t="e">
        <f>+T_ante_detr.4.6!E54-'IN_Detr 4.6 del_363'!E54</f>
        <v>#REF!</v>
      </c>
      <c r="F54" s="148" t="e">
        <f t="shared" si="46"/>
        <v>#REF!</v>
      </c>
      <c r="G54" s="154" t="e">
        <f>+T_ante_detr.4.6!G54-'IN_Detr 4.6 del_363'!G54</f>
        <v>#REF!</v>
      </c>
      <c r="H54" s="152">
        <f>+T_ante_detr.4.6!H54-'IN_Detr 4.6 del_363'!H54</f>
        <v>0</v>
      </c>
      <c r="I54" s="129">
        <f>+T_ante_detr.4.6!I54-'IN_Detr 4.6 del_363'!I54</f>
        <v>0</v>
      </c>
      <c r="J54" s="129">
        <f>+T_ante_detr.4.6!J54-'IN_Detr 4.6 del_363'!J54</f>
        <v>0</v>
      </c>
      <c r="K54" s="148">
        <f t="shared" si="47"/>
        <v>0</v>
      </c>
      <c r="L54" s="153">
        <f>+T_ante_detr.4.6!L54-'IN_Detr 4.6 del_363'!L54</f>
        <v>0</v>
      </c>
      <c r="M54" s="152">
        <f>+T_ante_detr.4.6!M54-'IN_Detr 4.6 del_363'!M54</f>
        <v>0</v>
      </c>
      <c r="N54" s="129">
        <f>+T_ante_detr.4.6!N54-'IN_Detr 4.6 del_363'!N54</f>
        <v>0</v>
      </c>
      <c r="O54" s="129">
        <f>+T_ante_detr.4.6!O54-'IN_Detr 4.6 del_363'!O54</f>
        <v>0</v>
      </c>
      <c r="P54" s="148">
        <f t="shared" si="49"/>
        <v>0</v>
      </c>
      <c r="Q54" s="153">
        <f>+T_ante_detr.4.6!Q54-'IN_Detr 4.6 del_363'!Q54</f>
        <v>0</v>
      </c>
      <c r="R54" s="152">
        <f>+T_ante_detr.4.6!R54-'IN_Detr 4.6 del_363'!R54</f>
        <v>0</v>
      </c>
      <c r="S54" s="129">
        <f>+T_ante_detr.4.6!S54-'IN_Detr 4.6 del_363'!S54</f>
        <v>0</v>
      </c>
      <c r="T54" s="129">
        <f>+T_ante_detr.4.6!T54-'IN_Detr 4.6 del_363'!T54</f>
        <v>0</v>
      </c>
      <c r="U54" s="148">
        <f>SUM(R54:T54)</f>
        <v>0</v>
      </c>
      <c r="V54" s="153">
        <f>+T_ante_detr.4.6!V54-'IN_Detr 4.6 del_363'!V54</f>
        <v>0</v>
      </c>
    </row>
    <row r="55" spans="1:22" s="5" customFormat="1" x14ac:dyDescent="0.3">
      <c r="B55" s="167" t="s">
        <v>337</v>
      </c>
      <c r="C55" s="142" t="e">
        <f>+T_ante_detr.4.6!C55-'IN_Detr 4.6 del_363'!C55</f>
        <v>#REF!</v>
      </c>
      <c r="D55" s="129" t="e">
        <f>+T_ante_detr.4.6!D55-'IN_Detr 4.6 del_363'!D55</f>
        <v>#REF!</v>
      </c>
      <c r="E55" s="129" t="e">
        <f>+T_ante_detr.4.6!E55-'IN_Detr 4.6 del_363'!E55</f>
        <v>#REF!</v>
      </c>
      <c r="F55" s="148" t="e">
        <f t="shared" si="46"/>
        <v>#REF!</v>
      </c>
      <c r="G55" s="154" t="e">
        <f>+T_ante_detr.4.6!G55-'IN_Detr 4.6 del_363'!G55</f>
        <v>#REF!</v>
      </c>
      <c r="H55" s="152" t="e">
        <f>+T_ante_detr.4.6!H55-'IN_Detr 4.6 del_363'!H55</f>
        <v>#REF!</v>
      </c>
      <c r="I55" s="129" t="e">
        <f>+T_ante_detr.4.6!I55-'IN_Detr 4.6 del_363'!I55</f>
        <v>#REF!</v>
      </c>
      <c r="J55" s="129" t="e">
        <f>+T_ante_detr.4.6!J55-'IN_Detr 4.6 del_363'!J55</f>
        <v>#REF!</v>
      </c>
      <c r="K55" s="148" t="e">
        <f t="shared" si="47"/>
        <v>#REF!</v>
      </c>
      <c r="L55" s="153" t="e">
        <f>+T_ante_detr.4.6!L55-'IN_Detr 4.6 del_363'!L55</f>
        <v>#REF!</v>
      </c>
      <c r="M55" s="152" t="e">
        <f>+T_ante_detr.4.6!M55-'IN_Detr 4.6 del_363'!M55</f>
        <v>#REF!</v>
      </c>
      <c r="N55" s="129" t="e">
        <f>+T_ante_detr.4.6!N55-'IN_Detr 4.6 del_363'!N55</f>
        <v>#REF!</v>
      </c>
      <c r="O55" s="129" t="e">
        <f>+T_ante_detr.4.6!O55-'IN_Detr 4.6 del_363'!O55</f>
        <v>#REF!</v>
      </c>
      <c r="P55" s="148" t="e">
        <f t="shared" si="49"/>
        <v>#REF!</v>
      </c>
      <c r="Q55" s="153" t="e">
        <f>+T_ante_detr.4.6!Q55-'IN_Detr 4.6 del_363'!Q55</f>
        <v>#REF!</v>
      </c>
      <c r="R55" s="152" t="e">
        <f>+T_ante_detr.4.6!R55-'IN_Detr 4.6 del_363'!R55</f>
        <v>#REF!</v>
      </c>
      <c r="S55" s="129" t="e">
        <f>+T_ante_detr.4.6!S55-'IN_Detr 4.6 del_363'!S55</f>
        <v>#REF!</v>
      </c>
      <c r="T55" s="129" t="e">
        <f>+T_ante_detr.4.6!T55-'IN_Detr 4.6 del_363'!T55</f>
        <v>#REF!</v>
      </c>
      <c r="U55" s="148" t="e">
        <f t="shared" si="50"/>
        <v>#REF!</v>
      </c>
      <c r="V55" s="153" t="e">
        <f>+T_ante_detr.4.6!V55-'IN_Detr 4.6 del_363'!V55</f>
        <v>#REF!</v>
      </c>
    </row>
    <row r="56" spans="1:22" s="5" customFormat="1" ht="18.75" x14ac:dyDescent="0.35">
      <c r="B56" s="138" t="s">
        <v>338</v>
      </c>
      <c r="C56" s="489" t="e">
        <f>C47+C48+C53+C54+C55</f>
        <v>#REF!</v>
      </c>
      <c r="D56" s="484" t="e">
        <f t="shared" ref="D56:G56" si="51">D47+D48+D53+D54+D55</f>
        <v>#REF!</v>
      </c>
      <c r="E56" s="484" t="e">
        <f t="shared" si="51"/>
        <v>#REF!</v>
      </c>
      <c r="F56" s="148" t="e">
        <f t="shared" si="46"/>
        <v>#REF!</v>
      </c>
      <c r="G56" s="490" t="e">
        <f t="shared" si="51"/>
        <v>#REF!</v>
      </c>
      <c r="H56" s="483" t="e">
        <f>H47+H48+H53+H54+H55</f>
        <v>#REF!</v>
      </c>
      <c r="I56" s="484" t="e">
        <f t="shared" ref="I56:L56" si="52">I47+I48+I53+I54+I55</f>
        <v>#REF!</v>
      </c>
      <c r="J56" s="484" t="e">
        <f t="shared" si="52"/>
        <v>#REF!</v>
      </c>
      <c r="K56" s="148" t="e">
        <f t="shared" si="47"/>
        <v>#REF!</v>
      </c>
      <c r="L56" s="482" t="e">
        <f t="shared" si="52"/>
        <v>#REF!</v>
      </c>
      <c r="M56" s="483" t="e">
        <f>M47+M48+M53+M54+M55</f>
        <v>#REF!</v>
      </c>
      <c r="N56" s="484" t="e">
        <f t="shared" ref="N56:Q56" si="53">N47+N48+N53+N54+N55</f>
        <v>#REF!</v>
      </c>
      <c r="O56" s="484" t="e">
        <f t="shared" si="53"/>
        <v>#REF!</v>
      </c>
      <c r="P56" s="148" t="e">
        <f>SUM(M56:O56)</f>
        <v>#REF!</v>
      </c>
      <c r="Q56" s="482" t="e">
        <f t="shared" si="53"/>
        <v>#REF!</v>
      </c>
      <c r="R56" s="483" t="e">
        <f>R47+R48+R53+R54+R55</f>
        <v>#REF!</v>
      </c>
      <c r="S56" s="484" t="e">
        <f t="shared" ref="S56:V56" si="54">S47+S48+S53+S54+S55</f>
        <v>#REF!</v>
      </c>
      <c r="T56" s="484" t="e">
        <f t="shared" si="54"/>
        <v>#REF!</v>
      </c>
      <c r="U56" s="148" t="e">
        <f>SUM(R56:T56)</f>
        <v>#REF!</v>
      </c>
      <c r="V56" s="482" t="e">
        <f t="shared" si="54"/>
        <v>#REF!</v>
      </c>
    </row>
    <row r="57" spans="1:22" s="5" customFormat="1" ht="18.75" x14ac:dyDescent="0.35">
      <c r="B57" s="138" t="s">
        <v>402</v>
      </c>
      <c r="C57" s="488">
        <f>'IN_COexp-RC-T'!C13</f>
        <v>0</v>
      </c>
      <c r="D57" s="67">
        <f>'IN_COexp-RC-T'!D13</f>
        <v>0</v>
      </c>
      <c r="E57" s="67">
        <f>'IN_COexp-RC-T'!E13</f>
        <v>0</v>
      </c>
      <c r="F57" s="148">
        <f t="shared" si="46"/>
        <v>0</v>
      </c>
      <c r="G57" s="490" t="e">
        <f>'IN_COexp-RC-T'!#REF!</f>
        <v>#REF!</v>
      </c>
      <c r="H57" s="481" t="e">
        <f>'IN_COexp-RC-T'!#REF!</f>
        <v>#REF!</v>
      </c>
      <c r="I57" s="67" t="e">
        <f>'IN_COexp-RC-T'!#REF!</f>
        <v>#REF!</v>
      </c>
      <c r="J57" s="67" t="e">
        <f>'IN_COexp-RC-T'!#REF!</f>
        <v>#REF!</v>
      </c>
      <c r="K57" s="148" t="e">
        <f t="shared" si="47"/>
        <v>#REF!</v>
      </c>
      <c r="L57" s="482" t="e">
        <f>'IN_COexp-RC-T'!#REF!</f>
        <v>#REF!</v>
      </c>
      <c r="M57" s="481" t="e">
        <f>'IN_COexp-RC-T'!#REF!</f>
        <v>#REF!</v>
      </c>
      <c r="N57" s="67" t="e">
        <f>'IN_COexp-RC-T'!#REF!</f>
        <v>#REF!</v>
      </c>
      <c r="O57" s="67" t="e">
        <f>'IN_COexp-RC-T'!#REF!</f>
        <v>#REF!</v>
      </c>
      <c r="P57" s="148" t="e">
        <f t="shared" si="49"/>
        <v>#REF!</v>
      </c>
      <c r="Q57" s="482" t="e">
        <f>'IN_COexp-RC-T'!#REF!</f>
        <v>#REF!</v>
      </c>
      <c r="R57" s="481" t="e">
        <f>'IN_COexp-RC-T'!#REF!</f>
        <v>#REF!</v>
      </c>
      <c r="S57" s="67" t="e">
        <f>'IN_COexp-RC-T'!#REF!</f>
        <v>#REF!</v>
      </c>
      <c r="T57" s="67" t="e">
        <f>'IN_COexp-RC-T'!#REF!</f>
        <v>#REF!</v>
      </c>
      <c r="U57" s="148" t="e">
        <f t="shared" si="50"/>
        <v>#REF!</v>
      </c>
      <c r="V57" s="482" t="e">
        <f>'IN_COexp-RC-T'!#REF!</f>
        <v>#REF!</v>
      </c>
    </row>
    <row r="58" spans="1:22" s="5" customFormat="1" ht="18.75" x14ac:dyDescent="0.35">
      <c r="B58" s="138" t="s">
        <v>414</v>
      </c>
      <c r="C58" s="488">
        <f>'IN_COexp-RC-T'!C14</f>
        <v>0</v>
      </c>
      <c r="D58" s="67">
        <f>'IN_COexp-RC-T'!D14</f>
        <v>0</v>
      </c>
      <c r="E58" s="67">
        <f>'IN_COexp-RC-T'!E14</f>
        <v>0</v>
      </c>
      <c r="F58" s="148">
        <f t="shared" si="46"/>
        <v>0</v>
      </c>
      <c r="G58" s="490" t="e">
        <f>'IN_COexp-RC-T'!#REF!</f>
        <v>#REF!</v>
      </c>
      <c r="H58" s="481" t="e">
        <f>'IN_COexp-RC-T'!#REF!</f>
        <v>#REF!</v>
      </c>
      <c r="I58" s="67" t="e">
        <f>'IN_COexp-RC-T'!#REF!</f>
        <v>#REF!</v>
      </c>
      <c r="J58" s="67" t="e">
        <f>'IN_COexp-RC-T'!#REF!</f>
        <v>#REF!</v>
      </c>
      <c r="K58" s="148" t="e">
        <f t="shared" si="47"/>
        <v>#REF!</v>
      </c>
      <c r="L58" s="482" t="e">
        <f>'IN_COexp-RC-T'!#REF!</f>
        <v>#REF!</v>
      </c>
      <c r="M58" s="481" t="e">
        <f>'IN_COexp-RC-T'!#REF!</f>
        <v>#REF!</v>
      </c>
      <c r="N58" s="67" t="e">
        <f>'IN_COexp-RC-T'!#REF!</f>
        <v>#REF!</v>
      </c>
      <c r="O58" s="67" t="e">
        <f>'IN_COexp-RC-T'!#REF!</f>
        <v>#REF!</v>
      </c>
      <c r="P58" s="148" t="e">
        <f t="shared" si="49"/>
        <v>#REF!</v>
      </c>
      <c r="Q58" s="482" t="e">
        <f>'IN_COexp-RC-T'!#REF!</f>
        <v>#REF!</v>
      </c>
      <c r="R58" s="481" t="e">
        <f>'IN_COexp-RC-T'!#REF!</f>
        <v>#REF!</v>
      </c>
      <c r="S58" s="67" t="e">
        <f>'IN_COexp-RC-T'!#REF!</f>
        <v>#REF!</v>
      </c>
      <c r="T58" s="67" t="e">
        <f>'IN_COexp-RC-T'!#REF!</f>
        <v>#REF!</v>
      </c>
      <c r="U58" s="148" t="e">
        <f t="shared" si="50"/>
        <v>#REF!</v>
      </c>
      <c r="V58" s="482" t="e">
        <f>'IN_COexp-RC-T'!#REF!</f>
        <v>#REF!</v>
      </c>
    </row>
    <row r="59" spans="1:22" s="5" customFormat="1" ht="18.75" x14ac:dyDescent="0.35">
      <c r="B59" s="138" t="s">
        <v>415</v>
      </c>
      <c r="C59" s="488">
        <f>'IN_COexp-RC-T'!C15</f>
        <v>0</v>
      </c>
      <c r="D59" s="67">
        <f>'IN_COexp-RC-T'!D15</f>
        <v>0</v>
      </c>
      <c r="E59" s="67">
        <f>'IN_COexp-RC-T'!E15</f>
        <v>0</v>
      </c>
      <c r="F59" s="148">
        <f t="shared" si="46"/>
        <v>0</v>
      </c>
      <c r="G59" s="490" t="e">
        <f>'IN_COexp-RC-T'!#REF!</f>
        <v>#REF!</v>
      </c>
      <c r="H59" s="481" t="e">
        <f>'IN_COexp-RC-T'!#REF!</f>
        <v>#REF!</v>
      </c>
      <c r="I59" s="67" t="e">
        <f>'IN_COexp-RC-T'!#REF!</f>
        <v>#REF!</v>
      </c>
      <c r="J59" s="67" t="e">
        <f>'IN_COexp-RC-T'!#REF!</f>
        <v>#REF!</v>
      </c>
      <c r="K59" s="148" t="e">
        <f t="shared" si="47"/>
        <v>#REF!</v>
      </c>
      <c r="L59" s="482" t="e">
        <f>'IN_COexp-RC-T'!#REF!</f>
        <v>#REF!</v>
      </c>
      <c r="M59" s="481" t="e">
        <f>'IN_COexp-RC-T'!#REF!</f>
        <v>#REF!</v>
      </c>
      <c r="N59" s="67" t="e">
        <f>'IN_COexp-RC-T'!#REF!</f>
        <v>#REF!</v>
      </c>
      <c r="O59" s="67" t="e">
        <f>'IN_COexp-RC-T'!#REF!</f>
        <v>#REF!</v>
      </c>
      <c r="P59" s="148" t="e">
        <f t="shared" si="49"/>
        <v>#REF!</v>
      </c>
      <c r="Q59" s="482" t="e">
        <f>'IN_COexp-RC-T'!#REF!</f>
        <v>#REF!</v>
      </c>
      <c r="R59" s="481" t="e">
        <f>'IN_COexp-RC-T'!#REF!</f>
        <v>#REF!</v>
      </c>
      <c r="S59" s="67" t="e">
        <f>'IN_COexp-RC-T'!#REF!</f>
        <v>#REF!</v>
      </c>
      <c r="T59" s="67" t="e">
        <f>'IN_COexp-RC-T'!#REF!</f>
        <v>#REF!</v>
      </c>
      <c r="U59" s="148" t="e">
        <f t="shared" si="50"/>
        <v>#REF!</v>
      </c>
      <c r="V59" s="482" t="e">
        <f>'IN_COexp-RC-T'!#REF!</f>
        <v>#REF!</v>
      </c>
    </row>
    <row r="60" spans="1:22" s="5" customFormat="1" x14ac:dyDescent="0.3">
      <c r="B60" s="168" t="s">
        <v>288</v>
      </c>
      <c r="C60" s="142" t="e">
        <f>+T_ante_detr.4.6!C60-'IN_Detr 4.6 del_363'!C60</f>
        <v>#REF!</v>
      </c>
      <c r="D60" s="129" t="e">
        <f>+T_ante_detr.4.6!D60-'IN_Detr 4.6 del_363'!D60</f>
        <v>#REF!</v>
      </c>
      <c r="E60" s="129" t="e">
        <f>+T_ante_detr.4.6!E60-'IN_Detr 4.6 del_363'!E60</f>
        <v>#REF!</v>
      </c>
      <c r="F60" s="148" t="e">
        <f t="shared" si="46"/>
        <v>#REF!</v>
      </c>
      <c r="G60" s="154" t="e">
        <f>+T_ante_detr.4.6!G60-'IN_Detr 4.6 del_363'!G60</f>
        <v>#REF!</v>
      </c>
      <c r="H60" s="142" t="e">
        <f>+T_ante_detr.4.6!H60-'IN_Detr 4.6 del_363'!H60</f>
        <v>#REF!</v>
      </c>
      <c r="I60" s="129" t="e">
        <f>+T_ante_detr.4.6!I60-'IN_Detr 4.6 del_363'!I60</f>
        <v>#REF!</v>
      </c>
      <c r="J60" s="129" t="e">
        <f>+T_ante_detr.4.6!J60-'IN_Detr 4.6 del_363'!J60</f>
        <v>#REF!</v>
      </c>
      <c r="K60" s="148" t="e">
        <f t="shared" si="47"/>
        <v>#REF!</v>
      </c>
      <c r="L60" s="153" t="e">
        <f>+T_ante_detr.4.6!L60-'IN_Detr 4.6 del_363'!L60</f>
        <v>#REF!</v>
      </c>
      <c r="M60" s="162"/>
      <c r="N60" s="141"/>
      <c r="O60" s="141"/>
      <c r="P60" s="110"/>
      <c r="Q60" s="163"/>
      <c r="R60" s="162"/>
      <c r="S60" s="141"/>
      <c r="T60" s="141"/>
      <c r="U60" s="110"/>
      <c r="V60" s="163"/>
    </row>
    <row r="61" spans="1:22" s="5" customFormat="1" ht="40.5" x14ac:dyDescent="0.3">
      <c r="B61" s="168" t="s">
        <v>289</v>
      </c>
      <c r="C61" s="142" t="e">
        <f>+T_ante_detr.4.6!C61-'IN_Detr 4.6 del_363'!C61</f>
        <v>#REF!</v>
      </c>
      <c r="D61" s="129" t="e">
        <f>+T_ante_detr.4.6!D61-'IN_Detr 4.6 del_363'!D61</f>
        <v>#REF!</v>
      </c>
      <c r="E61" s="129" t="e">
        <f>+T_ante_detr.4.6!E61-'IN_Detr 4.6 del_363'!E61</f>
        <v>#REF!</v>
      </c>
      <c r="F61" s="148" t="e">
        <f t="shared" si="46"/>
        <v>#REF!</v>
      </c>
      <c r="G61" s="154" t="e">
        <f>+T_ante_detr.4.6!G61-'IN_Detr 4.6 del_363'!G61</f>
        <v>#REF!</v>
      </c>
      <c r="H61" s="152" t="e">
        <f>+T_ante_detr.4.6!H61-'IN_Detr 4.6 del_363'!H61</f>
        <v>#REF!</v>
      </c>
      <c r="I61" s="129" t="e">
        <f>+T_ante_detr.4.6!I61-'IN_Detr 4.6 del_363'!I61</f>
        <v>#REF!</v>
      </c>
      <c r="J61" s="129" t="e">
        <f>+T_ante_detr.4.6!J61-'IN_Detr 4.6 del_363'!J61</f>
        <v>#REF!</v>
      </c>
      <c r="K61" s="148" t="e">
        <f>SUM(H61:J61)</f>
        <v>#REF!</v>
      </c>
      <c r="L61" s="153" t="e">
        <f>+T_ante_detr.4.6!L61-'IN_Detr 4.6 del_363'!L61</f>
        <v>#REF!</v>
      </c>
      <c r="M61" s="152" t="e">
        <f>+T_ante_detr.4.6!M61-'IN_Detr 4.6 del_363'!M61</f>
        <v>#REF!</v>
      </c>
      <c r="N61" s="129" t="e">
        <f>+T_ante_detr.4.6!N61-'IN_Detr 4.6 del_363'!N61</f>
        <v>#REF!</v>
      </c>
      <c r="O61" s="129" t="e">
        <f>+T_ante_detr.4.6!O61-'IN_Detr 4.6 del_363'!O61</f>
        <v>#REF!</v>
      </c>
      <c r="P61" s="148" t="e">
        <f>SUM(M61:O61)</f>
        <v>#REF!</v>
      </c>
      <c r="Q61" s="153" t="e">
        <f>+T_ante_detr.4.6!Q61-'IN_Detr 4.6 del_363'!Q61</f>
        <v>#REF!</v>
      </c>
      <c r="R61" s="152" t="e">
        <f>+T_ante_detr.4.6!R61-'IN_Detr 4.6 del_363'!R61</f>
        <v>#REF!</v>
      </c>
      <c r="S61" s="129" t="e">
        <f>+T_ante_detr.4.6!S61-'IN_Detr 4.6 del_363'!S61</f>
        <v>#REF!</v>
      </c>
      <c r="T61" s="129" t="e">
        <f>+T_ante_detr.4.6!T61-'IN_Detr 4.6 del_363'!T61</f>
        <v>#REF!</v>
      </c>
      <c r="U61" s="148" t="e">
        <f>SUM(R61:T61)</f>
        <v>#REF!</v>
      </c>
      <c r="V61" s="153" t="e">
        <f>+T_ante_detr.4.6!V61-'IN_Detr 4.6 del_363'!V61</f>
        <v>#REF!</v>
      </c>
    </row>
    <row r="62" spans="1:22" s="5" customFormat="1" x14ac:dyDescent="0.3">
      <c r="B62" s="168" t="s">
        <v>290</v>
      </c>
      <c r="C62" s="142" t="e">
        <f>+T_ante_detr.4.6!C62-'IN_Detr 4.6 del_363'!C62</f>
        <v>#REF!</v>
      </c>
      <c r="D62" s="129" t="e">
        <f>+T_ante_detr.4.6!D62-'IN_Detr 4.6 del_363'!D62</f>
        <v>#REF!</v>
      </c>
      <c r="E62" s="129" t="e">
        <f>+T_ante_detr.4.6!E62-'IN_Detr 4.6 del_363'!E62</f>
        <v>#REF!</v>
      </c>
      <c r="F62" s="148" t="e">
        <f t="shared" si="46"/>
        <v>#REF!</v>
      </c>
      <c r="G62" s="154" t="e">
        <f>+T_ante_detr.4.6!G62-'IN_Detr 4.6 del_363'!G62</f>
        <v>#REF!</v>
      </c>
      <c r="H62" s="152" t="e">
        <f>+T_ante_detr.4.6!H62-'IN_Detr 4.6 del_363'!H62</f>
        <v>#REF!</v>
      </c>
      <c r="I62" s="129" t="e">
        <f>+T_ante_detr.4.6!I62-'IN_Detr 4.6 del_363'!I62</f>
        <v>#REF!</v>
      </c>
      <c r="J62" s="129" t="e">
        <f>+T_ante_detr.4.6!J62-'IN_Detr 4.6 del_363'!J62</f>
        <v>#REF!</v>
      </c>
      <c r="K62" s="148" t="e">
        <f t="shared" si="47"/>
        <v>#REF!</v>
      </c>
      <c r="L62" s="153" t="e">
        <f>+T_ante_detr.4.6!L62-'IN_Detr 4.6 del_363'!L62</f>
        <v>#REF!</v>
      </c>
      <c r="M62" s="162"/>
      <c r="N62" s="141"/>
      <c r="O62" s="141"/>
      <c r="P62" s="110"/>
      <c r="Q62" s="163"/>
      <c r="R62" s="162"/>
      <c r="S62" s="141"/>
      <c r="T62" s="141"/>
      <c r="U62" s="110"/>
      <c r="V62" s="163"/>
    </row>
    <row r="63" spans="1:22" s="5" customFormat="1" x14ac:dyDescent="0.3">
      <c r="B63" s="168" t="s">
        <v>291</v>
      </c>
      <c r="C63" s="142" t="e">
        <f>+T_ante_detr.4.6!C63-'IN_Detr 4.6 del_363'!C63</f>
        <v>#REF!</v>
      </c>
      <c r="D63" s="129" t="e">
        <f>+T_ante_detr.4.6!D63-'IN_Detr 4.6 del_363'!D63</f>
        <v>#REF!</v>
      </c>
      <c r="E63" s="129" t="e">
        <f>+T_ante_detr.4.6!E63-'IN_Detr 4.6 del_363'!E63</f>
        <v>#REF!</v>
      </c>
      <c r="F63" s="148" t="e">
        <f t="shared" si="46"/>
        <v>#REF!</v>
      </c>
      <c r="G63" s="154" t="e">
        <f>+T_ante_detr.4.6!G63-'IN_Detr 4.6 del_363'!G63</f>
        <v>#REF!</v>
      </c>
      <c r="H63" s="152" t="e">
        <f>+T_ante_detr.4.6!H63-'IN_Detr 4.6 del_363'!H63</f>
        <v>#REF!</v>
      </c>
      <c r="I63" s="129" t="e">
        <f>+T_ante_detr.4.6!I63-'IN_Detr 4.6 del_363'!I63</f>
        <v>#REF!</v>
      </c>
      <c r="J63" s="129" t="e">
        <f>+T_ante_detr.4.6!J63-'IN_Detr 4.6 del_363'!J63</f>
        <v>#REF!</v>
      </c>
      <c r="K63" s="148" t="e">
        <f>SUM(H63:J63)</f>
        <v>#REF!</v>
      </c>
      <c r="L63" s="153" t="e">
        <f>+T_ante_detr.4.6!L63-'IN_Detr 4.6 del_363'!L63</f>
        <v>#REF!</v>
      </c>
      <c r="M63" s="152" t="e">
        <f>+T_ante_detr.4.6!M63-'IN_Detr 4.6 del_363'!M63</f>
        <v>#REF!</v>
      </c>
      <c r="N63" s="129" t="e">
        <f>+T_ante_detr.4.6!N63-'IN_Detr 4.6 del_363'!N63</f>
        <v>#REF!</v>
      </c>
      <c r="O63" s="129" t="e">
        <f>+T_ante_detr.4.6!O63-'IN_Detr 4.6 del_363'!O63</f>
        <v>#REF!</v>
      </c>
      <c r="P63" s="148" t="e">
        <f>SUM(M63:O63)</f>
        <v>#REF!</v>
      </c>
      <c r="Q63" s="153" t="e">
        <f>+T_ante_detr.4.6!Q63-'IN_Detr 4.6 del_363'!Q63</f>
        <v>#REF!</v>
      </c>
      <c r="R63" s="152" t="e">
        <f>+T_ante_detr.4.6!R63-'IN_Detr 4.6 del_363'!R63</f>
        <v>#REF!</v>
      </c>
      <c r="S63" s="129" t="e">
        <f>+T_ante_detr.4.6!S63-'IN_Detr 4.6 del_363'!S63</f>
        <v>#REF!</v>
      </c>
      <c r="T63" s="129" t="e">
        <f>+T_ante_detr.4.6!T63-'IN_Detr 4.6 del_363'!T63</f>
        <v>#REF!</v>
      </c>
      <c r="U63" s="148" t="e">
        <f t="shared" ref="U63:U66" si="55">SUM(R63:T63)</f>
        <v>#REF!</v>
      </c>
      <c r="V63" s="153" t="e">
        <f>+T_ante_detr.4.6!V63-'IN_Detr 4.6 del_363'!V63</f>
        <v>#REF!</v>
      </c>
    </row>
    <row r="64" spans="1:22" s="5" customFormat="1" ht="28.5" x14ac:dyDescent="0.3">
      <c r="A64" s="139"/>
      <c r="B64" s="168" t="s">
        <v>292</v>
      </c>
      <c r="C64" s="109"/>
      <c r="D64" s="110"/>
      <c r="E64" s="110"/>
      <c r="F64" s="110"/>
      <c r="G64" s="111"/>
      <c r="H64" s="109"/>
      <c r="I64" s="110"/>
      <c r="J64" s="110"/>
      <c r="K64" s="110"/>
      <c r="L64" s="111"/>
      <c r="M64" s="109"/>
      <c r="N64" s="110"/>
      <c r="O64" s="110"/>
      <c r="P64" s="110"/>
      <c r="Q64" s="111"/>
      <c r="R64" s="109"/>
      <c r="S64" s="110"/>
      <c r="T64" s="110"/>
      <c r="U64" s="110"/>
      <c r="V64" s="111"/>
    </row>
    <row r="65" spans="1:22" s="5" customFormat="1" ht="19.5" x14ac:dyDescent="0.3">
      <c r="A65" s="139"/>
      <c r="B65" s="168" t="s">
        <v>293</v>
      </c>
      <c r="C65" s="109"/>
      <c r="D65" s="110"/>
      <c r="E65" s="110"/>
      <c r="F65" s="110"/>
      <c r="G65" s="111"/>
      <c r="H65" s="109"/>
      <c r="I65" s="110"/>
      <c r="J65" s="110"/>
      <c r="K65" s="110"/>
      <c r="L65" s="111"/>
      <c r="M65" s="109"/>
      <c r="N65" s="110"/>
      <c r="O65" s="110"/>
      <c r="P65" s="110"/>
      <c r="Q65" s="111"/>
      <c r="R65" s="109"/>
      <c r="S65" s="110"/>
      <c r="T65" s="110"/>
      <c r="U65" s="110"/>
      <c r="V65" s="111"/>
    </row>
    <row r="66" spans="1:22" s="5" customFormat="1" ht="45.75" customHeight="1" x14ac:dyDescent="0.3">
      <c r="B66" s="168" t="s">
        <v>294</v>
      </c>
      <c r="C66" s="142" t="e">
        <f>+T_ante_detr.4.6!C66-'IN_Detr 4.6 del_363'!C66</f>
        <v>#REF!</v>
      </c>
      <c r="D66" s="129" t="e">
        <f>+T_ante_detr.4.6!D66-'IN_Detr 4.6 del_363'!D66</f>
        <v>#REF!</v>
      </c>
      <c r="E66" s="129" t="e">
        <f>+T_ante_detr.4.6!E66-'IN_Detr 4.6 del_363'!E66</f>
        <v>#REF!</v>
      </c>
      <c r="F66" s="151" t="e">
        <f>SUM(C66:E66)</f>
        <v>#REF!</v>
      </c>
      <c r="G66" s="154" t="e">
        <f>+T_ante_detr.4.6!G66-'IN_Detr 4.6 del_363'!G66</f>
        <v>#REF!</v>
      </c>
      <c r="H66" s="152" t="e">
        <f>+T_ante_detr.4.6!H66-'IN_Detr 4.6 del_363'!H66</f>
        <v>#REF!</v>
      </c>
      <c r="I66" s="129" t="e">
        <f>+T_ante_detr.4.6!I66-'IN_Detr 4.6 del_363'!I66</f>
        <v>#REF!</v>
      </c>
      <c r="J66" s="129" t="e">
        <f>+T_ante_detr.4.6!J66-'IN_Detr 4.6 del_363'!J66</f>
        <v>#REF!</v>
      </c>
      <c r="K66" s="148" t="e">
        <f>SUM(H66:J66)</f>
        <v>#REF!</v>
      </c>
      <c r="L66" s="153" t="e">
        <f>+T_ante_detr.4.6!L66-'IN_Detr 4.6 del_363'!L66</f>
        <v>#REF!</v>
      </c>
      <c r="M66" s="152" t="e">
        <f>+T_ante_detr.4.6!M66-'IN_Detr 4.6 del_363'!M66</f>
        <v>#REF!</v>
      </c>
      <c r="N66" s="129" t="e">
        <f>+T_ante_detr.4.6!N66-'IN_Detr 4.6 del_363'!N66</f>
        <v>#REF!</v>
      </c>
      <c r="O66" s="129" t="e">
        <f>+T_ante_detr.4.6!O66-'IN_Detr 4.6 del_363'!O66</f>
        <v>#REF!</v>
      </c>
      <c r="P66" s="148" t="e">
        <f>SUM(M66:O66)</f>
        <v>#REF!</v>
      </c>
      <c r="Q66" s="153" t="e">
        <f>+T_ante_detr.4.6!Q66-'IN_Detr 4.6 del_363'!Q66</f>
        <v>#REF!</v>
      </c>
      <c r="R66" s="152" t="e">
        <f>+T_ante_detr.4.6!R66-'IN_Detr 4.6 del_363'!R66</f>
        <v>#REF!</v>
      </c>
      <c r="S66" s="129" t="e">
        <f>+T_ante_detr.4.6!S66-'IN_Detr 4.6 del_363'!S66</f>
        <v>#REF!</v>
      </c>
      <c r="T66" s="129" t="e">
        <f>+T_ante_detr.4.6!T66-'IN_Detr 4.6 del_363'!T66</f>
        <v>#REF!</v>
      </c>
      <c r="U66" s="148" t="e">
        <f t="shared" si="55"/>
        <v>#REF!</v>
      </c>
      <c r="V66" s="153" t="e">
        <f>+T_ante_detr.4.6!V66-'IN_Detr 4.6 del_363'!V66</f>
        <v>#REF!</v>
      </c>
    </row>
    <row r="67" spans="1:22" s="5" customFormat="1" ht="18.75" x14ac:dyDescent="0.35">
      <c r="B67" s="138" t="s">
        <v>295</v>
      </c>
      <c r="C67" s="67" t="e">
        <f>SUM(C60:C66)</f>
        <v>#REF!</v>
      </c>
      <c r="D67" s="67" t="e">
        <f>SUM(D60:D66)</f>
        <v>#REF!</v>
      </c>
      <c r="E67" s="67" t="e">
        <f>SUM(E60:E66)</f>
        <v>#REF!</v>
      </c>
      <c r="F67" s="151" t="e">
        <f>SUM(C67:E67)</f>
        <v>#REF!</v>
      </c>
      <c r="G67" s="490" t="e">
        <f t="shared" ref="G67:J67" si="56">SUM(G60:G66)</f>
        <v>#REF!</v>
      </c>
      <c r="H67" s="67" t="e">
        <f t="shared" si="56"/>
        <v>#REF!</v>
      </c>
      <c r="I67" s="67" t="e">
        <f t="shared" si="56"/>
        <v>#REF!</v>
      </c>
      <c r="J67" s="67" t="e">
        <f t="shared" si="56"/>
        <v>#REF!</v>
      </c>
      <c r="K67" s="151" t="e">
        <f>SUM(H67:J67)</f>
        <v>#REF!</v>
      </c>
      <c r="L67" s="490" t="e">
        <f t="shared" ref="L67:O67" si="57">SUM(L60:L66)</f>
        <v>#REF!</v>
      </c>
      <c r="M67" s="67" t="e">
        <f t="shared" si="57"/>
        <v>#REF!</v>
      </c>
      <c r="N67" s="67" t="e">
        <f t="shared" si="57"/>
        <v>#REF!</v>
      </c>
      <c r="O67" s="67" t="e">
        <f t="shared" si="57"/>
        <v>#REF!</v>
      </c>
      <c r="P67" s="148" t="e">
        <f>SUM(M67:O67)</f>
        <v>#REF!</v>
      </c>
      <c r="Q67" s="490" t="e">
        <f t="shared" ref="Q67:T67" si="58">SUM(Q60:Q66)</f>
        <v>#REF!</v>
      </c>
      <c r="R67" s="67" t="e">
        <f t="shared" si="58"/>
        <v>#REF!</v>
      </c>
      <c r="S67" s="67" t="e">
        <f t="shared" si="58"/>
        <v>#REF!</v>
      </c>
      <c r="T67" s="67" t="e">
        <f t="shared" si="58"/>
        <v>#REF!</v>
      </c>
      <c r="U67" s="151" t="e">
        <f>SUM(R67:T67)</f>
        <v>#REF!</v>
      </c>
      <c r="V67" s="490" t="e">
        <f>SUM(V60:V66)</f>
        <v>#REF!</v>
      </c>
    </row>
    <row r="68" spans="1:22" s="5" customFormat="1" x14ac:dyDescent="0.3">
      <c r="B68" s="138" t="s">
        <v>297</v>
      </c>
      <c r="C68" s="491"/>
      <c r="D68" s="487"/>
      <c r="E68" s="487"/>
      <c r="F68" s="492"/>
      <c r="G68" s="490" t="e">
        <f>+T_ante_detr.4.6!G68-'IN_Detr 4.6 del_363'!G68</f>
        <v>#REF!</v>
      </c>
      <c r="H68" s="486"/>
      <c r="I68" s="487"/>
      <c r="J68" s="487"/>
      <c r="K68" s="487"/>
      <c r="L68" s="485" t="e">
        <f>+T_ante_detr.4.6!L68-'IN_Detr 4.6 del_363'!L68</f>
        <v>#REF!</v>
      </c>
      <c r="M68" s="486"/>
      <c r="N68" s="487"/>
      <c r="O68" s="487"/>
      <c r="P68" s="487"/>
      <c r="Q68" s="485" t="e">
        <f>+T_ante_detr.4.6!Q68-'IN_Detr 4.6 del_363'!Q68</f>
        <v>#REF!</v>
      </c>
      <c r="R68" s="486"/>
      <c r="S68" s="487"/>
      <c r="T68" s="487"/>
      <c r="U68" s="487"/>
      <c r="V68" s="485" t="e">
        <f>+T_ante_detr.4.6!V68-'IN_Detr 4.6 del_363'!V68</f>
        <v>#REF!</v>
      </c>
    </row>
    <row r="69" spans="1:22" s="10" customFormat="1" ht="21" customHeight="1" x14ac:dyDescent="0.25">
      <c r="B69" s="529" t="s">
        <v>343</v>
      </c>
      <c r="C69" s="530"/>
      <c r="D69" s="531"/>
      <c r="E69" s="531"/>
      <c r="F69" s="532"/>
      <c r="G69" s="533"/>
      <c r="H69" s="534">
        <f>+T_ante_detr.4.6!H69-'IN_Detr 4.6 del_363'!H69</f>
        <v>0</v>
      </c>
      <c r="I69" s="535">
        <f>+T_ante_detr.4.6!I69-'IN_Detr 4.6 del_363'!I69</f>
        <v>0</v>
      </c>
      <c r="J69" s="535">
        <f>+T_ante_detr.4.6!J69-'IN_Detr 4.6 del_363'!J69</f>
        <v>0</v>
      </c>
      <c r="K69" s="536">
        <f>SUM(H69:J69)</f>
        <v>0</v>
      </c>
      <c r="L69" s="537">
        <f>IN_Rimd!L22</f>
        <v>0</v>
      </c>
      <c r="M69" s="534">
        <f>IN_Rimd!M22</f>
        <v>0</v>
      </c>
      <c r="N69" s="535">
        <f>IN_Rimd!N22</f>
        <v>0</v>
      </c>
      <c r="O69" s="535">
        <f>IN_Rimd!O22</f>
        <v>0</v>
      </c>
      <c r="P69" s="536">
        <f>SUM(M69:O69)</f>
        <v>0</v>
      </c>
      <c r="Q69" s="537">
        <f>IN_Rimd!Q22</f>
        <v>0</v>
      </c>
      <c r="R69" s="534">
        <f>IN_Rimd!R22</f>
        <v>0</v>
      </c>
      <c r="S69" s="535">
        <f>IN_Rimd!S22</f>
        <v>0</v>
      </c>
      <c r="T69" s="535">
        <f>IN_Rimd!T22</f>
        <v>0</v>
      </c>
      <c r="U69" s="536">
        <f>SUM(R69:T69)</f>
        <v>0</v>
      </c>
      <c r="V69" s="537">
        <f>IN_Rimd!V22</f>
        <v>0</v>
      </c>
    </row>
    <row r="70" spans="1:22" s="10" customFormat="1" ht="27.75" customHeight="1" thickBot="1" x14ac:dyDescent="0.3">
      <c r="B70" s="170" t="s">
        <v>416</v>
      </c>
      <c r="C70" s="407" t="e">
        <f>C41+C46+C56+C57+C58+C59+C67+C68</f>
        <v>#REF!</v>
      </c>
      <c r="D70" s="408" t="e">
        <f>D41+D46+D56+D57+D58+D59+D67+D68</f>
        <v>#REF!</v>
      </c>
      <c r="E70" s="408" t="e">
        <f>E41+E46+E56+E57+E58+E59+E67+E68</f>
        <v>#REF!</v>
      </c>
      <c r="F70" s="409" t="e">
        <f>+SUM(C70:E70)</f>
        <v>#REF!</v>
      </c>
      <c r="G70" s="410" t="e">
        <f>G41+G46+G56+G57+G58+G59+G67+G68</f>
        <v>#REF!</v>
      </c>
      <c r="H70" s="411" t="e">
        <f t="shared" ref="H70:V70" si="59">H41+H46+H56+H57+H58+H59+H67+H68+H69</f>
        <v>#REF!</v>
      </c>
      <c r="I70" s="412" t="e">
        <f t="shared" si="59"/>
        <v>#REF!</v>
      </c>
      <c r="J70" s="412" t="e">
        <f t="shared" si="59"/>
        <v>#REF!</v>
      </c>
      <c r="K70" s="412" t="e">
        <f>+SUM(H70:J70)</f>
        <v>#REF!</v>
      </c>
      <c r="L70" s="413" t="e">
        <f t="shared" si="59"/>
        <v>#REF!</v>
      </c>
      <c r="M70" s="414" t="e">
        <f t="shared" si="59"/>
        <v>#REF!</v>
      </c>
      <c r="N70" s="408" t="e">
        <f t="shared" si="59"/>
        <v>#REF!</v>
      </c>
      <c r="O70" s="408" t="e">
        <f t="shared" si="59"/>
        <v>#REF!</v>
      </c>
      <c r="P70" s="409" t="e">
        <f>+SUM(M70:O70)</f>
        <v>#REF!</v>
      </c>
      <c r="Q70" s="415" t="e">
        <f t="shared" si="59"/>
        <v>#REF!</v>
      </c>
      <c r="R70" s="411" t="e">
        <f t="shared" si="59"/>
        <v>#REF!</v>
      </c>
      <c r="S70" s="412" t="e">
        <f t="shared" si="59"/>
        <v>#REF!</v>
      </c>
      <c r="T70" s="412" t="e">
        <f t="shared" si="59"/>
        <v>#REF!</v>
      </c>
      <c r="U70" s="412" t="e">
        <f>+SUM(R70:T70)</f>
        <v>#REF!</v>
      </c>
      <c r="V70" s="413" t="e">
        <f t="shared" si="59"/>
        <v>#REF!</v>
      </c>
    </row>
    <row r="71" spans="1:22" s="5" customFormat="1" x14ac:dyDescent="0.3">
      <c r="I71" s="8"/>
      <c r="N71" s="70"/>
    </row>
    <row r="72" spans="1:22" s="5" customFormat="1" ht="21" customHeight="1" x14ac:dyDescent="0.3">
      <c r="B72" s="9"/>
      <c r="C72" s="1105">
        <v>2022</v>
      </c>
      <c r="D72" s="1105"/>
      <c r="E72" s="1105"/>
      <c r="F72" s="1105"/>
      <c r="G72" s="1105"/>
      <c r="H72" s="1115">
        <v>2023</v>
      </c>
      <c r="I72" s="1115"/>
      <c r="J72" s="1115"/>
      <c r="K72" s="1115"/>
      <c r="L72" s="1115"/>
      <c r="M72" s="1105">
        <v>2024</v>
      </c>
      <c r="N72" s="1105"/>
      <c r="O72" s="1105"/>
      <c r="P72" s="1105"/>
      <c r="Q72" s="1105"/>
      <c r="R72" s="1115">
        <v>2025</v>
      </c>
      <c r="S72" s="1115"/>
      <c r="T72" s="1115"/>
      <c r="U72" s="1115"/>
      <c r="V72" s="1115"/>
    </row>
    <row r="73" spans="1:22" s="131" customFormat="1" ht="38.1" customHeight="1" x14ac:dyDescent="0.25">
      <c r="C73" s="441">
        <f t="shared" ref="C73:V73" si="60">C40</f>
        <v>0</v>
      </c>
      <c r="D73" s="441">
        <f t="shared" si="60"/>
        <v>0</v>
      </c>
      <c r="E73" s="441" t="str">
        <f t="shared" si="60"/>
        <v>-</v>
      </c>
      <c r="F73" s="441" t="str">
        <f t="shared" si="60"/>
        <v>totale Gestori</v>
      </c>
      <c r="G73" s="441">
        <f t="shared" si="60"/>
        <v>0</v>
      </c>
      <c r="H73" s="442">
        <f t="shared" si="60"/>
        <v>0</v>
      </c>
      <c r="I73" s="442">
        <f t="shared" si="60"/>
        <v>0</v>
      </c>
      <c r="J73" s="442" t="str">
        <f t="shared" si="60"/>
        <v>-</v>
      </c>
      <c r="K73" s="442" t="str">
        <f t="shared" si="60"/>
        <v>totale Gestori</v>
      </c>
      <c r="L73" s="442">
        <f t="shared" si="60"/>
        <v>0</v>
      </c>
      <c r="M73" s="441">
        <f t="shared" si="60"/>
        <v>0</v>
      </c>
      <c r="N73" s="441">
        <f t="shared" si="60"/>
        <v>0</v>
      </c>
      <c r="O73" s="441" t="str">
        <f t="shared" si="60"/>
        <v>-</v>
      </c>
      <c r="P73" s="441" t="str">
        <f t="shared" si="60"/>
        <v>totale Gestori</v>
      </c>
      <c r="Q73" s="441">
        <f t="shared" si="60"/>
        <v>0</v>
      </c>
      <c r="R73" s="442">
        <f t="shared" si="60"/>
        <v>0</v>
      </c>
      <c r="S73" s="442">
        <f t="shared" si="60"/>
        <v>0</v>
      </c>
      <c r="T73" s="442" t="str">
        <f t="shared" si="60"/>
        <v>-</v>
      </c>
      <c r="U73" s="442" t="str">
        <f t="shared" si="60"/>
        <v>totale Gestori</v>
      </c>
      <c r="V73" s="442">
        <f t="shared" si="60"/>
        <v>0</v>
      </c>
    </row>
    <row r="74" spans="1:22" s="10" customFormat="1" ht="19.5" x14ac:dyDescent="0.25">
      <c r="B74" s="404" t="s">
        <v>417</v>
      </c>
      <c r="C74" s="405" t="e">
        <f>C35+C70</f>
        <v>#REF!</v>
      </c>
      <c r="D74" s="405" t="e">
        <f t="shared" ref="D74:V74" si="61">D35+D70</f>
        <v>#REF!</v>
      </c>
      <c r="E74" s="405" t="e">
        <f t="shared" si="61"/>
        <v>#REF!</v>
      </c>
      <c r="F74" s="406" t="e">
        <f>SUM(C74:E74)</f>
        <v>#REF!</v>
      </c>
      <c r="G74" s="405" t="e">
        <f t="shared" si="61"/>
        <v>#REF!</v>
      </c>
      <c r="H74" s="405" t="e">
        <f t="shared" si="61"/>
        <v>#REF!</v>
      </c>
      <c r="I74" s="405" t="e">
        <f t="shared" si="61"/>
        <v>#REF!</v>
      </c>
      <c r="J74" s="405" t="e">
        <f t="shared" si="61"/>
        <v>#REF!</v>
      </c>
      <c r="K74" s="406" t="e">
        <f>SUM(H74:J74)</f>
        <v>#REF!</v>
      </c>
      <c r="L74" s="405" t="e">
        <f t="shared" si="61"/>
        <v>#REF!</v>
      </c>
      <c r="M74" s="405" t="e">
        <f>M35+M70</f>
        <v>#REF!</v>
      </c>
      <c r="N74" s="405" t="e">
        <f t="shared" si="61"/>
        <v>#REF!</v>
      </c>
      <c r="O74" s="405" t="e">
        <f t="shared" si="61"/>
        <v>#REF!</v>
      </c>
      <c r="P74" s="406" t="e">
        <f>SUM(M74:O74)</f>
        <v>#REF!</v>
      </c>
      <c r="Q74" s="405" t="e">
        <f t="shared" si="61"/>
        <v>#REF!</v>
      </c>
      <c r="R74" s="405" t="e">
        <f t="shared" si="61"/>
        <v>#REF!</v>
      </c>
      <c r="S74" s="405" t="e">
        <f t="shared" si="61"/>
        <v>#REF!</v>
      </c>
      <c r="T74" s="405" t="e">
        <f t="shared" si="61"/>
        <v>#REF!</v>
      </c>
      <c r="U74" s="406" t="e">
        <f>SUM(R74:T74)</f>
        <v>#REF!</v>
      </c>
      <c r="V74" s="405" t="e">
        <f t="shared" si="61"/>
        <v>#REF!</v>
      </c>
    </row>
    <row r="75" spans="1:22" s="5" customFormat="1" ht="21" customHeight="1" x14ac:dyDescent="0.3">
      <c r="G75" s="187" t="e">
        <f>F74+G74</f>
        <v>#REF!</v>
      </c>
      <c r="I75" s="8"/>
      <c r="L75" s="187" t="e">
        <f>K74+L74</f>
        <v>#REF!</v>
      </c>
      <c r="N75" s="70"/>
      <c r="Q75" s="187" t="e">
        <f>P74+Q74</f>
        <v>#REF!</v>
      </c>
      <c r="V75" s="187" t="e">
        <f>U74+V74</f>
        <v>#REF!</v>
      </c>
    </row>
    <row r="76" spans="1:22" s="5" customFormat="1" x14ac:dyDescent="0.3">
      <c r="I76" s="8"/>
      <c r="N76" s="70"/>
    </row>
    <row r="77" spans="1:22" s="5" customFormat="1" x14ac:dyDescent="0.3">
      <c r="I77" s="8"/>
      <c r="N77" s="70"/>
    </row>
    <row r="78" spans="1:22" s="5" customFormat="1" x14ac:dyDescent="0.3">
      <c r="I78" s="8"/>
      <c r="N78" s="70"/>
    </row>
    <row r="79" spans="1:22" s="137" customFormat="1" ht="33" customHeight="1" thickBot="1" x14ac:dyDescent="0.3">
      <c r="B79" s="135" t="s">
        <v>405</v>
      </c>
    </row>
    <row r="80" spans="1:22" s="5" customFormat="1" ht="17.25" thickTop="1" x14ac:dyDescent="0.3"/>
    <row r="81" spans="2:7" s="5" customFormat="1" x14ac:dyDescent="0.3">
      <c r="C81" s="6">
        <v>2022</v>
      </c>
      <c r="D81" s="6">
        <v>2023</v>
      </c>
      <c r="E81" s="6">
        <v>2024</v>
      </c>
      <c r="F81" s="6">
        <v>2025</v>
      </c>
      <c r="G81" s="71"/>
    </row>
    <row r="82" spans="2:7" s="5" customFormat="1" ht="19.5" x14ac:dyDescent="0.4">
      <c r="B82" s="72" t="s">
        <v>65</v>
      </c>
      <c r="C82" s="73">
        <f>Tabelle!C6</f>
        <v>1.7000000000000001E-2</v>
      </c>
      <c r="D82" s="73">
        <f>Tabelle!D6</f>
        <v>1.7000000000000001E-2</v>
      </c>
      <c r="E82" s="73">
        <f>Tabelle!E6</f>
        <v>1.7000000000000001E-2</v>
      </c>
      <c r="F82" s="73">
        <f>Tabelle!F6</f>
        <v>1.7000000000000001E-2</v>
      </c>
      <c r="G82" s="74"/>
    </row>
    <row r="83" spans="2:7" s="5" customFormat="1" ht="19.5" x14ac:dyDescent="0.4">
      <c r="B83" s="72" t="s">
        <v>68</v>
      </c>
      <c r="C83" s="73">
        <f>IN_Par_22!O19</f>
        <v>0</v>
      </c>
      <c r="D83" s="73">
        <f>'IN_Par_23-24-25'!$P$104</f>
        <v>0</v>
      </c>
      <c r="E83" s="73">
        <f>'IN_Par_23-24-25'!$P$104</f>
        <v>0</v>
      </c>
      <c r="F83" s="73">
        <f>'IN_Par_23-24-25'!$AA$104</f>
        <v>0</v>
      </c>
      <c r="G83" s="8"/>
    </row>
    <row r="84" spans="2:7" s="5" customFormat="1" ht="19.5" x14ac:dyDescent="0.4">
      <c r="B84" s="72" t="s">
        <v>69</v>
      </c>
      <c r="C84" s="73">
        <f>IN_Par_22!O20</f>
        <v>0</v>
      </c>
      <c r="D84" s="73">
        <f>'IN_Par_23-24-25'!E39</f>
        <v>0</v>
      </c>
      <c r="E84" s="73">
        <f>'IN_Par_23-24-25'!P39</f>
        <v>0</v>
      </c>
      <c r="F84" s="73">
        <f>'IN_Par_23-24-25'!AA39</f>
        <v>0</v>
      </c>
      <c r="G84" s="8"/>
    </row>
    <row r="85" spans="2:7" s="5" customFormat="1" ht="19.5" x14ac:dyDescent="0.4">
      <c r="B85" s="72" t="s">
        <v>71</v>
      </c>
      <c r="C85" s="73">
        <f>IN_Par_22!O21</f>
        <v>0</v>
      </c>
      <c r="D85" s="73">
        <f>'IN_Par_23-24-25'!E40</f>
        <v>0</v>
      </c>
      <c r="E85" s="73">
        <f>'IN_Par_23-24-25'!P40</f>
        <v>0</v>
      </c>
      <c r="F85" s="73">
        <f>'IN_Par_23-24-25'!AA40</f>
        <v>0</v>
      </c>
      <c r="G85" s="8"/>
    </row>
    <row r="86" spans="2:7" s="5" customFormat="1" ht="19.5" x14ac:dyDescent="0.4">
      <c r="B86" s="72" t="s">
        <v>74</v>
      </c>
      <c r="C86" s="73">
        <f>IN_Par_22!O22</f>
        <v>0</v>
      </c>
      <c r="D86" s="73">
        <f>'IN_Par_23-24-25'!$E$109</f>
        <v>0</v>
      </c>
      <c r="E86" s="73">
        <f>'IN_Par_23-24-25'!$P$109</f>
        <v>0</v>
      </c>
      <c r="F86" s="73">
        <f>'IN_Par_23-24-25'!$AA$109</f>
        <v>0</v>
      </c>
      <c r="G86" s="8"/>
    </row>
    <row r="87" spans="2:7" s="5" customFormat="1" ht="18.75" x14ac:dyDescent="0.35">
      <c r="B87" s="545" t="s">
        <v>406</v>
      </c>
      <c r="C87" s="400">
        <f>C82-C83+C84+C85+C86</f>
        <v>1.7000000000000001E-2</v>
      </c>
      <c r="D87" s="400">
        <f t="shared" ref="D87:F87" si="62">D82-D83+D84+D85+D86</f>
        <v>1.7000000000000001E-2</v>
      </c>
      <c r="E87" s="400">
        <f t="shared" si="62"/>
        <v>1.7000000000000001E-2</v>
      </c>
      <c r="F87" s="400">
        <f t="shared" si="62"/>
        <v>1.7000000000000001E-2</v>
      </c>
      <c r="G87" s="75"/>
    </row>
    <row r="88" spans="2:7" s="5" customFormat="1" x14ac:dyDescent="0.3">
      <c r="G88" s="8"/>
    </row>
    <row r="89" spans="2:7" s="5" customFormat="1" x14ac:dyDescent="0.3">
      <c r="C89" s="6">
        <v>2022</v>
      </c>
      <c r="D89" s="6">
        <v>2023</v>
      </c>
      <c r="E89" s="6">
        <v>2024</v>
      </c>
      <c r="F89" s="6">
        <v>2025</v>
      </c>
      <c r="G89" s="71"/>
    </row>
    <row r="90" spans="2:7" s="5" customFormat="1" ht="19.5" x14ac:dyDescent="0.35">
      <c r="B90" s="69" t="s">
        <v>407</v>
      </c>
      <c r="C90" s="38" t="e">
        <f>$G$75</f>
        <v>#REF!</v>
      </c>
      <c r="D90" s="38" t="e">
        <f>+L75</f>
        <v>#REF!</v>
      </c>
      <c r="E90" s="38" t="e">
        <f>+Q75</f>
        <v>#REF!</v>
      </c>
      <c r="F90" s="38" t="e">
        <f>+V75</f>
        <v>#REF!</v>
      </c>
      <c r="G90" s="76"/>
    </row>
    <row r="91" spans="2:7" s="5" customFormat="1" ht="19.5" x14ac:dyDescent="0.35">
      <c r="B91" s="69" t="s">
        <v>408</v>
      </c>
      <c r="C91" s="38" t="e">
        <f>'IN_COexp-RC-T'!#REF!</f>
        <v>#REF!</v>
      </c>
      <c r="D91" s="38" t="e">
        <f>T_ante_detr.4.6!D91</f>
        <v>#REF!</v>
      </c>
      <c r="E91" s="38" t="e">
        <f>T_ante_detr.4.6!E91</f>
        <v>#REF!</v>
      </c>
      <c r="F91" s="38" t="e">
        <f>T_ante_detr.4.6!F91</f>
        <v>#REF!</v>
      </c>
      <c r="G91" s="76"/>
    </row>
    <row r="92" spans="2:7" s="5" customFormat="1" ht="19.5" x14ac:dyDescent="0.35">
      <c r="B92" s="69" t="s">
        <v>409</v>
      </c>
      <c r="C92" s="38" t="e">
        <f>'IN_COexp-RC-T'!#REF!</f>
        <v>#REF!</v>
      </c>
      <c r="D92" s="38" t="e">
        <f>T_ante_detr.4.6!D92</f>
        <v>#REF!</v>
      </c>
      <c r="E92" s="38" t="e">
        <f>T_ante_detr.4.6!E92</f>
        <v>#REF!</v>
      </c>
      <c r="F92" s="38" t="e">
        <f>T_ante_detr.4.6!F92</f>
        <v>#REF!</v>
      </c>
      <c r="G92" s="76"/>
    </row>
    <row r="93" spans="2:7" s="5" customFormat="1" ht="19.5" x14ac:dyDescent="0.35">
      <c r="B93" s="69" t="s">
        <v>410</v>
      </c>
      <c r="C93" s="38" t="e">
        <f>'IN_COexp-RC-T'!#REF!</f>
        <v>#REF!</v>
      </c>
      <c r="D93" s="38" t="e">
        <f>SUM(D91:D92)</f>
        <v>#REF!</v>
      </c>
      <c r="E93" s="38" t="e">
        <f t="shared" ref="E93:F93" si="63">SUM(E91:E92)</f>
        <v>#REF!</v>
      </c>
      <c r="F93" s="38" t="e">
        <f t="shared" si="63"/>
        <v>#REF!</v>
      </c>
      <c r="G93" s="76"/>
    </row>
    <row r="94" spans="2:7" s="5" customFormat="1" ht="19.5" x14ac:dyDescent="0.35">
      <c r="B94" s="126" t="s">
        <v>411</v>
      </c>
      <c r="C94" s="401" t="e">
        <f>C90/C93</f>
        <v>#REF!</v>
      </c>
      <c r="D94" s="401" t="e">
        <f t="shared" ref="D94:F94" si="64">D90/D93</f>
        <v>#REF!</v>
      </c>
      <c r="E94" s="401" t="e">
        <f t="shared" si="64"/>
        <v>#REF!</v>
      </c>
      <c r="F94" s="401" t="e">
        <f t="shared" si="64"/>
        <v>#REF!</v>
      </c>
      <c r="G94" s="77"/>
    </row>
    <row r="95" spans="2:7" s="5" customFormat="1" x14ac:dyDescent="0.3">
      <c r="B95" s="127" t="s">
        <v>346</v>
      </c>
      <c r="C95" s="127" t="e">
        <f>IF(C$94&lt;=(1+C$87), "NO", "SI")</f>
        <v>#REF!</v>
      </c>
      <c r="D95" s="127" t="e">
        <f t="shared" ref="D95:F95" si="65">IF(D$94&lt;=(1+D$87), "NO", "SI")</f>
        <v>#REF!</v>
      </c>
      <c r="E95" s="127" t="e">
        <f t="shared" si="65"/>
        <v>#REF!</v>
      </c>
      <c r="F95" s="127" t="e">
        <f t="shared" si="65"/>
        <v>#REF!</v>
      </c>
      <c r="G95" s="78"/>
    </row>
    <row r="96" spans="2:7" s="5" customFormat="1" x14ac:dyDescent="0.3"/>
    <row r="97" spans="1:22" s="5" customFormat="1" x14ac:dyDescent="0.3"/>
    <row r="98" spans="1:22" s="137" customFormat="1" ht="33" customHeight="1" thickBot="1" x14ac:dyDescent="0.3">
      <c r="B98" s="136" t="s">
        <v>418</v>
      </c>
    </row>
    <row r="99" spans="1:22" s="5" customFormat="1" ht="17.25" thickTop="1" x14ac:dyDescent="0.3"/>
    <row r="100" spans="1:22" s="5" customFormat="1" x14ac:dyDescent="0.3">
      <c r="B100" s="9"/>
      <c r="C100" s="1116">
        <v>2022</v>
      </c>
      <c r="D100" s="1116"/>
      <c r="E100" s="1116"/>
      <c r="F100" s="1116"/>
      <c r="G100" s="1116"/>
      <c r="H100" s="1117">
        <v>2023</v>
      </c>
      <c r="I100" s="1117"/>
      <c r="J100" s="1117"/>
      <c r="K100" s="1117"/>
      <c r="L100" s="1117"/>
      <c r="M100" s="1116">
        <v>2024</v>
      </c>
      <c r="N100" s="1116"/>
      <c r="O100" s="1116"/>
      <c r="P100" s="1116"/>
      <c r="Q100" s="1116"/>
      <c r="R100" s="1117">
        <v>2025</v>
      </c>
      <c r="S100" s="1117"/>
      <c r="T100" s="1117"/>
      <c r="U100" s="1117"/>
      <c r="V100" s="1117"/>
    </row>
    <row r="101" spans="1:22" s="131" customFormat="1" ht="38.1" customHeight="1" x14ac:dyDescent="0.25">
      <c r="C101" s="435">
        <f t="shared" ref="C101:G101" si="66">C73</f>
        <v>0</v>
      </c>
      <c r="D101" s="435">
        <f t="shared" si="66"/>
        <v>0</v>
      </c>
      <c r="E101" s="435" t="str">
        <f t="shared" si="66"/>
        <v>-</v>
      </c>
      <c r="F101" s="435" t="str">
        <f t="shared" si="66"/>
        <v>totale Gestori</v>
      </c>
      <c r="G101" s="435">
        <f t="shared" si="66"/>
        <v>0</v>
      </c>
      <c r="H101" s="438">
        <f t="shared" ref="H101:L101" si="67">C73</f>
        <v>0</v>
      </c>
      <c r="I101" s="438">
        <f t="shared" si="67"/>
        <v>0</v>
      </c>
      <c r="J101" s="438" t="str">
        <f t="shared" si="67"/>
        <v>-</v>
      </c>
      <c r="K101" s="438" t="str">
        <f t="shared" si="67"/>
        <v>totale Gestori</v>
      </c>
      <c r="L101" s="438">
        <f t="shared" si="67"/>
        <v>0</v>
      </c>
      <c r="M101" s="435">
        <f t="shared" ref="M101:Q101" si="68">C73</f>
        <v>0</v>
      </c>
      <c r="N101" s="435">
        <f t="shared" si="68"/>
        <v>0</v>
      </c>
      <c r="O101" s="435" t="str">
        <f t="shared" si="68"/>
        <v>-</v>
      </c>
      <c r="P101" s="435" t="str">
        <f t="shared" si="68"/>
        <v>totale Gestori</v>
      </c>
      <c r="Q101" s="435">
        <f t="shared" si="68"/>
        <v>0</v>
      </c>
      <c r="R101" s="438">
        <f t="shared" ref="R101:V101" si="69">C73</f>
        <v>0</v>
      </c>
      <c r="S101" s="438">
        <f t="shared" si="69"/>
        <v>0</v>
      </c>
      <c r="T101" s="438" t="str">
        <f t="shared" si="69"/>
        <v>-</v>
      </c>
      <c r="U101" s="438" t="str">
        <f t="shared" si="69"/>
        <v>totale Gestori</v>
      </c>
      <c r="V101" s="438">
        <f t="shared" si="69"/>
        <v>0</v>
      </c>
    </row>
    <row r="102" spans="1:22" s="5" customFormat="1" ht="19.5" x14ac:dyDescent="0.35">
      <c r="B102" s="140" t="s">
        <v>419</v>
      </c>
      <c r="C102" s="145" t="e">
        <f>C35-IN_Rimd!C13</f>
        <v>#REF!</v>
      </c>
      <c r="D102" s="145" t="e">
        <f>D35-IN_Rimd!D13</f>
        <v>#REF!</v>
      </c>
      <c r="E102" s="145" t="e">
        <f>E35-IN_Rimd!E13</f>
        <v>#REF!</v>
      </c>
      <c r="F102" s="146" t="e">
        <f>F35-IN_Rimd!F13</f>
        <v>#REF!</v>
      </c>
      <c r="G102" s="145" t="e">
        <f>G35-IN_Rimd!G13</f>
        <v>#REF!</v>
      </c>
      <c r="H102" s="145" t="e">
        <f>H35-IN_Rimd!H13</f>
        <v>#REF!</v>
      </c>
      <c r="I102" s="145" t="e">
        <f>I35-IN_Rimd!I13</f>
        <v>#REF!</v>
      </c>
      <c r="J102" s="145" t="e">
        <f>J35-IN_Rimd!J13</f>
        <v>#REF!</v>
      </c>
      <c r="K102" s="146" t="e">
        <f>K35-IN_Rimd!K13</f>
        <v>#REF!</v>
      </c>
      <c r="L102" s="145" t="e">
        <f>L35-IN_Rimd!L13</f>
        <v>#REF!</v>
      </c>
      <c r="M102" s="145" t="e">
        <f>M35-IN_Rimd!M13</f>
        <v>#REF!</v>
      </c>
      <c r="N102" s="145" t="e">
        <f>N35-IN_Rimd!N13</f>
        <v>#REF!</v>
      </c>
      <c r="O102" s="145" t="e">
        <f>O35-IN_Rimd!O13</f>
        <v>#REF!</v>
      </c>
      <c r="P102" s="146" t="e">
        <f>P35-IN_Rimd!P13</f>
        <v>#REF!</v>
      </c>
      <c r="Q102" s="145" t="e">
        <f>Q35-IN_Rimd!Q13</f>
        <v>#REF!</v>
      </c>
      <c r="R102" s="145" t="e">
        <f>R35-IN_Rimd!R13</f>
        <v>#REF!</v>
      </c>
      <c r="S102" s="145" t="e">
        <f>S35-IN_Rimd!S13</f>
        <v>#REF!</v>
      </c>
      <c r="T102" s="145" t="e">
        <f>T35-IN_Rimd!T13</f>
        <v>#REF!</v>
      </c>
      <c r="U102" s="146" t="e">
        <f>U35-IN_Rimd!U13</f>
        <v>#REF!</v>
      </c>
      <c r="V102" s="145" t="e">
        <f>V35-IN_Rimd!V13</f>
        <v>#REF!</v>
      </c>
    </row>
    <row r="103" spans="1:22" s="5" customFormat="1" ht="19.5" x14ac:dyDescent="0.35">
      <c r="B103" s="140" t="s">
        <v>420</v>
      </c>
      <c r="C103" s="145" t="e">
        <f>C70-IN_Rimd!C14</f>
        <v>#REF!</v>
      </c>
      <c r="D103" s="145" t="e">
        <f>D70-IN_Rimd!D14</f>
        <v>#REF!</v>
      </c>
      <c r="E103" s="145" t="e">
        <f>E70-IN_Rimd!E14</f>
        <v>#REF!</v>
      </c>
      <c r="F103" s="146" t="e">
        <f>F70-IN_Rimd!F14</f>
        <v>#REF!</v>
      </c>
      <c r="G103" s="145" t="e">
        <f>G70-IN_Rimd!G14</f>
        <v>#REF!</v>
      </c>
      <c r="H103" s="145" t="e">
        <f>H70-IN_Rimd!H14</f>
        <v>#REF!</v>
      </c>
      <c r="I103" s="145" t="e">
        <f>I70-IN_Rimd!I14</f>
        <v>#REF!</v>
      </c>
      <c r="J103" s="145" t="e">
        <f>J70-IN_Rimd!J14</f>
        <v>#REF!</v>
      </c>
      <c r="K103" s="146" t="e">
        <f>K70-IN_Rimd!K14</f>
        <v>#REF!</v>
      </c>
      <c r="L103" s="145" t="e">
        <f>L70-IN_Rimd!L14</f>
        <v>#REF!</v>
      </c>
      <c r="M103" s="145" t="e">
        <f>M70-IN_Rimd!M14</f>
        <v>#REF!</v>
      </c>
      <c r="N103" s="145" t="e">
        <f>N70-IN_Rimd!N14</f>
        <v>#REF!</v>
      </c>
      <c r="O103" s="145" t="e">
        <f>O70-IN_Rimd!O14</f>
        <v>#REF!</v>
      </c>
      <c r="P103" s="146" t="e">
        <f>P70-IN_Rimd!P14</f>
        <v>#REF!</v>
      </c>
      <c r="Q103" s="145" t="e">
        <f>Q70-IN_Rimd!Q14</f>
        <v>#REF!</v>
      </c>
      <c r="R103" s="145" t="e">
        <f>R70-IN_Rimd!R14</f>
        <v>#REF!</v>
      </c>
      <c r="S103" s="145" t="e">
        <f>S70-IN_Rimd!S14</f>
        <v>#REF!</v>
      </c>
      <c r="T103" s="145" t="e">
        <f>T70-IN_Rimd!T14</f>
        <v>#REF!</v>
      </c>
      <c r="U103" s="146" t="e">
        <f>U70-IN_Rimd!U14</f>
        <v>#REF!</v>
      </c>
      <c r="V103" s="145" t="e">
        <f>V70-IN_Rimd!V14</f>
        <v>#REF!</v>
      </c>
    </row>
    <row r="104" spans="1:22" s="5" customFormat="1" ht="18" customHeight="1" x14ac:dyDescent="0.35">
      <c r="B104" s="140" t="s">
        <v>421</v>
      </c>
      <c r="C104" s="144" t="e">
        <f>SUM(C102:C103)</f>
        <v>#REF!</v>
      </c>
      <c r="D104" s="144" t="e">
        <f t="shared" ref="D104:V104" si="70">SUM(D102:D103)</f>
        <v>#REF!</v>
      </c>
      <c r="E104" s="144" t="e">
        <f t="shared" si="70"/>
        <v>#REF!</v>
      </c>
      <c r="F104" s="147" t="e">
        <f t="shared" si="70"/>
        <v>#REF!</v>
      </c>
      <c r="G104" s="144" t="e">
        <f t="shared" si="70"/>
        <v>#REF!</v>
      </c>
      <c r="H104" s="144" t="e">
        <f t="shared" si="70"/>
        <v>#REF!</v>
      </c>
      <c r="I104" s="144" t="e">
        <f t="shared" si="70"/>
        <v>#REF!</v>
      </c>
      <c r="J104" s="144" t="e">
        <f t="shared" si="70"/>
        <v>#REF!</v>
      </c>
      <c r="K104" s="147" t="e">
        <f t="shared" si="70"/>
        <v>#REF!</v>
      </c>
      <c r="L104" s="144" t="e">
        <f t="shared" si="70"/>
        <v>#REF!</v>
      </c>
      <c r="M104" s="144" t="e">
        <f t="shared" si="70"/>
        <v>#REF!</v>
      </c>
      <c r="N104" s="144" t="e">
        <f t="shared" si="70"/>
        <v>#REF!</v>
      </c>
      <c r="O104" s="144" t="e">
        <f t="shared" si="70"/>
        <v>#REF!</v>
      </c>
      <c r="P104" s="147" t="e">
        <f t="shared" si="70"/>
        <v>#REF!</v>
      </c>
      <c r="Q104" s="144" t="e">
        <f t="shared" si="70"/>
        <v>#REF!</v>
      </c>
      <c r="R104" s="144" t="e">
        <f t="shared" si="70"/>
        <v>#REF!</v>
      </c>
      <c r="S104" s="144" t="e">
        <f t="shared" si="70"/>
        <v>#REF!</v>
      </c>
      <c r="T104" s="144" t="e">
        <f t="shared" si="70"/>
        <v>#REF!</v>
      </c>
      <c r="U104" s="147" t="e">
        <f t="shared" si="70"/>
        <v>#REF!</v>
      </c>
      <c r="V104" s="144" t="e">
        <f t="shared" si="70"/>
        <v>#REF!</v>
      </c>
    </row>
    <row r="105" spans="1:22" s="5" customFormat="1" x14ac:dyDescent="0.3"/>
    <row r="106" spans="1:22" s="5" customFormat="1" x14ac:dyDescent="0.3"/>
    <row r="107" spans="1:22" s="137" customFormat="1" ht="35.25" customHeight="1" thickBot="1" x14ac:dyDescent="0.3">
      <c r="A107" s="135"/>
      <c r="B107" s="308" t="s">
        <v>302</v>
      </c>
      <c r="I107" s="143"/>
    </row>
    <row r="108" spans="1:22" s="5" customFormat="1" ht="17.25" thickTop="1" x14ac:dyDescent="0.3"/>
    <row r="109" spans="1:22" s="5" customFormat="1" x14ac:dyDescent="0.3">
      <c r="C109" s="1116">
        <v>2022</v>
      </c>
      <c r="D109" s="1116"/>
      <c r="E109" s="1116"/>
      <c r="F109" s="1116"/>
      <c r="G109" s="1116"/>
      <c r="H109" s="1117">
        <v>2023</v>
      </c>
      <c r="I109" s="1117"/>
      <c r="J109" s="1117"/>
      <c r="K109" s="1117"/>
      <c r="L109" s="1117"/>
      <c r="M109" s="1116">
        <v>2024</v>
      </c>
      <c r="N109" s="1116"/>
      <c r="O109" s="1116"/>
      <c r="P109" s="1116"/>
      <c r="Q109" s="1116"/>
      <c r="R109" s="1117">
        <v>2025</v>
      </c>
      <c r="S109" s="1117"/>
      <c r="T109" s="1117"/>
      <c r="U109" s="1117"/>
      <c r="V109" s="1117"/>
    </row>
    <row r="110" spans="1:22" s="131" customFormat="1" ht="38.1" customHeight="1" x14ac:dyDescent="0.25">
      <c r="B110" s="404" t="s">
        <v>303</v>
      </c>
      <c r="C110" s="435">
        <f t="shared" ref="C110:V110" si="71">C101</f>
        <v>0</v>
      </c>
      <c r="D110" s="435">
        <f t="shared" si="71"/>
        <v>0</v>
      </c>
      <c r="E110" s="435" t="str">
        <f t="shared" si="71"/>
        <v>-</v>
      </c>
      <c r="F110" s="435" t="str">
        <f t="shared" si="71"/>
        <v>totale Gestori</v>
      </c>
      <c r="G110" s="435">
        <f t="shared" si="71"/>
        <v>0</v>
      </c>
      <c r="H110" s="438">
        <f t="shared" si="71"/>
        <v>0</v>
      </c>
      <c r="I110" s="438">
        <f t="shared" si="71"/>
        <v>0</v>
      </c>
      <c r="J110" s="438" t="str">
        <f t="shared" si="71"/>
        <v>-</v>
      </c>
      <c r="K110" s="438" t="str">
        <f t="shared" si="71"/>
        <v>totale Gestori</v>
      </c>
      <c r="L110" s="438">
        <f t="shared" si="71"/>
        <v>0</v>
      </c>
      <c r="M110" s="435">
        <f t="shared" si="71"/>
        <v>0</v>
      </c>
      <c r="N110" s="435">
        <f t="shared" si="71"/>
        <v>0</v>
      </c>
      <c r="O110" s="435" t="str">
        <f t="shared" si="71"/>
        <v>-</v>
      </c>
      <c r="P110" s="435" t="str">
        <f t="shared" si="71"/>
        <v>totale Gestori</v>
      </c>
      <c r="Q110" s="435">
        <f t="shared" si="71"/>
        <v>0</v>
      </c>
      <c r="R110" s="438">
        <f t="shared" si="71"/>
        <v>0</v>
      </c>
      <c r="S110" s="438">
        <f t="shared" si="71"/>
        <v>0</v>
      </c>
      <c r="T110" s="438" t="str">
        <f t="shared" si="71"/>
        <v>-</v>
      </c>
      <c r="U110" s="438" t="str">
        <f t="shared" si="71"/>
        <v>totale Gestori</v>
      </c>
      <c r="V110" s="438">
        <f t="shared" si="71"/>
        <v>0</v>
      </c>
    </row>
    <row r="111" spans="1:22" s="5" customFormat="1" ht="34.5" x14ac:dyDescent="0.3">
      <c r="B111" s="388" t="s">
        <v>304</v>
      </c>
      <c r="C111" s="145">
        <f>'IN_COexp-RC-T'!C45</f>
        <v>0</v>
      </c>
      <c r="D111" s="145">
        <f>'IN_COexp-RC-T'!D45</f>
        <v>0</v>
      </c>
      <c r="E111" s="145">
        <f>'IN_COexp-RC-T'!E45</f>
        <v>0</v>
      </c>
      <c r="F111" s="146" t="e">
        <f>'IN_COexp-RC-T'!#REF!</f>
        <v>#REF!</v>
      </c>
      <c r="G111" s="145" t="e">
        <f>'IN_COexp-RC-T'!#REF!</f>
        <v>#REF!</v>
      </c>
      <c r="H111" s="145" t="e">
        <f>'IN_COexp-RC-T'!#REF!</f>
        <v>#REF!</v>
      </c>
      <c r="I111" s="145" t="e">
        <f>'IN_COexp-RC-T'!#REF!</f>
        <v>#REF!</v>
      </c>
      <c r="J111" s="145" t="e">
        <f>'IN_COexp-RC-T'!#REF!</f>
        <v>#REF!</v>
      </c>
      <c r="K111" s="146" t="e">
        <f>'IN_COexp-RC-T'!#REF!</f>
        <v>#REF!</v>
      </c>
      <c r="L111" s="145" t="e">
        <f>'IN_COexp-RC-T'!#REF!</f>
        <v>#REF!</v>
      </c>
      <c r="M111" s="145" t="e">
        <f>'IN_COexp-RC-T'!#REF!</f>
        <v>#REF!</v>
      </c>
      <c r="N111" s="145" t="e">
        <f>'IN_COexp-RC-T'!#REF!</f>
        <v>#REF!</v>
      </c>
      <c r="O111" s="145" t="e">
        <f>'IN_COexp-RC-T'!#REF!</f>
        <v>#REF!</v>
      </c>
      <c r="P111" s="146" t="e">
        <f>'IN_COexp-RC-T'!#REF!</f>
        <v>#REF!</v>
      </c>
      <c r="Q111" s="145" t="e">
        <f>'IN_COexp-RC-T'!#REF!</f>
        <v>#REF!</v>
      </c>
      <c r="R111" s="145" t="e">
        <f>'IN_COexp-RC-T'!#REF!</f>
        <v>#REF!</v>
      </c>
      <c r="S111" s="145" t="e">
        <f>'IN_COexp-RC-T'!#REF!</f>
        <v>#REF!</v>
      </c>
      <c r="T111" s="145" t="e">
        <f>'IN_COexp-RC-T'!#REF!</f>
        <v>#REF!</v>
      </c>
      <c r="U111" s="146" t="e">
        <f>'IN_COexp-RC-T'!#REF!</f>
        <v>#REF!</v>
      </c>
      <c r="V111" s="145" t="e">
        <f>'IN_COexp-RC-T'!#REF!</f>
        <v>#REF!</v>
      </c>
    </row>
    <row r="112" spans="1:22" s="5" customFormat="1" x14ac:dyDescent="0.3"/>
    <row r="113" s="5" customFormat="1" x14ac:dyDescent="0.3"/>
    <row r="114" s="5" customFormat="1" x14ac:dyDescent="0.3"/>
    <row r="115" s="5" customFormat="1" x14ac:dyDescent="0.3"/>
    <row r="116" s="5" customFormat="1" x14ac:dyDescent="0.3"/>
    <row r="117" s="5" customFormat="1" x14ac:dyDescent="0.3"/>
    <row r="118" s="5" customFormat="1" x14ac:dyDescent="0.3"/>
    <row r="119" s="5" customFormat="1" x14ac:dyDescent="0.3"/>
    <row r="120" s="5" customFormat="1" x14ac:dyDescent="0.3"/>
    <row r="121" s="5" customFormat="1" x14ac:dyDescent="0.3"/>
    <row r="122" s="5" customFormat="1" x14ac:dyDescent="0.3"/>
    <row r="123" s="5" customFormat="1" x14ac:dyDescent="0.3"/>
    <row r="124" s="5" customFormat="1" x14ac:dyDescent="0.3"/>
    <row r="125" s="5" customFormat="1" x14ac:dyDescent="0.3"/>
    <row r="126" s="5" customFormat="1" x14ac:dyDescent="0.3"/>
    <row r="127" s="5" customFormat="1" x14ac:dyDescent="0.3"/>
    <row r="128" s="5" customFormat="1" x14ac:dyDescent="0.3"/>
    <row r="129" s="5" customFormat="1" x14ac:dyDescent="0.3"/>
    <row r="130" s="5" customFormat="1" x14ac:dyDescent="0.3"/>
    <row r="131" s="5" customFormat="1" x14ac:dyDescent="0.3"/>
    <row r="132" s="5" customFormat="1" x14ac:dyDescent="0.3"/>
    <row r="133" s="5" customFormat="1" x14ac:dyDescent="0.3"/>
    <row r="134" s="5" customFormat="1" x14ac:dyDescent="0.3"/>
    <row r="135" s="5" customFormat="1" x14ac:dyDescent="0.3"/>
    <row r="136" s="5" customFormat="1" x14ac:dyDescent="0.3"/>
    <row r="137" s="5" customFormat="1" x14ac:dyDescent="0.3"/>
    <row r="138" s="5" customFormat="1" x14ac:dyDescent="0.3"/>
    <row r="139" s="5" customFormat="1" x14ac:dyDescent="0.3"/>
    <row r="140" s="5" customFormat="1" x14ac:dyDescent="0.3"/>
    <row r="141" s="5" customFormat="1" x14ac:dyDescent="0.3"/>
    <row r="142" s="5" customFormat="1" x14ac:dyDescent="0.3"/>
    <row r="143" s="5" customFormat="1" x14ac:dyDescent="0.3"/>
    <row r="144" s="5" customFormat="1" x14ac:dyDescent="0.3"/>
    <row r="145" s="5" customFormat="1" x14ac:dyDescent="0.3"/>
    <row r="146" s="5" customFormat="1" x14ac:dyDescent="0.3"/>
    <row r="147" s="5" customFormat="1" x14ac:dyDescent="0.3"/>
    <row r="148" s="5" customFormat="1" x14ac:dyDescent="0.3"/>
    <row r="149" s="5" customFormat="1" x14ac:dyDescent="0.3"/>
    <row r="150" s="5" customFormat="1" x14ac:dyDescent="0.3"/>
    <row r="151" s="5" customFormat="1" x14ac:dyDescent="0.3"/>
    <row r="152" s="5" customFormat="1" x14ac:dyDescent="0.3"/>
    <row r="153" s="5" customFormat="1" x14ac:dyDescent="0.3"/>
    <row r="154" s="5" customFormat="1" x14ac:dyDescent="0.3"/>
    <row r="155" s="5" customFormat="1" x14ac:dyDescent="0.3"/>
    <row r="156" s="5" customFormat="1" x14ac:dyDescent="0.3"/>
    <row r="157" s="5" customFormat="1" x14ac:dyDescent="0.3"/>
    <row r="158" s="5" customFormat="1" x14ac:dyDescent="0.3"/>
    <row r="159" s="5" customFormat="1" x14ac:dyDescent="0.3"/>
    <row r="160" s="5" customFormat="1" x14ac:dyDescent="0.3"/>
    <row r="161" s="5" customFormat="1" x14ac:dyDescent="0.3"/>
    <row r="162" s="5" customFormat="1" x14ac:dyDescent="0.3"/>
    <row r="163" s="5" customFormat="1" x14ac:dyDescent="0.3"/>
    <row r="164" s="5" customFormat="1" x14ac:dyDescent="0.3"/>
    <row r="165" s="5" customFormat="1" x14ac:dyDescent="0.3"/>
    <row r="166" s="5" customFormat="1" x14ac:dyDescent="0.3"/>
    <row r="167" s="5" customFormat="1" x14ac:dyDescent="0.3"/>
    <row r="168" s="5" customFormat="1" x14ac:dyDescent="0.3"/>
    <row r="169" s="5" customFormat="1" x14ac:dyDescent="0.3"/>
    <row r="170" s="5" customFormat="1" x14ac:dyDescent="0.3"/>
    <row r="171" s="5" customFormat="1" x14ac:dyDescent="0.3"/>
    <row r="172" s="5" customFormat="1" x14ac:dyDescent="0.3"/>
    <row r="173" s="5" customFormat="1" x14ac:dyDescent="0.3"/>
    <row r="174" s="5" customFormat="1" x14ac:dyDescent="0.3"/>
    <row r="175" s="5" customFormat="1" x14ac:dyDescent="0.3"/>
    <row r="176" s="5" customFormat="1" x14ac:dyDescent="0.3"/>
    <row r="177" s="5" customFormat="1" x14ac:dyDescent="0.3"/>
    <row r="178" s="5" customFormat="1" x14ac:dyDescent="0.3"/>
    <row r="179" s="5" customFormat="1" x14ac:dyDescent="0.3"/>
    <row r="180" s="5" customFormat="1" x14ac:dyDescent="0.3"/>
    <row r="181" s="5" customFormat="1" x14ac:dyDescent="0.3"/>
    <row r="182" s="5" customFormat="1" x14ac:dyDescent="0.3"/>
    <row r="183" s="5" customFormat="1" x14ac:dyDescent="0.3"/>
    <row r="184" s="5" customFormat="1" x14ac:dyDescent="0.3"/>
    <row r="185" s="5" customFormat="1" x14ac:dyDescent="0.3"/>
    <row r="186" s="5" customFormat="1" x14ac:dyDescent="0.3"/>
    <row r="187" s="5" customFormat="1" x14ac:dyDescent="0.3"/>
    <row r="188" s="5" customFormat="1" x14ac:dyDescent="0.3"/>
    <row r="189" s="5" customFormat="1" x14ac:dyDescent="0.3"/>
    <row r="190" s="5" customFormat="1" x14ac:dyDescent="0.3"/>
    <row r="191" s="5" customFormat="1" x14ac:dyDescent="0.3"/>
    <row r="192" s="5" customFormat="1" x14ac:dyDescent="0.3"/>
    <row r="193" s="5" customFormat="1" x14ac:dyDescent="0.3"/>
    <row r="194" s="5" customFormat="1" x14ac:dyDescent="0.3"/>
    <row r="195" s="5" customFormat="1" x14ac:dyDescent="0.3"/>
    <row r="196" s="5" customFormat="1" x14ac:dyDescent="0.3"/>
    <row r="197" s="5" customFormat="1" x14ac:dyDescent="0.3"/>
    <row r="198" s="5" customFormat="1" x14ac:dyDescent="0.3"/>
    <row r="199" s="5" customFormat="1" x14ac:dyDescent="0.3"/>
    <row r="200" s="5" customFormat="1" x14ac:dyDescent="0.3"/>
    <row r="201" s="5" customFormat="1" x14ac:dyDescent="0.3"/>
    <row r="202" s="5" customFormat="1" x14ac:dyDescent="0.3"/>
    <row r="203" s="5" customFormat="1" x14ac:dyDescent="0.3"/>
    <row r="204" s="5" customFormat="1" x14ac:dyDescent="0.3"/>
    <row r="205" s="5" customFormat="1" x14ac:dyDescent="0.3"/>
    <row r="206" s="5" customFormat="1" x14ac:dyDescent="0.3"/>
    <row r="207" s="5" customFormat="1" x14ac:dyDescent="0.3"/>
    <row r="208" s="5" customFormat="1" x14ac:dyDescent="0.3"/>
    <row r="209" s="5" customFormat="1" x14ac:dyDescent="0.3"/>
    <row r="210" s="5" customFormat="1" x14ac:dyDescent="0.3"/>
    <row r="211" s="5" customFormat="1" x14ac:dyDescent="0.3"/>
    <row r="212" s="5" customFormat="1" x14ac:dyDescent="0.3"/>
    <row r="213" s="5" customFormat="1" x14ac:dyDescent="0.3"/>
    <row r="214" s="5" customFormat="1" x14ac:dyDescent="0.3"/>
    <row r="215" s="5" customFormat="1" x14ac:dyDescent="0.3"/>
    <row r="216" s="5" customFormat="1" x14ac:dyDescent="0.3"/>
    <row r="217" s="5" customFormat="1" x14ac:dyDescent="0.3"/>
    <row r="218" s="5" customFormat="1" x14ac:dyDescent="0.3"/>
    <row r="219" s="5" customFormat="1" x14ac:dyDescent="0.3"/>
    <row r="220" s="5" customFormat="1" x14ac:dyDescent="0.3"/>
    <row r="221" s="5" customFormat="1" x14ac:dyDescent="0.3"/>
    <row r="222" s="5" customFormat="1" x14ac:dyDescent="0.3"/>
    <row r="223" s="5" customFormat="1" x14ac:dyDescent="0.3"/>
    <row r="224" s="5" customFormat="1" x14ac:dyDescent="0.3"/>
    <row r="225" s="5" customFormat="1" x14ac:dyDescent="0.3"/>
    <row r="226" s="5" customFormat="1" x14ac:dyDescent="0.3"/>
    <row r="227" s="5" customFormat="1" x14ac:dyDescent="0.3"/>
    <row r="228" s="5" customFormat="1" x14ac:dyDescent="0.3"/>
    <row r="229" s="5" customFormat="1" x14ac:dyDescent="0.3"/>
    <row r="230" s="5" customFormat="1" x14ac:dyDescent="0.3"/>
    <row r="231" s="5" customFormat="1" x14ac:dyDescent="0.3"/>
    <row r="232" s="5" customFormat="1" x14ac:dyDescent="0.3"/>
    <row r="233" s="5" customFormat="1" x14ac:dyDescent="0.3"/>
    <row r="234" s="5" customFormat="1" x14ac:dyDescent="0.3"/>
    <row r="235" s="5" customFormat="1" x14ac:dyDescent="0.3"/>
    <row r="236" s="5" customFormat="1" x14ac:dyDescent="0.3"/>
    <row r="237" s="5" customFormat="1" x14ac:dyDescent="0.3"/>
    <row r="238" s="5" customFormat="1" x14ac:dyDescent="0.3"/>
    <row r="239" s="5" customFormat="1" x14ac:dyDescent="0.3"/>
    <row r="240" s="5" customFormat="1" x14ac:dyDescent="0.3"/>
    <row r="241" s="5" customFormat="1" x14ac:dyDescent="0.3"/>
    <row r="242" s="5" customFormat="1" x14ac:dyDescent="0.3"/>
    <row r="243" s="5" customFormat="1" x14ac:dyDescent="0.3"/>
    <row r="244" s="5" customFormat="1" x14ac:dyDescent="0.3"/>
    <row r="245" s="5" customFormat="1" x14ac:dyDescent="0.3"/>
    <row r="246" s="5" customFormat="1" x14ac:dyDescent="0.3"/>
    <row r="247" s="5" customFormat="1" x14ac:dyDescent="0.3"/>
    <row r="248" s="5" customFormat="1" x14ac:dyDescent="0.3"/>
    <row r="249" s="5" customFormat="1" x14ac:dyDescent="0.3"/>
    <row r="250" s="5" customFormat="1" x14ac:dyDescent="0.3"/>
    <row r="251" s="5" customFormat="1" x14ac:dyDescent="0.3"/>
    <row r="252" s="5" customFormat="1" x14ac:dyDescent="0.3"/>
    <row r="253" s="5" customFormat="1" x14ac:dyDescent="0.3"/>
    <row r="254" s="5" customFormat="1" x14ac:dyDescent="0.3"/>
    <row r="255" s="5" customFormat="1" x14ac:dyDescent="0.3"/>
    <row r="256" s="5" customFormat="1" x14ac:dyDescent="0.3"/>
    <row r="257" s="5" customFormat="1" x14ac:dyDescent="0.3"/>
    <row r="258" s="5" customFormat="1" x14ac:dyDescent="0.3"/>
    <row r="259" s="5" customFormat="1" x14ac:dyDescent="0.3"/>
    <row r="260" s="5" customFormat="1" x14ac:dyDescent="0.3"/>
    <row r="261" s="5" customFormat="1" x14ac:dyDescent="0.3"/>
    <row r="262" s="5" customFormat="1" x14ac:dyDescent="0.3"/>
    <row r="263" s="5" customFormat="1" x14ac:dyDescent="0.3"/>
    <row r="264" s="5" customFormat="1" x14ac:dyDescent="0.3"/>
    <row r="265" s="5" customFormat="1" x14ac:dyDescent="0.3"/>
    <row r="266" s="5" customFormat="1" x14ac:dyDescent="0.3"/>
    <row r="267" s="5" customFormat="1" x14ac:dyDescent="0.3"/>
    <row r="268" s="5" customFormat="1" x14ac:dyDescent="0.3"/>
    <row r="269" s="5" customFormat="1" x14ac:dyDescent="0.3"/>
    <row r="270" s="5" customFormat="1" x14ac:dyDescent="0.3"/>
    <row r="271" s="5" customFormat="1" x14ac:dyDescent="0.3"/>
    <row r="272" s="5" customFormat="1" x14ac:dyDescent="0.3"/>
    <row r="273" s="5" customFormat="1" x14ac:dyDescent="0.3"/>
    <row r="274" s="5" customFormat="1" x14ac:dyDescent="0.3"/>
    <row r="275" s="5" customFormat="1" x14ac:dyDescent="0.3"/>
    <row r="276" s="5" customFormat="1" x14ac:dyDescent="0.3"/>
    <row r="277" s="5" customFormat="1" x14ac:dyDescent="0.3"/>
    <row r="278" s="5" customFormat="1" x14ac:dyDescent="0.3"/>
    <row r="279" s="5" customFormat="1" x14ac:dyDescent="0.3"/>
    <row r="280" s="5" customFormat="1" x14ac:dyDescent="0.3"/>
    <row r="281" s="5" customFormat="1" x14ac:dyDescent="0.3"/>
    <row r="282" s="5" customFormat="1" x14ac:dyDescent="0.3"/>
    <row r="283" s="5" customFormat="1" x14ac:dyDescent="0.3"/>
    <row r="284" s="5" customFormat="1" x14ac:dyDescent="0.3"/>
    <row r="285" s="5" customFormat="1" x14ac:dyDescent="0.3"/>
    <row r="286" s="5" customFormat="1" x14ac:dyDescent="0.3"/>
    <row r="287" s="5" customFormat="1" x14ac:dyDescent="0.3"/>
    <row r="288" s="5" customFormat="1" x14ac:dyDescent="0.3"/>
    <row r="289" s="5" customFormat="1" x14ac:dyDescent="0.3"/>
    <row r="290" s="5" customFormat="1" x14ac:dyDescent="0.3"/>
    <row r="291" s="5" customFormat="1" x14ac:dyDescent="0.3"/>
    <row r="292" s="5" customFormat="1" x14ac:dyDescent="0.3"/>
    <row r="293" s="5" customFormat="1" x14ac:dyDescent="0.3"/>
    <row r="294" s="5" customFormat="1" x14ac:dyDescent="0.3"/>
    <row r="295" s="5" customFormat="1" x14ac:dyDescent="0.3"/>
    <row r="296" s="5" customFormat="1" x14ac:dyDescent="0.3"/>
    <row r="297" s="5" customFormat="1" x14ac:dyDescent="0.3"/>
    <row r="298" s="5" customFormat="1" x14ac:dyDescent="0.3"/>
    <row r="299" s="5" customFormat="1" x14ac:dyDescent="0.3"/>
    <row r="300" s="5" customFormat="1" x14ac:dyDescent="0.3"/>
    <row r="301" s="5" customFormat="1" x14ac:dyDescent="0.3"/>
    <row r="302" s="5" customFormat="1" x14ac:dyDescent="0.3"/>
    <row r="303" s="5" customFormat="1" x14ac:dyDescent="0.3"/>
    <row r="304" s="5" customFormat="1" x14ac:dyDescent="0.3"/>
    <row r="305" s="5" customFormat="1" x14ac:dyDescent="0.3"/>
    <row r="306" s="5" customFormat="1" x14ac:dyDescent="0.3"/>
    <row r="307" s="5" customFormat="1" x14ac:dyDescent="0.3"/>
    <row r="308" s="5" customFormat="1" x14ac:dyDescent="0.3"/>
    <row r="309" s="5" customFormat="1" x14ac:dyDescent="0.3"/>
    <row r="310" s="5" customFormat="1" x14ac:dyDescent="0.3"/>
    <row r="311" s="5" customFormat="1" x14ac:dyDescent="0.3"/>
    <row r="312" s="5" customFormat="1" x14ac:dyDescent="0.3"/>
    <row r="313" s="5" customFormat="1" x14ac:dyDescent="0.3"/>
    <row r="314" s="5" customFormat="1" x14ac:dyDescent="0.3"/>
    <row r="315" s="5" customFormat="1" x14ac:dyDescent="0.3"/>
    <row r="316" s="5" customFormat="1" x14ac:dyDescent="0.3"/>
    <row r="317" s="5" customFormat="1" x14ac:dyDescent="0.3"/>
    <row r="318" s="5" customFormat="1" x14ac:dyDescent="0.3"/>
    <row r="319" s="5" customFormat="1" x14ac:dyDescent="0.3"/>
    <row r="320" s="5" customFormat="1" x14ac:dyDescent="0.3"/>
    <row r="321" s="5" customFormat="1" x14ac:dyDescent="0.3"/>
    <row r="322" s="5" customFormat="1" x14ac:dyDescent="0.3"/>
    <row r="323" s="5" customFormat="1" x14ac:dyDescent="0.3"/>
    <row r="324" s="5" customFormat="1" x14ac:dyDescent="0.3"/>
    <row r="325" s="5" customFormat="1" x14ac:dyDescent="0.3"/>
    <row r="326" s="5" customFormat="1" x14ac:dyDescent="0.3"/>
    <row r="327" s="5" customFormat="1" x14ac:dyDescent="0.3"/>
    <row r="328" s="5" customFormat="1" x14ac:dyDescent="0.3"/>
    <row r="329" s="5" customFormat="1" x14ac:dyDescent="0.3"/>
    <row r="330" s="5" customFormat="1" x14ac:dyDescent="0.3"/>
    <row r="331" s="5" customFormat="1" x14ac:dyDescent="0.3"/>
    <row r="332" s="5" customFormat="1" x14ac:dyDescent="0.3"/>
    <row r="333" s="5" customFormat="1" x14ac:dyDescent="0.3"/>
    <row r="334" s="5" customFormat="1" x14ac:dyDescent="0.3"/>
    <row r="335" s="5" customFormat="1" x14ac:dyDescent="0.3"/>
    <row r="336" s="5" customFormat="1" x14ac:dyDescent="0.3"/>
    <row r="337" s="5" customFormat="1" x14ac:dyDescent="0.3"/>
    <row r="338" s="5" customFormat="1" x14ac:dyDescent="0.3"/>
    <row r="339" s="5" customFormat="1" x14ac:dyDescent="0.3"/>
    <row r="340" s="5" customFormat="1" x14ac:dyDescent="0.3"/>
    <row r="341" s="5" customFormat="1" x14ac:dyDescent="0.3"/>
    <row r="342" s="5" customFormat="1" x14ac:dyDescent="0.3"/>
    <row r="343" s="5" customFormat="1" x14ac:dyDescent="0.3"/>
    <row r="344" s="5" customFormat="1" x14ac:dyDescent="0.3"/>
    <row r="345" s="5" customFormat="1" x14ac:dyDescent="0.3"/>
    <row r="346" s="5" customFormat="1" x14ac:dyDescent="0.3"/>
    <row r="347" s="5" customFormat="1" x14ac:dyDescent="0.3"/>
    <row r="348" s="5" customFormat="1" x14ac:dyDescent="0.3"/>
    <row r="349" s="5" customFormat="1" x14ac:dyDescent="0.3"/>
    <row r="350" s="5" customFormat="1" x14ac:dyDescent="0.3"/>
    <row r="351" s="5" customFormat="1" x14ac:dyDescent="0.3"/>
    <row r="352" s="5" customFormat="1" x14ac:dyDescent="0.3"/>
    <row r="353" s="5" customFormat="1" x14ac:dyDescent="0.3"/>
    <row r="354" s="5" customFormat="1" x14ac:dyDescent="0.3"/>
    <row r="355" s="5" customFormat="1" x14ac:dyDescent="0.3"/>
    <row r="356" s="5" customFormat="1" x14ac:dyDescent="0.3"/>
    <row r="357" s="5" customFormat="1" x14ac:dyDescent="0.3"/>
    <row r="358" s="5" customFormat="1" x14ac:dyDescent="0.3"/>
    <row r="359" s="5" customFormat="1" x14ac:dyDescent="0.3"/>
    <row r="360" s="5" customFormat="1" x14ac:dyDescent="0.3"/>
    <row r="361" s="5" customFormat="1" x14ac:dyDescent="0.3"/>
    <row r="362" s="5" customFormat="1" x14ac:dyDescent="0.3"/>
    <row r="363" s="5" customFormat="1" x14ac:dyDescent="0.3"/>
    <row r="364" s="5" customFormat="1" x14ac:dyDescent="0.3"/>
    <row r="365" s="5" customFormat="1" x14ac:dyDescent="0.3"/>
    <row r="366" s="5" customFormat="1" x14ac:dyDescent="0.3"/>
    <row r="367" s="5" customFormat="1" x14ac:dyDescent="0.3"/>
    <row r="368" s="5" customFormat="1" x14ac:dyDescent="0.3"/>
    <row r="369" s="5" customFormat="1" x14ac:dyDescent="0.3"/>
    <row r="370" s="5" customFormat="1" x14ac:dyDescent="0.3"/>
    <row r="371" s="5" customFormat="1" x14ac:dyDescent="0.3"/>
    <row r="372" s="5" customFormat="1" x14ac:dyDescent="0.3"/>
    <row r="373" s="5" customFormat="1" x14ac:dyDescent="0.3"/>
    <row r="374" s="5" customFormat="1" x14ac:dyDescent="0.3"/>
    <row r="375" s="5" customFormat="1" x14ac:dyDescent="0.3"/>
    <row r="376" s="5" customFormat="1" x14ac:dyDescent="0.3"/>
    <row r="377" s="5" customFormat="1" x14ac:dyDescent="0.3"/>
    <row r="378" s="5" customFormat="1" x14ac:dyDescent="0.3"/>
    <row r="379" s="5" customFormat="1" x14ac:dyDescent="0.3"/>
    <row r="380" s="5" customFormat="1" x14ac:dyDescent="0.3"/>
    <row r="381" s="5" customFormat="1" x14ac:dyDescent="0.3"/>
    <row r="382" s="5" customFormat="1" x14ac:dyDescent="0.3"/>
    <row r="383" s="5" customFormat="1" x14ac:dyDescent="0.3"/>
    <row r="384" s="5" customFormat="1" x14ac:dyDescent="0.3"/>
    <row r="385" s="5" customFormat="1" x14ac:dyDescent="0.3"/>
    <row r="386" s="5" customFormat="1" x14ac:dyDescent="0.3"/>
    <row r="387" s="5" customFormat="1" x14ac:dyDescent="0.3"/>
    <row r="388" s="5" customFormat="1" x14ac:dyDescent="0.3"/>
    <row r="389" s="5" customFormat="1" x14ac:dyDescent="0.3"/>
    <row r="390" s="5" customFormat="1" x14ac:dyDescent="0.3"/>
    <row r="391" s="5" customFormat="1" x14ac:dyDescent="0.3"/>
    <row r="392" s="5" customFormat="1" x14ac:dyDescent="0.3"/>
    <row r="393" s="5" customFormat="1" x14ac:dyDescent="0.3"/>
    <row r="394" s="5" customFormat="1" x14ac:dyDescent="0.3"/>
    <row r="395" s="5" customFormat="1" x14ac:dyDescent="0.3"/>
    <row r="396" s="5" customFormat="1" x14ac:dyDescent="0.3"/>
    <row r="397" s="5" customFormat="1" x14ac:dyDescent="0.3"/>
    <row r="398" s="5" customFormat="1" x14ac:dyDescent="0.3"/>
    <row r="399" s="5" customFormat="1" x14ac:dyDescent="0.3"/>
    <row r="400" s="5" customFormat="1" x14ac:dyDescent="0.3"/>
    <row r="401" s="5" customFormat="1" x14ac:dyDescent="0.3"/>
    <row r="402" s="5" customFormat="1" x14ac:dyDescent="0.3"/>
    <row r="403" s="5" customFormat="1" x14ac:dyDescent="0.3"/>
    <row r="404" s="5" customFormat="1" x14ac:dyDescent="0.3"/>
    <row r="405" s="5" customFormat="1" x14ac:dyDescent="0.3"/>
    <row r="406" s="5" customFormat="1" x14ac:dyDescent="0.3"/>
    <row r="407" s="5" customFormat="1" x14ac:dyDescent="0.3"/>
    <row r="408" s="5" customFormat="1" x14ac:dyDescent="0.3"/>
    <row r="409" s="5" customFormat="1" x14ac:dyDescent="0.3"/>
    <row r="410" s="5" customFormat="1" x14ac:dyDescent="0.3"/>
    <row r="411" s="5" customFormat="1" x14ac:dyDescent="0.3"/>
    <row r="412" s="5" customFormat="1" x14ac:dyDescent="0.3"/>
    <row r="413" s="5" customFormat="1" x14ac:dyDescent="0.3"/>
    <row r="414" s="5" customFormat="1" x14ac:dyDescent="0.3"/>
    <row r="415" s="5" customFormat="1" x14ac:dyDescent="0.3"/>
    <row r="416" s="5" customFormat="1" x14ac:dyDescent="0.3"/>
    <row r="417" s="5" customFormat="1" x14ac:dyDescent="0.3"/>
    <row r="418" s="5" customFormat="1" x14ac:dyDescent="0.3"/>
    <row r="419" s="5" customFormat="1" x14ac:dyDescent="0.3"/>
    <row r="420" s="5" customFormat="1" x14ac:dyDescent="0.3"/>
    <row r="421" s="5" customFormat="1" x14ac:dyDescent="0.3"/>
    <row r="422" s="5" customFormat="1" x14ac:dyDescent="0.3"/>
    <row r="423" s="5" customFormat="1" x14ac:dyDescent="0.3"/>
    <row r="424" s="5" customFormat="1" x14ac:dyDescent="0.3"/>
    <row r="425" s="5" customFormat="1" x14ac:dyDescent="0.3"/>
    <row r="426" s="5" customFormat="1" x14ac:dyDescent="0.3"/>
    <row r="427" s="5" customFormat="1" x14ac:dyDescent="0.3"/>
    <row r="428" s="5" customFormat="1" x14ac:dyDescent="0.3"/>
    <row r="429" s="5" customFormat="1" x14ac:dyDescent="0.3"/>
    <row r="430" s="5" customFormat="1" x14ac:dyDescent="0.3"/>
    <row r="431" s="5" customFormat="1" x14ac:dyDescent="0.3"/>
    <row r="432" s="5" customFormat="1" x14ac:dyDescent="0.3"/>
    <row r="433" s="5" customFormat="1" x14ac:dyDescent="0.3"/>
    <row r="434" s="5" customFormat="1" x14ac:dyDescent="0.3"/>
    <row r="435" s="5" customFormat="1" x14ac:dyDescent="0.3"/>
    <row r="436" s="5" customFormat="1" x14ac:dyDescent="0.3"/>
    <row r="437" s="5" customFormat="1" x14ac:dyDescent="0.3"/>
    <row r="438" s="5" customFormat="1" x14ac:dyDescent="0.3"/>
    <row r="439" s="5" customFormat="1" x14ac:dyDescent="0.3"/>
    <row r="440" s="5" customFormat="1" x14ac:dyDescent="0.3"/>
    <row r="441" s="5" customFormat="1" x14ac:dyDescent="0.3"/>
    <row r="442" s="5" customFormat="1" x14ac:dyDescent="0.3"/>
    <row r="443" s="5" customFormat="1" x14ac:dyDescent="0.3"/>
    <row r="444" s="5" customFormat="1" x14ac:dyDescent="0.3"/>
    <row r="445" s="5" customFormat="1" x14ac:dyDescent="0.3"/>
    <row r="446" s="5" customFormat="1" x14ac:dyDescent="0.3"/>
    <row r="447" s="5" customFormat="1" x14ac:dyDescent="0.3"/>
    <row r="448" s="5" customFormat="1" x14ac:dyDescent="0.3"/>
    <row r="449" s="5" customFormat="1" x14ac:dyDescent="0.3"/>
    <row r="450" s="5" customFormat="1" x14ac:dyDescent="0.3"/>
    <row r="451" s="5" customFormat="1" x14ac:dyDescent="0.3"/>
    <row r="452" s="5" customFormat="1" x14ac:dyDescent="0.3"/>
    <row r="453" s="5" customFormat="1" x14ac:dyDescent="0.3"/>
    <row r="454" s="5" customFormat="1" x14ac:dyDescent="0.3"/>
    <row r="455" s="5" customFormat="1" x14ac:dyDescent="0.3"/>
    <row r="456" s="5" customFormat="1" x14ac:dyDescent="0.3"/>
    <row r="457" s="5" customFormat="1" x14ac:dyDescent="0.3"/>
    <row r="458" s="5" customFormat="1" x14ac:dyDescent="0.3"/>
    <row r="459" s="5" customFormat="1" x14ac:dyDescent="0.3"/>
    <row r="460" s="5" customFormat="1" x14ac:dyDescent="0.3"/>
    <row r="461" s="5" customFormat="1" x14ac:dyDescent="0.3"/>
    <row r="462" s="5" customFormat="1" x14ac:dyDescent="0.3"/>
    <row r="463" s="5" customFormat="1" x14ac:dyDescent="0.3"/>
    <row r="464" s="5" customFormat="1" x14ac:dyDescent="0.3"/>
    <row r="465" s="5" customFormat="1" x14ac:dyDescent="0.3"/>
    <row r="466" s="5" customFormat="1" x14ac:dyDescent="0.3"/>
    <row r="467" s="5" customFormat="1" x14ac:dyDescent="0.3"/>
    <row r="468" s="5" customFormat="1" x14ac:dyDescent="0.3"/>
    <row r="469" s="5" customFormat="1" x14ac:dyDescent="0.3"/>
    <row r="470" s="5" customFormat="1" x14ac:dyDescent="0.3"/>
    <row r="471" s="5" customFormat="1" x14ac:dyDescent="0.3"/>
    <row r="472" s="5" customFormat="1" x14ac:dyDescent="0.3"/>
    <row r="473" s="5" customFormat="1" x14ac:dyDescent="0.3"/>
    <row r="474" s="5" customFormat="1" x14ac:dyDescent="0.3"/>
    <row r="475" s="5" customFormat="1" x14ac:dyDescent="0.3"/>
    <row r="476" s="5" customFormat="1" x14ac:dyDescent="0.3"/>
    <row r="477" s="5" customFormat="1" x14ac:dyDescent="0.3"/>
    <row r="478" s="5" customFormat="1" x14ac:dyDescent="0.3"/>
    <row r="479" s="5" customFormat="1" x14ac:dyDescent="0.3"/>
    <row r="480" s="5" customFormat="1" x14ac:dyDescent="0.3"/>
    <row r="481" s="5" customFormat="1" x14ac:dyDescent="0.3"/>
    <row r="482" s="5" customFormat="1" x14ac:dyDescent="0.3"/>
    <row r="483" s="5" customFormat="1" x14ac:dyDescent="0.3"/>
    <row r="484" s="5" customFormat="1" x14ac:dyDescent="0.3"/>
  </sheetData>
  <mergeCells count="22">
    <mergeCell ref="C109:G109"/>
    <mergeCell ref="H109:L109"/>
    <mergeCell ref="M109:Q109"/>
    <mergeCell ref="R109:V109"/>
    <mergeCell ref="C100:G100"/>
    <mergeCell ref="H100:L100"/>
    <mergeCell ref="M100:Q100"/>
    <mergeCell ref="R100:V100"/>
    <mergeCell ref="C39:G39"/>
    <mergeCell ref="H39:L39"/>
    <mergeCell ref="M39:Q39"/>
    <mergeCell ref="R39:V39"/>
    <mergeCell ref="C72:G72"/>
    <mergeCell ref="H72:L72"/>
    <mergeCell ref="M72:Q72"/>
    <mergeCell ref="R72:V72"/>
    <mergeCell ref="B37:V37"/>
    <mergeCell ref="B3:V3"/>
    <mergeCell ref="C5:G5"/>
    <mergeCell ref="H5:L5"/>
    <mergeCell ref="M5:Q5"/>
    <mergeCell ref="R5:V5"/>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70C0"/>
  </sheetPr>
  <dimension ref="A1:BH588"/>
  <sheetViews>
    <sheetView zoomScale="78" zoomScaleNormal="78" zoomScaleSheetLayoutView="80" workbookViewId="0">
      <pane xSplit="2" topLeftCell="C1" activePane="topRight" state="frozen"/>
      <selection activeCell="A4" sqref="A4"/>
      <selection pane="topRight" activeCell="E7" sqref="E7"/>
    </sheetView>
  </sheetViews>
  <sheetFormatPr defaultColWidth="9.85546875" defaultRowHeight="17.25" x14ac:dyDescent="0.3"/>
  <cols>
    <col min="1" max="1" width="2.28515625" style="311" customWidth="1"/>
    <col min="2" max="2" width="142.7109375" style="315" bestFit="1" customWidth="1"/>
    <col min="3" max="3" width="1.85546875" style="315" customWidth="1"/>
    <col min="4" max="15" width="24.28515625" style="315" customWidth="1"/>
    <col min="16" max="60" width="9.85546875" style="311"/>
    <col min="61" max="16384" width="9.85546875" style="315"/>
  </cols>
  <sheetData>
    <row r="1" spans="1:60" s="307" customFormat="1" ht="33" customHeight="1" thickBot="1" x14ac:dyDescent="0.3">
      <c r="B1" s="308" t="s">
        <v>422</v>
      </c>
      <c r="D1" s="309"/>
      <c r="E1" s="309"/>
      <c r="F1" s="310"/>
      <c r="G1" s="309"/>
      <c r="H1" s="309"/>
      <c r="I1" s="310"/>
      <c r="J1" s="309"/>
      <c r="K1" s="309"/>
      <c r="L1" s="310"/>
      <c r="M1" s="309"/>
      <c r="N1" s="309"/>
      <c r="O1" s="310"/>
    </row>
    <row r="2" spans="1:60" ht="18.75" thickTop="1" thickBot="1" x14ac:dyDescent="0.35">
      <c r="B2" s="311"/>
      <c r="C2" s="312"/>
      <c r="D2" s="313"/>
      <c r="E2" s="313"/>
      <c r="F2" s="314"/>
      <c r="G2" s="313"/>
      <c r="H2" s="313"/>
      <c r="I2" s="314"/>
      <c r="J2" s="313"/>
      <c r="K2" s="313"/>
      <c r="L2" s="314"/>
      <c r="M2" s="313"/>
      <c r="N2" s="313"/>
      <c r="O2" s="314"/>
    </row>
    <row r="3" spans="1:60" ht="18" thickBot="1" x14ac:dyDescent="0.35">
      <c r="B3" s="311"/>
      <c r="C3" s="312"/>
      <c r="D3" s="1118">
        <v>2022</v>
      </c>
      <c r="E3" s="1119"/>
      <c r="F3" s="1120"/>
      <c r="G3" s="1118">
        <v>2023</v>
      </c>
      <c r="H3" s="1119"/>
      <c r="I3" s="1120"/>
      <c r="J3" s="1118">
        <v>2024</v>
      </c>
      <c r="K3" s="1119"/>
      <c r="L3" s="1120"/>
      <c r="M3" s="1118">
        <v>2025</v>
      </c>
      <c r="N3" s="1119"/>
      <c r="O3" s="1120"/>
    </row>
    <row r="4" spans="1:60" s="504" customFormat="1" ht="42" customHeight="1" thickBot="1" x14ac:dyDescent="0.35">
      <c r="A4" s="27"/>
      <c r="B4" s="502"/>
      <c r="C4" s="503"/>
      <c r="D4" s="1121" t="str">
        <f>_xlfn.TEXTJOIN("",TRUE,"Ambito tariffario: ", IN_Par_22!D6)</f>
        <v xml:space="preserve">Ambito tariffario: </v>
      </c>
      <c r="E4" s="1122"/>
      <c r="F4" s="1123"/>
      <c r="G4" s="1121" t="str">
        <f>D4</f>
        <v xml:space="preserve">Ambito tariffario: </v>
      </c>
      <c r="H4" s="1122"/>
      <c r="I4" s="1123"/>
      <c r="J4" s="1121" t="str">
        <f>D4</f>
        <v xml:space="preserve">Ambito tariffario: </v>
      </c>
      <c r="K4" s="1122"/>
      <c r="L4" s="1123"/>
      <c r="M4" s="1121" t="str">
        <f>D4</f>
        <v xml:space="preserve">Ambito tariffario: </v>
      </c>
      <c r="N4" s="1122"/>
      <c r="O4" s="1123"/>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row>
    <row r="5" spans="1:60" s="9" customFormat="1" ht="71.25" customHeight="1" x14ac:dyDescent="0.3">
      <c r="A5" s="5"/>
      <c r="B5" s="317"/>
      <c r="C5" s="318"/>
      <c r="D5" s="319" t="s">
        <v>423</v>
      </c>
      <c r="E5" s="319" t="s">
        <v>424</v>
      </c>
      <c r="F5" s="320" t="s">
        <v>425</v>
      </c>
      <c r="G5" s="319" t="s">
        <v>423</v>
      </c>
      <c r="H5" s="319" t="s">
        <v>424</v>
      </c>
      <c r="I5" s="320" t="s">
        <v>425</v>
      </c>
      <c r="J5" s="319" t="s">
        <v>423</v>
      </c>
      <c r="K5" s="319" t="s">
        <v>424</v>
      </c>
      <c r="L5" s="320" t="s">
        <v>425</v>
      </c>
      <c r="M5" s="319" t="s">
        <v>423</v>
      </c>
      <c r="N5" s="319" t="s">
        <v>424</v>
      </c>
      <c r="O5" s="320" t="s">
        <v>425</v>
      </c>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60" s="9" customFormat="1" ht="20.100000000000001" customHeight="1" x14ac:dyDescent="0.3">
      <c r="A6" s="5"/>
      <c r="B6" s="321" t="s">
        <v>426</v>
      </c>
      <c r="C6" s="322"/>
      <c r="D6" s="323">
        <f>T_post_detr.4.6!F7</f>
        <v>0</v>
      </c>
      <c r="E6" s="323" t="e">
        <f>T_post_detr.4.6!G7</f>
        <v>#REF!</v>
      </c>
      <c r="F6" s="80" t="e">
        <f>D6+E6</f>
        <v>#REF!</v>
      </c>
      <c r="G6" s="323">
        <f>T_post_detr.4.6!K7</f>
        <v>0</v>
      </c>
      <c r="H6" s="323">
        <f>T_post_detr.4.6!L7</f>
        <v>0</v>
      </c>
      <c r="I6" s="80">
        <f>G6+H6</f>
        <v>0</v>
      </c>
      <c r="J6" s="323">
        <f>T_post_detr.4.6!P7</f>
        <v>0</v>
      </c>
      <c r="K6" s="323">
        <f>T_post_detr.4.6!Q7</f>
        <v>0</v>
      </c>
      <c r="L6" s="80">
        <f>J6+K6</f>
        <v>0</v>
      </c>
      <c r="M6" s="323">
        <f>T_post_detr.4.6!U7</f>
        <v>0</v>
      </c>
      <c r="N6" s="323">
        <f>T_post_detr.4.6!V7</f>
        <v>0</v>
      </c>
      <c r="O6" s="80">
        <f>M6+N6</f>
        <v>0</v>
      </c>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row>
    <row r="7" spans="1:60" s="9" customFormat="1" ht="20.100000000000001" customHeight="1" x14ac:dyDescent="0.3">
      <c r="A7" s="5"/>
      <c r="B7" s="321" t="s">
        <v>427</v>
      </c>
      <c r="C7" s="322"/>
      <c r="D7" s="323">
        <f>T_post_detr.4.6!F8</f>
        <v>0</v>
      </c>
      <c r="E7" s="323" t="e">
        <f>T_post_detr.4.6!G8</f>
        <v>#REF!</v>
      </c>
      <c r="F7" s="80" t="e">
        <f t="shared" ref="F7:F20" si="0">D7+E7</f>
        <v>#REF!</v>
      </c>
      <c r="G7" s="323">
        <f>T_post_detr.4.6!K8</f>
        <v>0</v>
      </c>
      <c r="H7" s="323">
        <f>T_post_detr.4.6!L8</f>
        <v>0</v>
      </c>
      <c r="I7" s="80">
        <f t="shared" ref="I7:I13" si="1">G7+H7</f>
        <v>0</v>
      </c>
      <c r="J7" s="323">
        <f>T_post_detr.4.6!P8</f>
        <v>0</v>
      </c>
      <c r="K7" s="323">
        <f>T_post_detr.4.6!Q8</f>
        <v>0</v>
      </c>
      <c r="L7" s="80">
        <f t="shared" ref="L7:L12" si="2">J7+K7</f>
        <v>0</v>
      </c>
      <c r="M7" s="323">
        <f>T_post_detr.4.6!U8</f>
        <v>0</v>
      </c>
      <c r="N7" s="323">
        <f>T_post_detr.4.6!V8</f>
        <v>0</v>
      </c>
      <c r="O7" s="80">
        <f t="shared" ref="O7:O13" si="3">M7+N7</f>
        <v>0</v>
      </c>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row>
    <row r="8" spans="1:60" s="9" customFormat="1" ht="20.100000000000001" customHeight="1" x14ac:dyDescent="0.3">
      <c r="A8" s="5"/>
      <c r="B8" s="321" t="s">
        <v>428</v>
      </c>
      <c r="C8" s="322"/>
      <c r="D8" s="323">
        <f>T_post_detr.4.6!F9</f>
        <v>0</v>
      </c>
      <c r="E8" s="323" t="e">
        <f>T_post_detr.4.6!G9</f>
        <v>#REF!</v>
      </c>
      <c r="F8" s="80" t="e">
        <f t="shared" si="0"/>
        <v>#REF!</v>
      </c>
      <c r="G8" s="323">
        <f>T_post_detr.4.6!K9</f>
        <v>0</v>
      </c>
      <c r="H8" s="323">
        <f>T_post_detr.4.6!L9</f>
        <v>0</v>
      </c>
      <c r="I8" s="80">
        <f t="shared" si="1"/>
        <v>0</v>
      </c>
      <c r="J8" s="323">
        <f>T_post_detr.4.6!P9</f>
        <v>0</v>
      </c>
      <c r="K8" s="323">
        <f>T_post_detr.4.6!Q9</f>
        <v>0</v>
      </c>
      <c r="L8" s="80">
        <f t="shared" si="2"/>
        <v>0</v>
      </c>
      <c r="M8" s="323">
        <f>T_post_detr.4.6!U9</f>
        <v>0</v>
      </c>
      <c r="N8" s="323">
        <f>T_post_detr.4.6!V9</f>
        <v>0</v>
      </c>
      <c r="O8" s="80">
        <f t="shared" si="3"/>
        <v>0</v>
      </c>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row>
    <row r="9" spans="1:60" s="9" customFormat="1" ht="20.100000000000001" customHeight="1" x14ac:dyDescent="0.3">
      <c r="A9" s="5"/>
      <c r="B9" s="321" t="s">
        <v>429</v>
      </c>
      <c r="C9" s="322"/>
      <c r="D9" s="323">
        <f>T_post_detr.4.6!F10</f>
        <v>0</v>
      </c>
      <c r="E9" s="323" t="e">
        <f>T_post_detr.4.6!G10</f>
        <v>#REF!</v>
      </c>
      <c r="F9" s="80" t="e">
        <f t="shared" si="0"/>
        <v>#REF!</v>
      </c>
      <c r="G9" s="323">
        <f>T_post_detr.4.6!K10</f>
        <v>0</v>
      </c>
      <c r="H9" s="323">
        <f>T_post_detr.4.6!L10</f>
        <v>0</v>
      </c>
      <c r="I9" s="80">
        <f t="shared" si="1"/>
        <v>0</v>
      </c>
      <c r="J9" s="323">
        <f>T_post_detr.4.6!P10</f>
        <v>0</v>
      </c>
      <c r="K9" s="323">
        <f>T_post_detr.4.6!Q10</f>
        <v>0</v>
      </c>
      <c r="L9" s="80">
        <f t="shared" si="2"/>
        <v>0</v>
      </c>
      <c r="M9" s="323">
        <f>T_post_detr.4.6!U10</f>
        <v>0</v>
      </c>
      <c r="N9" s="323">
        <f>T_post_detr.4.6!V10</f>
        <v>0</v>
      </c>
      <c r="O9" s="80">
        <f t="shared" si="3"/>
        <v>0</v>
      </c>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60" s="9" customFormat="1" ht="20.100000000000001" customHeight="1" x14ac:dyDescent="0.3">
      <c r="A10" s="5"/>
      <c r="B10" s="324" t="s">
        <v>430</v>
      </c>
      <c r="C10" s="322"/>
      <c r="D10" s="323">
        <f>T_post_detr.4.6!F11</f>
        <v>0</v>
      </c>
      <c r="E10" s="323" t="e">
        <f>T_post_detr.4.6!G11</f>
        <v>#REF!</v>
      </c>
      <c r="F10" s="80" t="e">
        <f t="shared" si="0"/>
        <v>#REF!</v>
      </c>
      <c r="G10" s="323" t="e">
        <f>T_post_detr.4.6!K11</f>
        <v>#REF!</v>
      </c>
      <c r="H10" s="323" t="e">
        <f>T_post_detr.4.6!L11</f>
        <v>#REF!</v>
      </c>
      <c r="I10" s="80" t="e">
        <f t="shared" si="1"/>
        <v>#REF!</v>
      </c>
      <c r="J10" s="323" t="e">
        <f>T_post_detr.4.6!P11</f>
        <v>#REF!</v>
      </c>
      <c r="K10" s="323" t="e">
        <f>T_post_detr.4.6!Q11</f>
        <v>#REF!</v>
      </c>
      <c r="L10" s="80" t="e">
        <f t="shared" si="2"/>
        <v>#REF!</v>
      </c>
      <c r="M10" s="323" t="e">
        <f>T_post_detr.4.6!U11</f>
        <v>#REF!</v>
      </c>
      <c r="N10" s="323" t="e">
        <f>T_post_detr.4.6!V11</f>
        <v>#REF!</v>
      </c>
      <c r="O10" s="80" t="e">
        <f t="shared" si="3"/>
        <v>#REF!</v>
      </c>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row>
    <row r="11" spans="1:60" s="9" customFormat="1" ht="20.100000000000001" customHeight="1" x14ac:dyDescent="0.3">
      <c r="A11" s="5"/>
      <c r="B11" s="325" t="s">
        <v>431</v>
      </c>
      <c r="C11" s="322"/>
      <c r="D11" s="323">
        <f>T_post_detr.4.6!F12</f>
        <v>0</v>
      </c>
      <c r="E11" s="323" t="e">
        <f>T_post_detr.4.6!G12</f>
        <v>#REF!</v>
      </c>
      <c r="F11" s="80" t="e">
        <f t="shared" si="0"/>
        <v>#REF!</v>
      </c>
      <c r="G11" s="323" t="e">
        <f>T_post_detr.4.6!K12</f>
        <v>#REF!</v>
      </c>
      <c r="H11" s="323" t="e">
        <f>T_post_detr.4.6!L12</f>
        <v>#REF!</v>
      </c>
      <c r="I11" s="80" t="e">
        <f t="shared" si="1"/>
        <v>#REF!</v>
      </c>
      <c r="J11" s="323" t="e">
        <f>T_post_detr.4.6!P12</f>
        <v>#REF!</v>
      </c>
      <c r="K11" s="323" t="e">
        <f>T_post_detr.4.6!Q12</f>
        <v>#REF!</v>
      </c>
      <c r="L11" s="80" t="e">
        <f t="shared" si="2"/>
        <v>#REF!</v>
      </c>
      <c r="M11" s="323" t="e">
        <f>T_post_detr.4.6!U12</f>
        <v>#REF!</v>
      </c>
      <c r="N11" s="323" t="e">
        <f>T_post_detr.4.6!V12</f>
        <v>#REF!</v>
      </c>
      <c r="O11" s="80" t="e">
        <f t="shared" si="3"/>
        <v>#REF!</v>
      </c>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row>
    <row r="12" spans="1:60" s="9" customFormat="1" ht="20.100000000000001" customHeight="1" x14ac:dyDescent="0.3">
      <c r="A12" s="5"/>
      <c r="B12" s="325" t="s">
        <v>432</v>
      </c>
      <c r="C12" s="322"/>
      <c r="D12" s="323">
        <f>T_post_detr.4.6!F13</f>
        <v>0</v>
      </c>
      <c r="E12" s="323" t="e">
        <f>T_post_detr.4.6!G13</f>
        <v>#REF!</v>
      </c>
      <c r="F12" s="80" t="e">
        <f t="shared" si="0"/>
        <v>#REF!</v>
      </c>
      <c r="G12" s="323" t="e">
        <f>T_post_detr.4.6!K13</f>
        <v>#REF!</v>
      </c>
      <c r="H12" s="323" t="e">
        <f>T_post_detr.4.6!L13</f>
        <v>#REF!</v>
      </c>
      <c r="I12" s="80" t="e">
        <f t="shared" si="1"/>
        <v>#REF!</v>
      </c>
      <c r="J12" s="323" t="e">
        <f>T_post_detr.4.6!P13</f>
        <v>#REF!</v>
      </c>
      <c r="K12" s="323" t="e">
        <f>T_post_detr.4.6!Q13</f>
        <v>#REF!</v>
      </c>
      <c r="L12" s="80" t="e">
        <f t="shared" si="2"/>
        <v>#REF!</v>
      </c>
      <c r="M12" s="323" t="e">
        <f>T_post_detr.4.6!U13</f>
        <v>#REF!</v>
      </c>
      <c r="N12" s="323" t="e">
        <f>T_post_detr.4.6!V13</f>
        <v>#REF!</v>
      </c>
      <c r="O12" s="80" t="e">
        <f t="shared" si="3"/>
        <v>#REF!</v>
      </c>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row>
    <row r="13" spans="1:60" s="9" customFormat="1" ht="20.100000000000001" customHeight="1" x14ac:dyDescent="0.3">
      <c r="A13" s="5"/>
      <c r="B13" s="326" t="s">
        <v>433</v>
      </c>
      <c r="C13" s="322"/>
      <c r="D13" s="323">
        <f>T_post_detr.4.6!$F$15</f>
        <v>0</v>
      </c>
      <c r="E13" s="323">
        <f>T_post_detr.4.6!$F$15</f>
        <v>0</v>
      </c>
      <c r="F13" s="80">
        <f t="shared" si="0"/>
        <v>0</v>
      </c>
      <c r="G13" s="323">
        <f>T_post_detr.4.6!K15</f>
        <v>0</v>
      </c>
      <c r="H13" s="323">
        <f>T_post_detr.4.6!L15</f>
        <v>0</v>
      </c>
      <c r="I13" s="80">
        <f t="shared" si="1"/>
        <v>0</v>
      </c>
      <c r="J13" s="323">
        <f>T_post_detr.4.6!P15</f>
        <v>0</v>
      </c>
      <c r="K13" s="323">
        <f>T_post_detr.4.6!Q15</f>
        <v>0</v>
      </c>
      <c r="L13" s="80">
        <f>J13+K13</f>
        <v>0</v>
      </c>
      <c r="M13" s="323">
        <f>T_post_detr.4.6!U15</f>
        <v>0</v>
      </c>
      <c r="N13" s="323">
        <f>T_post_detr.4.6!V15</f>
        <v>0</v>
      </c>
      <c r="O13" s="80">
        <f t="shared" si="3"/>
        <v>0</v>
      </c>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row>
    <row r="14" spans="1:60" s="9" customFormat="1" ht="20.100000000000001" customHeight="1" x14ac:dyDescent="0.3">
      <c r="A14" s="5"/>
      <c r="B14" s="321" t="s">
        <v>434</v>
      </c>
      <c r="C14" s="322"/>
      <c r="D14" s="391" t="str">
        <f>IF(IN_Par_22!G71=1,IN_Par_22!E75,T_post_detr.4.6!$F$14)</f>
        <v>n.d.</v>
      </c>
      <c r="E14" s="391">
        <f>T_post_detr.4.6!$G$14</f>
        <v>0</v>
      </c>
      <c r="F14" s="392" t="str">
        <f>IF(D14=E14,D14,"n.d.")</f>
        <v>n.d.</v>
      </c>
      <c r="G14" s="391" t="str">
        <f>T_post_detr.4.6!K14</f>
        <v>n.d.</v>
      </c>
      <c r="H14" s="391">
        <f>T_post_detr.4.6!L14</f>
        <v>0</v>
      </c>
      <c r="I14" s="392" t="str">
        <f>IF(G14=H14,G14,"n.d.")</f>
        <v>n.d.</v>
      </c>
      <c r="J14" s="391" t="str">
        <f>T_post_detr.4.6!P14</f>
        <v>n.d.</v>
      </c>
      <c r="K14" s="391">
        <f>T_post_detr.4.6!Q14</f>
        <v>0</v>
      </c>
      <c r="L14" s="392" t="str">
        <f>IF(J14=K14,J14,"n.d.")</f>
        <v>n.d.</v>
      </c>
      <c r="M14" s="391" t="str">
        <f>T_post_detr.4.6!U14</f>
        <v>n.d.</v>
      </c>
      <c r="N14" s="391">
        <f>T_post_detr.4.6!V14</f>
        <v>0</v>
      </c>
      <c r="O14" s="392" t="str">
        <f>IF(M14=N14,M14,"n.d.")</f>
        <v>n.d.</v>
      </c>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row>
    <row r="15" spans="1:60" s="9" customFormat="1" ht="20.100000000000001" customHeight="1" x14ac:dyDescent="0.3">
      <c r="A15" s="5"/>
      <c r="B15" s="321" t="s">
        <v>435</v>
      </c>
      <c r="C15" s="322"/>
      <c r="D15" s="323">
        <f>T_post_detr.4.6!$F$16</f>
        <v>0</v>
      </c>
      <c r="E15" s="323" t="e">
        <f>T_post_detr.4.6!$G$16</f>
        <v>#REF!</v>
      </c>
      <c r="F15" s="80" t="e">
        <f t="shared" si="0"/>
        <v>#REF!</v>
      </c>
      <c r="G15" s="323">
        <f>T_post_detr.4.6!K16</f>
        <v>0</v>
      </c>
      <c r="H15" s="323">
        <f>T_post_detr.4.6!L16</f>
        <v>0</v>
      </c>
      <c r="I15" s="80">
        <f t="shared" ref="I15:I16" si="4">G15+H15</f>
        <v>0</v>
      </c>
      <c r="J15" s="323">
        <f>T_post_detr.4.6!P16</f>
        <v>0</v>
      </c>
      <c r="K15" s="323">
        <f>T_post_detr.4.6!Q16</f>
        <v>0</v>
      </c>
      <c r="L15" s="80">
        <f t="shared" ref="L15:L16" si="5">J15+K15</f>
        <v>0</v>
      </c>
      <c r="M15" s="323">
        <f>T_post_detr.4.6!U16</f>
        <v>0</v>
      </c>
      <c r="N15" s="323">
        <f>T_post_detr.4.6!V16</f>
        <v>0</v>
      </c>
      <c r="O15" s="80">
        <f t="shared" ref="O15:O16" si="6">M15+N15</f>
        <v>0</v>
      </c>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row>
    <row r="16" spans="1:60" s="9" customFormat="1" ht="20.100000000000001" customHeight="1" x14ac:dyDescent="0.3">
      <c r="A16" s="5"/>
      <c r="B16" s="321" t="s">
        <v>436</v>
      </c>
      <c r="C16" s="322"/>
      <c r="D16" s="323">
        <f>T_post_detr.4.6!F20</f>
        <v>0</v>
      </c>
      <c r="E16" s="323" t="e">
        <f>T_post_detr.4.6!G20</f>
        <v>#REF!</v>
      </c>
      <c r="F16" s="80" t="e">
        <f t="shared" si="0"/>
        <v>#REF!</v>
      </c>
      <c r="G16" s="323">
        <f>T_post_detr.4.6!K20</f>
        <v>0</v>
      </c>
      <c r="H16" s="323">
        <f>T_post_detr.4.6!L20</f>
        <v>0</v>
      </c>
      <c r="I16" s="80">
        <f t="shared" si="4"/>
        <v>0</v>
      </c>
      <c r="J16" s="323">
        <f>T_post_detr.4.6!P20</f>
        <v>0</v>
      </c>
      <c r="K16" s="323">
        <f>T_post_detr.4.6!Q20</f>
        <v>0</v>
      </c>
      <c r="L16" s="80">
        <f t="shared" si="5"/>
        <v>0</v>
      </c>
      <c r="M16" s="323">
        <f>T_post_detr.4.6!U20</f>
        <v>0</v>
      </c>
      <c r="N16" s="323">
        <f>T_post_detr.4.6!V20</f>
        <v>0</v>
      </c>
      <c r="O16" s="80">
        <f t="shared" si="6"/>
        <v>0</v>
      </c>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row>
    <row r="17" spans="1:60" s="9" customFormat="1" ht="20.100000000000001" customHeight="1" x14ac:dyDescent="0.3">
      <c r="A17" s="5"/>
      <c r="B17" s="321" t="s">
        <v>437</v>
      </c>
      <c r="C17" s="322"/>
      <c r="D17" s="327">
        <f>T_post_detr.4.6!F18</f>
        <v>0.4</v>
      </c>
      <c r="E17" s="327">
        <f>T_post_detr.4.6!G18</f>
        <v>0.4</v>
      </c>
      <c r="F17" s="393">
        <f>D17</f>
        <v>0.4</v>
      </c>
      <c r="G17" s="327">
        <f>T_post_detr.4.6!K18</f>
        <v>0.4</v>
      </c>
      <c r="H17" s="327">
        <f>T_post_detr.4.6!L18</f>
        <v>0.4</v>
      </c>
      <c r="I17" s="393">
        <f>G17</f>
        <v>0.4</v>
      </c>
      <c r="J17" s="327">
        <f>T_post_detr.4.6!P18</f>
        <v>0.4</v>
      </c>
      <c r="K17" s="327">
        <f>T_post_detr.4.6!Q18</f>
        <v>0.4</v>
      </c>
      <c r="L17" s="393">
        <f>T_post_detr.4.6!$P$18</f>
        <v>0.4</v>
      </c>
      <c r="M17" s="327">
        <f>T_post_detr.4.6!U18</f>
        <v>0.4</v>
      </c>
      <c r="N17" s="327">
        <f>T_post_detr.4.6!V18</f>
        <v>0.4</v>
      </c>
      <c r="O17" s="393">
        <f>N17</f>
        <v>0.4</v>
      </c>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row>
    <row r="18" spans="1:60" s="9" customFormat="1" ht="20.100000000000001" customHeight="1" x14ac:dyDescent="0.3">
      <c r="A18" s="5"/>
      <c r="B18" s="321" t="s">
        <v>438</v>
      </c>
      <c r="C18" s="322"/>
      <c r="D18" s="327" t="str">
        <f>T_post_detr.4.6!F19</f>
        <v>n.d.</v>
      </c>
      <c r="E18" s="327">
        <f>T_post_detr.4.6!G19</f>
        <v>0</v>
      </c>
      <c r="F18" s="328" t="str">
        <f>IF(D18=E18,D18,"n.d.")</f>
        <v>n.d.</v>
      </c>
      <c r="G18" s="327" t="str">
        <f>T_post_detr.4.6!K19</f>
        <v>n.d.</v>
      </c>
      <c r="H18" s="327">
        <f>T_post_detr.4.6!L19</f>
        <v>0</v>
      </c>
      <c r="I18" s="328" t="str">
        <f>IF(G18=H18,G18,"n.d.")</f>
        <v>n.d.</v>
      </c>
      <c r="J18" s="327" t="str">
        <f>T_post_detr.4.6!P19</f>
        <v>n.d.</v>
      </c>
      <c r="K18" s="327">
        <f>T_post_detr.4.6!Q19</f>
        <v>0</v>
      </c>
      <c r="L18" s="328" t="str">
        <f>IF(J18=K18,J18,"n.d.")</f>
        <v>n.d.</v>
      </c>
      <c r="M18" s="327" t="str">
        <f>T_post_detr.4.6!U19</f>
        <v>n.d.</v>
      </c>
      <c r="N18" s="327">
        <f>T_post_detr.4.6!V19</f>
        <v>0</v>
      </c>
      <c r="O18" s="328" t="str">
        <f>IF(M18=N18,M18,"n.d.")</f>
        <v>n.d.</v>
      </c>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row>
    <row r="19" spans="1:60" s="9" customFormat="1" ht="20.100000000000001" customHeight="1" x14ac:dyDescent="0.3">
      <c r="A19" s="5"/>
      <c r="B19" s="321" t="s">
        <v>439</v>
      </c>
      <c r="C19" s="322"/>
      <c r="D19" s="323">
        <f>T_post_detr.4.6!F21</f>
        <v>0</v>
      </c>
      <c r="E19" s="323" t="e">
        <f>T_post_detr.4.6!G21</f>
        <v>#REF!</v>
      </c>
      <c r="F19" s="80" t="e">
        <f t="shared" si="0"/>
        <v>#REF!</v>
      </c>
      <c r="G19" s="323">
        <f>T_post_detr.4.6!K21</f>
        <v>0</v>
      </c>
      <c r="H19" s="323">
        <f>T_post_detr.4.6!L21</f>
        <v>0</v>
      </c>
      <c r="I19" s="80">
        <f t="shared" ref="I19:I20" si="7">G19+H19</f>
        <v>0</v>
      </c>
      <c r="J19" s="323">
        <f>T_post_detr.4.6!P21</f>
        <v>0</v>
      </c>
      <c r="K19" s="323">
        <f>T_post_detr.4.6!Q21</f>
        <v>0</v>
      </c>
      <c r="L19" s="80">
        <f t="shared" ref="L19:L20" si="8">J19+K19</f>
        <v>0</v>
      </c>
      <c r="M19" s="329">
        <f>T_post_detr.4.6!O21</f>
        <v>0</v>
      </c>
      <c r="N19" s="330">
        <f>T_post_detr.4.6!P21</f>
        <v>0</v>
      </c>
      <c r="O19" s="80">
        <f t="shared" ref="O19:O20" si="9">M19+N19</f>
        <v>0</v>
      </c>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row>
    <row r="20" spans="1:60" s="9" customFormat="1" ht="20.100000000000001" customHeight="1" x14ac:dyDescent="0.3">
      <c r="A20" s="5"/>
      <c r="B20" s="321" t="s">
        <v>440</v>
      </c>
      <c r="C20" s="322"/>
      <c r="D20" s="323" t="e">
        <f>T_post_detr.4.6!$F$32</f>
        <v>#REF!</v>
      </c>
      <c r="E20" s="323" t="e">
        <f>T_post_detr.4.6!G32</f>
        <v>#REF!</v>
      </c>
      <c r="F20" s="80" t="e">
        <f t="shared" si="0"/>
        <v>#REF!</v>
      </c>
      <c r="G20" s="323" t="e">
        <f>T_post_detr.4.6!K32</f>
        <v>#REF!</v>
      </c>
      <c r="H20" s="323" t="e">
        <f>T_post_detr.4.6!L32</f>
        <v>#REF!</v>
      </c>
      <c r="I20" s="80" t="e">
        <f t="shared" si="7"/>
        <v>#REF!</v>
      </c>
      <c r="J20" s="323" t="e">
        <f>T_post_detr.4.6!P32</f>
        <v>#REF!</v>
      </c>
      <c r="K20" s="323" t="e">
        <f>T_post_detr.4.6!Q32</f>
        <v>#REF!</v>
      </c>
      <c r="L20" s="80" t="e">
        <f t="shared" si="8"/>
        <v>#REF!</v>
      </c>
      <c r="M20" s="323" t="e">
        <f>T_post_detr.4.6!U32</f>
        <v>#REF!</v>
      </c>
      <c r="N20" s="323" t="e">
        <f>T_post_detr.4.6!V32</f>
        <v>#REF!</v>
      </c>
      <c r="O20" s="80" t="e">
        <f t="shared" si="9"/>
        <v>#REF!</v>
      </c>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row>
    <row r="21" spans="1:60" s="9" customFormat="1" ht="20.100000000000001" customHeight="1" x14ac:dyDescent="0.3">
      <c r="B21" s="321" t="s">
        <v>441</v>
      </c>
      <c r="C21" s="322"/>
      <c r="D21" s="331"/>
      <c r="E21" s="323" t="e">
        <f>T_post_detr.4.6!G33</f>
        <v>#REF!</v>
      </c>
      <c r="F21" s="80" t="e">
        <f>E21</f>
        <v>#REF!</v>
      </c>
      <c r="G21" s="331"/>
      <c r="H21" s="323">
        <f>T_post_detr.4.6!J33</f>
        <v>0</v>
      </c>
      <c r="I21" s="80">
        <f>H21</f>
        <v>0</v>
      </c>
      <c r="J21" s="331"/>
      <c r="K21" s="323">
        <f>T_post_detr.4.6!M33</f>
        <v>0</v>
      </c>
      <c r="L21" s="80">
        <f>K21</f>
        <v>0</v>
      </c>
      <c r="M21" s="331"/>
      <c r="N21" s="323">
        <f>T_post_detr.4.6!P33</f>
        <v>0</v>
      </c>
      <c r="O21" s="80">
        <f>N21</f>
        <v>0</v>
      </c>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row>
    <row r="22" spans="1:60" s="9" customFormat="1" ht="20.100000000000001" customHeight="1" x14ac:dyDescent="0.3">
      <c r="B22" s="332" t="s">
        <v>320</v>
      </c>
      <c r="C22" s="322"/>
      <c r="D22" s="331"/>
      <c r="E22" s="331"/>
      <c r="F22" s="331"/>
      <c r="G22" s="323">
        <f>T_post_detr.4.6!K34</f>
        <v>0</v>
      </c>
      <c r="H22" s="323">
        <f>T_post_detr.4.6!L34</f>
        <v>0</v>
      </c>
      <c r="I22" s="84">
        <f t="shared" ref="I22" si="10">G22+H22</f>
        <v>0</v>
      </c>
      <c r="J22" s="323">
        <f>T_post_detr.4.6!P34</f>
        <v>0</v>
      </c>
      <c r="K22" s="323">
        <f>T_post_detr.4.6!Q34</f>
        <v>0</v>
      </c>
      <c r="L22" s="84">
        <f t="shared" ref="L22" si="11">J22+K22</f>
        <v>0</v>
      </c>
      <c r="M22" s="323">
        <f>T_post_detr.4.6!U34</f>
        <v>0</v>
      </c>
      <c r="N22" s="323">
        <f>T_post_detr.4.6!V34</f>
        <v>0</v>
      </c>
      <c r="O22" s="84">
        <f t="shared" ref="O22" si="12">M22+N22</f>
        <v>0</v>
      </c>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row>
    <row r="23" spans="1:60" s="9" customFormat="1" ht="20.100000000000001" customHeight="1" thickBot="1" x14ac:dyDescent="0.35">
      <c r="B23" s="333" t="s">
        <v>442</v>
      </c>
      <c r="C23" s="322"/>
      <c r="D23" s="81" t="e">
        <f>D6+D7+D8+D9+D10+D11+D12-D15-D19+D20</f>
        <v>#REF!</v>
      </c>
      <c r="E23" s="81" t="e">
        <f>E6+E7+E8+E9+E10+E11+E12-E15-E19+E20+E21</f>
        <v>#REF!</v>
      </c>
      <c r="F23" s="81" t="e">
        <f>D23+E23</f>
        <v>#REF!</v>
      </c>
      <c r="G23" s="81" t="e">
        <f>G6+G7+G8+G9+G10+G11+G12-G15-G19+G20+G22</f>
        <v>#REF!</v>
      </c>
      <c r="H23" s="81" t="e">
        <f>H6+H7+H8+H9+H10+H11+H12-H15-H19+H20+H21+H22</f>
        <v>#REF!</v>
      </c>
      <c r="I23" s="81" t="e">
        <f>G23+H23</f>
        <v>#REF!</v>
      </c>
      <c r="J23" s="81" t="e">
        <f>J6+J7+J8+J9+J10+J11+J12-J15-J19+J20+J22</f>
        <v>#REF!</v>
      </c>
      <c r="K23" s="81" t="e">
        <f>K6+K7+K8+K9+K10+K11+K12-K15-K19+K20+K21+K22</f>
        <v>#REF!</v>
      </c>
      <c r="L23" s="81" t="e">
        <f>J23+K23</f>
        <v>#REF!</v>
      </c>
      <c r="M23" s="81" t="e">
        <f>M6+M7+M8+M9+M10+M11+M12-M15-M19+M20+M22</f>
        <v>#REF!</v>
      </c>
      <c r="N23" s="81" t="e">
        <f>N6+N7+N8+N9+N10+N11+N12-N15-N19+N20+N21+N22</f>
        <v>#REF!</v>
      </c>
      <c r="O23" s="81" t="e">
        <f>M23+N23</f>
        <v>#REF!</v>
      </c>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row>
    <row r="24" spans="1:60" s="9" customFormat="1" ht="20.100000000000001" customHeight="1" thickBot="1" x14ac:dyDescent="0.35">
      <c r="B24" s="334"/>
      <c r="C24" s="335"/>
      <c r="D24" s="261"/>
      <c r="E24" s="261"/>
      <c r="F24" s="82"/>
      <c r="G24" s="261"/>
      <c r="H24" s="261"/>
      <c r="I24" s="82"/>
      <c r="J24" s="261"/>
      <c r="K24" s="261"/>
      <c r="L24" s="82"/>
      <c r="M24" s="261"/>
      <c r="N24" s="261"/>
      <c r="O24" s="82"/>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row>
    <row r="25" spans="1:60" s="9" customFormat="1" ht="20.100000000000001" customHeight="1" x14ac:dyDescent="0.3">
      <c r="B25" s="336" t="s">
        <v>443</v>
      </c>
      <c r="C25" s="322"/>
      <c r="D25" s="337">
        <f>T_post_detr.4.6!F41</f>
        <v>0</v>
      </c>
      <c r="E25" s="337" t="e">
        <f>T_post_detr.4.6!G41</f>
        <v>#REF!</v>
      </c>
      <c r="F25" s="83" t="e">
        <f t="shared" ref="F25:F49" si="13">D25+E25</f>
        <v>#REF!</v>
      </c>
      <c r="G25" s="337">
        <f>T_post_detr.4.6!K41</f>
        <v>0</v>
      </c>
      <c r="H25" s="337">
        <f>T_post_detr.4.6!L41</f>
        <v>0</v>
      </c>
      <c r="I25" s="83">
        <f t="shared" ref="I25:I33" si="14">G25+H25</f>
        <v>0</v>
      </c>
      <c r="J25" s="337">
        <f>T_post_detr.4.6!P41</f>
        <v>0</v>
      </c>
      <c r="K25" s="337">
        <f>T_post_detr.4.6!Q41</f>
        <v>0</v>
      </c>
      <c r="L25" s="83">
        <f t="shared" ref="L25:L39" si="15">J25+K25</f>
        <v>0</v>
      </c>
      <c r="M25" s="337">
        <f>T_post_detr.4.6!U41</f>
        <v>0</v>
      </c>
      <c r="N25" s="337">
        <f>T_post_detr.4.6!V41</f>
        <v>0</v>
      </c>
      <c r="O25" s="83">
        <f t="shared" ref="O25:O39" si="16">M25+N25</f>
        <v>0</v>
      </c>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row>
    <row r="26" spans="1:60" s="9" customFormat="1" ht="20.100000000000001" customHeight="1" x14ac:dyDescent="0.3">
      <c r="B26" s="321" t="s">
        <v>444</v>
      </c>
      <c r="C26" s="322"/>
      <c r="D26" s="323">
        <f>T_post_detr.4.6!F42</f>
        <v>0</v>
      </c>
      <c r="E26" s="323" t="e">
        <f>T_post_detr.4.6!G42</f>
        <v>#REF!</v>
      </c>
      <c r="F26" s="84" t="e">
        <f t="shared" si="13"/>
        <v>#REF!</v>
      </c>
      <c r="G26" s="323">
        <f>T_post_detr.4.6!K42</f>
        <v>0</v>
      </c>
      <c r="H26" s="323">
        <f>T_post_detr.4.6!L42</f>
        <v>0</v>
      </c>
      <c r="I26" s="84">
        <f t="shared" si="14"/>
        <v>0</v>
      </c>
      <c r="J26" s="323">
        <f>T_post_detr.4.6!P42</f>
        <v>0</v>
      </c>
      <c r="K26" s="323">
        <f>T_post_detr.4.6!Q42</f>
        <v>0</v>
      </c>
      <c r="L26" s="84">
        <f t="shared" si="15"/>
        <v>0</v>
      </c>
      <c r="M26" s="323">
        <f>T_post_detr.4.6!U42</f>
        <v>0</v>
      </c>
      <c r="N26" s="323">
        <f>T_post_detr.4.6!V42</f>
        <v>0</v>
      </c>
      <c r="O26" s="84">
        <f t="shared" si="16"/>
        <v>0</v>
      </c>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row>
    <row r="27" spans="1:60" s="9" customFormat="1" ht="20.100000000000001" customHeight="1" x14ac:dyDescent="0.3">
      <c r="B27" s="338" t="s">
        <v>445</v>
      </c>
      <c r="C27" s="322"/>
      <c r="D27" s="339">
        <f>T_post_detr.4.6!F43</f>
        <v>0</v>
      </c>
      <c r="E27" s="339" t="e">
        <f>T_post_detr.4.6!G43</f>
        <v>#REF!</v>
      </c>
      <c r="F27" s="85" t="e">
        <f t="shared" si="13"/>
        <v>#REF!</v>
      </c>
      <c r="G27" s="339">
        <f>T_post_detr.4.6!K43</f>
        <v>0</v>
      </c>
      <c r="H27" s="339">
        <f>T_post_detr.4.6!L43</f>
        <v>0</v>
      </c>
      <c r="I27" s="85">
        <f t="shared" si="14"/>
        <v>0</v>
      </c>
      <c r="J27" s="339">
        <f>T_post_detr.4.6!P43</f>
        <v>0</v>
      </c>
      <c r="K27" s="339">
        <f>T_post_detr.4.6!Q43</f>
        <v>0</v>
      </c>
      <c r="L27" s="85">
        <f t="shared" si="15"/>
        <v>0</v>
      </c>
      <c r="M27" s="339">
        <f>T_post_detr.4.6!U43</f>
        <v>0</v>
      </c>
      <c r="N27" s="339">
        <f>T_post_detr.4.6!V43</f>
        <v>0</v>
      </c>
      <c r="O27" s="85">
        <f t="shared" si="16"/>
        <v>0</v>
      </c>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row>
    <row r="28" spans="1:60" s="9" customFormat="1" ht="20.100000000000001" customHeight="1" x14ac:dyDescent="0.3">
      <c r="B28" s="340" t="s">
        <v>446</v>
      </c>
      <c r="C28" s="322"/>
      <c r="D28" s="339">
        <f>T_post_detr.4.6!F44</f>
        <v>0</v>
      </c>
      <c r="E28" s="339" t="e">
        <f>T_post_detr.4.6!G44</f>
        <v>#REF!</v>
      </c>
      <c r="F28" s="85" t="e">
        <f t="shared" si="13"/>
        <v>#REF!</v>
      </c>
      <c r="G28" s="339">
        <f>T_post_detr.4.6!K44</f>
        <v>0</v>
      </c>
      <c r="H28" s="339">
        <f>T_post_detr.4.6!L44</f>
        <v>0</v>
      </c>
      <c r="I28" s="85">
        <f t="shared" si="14"/>
        <v>0</v>
      </c>
      <c r="J28" s="339">
        <f>T_post_detr.4.6!P44</f>
        <v>0</v>
      </c>
      <c r="K28" s="339">
        <f>T_post_detr.4.6!Q44</f>
        <v>0</v>
      </c>
      <c r="L28" s="85">
        <f t="shared" si="15"/>
        <v>0</v>
      </c>
      <c r="M28" s="339">
        <f>T_post_detr.4.6!U44</f>
        <v>0</v>
      </c>
      <c r="N28" s="339">
        <f>T_post_detr.4.6!V44</f>
        <v>0</v>
      </c>
      <c r="O28" s="85">
        <f t="shared" si="16"/>
        <v>0</v>
      </c>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row>
    <row r="29" spans="1:60" s="9" customFormat="1" ht="20.100000000000001" customHeight="1" x14ac:dyDescent="0.3">
      <c r="B29" s="338" t="s">
        <v>447</v>
      </c>
      <c r="C29" s="322"/>
      <c r="D29" s="339">
        <f>T_post_detr.4.6!F45</f>
        <v>0</v>
      </c>
      <c r="E29" s="339" t="e">
        <f>T_post_detr.4.6!G45</f>
        <v>#REF!</v>
      </c>
      <c r="F29" s="85" t="e">
        <f t="shared" si="13"/>
        <v>#REF!</v>
      </c>
      <c r="G29" s="339">
        <f>T_post_detr.4.6!K45</f>
        <v>0</v>
      </c>
      <c r="H29" s="339">
        <f>T_post_detr.4.6!L45</f>
        <v>0</v>
      </c>
      <c r="I29" s="85">
        <f t="shared" si="14"/>
        <v>0</v>
      </c>
      <c r="J29" s="339">
        <f>T_post_detr.4.6!P45</f>
        <v>0</v>
      </c>
      <c r="K29" s="339">
        <f>T_post_detr.4.6!Q45</f>
        <v>0</v>
      </c>
      <c r="L29" s="85">
        <f t="shared" si="15"/>
        <v>0</v>
      </c>
      <c r="M29" s="339">
        <f>T_post_detr.4.6!U45</f>
        <v>0</v>
      </c>
      <c r="N29" s="339">
        <f>T_post_detr.4.6!V45</f>
        <v>0</v>
      </c>
      <c r="O29" s="85">
        <f t="shared" si="16"/>
        <v>0</v>
      </c>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row>
    <row r="30" spans="1:60" s="9" customFormat="1" ht="20.100000000000001" customHeight="1" x14ac:dyDescent="0.3">
      <c r="B30" s="341" t="s">
        <v>448</v>
      </c>
      <c r="C30" s="322"/>
      <c r="D30" s="86">
        <f>+D26+D27+D28+D29</f>
        <v>0</v>
      </c>
      <c r="E30" s="86" t="e">
        <f>+E26+E27+E28+E29</f>
        <v>#REF!</v>
      </c>
      <c r="F30" s="87" t="e">
        <f t="shared" si="13"/>
        <v>#REF!</v>
      </c>
      <c r="G30" s="86">
        <f>+G26+G27+G28+G29</f>
        <v>0</v>
      </c>
      <c r="H30" s="86">
        <f>+H26+H27+H28+H29</f>
        <v>0</v>
      </c>
      <c r="I30" s="87">
        <f t="shared" si="14"/>
        <v>0</v>
      </c>
      <c r="J30" s="86">
        <f>+J26+J27+J28+J29</f>
        <v>0</v>
      </c>
      <c r="K30" s="86">
        <f>+K26+K27+K28+K29</f>
        <v>0</v>
      </c>
      <c r="L30" s="87">
        <f t="shared" si="15"/>
        <v>0</v>
      </c>
      <c r="M30" s="86">
        <f>+M26+M27+M28+M29</f>
        <v>0</v>
      </c>
      <c r="N30" s="86">
        <f>+N26+N27+N28+N29</f>
        <v>0</v>
      </c>
      <c r="O30" s="87">
        <f t="shared" si="16"/>
        <v>0</v>
      </c>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row>
    <row r="31" spans="1:60" s="9" customFormat="1" ht="20.100000000000001" customHeight="1" x14ac:dyDescent="0.3">
      <c r="B31" s="321" t="s">
        <v>449</v>
      </c>
      <c r="C31" s="322"/>
      <c r="D31" s="342" t="e">
        <f>T_post_detr.4.6!F47</f>
        <v>#REF!</v>
      </c>
      <c r="E31" s="342" t="e">
        <f>T_post_detr.4.6!G47</f>
        <v>#REF!</v>
      </c>
      <c r="F31" s="85" t="e">
        <f t="shared" si="13"/>
        <v>#REF!</v>
      </c>
      <c r="G31" s="342" t="e">
        <f>T_post_detr.4.6!K47</f>
        <v>#REF!</v>
      </c>
      <c r="H31" s="342" t="e">
        <f>T_post_detr.4.6!L47</f>
        <v>#REF!</v>
      </c>
      <c r="I31" s="85" t="e">
        <f t="shared" si="14"/>
        <v>#REF!</v>
      </c>
      <c r="J31" s="342" t="e">
        <f>T_post_detr.4.6!P47</f>
        <v>#REF!</v>
      </c>
      <c r="K31" s="342" t="e">
        <f>T_post_detr.4.6!Q47</f>
        <v>#REF!</v>
      </c>
      <c r="L31" s="85" t="e">
        <f t="shared" si="15"/>
        <v>#REF!</v>
      </c>
      <c r="M31" s="342" t="e">
        <f>T_post_detr.4.6!U47</f>
        <v>#REF!</v>
      </c>
      <c r="N31" s="342" t="e">
        <f>T_post_detr.4.6!V47</f>
        <v>#REF!</v>
      </c>
      <c r="O31" s="85" t="e">
        <f t="shared" si="16"/>
        <v>#REF!</v>
      </c>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row>
    <row r="32" spans="1:60" s="9" customFormat="1" ht="20.100000000000001" customHeight="1" x14ac:dyDescent="0.3">
      <c r="B32" s="338" t="s">
        <v>450</v>
      </c>
      <c r="C32" s="322"/>
      <c r="D32" s="88">
        <f>+D33+D34+D35+D36</f>
        <v>0</v>
      </c>
      <c r="E32" s="88" t="e">
        <f>+E33+E34+E35+E36</f>
        <v>#REF!</v>
      </c>
      <c r="F32" s="85" t="e">
        <f t="shared" si="13"/>
        <v>#REF!</v>
      </c>
      <c r="G32" s="88">
        <f>+G33+G34+G35+G36</f>
        <v>0</v>
      </c>
      <c r="H32" s="88">
        <f>+H33+H34+H35+H36</f>
        <v>0</v>
      </c>
      <c r="I32" s="85">
        <f t="shared" si="14"/>
        <v>0</v>
      </c>
      <c r="J32" s="88">
        <f>+J33+J34+J35+J36</f>
        <v>0</v>
      </c>
      <c r="K32" s="88">
        <f>+K33+K34+K35+K36</f>
        <v>0</v>
      </c>
      <c r="L32" s="85">
        <f t="shared" si="15"/>
        <v>0</v>
      </c>
      <c r="M32" s="88">
        <f>+M33+M34+M35+M36</f>
        <v>0</v>
      </c>
      <c r="N32" s="88">
        <f>+N33+N34+N35+N36</f>
        <v>0</v>
      </c>
      <c r="O32" s="85">
        <f t="shared" si="16"/>
        <v>0</v>
      </c>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row>
    <row r="33" spans="1:60" s="9" customFormat="1" ht="20.100000000000001" customHeight="1" x14ac:dyDescent="0.3">
      <c r="B33" s="343" t="s">
        <v>451</v>
      </c>
      <c r="C33" s="322"/>
      <c r="D33" s="339">
        <f>T_post_detr.4.6!F49</f>
        <v>0</v>
      </c>
      <c r="E33" s="339" t="e">
        <f>T_post_detr.4.6!G49</f>
        <v>#REF!</v>
      </c>
      <c r="F33" s="85" t="e">
        <f t="shared" si="13"/>
        <v>#REF!</v>
      </c>
      <c r="G33" s="339">
        <f>T_post_detr.4.6!K49</f>
        <v>0</v>
      </c>
      <c r="H33" s="339">
        <f>T_post_detr.4.6!L49</f>
        <v>0</v>
      </c>
      <c r="I33" s="85">
        <f t="shared" si="14"/>
        <v>0</v>
      </c>
      <c r="J33" s="339">
        <f>T_post_detr.4.6!P49</f>
        <v>0</v>
      </c>
      <c r="K33" s="339">
        <f>T_post_detr.4.6!Q49</f>
        <v>0</v>
      </c>
      <c r="L33" s="85">
        <f t="shared" si="15"/>
        <v>0</v>
      </c>
      <c r="M33" s="339">
        <f>T_post_detr.4.6!U49</f>
        <v>0</v>
      </c>
      <c r="N33" s="339">
        <f>T_post_detr.4.6!V49</f>
        <v>0</v>
      </c>
      <c r="O33" s="85">
        <f t="shared" si="16"/>
        <v>0</v>
      </c>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row>
    <row r="34" spans="1:60" s="9" customFormat="1" ht="20.100000000000001" customHeight="1" x14ac:dyDescent="0.3">
      <c r="B34" s="343" t="s">
        <v>452</v>
      </c>
      <c r="C34" s="322"/>
      <c r="D34" s="339">
        <f>T_post_detr.4.6!F50</f>
        <v>0</v>
      </c>
      <c r="E34" s="339" t="e">
        <f>T_post_detr.4.6!G50</f>
        <v>#REF!</v>
      </c>
      <c r="F34" s="85" t="e">
        <f>D34+E34</f>
        <v>#REF!</v>
      </c>
      <c r="G34" s="339">
        <f>T_post_detr.4.6!K50</f>
        <v>0</v>
      </c>
      <c r="H34" s="339">
        <f>T_post_detr.4.6!L50</f>
        <v>0</v>
      </c>
      <c r="I34" s="85">
        <f>G34+H34</f>
        <v>0</v>
      </c>
      <c r="J34" s="339">
        <f>T_post_detr.4.6!P50</f>
        <v>0</v>
      </c>
      <c r="K34" s="339">
        <f>T_post_detr.4.6!Q50</f>
        <v>0</v>
      </c>
      <c r="L34" s="85">
        <f t="shared" si="15"/>
        <v>0</v>
      </c>
      <c r="M34" s="339">
        <f>T_post_detr.4.6!U50</f>
        <v>0</v>
      </c>
      <c r="N34" s="339">
        <f>T_post_detr.4.6!V50</f>
        <v>0</v>
      </c>
      <c r="O34" s="85">
        <f t="shared" si="16"/>
        <v>0</v>
      </c>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row>
    <row r="35" spans="1:60" s="9" customFormat="1" ht="20.100000000000001" customHeight="1" x14ac:dyDescent="0.3">
      <c r="B35" s="343" t="s">
        <v>453</v>
      </c>
      <c r="C35" s="322"/>
      <c r="D35" s="339">
        <f>T_post_detr.4.6!F51</f>
        <v>0</v>
      </c>
      <c r="E35" s="339" t="e">
        <f>T_post_detr.4.6!G51</f>
        <v>#REF!</v>
      </c>
      <c r="F35" s="85" t="e">
        <f t="shared" si="13"/>
        <v>#REF!</v>
      </c>
      <c r="G35" s="339">
        <f>T_post_detr.4.6!K51</f>
        <v>0</v>
      </c>
      <c r="H35" s="339">
        <f>T_post_detr.4.6!L51</f>
        <v>0</v>
      </c>
      <c r="I35" s="85">
        <f t="shared" ref="I35:I39" si="17">G35+H35</f>
        <v>0</v>
      </c>
      <c r="J35" s="339">
        <f>T_post_detr.4.6!P51</f>
        <v>0</v>
      </c>
      <c r="K35" s="339">
        <f>T_post_detr.4.6!Q51</f>
        <v>0</v>
      </c>
      <c r="L35" s="85">
        <f t="shared" si="15"/>
        <v>0</v>
      </c>
      <c r="M35" s="339">
        <f>T_post_detr.4.6!U51</f>
        <v>0</v>
      </c>
      <c r="N35" s="339">
        <f>T_post_detr.4.6!V51</f>
        <v>0</v>
      </c>
      <c r="O35" s="85">
        <f t="shared" si="16"/>
        <v>0</v>
      </c>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row>
    <row r="36" spans="1:60" s="9" customFormat="1" ht="20.100000000000001" customHeight="1" x14ac:dyDescent="0.3">
      <c r="B36" s="343" t="s">
        <v>454</v>
      </c>
      <c r="C36" s="322"/>
      <c r="D36" s="339">
        <f>T_post_detr.4.6!F52</f>
        <v>0</v>
      </c>
      <c r="E36" s="339" t="e">
        <f>T_post_detr.4.6!G52</f>
        <v>#REF!</v>
      </c>
      <c r="F36" s="85" t="e">
        <f t="shared" si="13"/>
        <v>#REF!</v>
      </c>
      <c r="G36" s="339">
        <f>T_post_detr.4.6!K52</f>
        <v>0</v>
      </c>
      <c r="H36" s="339">
        <f>T_post_detr.4.6!L52</f>
        <v>0</v>
      </c>
      <c r="I36" s="85">
        <f t="shared" si="17"/>
        <v>0</v>
      </c>
      <c r="J36" s="339">
        <f>T_post_detr.4.6!P52</f>
        <v>0</v>
      </c>
      <c r="K36" s="339">
        <f>T_post_detr.4.6!Q52</f>
        <v>0</v>
      </c>
      <c r="L36" s="85">
        <f t="shared" si="15"/>
        <v>0</v>
      </c>
      <c r="M36" s="339">
        <f>T_post_detr.4.6!U52</f>
        <v>0</v>
      </c>
      <c r="N36" s="339">
        <f>T_post_detr.4.6!V52</f>
        <v>0</v>
      </c>
      <c r="O36" s="85">
        <f t="shared" si="16"/>
        <v>0</v>
      </c>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row>
    <row r="37" spans="1:60" s="9" customFormat="1" ht="20.100000000000001" customHeight="1" x14ac:dyDescent="0.3">
      <c r="B37" s="338" t="s">
        <v>455</v>
      </c>
      <c r="C37" s="322"/>
      <c r="D37" s="339" t="e">
        <f>T_post_detr.4.6!F53</f>
        <v>#REF!</v>
      </c>
      <c r="E37" s="339" t="e">
        <f>T_post_detr.4.6!G53</f>
        <v>#REF!</v>
      </c>
      <c r="F37" s="85" t="e">
        <f t="shared" si="13"/>
        <v>#REF!</v>
      </c>
      <c r="G37" s="339" t="e">
        <f>T_post_detr.4.6!K53</f>
        <v>#REF!</v>
      </c>
      <c r="H37" s="339" t="e">
        <f>T_post_detr.4.6!L53</f>
        <v>#REF!</v>
      </c>
      <c r="I37" s="85" t="e">
        <f t="shared" si="17"/>
        <v>#REF!</v>
      </c>
      <c r="J37" s="339" t="e">
        <f>T_post_detr.4.6!P53</f>
        <v>#REF!</v>
      </c>
      <c r="K37" s="339" t="e">
        <f>T_post_detr.4.6!Q53</f>
        <v>#REF!</v>
      </c>
      <c r="L37" s="85" t="e">
        <f t="shared" si="15"/>
        <v>#REF!</v>
      </c>
      <c r="M37" s="339" t="e">
        <f>T_post_detr.4.6!U53</f>
        <v>#REF!</v>
      </c>
      <c r="N37" s="339" t="e">
        <f>T_post_detr.4.6!V53</f>
        <v>#REF!</v>
      </c>
      <c r="O37" s="85" t="e">
        <f t="shared" si="16"/>
        <v>#REF!</v>
      </c>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row>
    <row r="38" spans="1:60" s="9" customFormat="1" ht="20.100000000000001" customHeight="1" x14ac:dyDescent="0.3">
      <c r="B38" s="338" t="s">
        <v>456</v>
      </c>
      <c r="C38" s="322"/>
      <c r="D38" s="339" t="e">
        <f>T_post_detr.4.6!F54</f>
        <v>#REF!</v>
      </c>
      <c r="E38" s="339" t="e">
        <f>T_post_detr.4.6!G54</f>
        <v>#REF!</v>
      </c>
      <c r="F38" s="85" t="e">
        <f t="shared" si="13"/>
        <v>#REF!</v>
      </c>
      <c r="G38" s="339">
        <f>T_post_detr.4.6!K54</f>
        <v>0</v>
      </c>
      <c r="H38" s="339">
        <f>T_post_detr.4.6!L54</f>
        <v>0</v>
      </c>
      <c r="I38" s="85">
        <f t="shared" si="17"/>
        <v>0</v>
      </c>
      <c r="J38" s="339">
        <f>T_post_detr.4.6!P54</f>
        <v>0</v>
      </c>
      <c r="K38" s="339">
        <f>T_post_detr.4.6!Q54</f>
        <v>0</v>
      </c>
      <c r="L38" s="85">
        <f t="shared" si="15"/>
        <v>0</v>
      </c>
      <c r="M38" s="339">
        <f>T_post_detr.4.6!U54</f>
        <v>0</v>
      </c>
      <c r="N38" s="339">
        <f>T_post_detr.4.6!V54</f>
        <v>0</v>
      </c>
      <c r="O38" s="85">
        <f t="shared" si="16"/>
        <v>0</v>
      </c>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row>
    <row r="39" spans="1:60" s="9" customFormat="1" ht="20.100000000000001" customHeight="1" x14ac:dyDescent="0.3">
      <c r="B39" s="326" t="s">
        <v>457</v>
      </c>
      <c r="C39" s="322"/>
      <c r="D39" s="344" t="e">
        <f>T_post_detr.4.6!F55</f>
        <v>#REF!</v>
      </c>
      <c r="E39" s="344" t="e">
        <f>T_post_detr.4.6!G55</f>
        <v>#REF!</v>
      </c>
      <c r="F39" s="85" t="e">
        <f t="shared" si="13"/>
        <v>#REF!</v>
      </c>
      <c r="G39" s="344" t="e">
        <f>T_post_detr.4.6!K55</f>
        <v>#REF!</v>
      </c>
      <c r="H39" s="344" t="e">
        <f>T_post_detr.4.6!L55</f>
        <v>#REF!</v>
      </c>
      <c r="I39" s="85" t="e">
        <f t="shared" si="17"/>
        <v>#REF!</v>
      </c>
      <c r="J39" s="344" t="e">
        <f>T_post_detr.4.6!P55</f>
        <v>#REF!</v>
      </c>
      <c r="K39" s="344" t="e">
        <f>T_post_detr.4.6!Q55</f>
        <v>#REF!</v>
      </c>
      <c r="L39" s="85" t="e">
        <f t="shared" si="15"/>
        <v>#REF!</v>
      </c>
      <c r="M39" s="344" t="e">
        <f>T_post_detr.4.6!U55</f>
        <v>#REF!</v>
      </c>
      <c r="N39" s="344" t="e">
        <f>T_post_detr.4.6!V55</f>
        <v>#REF!</v>
      </c>
      <c r="O39" s="85" t="e">
        <f t="shared" si="16"/>
        <v>#REF!</v>
      </c>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row>
    <row r="40" spans="1:60" s="9" customFormat="1" ht="20.100000000000001" customHeight="1" x14ac:dyDescent="0.3">
      <c r="B40" s="326" t="s">
        <v>458</v>
      </c>
      <c r="C40" s="322"/>
      <c r="D40" s="86" t="e">
        <f>D38+D37+D32+D31+D39</f>
        <v>#REF!</v>
      </c>
      <c r="E40" s="86" t="e">
        <f>E38+E37+E32+E31+E39</f>
        <v>#REF!</v>
      </c>
      <c r="F40" s="87" t="e">
        <f t="shared" si="13"/>
        <v>#REF!</v>
      </c>
      <c r="G40" s="86" t="e">
        <f>G38+G37+G32+G31+G39</f>
        <v>#REF!</v>
      </c>
      <c r="H40" s="86" t="e">
        <f>H38+H37+H32+H31+H39</f>
        <v>#REF!</v>
      </c>
      <c r="I40" s="87" t="e">
        <f t="shared" ref="I40:I44" si="18">G40+H40</f>
        <v>#REF!</v>
      </c>
      <c r="J40" s="86" t="e">
        <f>J38+J37+J32+J31+J39</f>
        <v>#REF!</v>
      </c>
      <c r="K40" s="86" t="e">
        <f>K38+K37+K32+K31+K39</f>
        <v>#REF!</v>
      </c>
      <c r="L40" s="87" t="e">
        <f t="shared" ref="L40:L44" si="19">J40+K40</f>
        <v>#REF!</v>
      </c>
      <c r="M40" s="86" t="e">
        <f>M38+M37+M32+M31+M39</f>
        <v>#REF!</v>
      </c>
      <c r="N40" s="86" t="e">
        <f>N38+N37+N32+N31+N39</f>
        <v>#REF!</v>
      </c>
      <c r="O40" s="87" t="e">
        <f t="shared" ref="O40:O43" si="20">M40+N40</f>
        <v>#REF!</v>
      </c>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row>
    <row r="41" spans="1:60" s="9" customFormat="1" ht="20.100000000000001" customHeight="1" x14ac:dyDescent="0.3">
      <c r="A41" s="5"/>
      <c r="B41" s="324" t="s">
        <v>459</v>
      </c>
      <c r="C41" s="322"/>
      <c r="D41" s="323">
        <f>T_post_detr.4.6!F57</f>
        <v>0</v>
      </c>
      <c r="E41" s="323" t="e">
        <f>T_post_detr.4.6!G57</f>
        <v>#REF!</v>
      </c>
      <c r="F41" s="84" t="e">
        <f t="shared" si="13"/>
        <v>#REF!</v>
      </c>
      <c r="G41" s="323" t="e">
        <f>T_post_detr.4.6!K57</f>
        <v>#REF!</v>
      </c>
      <c r="H41" s="323" t="e">
        <f>T_post_detr.4.6!L57</f>
        <v>#REF!</v>
      </c>
      <c r="I41" s="84" t="e">
        <f t="shared" si="18"/>
        <v>#REF!</v>
      </c>
      <c r="J41" s="323" t="e">
        <f>T_post_detr.4.6!P57</f>
        <v>#REF!</v>
      </c>
      <c r="K41" s="323" t="e">
        <f>T_post_detr.4.6!Q57</f>
        <v>#REF!</v>
      </c>
      <c r="L41" s="84" t="e">
        <f t="shared" si="19"/>
        <v>#REF!</v>
      </c>
      <c r="M41" s="323" t="e">
        <f>T_post_detr.4.6!U57</f>
        <v>#REF!</v>
      </c>
      <c r="N41" s="323" t="e">
        <f>T_post_detr.4.6!V57</f>
        <v>#REF!</v>
      </c>
      <c r="O41" s="84" t="e">
        <f t="shared" si="20"/>
        <v>#REF!</v>
      </c>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row>
    <row r="42" spans="1:60" s="9" customFormat="1" ht="20.100000000000001" customHeight="1" x14ac:dyDescent="0.3">
      <c r="A42" s="5"/>
      <c r="B42" s="325" t="s">
        <v>460</v>
      </c>
      <c r="C42" s="322"/>
      <c r="D42" s="323">
        <f>T_post_detr.4.6!F58</f>
        <v>0</v>
      </c>
      <c r="E42" s="323" t="e">
        <f>T_post_detr.4.6!G58</f>
        <v>#REF!</v>
      </c>
      <c r="F42" s="84" t="e">
        <f t="shared" si="13"/>
        <v>#REF!</v>
      </c>
      <c r="G42" s="323" t="e">
        <f>T_post_detr.4.6!K58</f>
        <v>#REF!</v>
      </c>
      <c r="H42" s="323" t="e">
        <f>T_post_detr.4.6!L58</f>
        <v>#REF!</v>
      </c>
      <c r="I42" s="84" t="e">
        <f t="shared" si="18"/>
        <v>#REF!</v>
      </c>
      <c r="J42" s="323" t="e">
        <f>T_post_detr.4.6!P58</f>
        <v>#REF!</v>
      </c>
      <c r="K42" s="323" t="e">
        <f>T_post_detr.4.6!Q58</f>
        <v>#REF!</v>
      </c>
      <c r="L42" s="84" t="e">
        <f t="shared" si="19"/>
        <v>#REF!</v>
      </c>
      <c r="M42" s="323" t="e">
        <f>T_post_detr.4.6!U58</f>
        <v>#REF!</v>
      </c>
      <c r="N42" s="323" t="e">
        <f>T_post_detr.4.6!V58</f>
        <v>#REF!</v>
      </c>
      <c r="O42" s="84" t="e">
        <f t="shared" si="20"/>
        <v>#REF!</v>
      </c>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row>
    <row r="43" spans="1:60" s="9" customFormat="1" ht="20.100000000000001" customHeight="1" x14ac:dyDescent="0.3">
      <c r="B43" s="325" t="s">
        <v>461</v>
      </c>
      <c r="C43" s="322"/>
      <c r="D43" s="345">
        <f>T_post_detr.4.6!F59</f>
        <v>0</v>
      </c>
      <c r="E43" s="345" t="e">
        <f>T_post_detr.4.6!G59</f>
        <v>#REF!</v>
      </c>
      <c r="F43" s="84" t="e">
        <f t="shared" si="13"/>
        <v>#REF!</v>
      </c>
      <c r="G43" s="345" t="e">
        <f>T_post_detr.4.6!K59</f>
        <v>#REF!</v>
      </c>
      <c r="H43" s="345" t="e">
        <f>T_post_detr.4.6!L59</f>
        <v>#REF!</v>
      </c>
      <c r="I43" s="84" t="e">
        <f t="shared" si="18"/>
        <v>#REF!</v>
      </c>
      <c r="J43" s="345" t="e">
        <f>T_post_detr.4.6!P59</f>
        <v>#REF!</v>
      </c>
      <c r="K43" s="345" t="e">
        <f>T_post_detr.4.6!Q59</f>
        <v>#REF!</v>
      </c>
      <c r="L43" s="84" t="e">
        <f t="shared" si="19"/>
        <v>#REF!</v>
      </c>
      <c r="M43" s="345" t="e">
        <f>T_post_detr.4.6!U59</f>
        <v>#REF!</v>
      </c>
      <c r="N43" s="345" t="e">
        <f>T_post_detr.4.6!V59</f>
        <v>#REF!</v>
      </c>
      <c r="O43" s="84" t="e">
        <f t="shared" si="20"/>
        <v>#REF!</v>
      </c>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row>
    <row r="44" spans="1:60" s="9" customFormat="1" ht="20.100000000000001" customHeight="1" x14ac:dyDescent="0.3">
      <c r="B44" s="325" t="s">
        <v>462</v>
      </c>
      <c r="C44" s="322"/>
      <c r="D44" s="345" t="e">
        <f>T_post_detr.4.6!F67</f>
        <v>#REF!</v>
      </c>
      <c r="E44" s="345" t="e">
        <f>T_post_detr.4.6!G67</f>
        <v>#REF!</v>
      </c>
      <c r="F44" s="84" t="e">
        <f t="shared" si="13"/>
        <v>#REF!</v>
      </c>
      <c r="G44" s="345" t="e">
        <f>T_post_detr.4.6!K67</f>
        <v>#REF!</v>
      </c>
      <c r="H44" s="345" t="e">
        <f>T_post_detr.4.6!L67</f>
        <v>#REF!</v>
      </c>
      <c r="I44" s="84" t="e">
        <f t="shared" si="18"/>
        <v>#REF!</v>
      </c>
      <c r="J44" s="345" t="e">
        <f>T_post_detr.4.6!P67</f>
        <v>#REF!</v>
      </c>
      <c r="K44" s="345" t="e">
        <f>T_post_detr.4.6!Q67</f>
        <v>#REF!</v>
      </c>
      <c r="L44" s="84" t="e">
        <f t="shared" si="19"/>
        <v>#REF!</v>
      </c>
      <c r="M44" s="345" t="e">
        <f>T_post_detr.4.6!U67</f>
        <v>#REF!</v>
      </c>
      <c r="N44" s="345" t="e">
        <f>T_post_detr.4.6!V67</f>
        <v>#REF!</v>
      </c>
      <c r="O44" s="84" t="e">
        <f>M44+N44</f>
        <v>#REF!</v>
      </c>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row>
    <row r="45" spans="1:60" s="9" customFormat="1" ht="20.100000000000001" customHeight="1" x14ac:dyDescent="0.3">
      <c r="B45" s="321" t="s">
        <v>463</v>
      </c>
      <c r="C45" s="322"/>
      <c r="D45" s="331"/>
      <c r="E45" s="345" t="e">
        <f>T_post_detr.4.6!G68</f>
        <v>#REF!</v>
      </c>
      <c r="F45" s="84" t="e">
        <f>E45</f>
        <v>#REF!</v>
      </c>
      <c r="G45" s="331"/>
      <c r="H45" s="345">
        <f>T_post_detr.4.6!J68</f>
        <v>0</v>
      </c>
      <c r="I45" s="84">
        <f>H45</f>
        <v>0</v>
      </c>
      <c r="J45" s="331"/>
      <c r="K45" s="345">
        <f>T_post_detr.4.6!M68</f>
        <v>0</v>
      </c>
      <c r="L45" s="84">
        <f>K45</f>
        <v>0</v>
      </c>
      <c r="M45" s="331"/>
      <c r="N45" s="345">
        <f>T_post_detr.4.6!P68</f>
        <v>0</v>
      </c>
      <c r="O45" s="84">
        <f>N45</f>
        <v>0</v>
      </c>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row>
    <row r="46" spans="1:60" s="9" customFormat="1" ht="20.100000000000001" customHeight="1" x14ac:dyDescent="0.3">
      <c r="B46" s="332" t="s">
        <v>343</v>
      </c>
      <c r="C46" s="322"/>
      <c r="D46" s="331"/>
      <c r="E46" s="331"/>
      <c r="F46" s="331"/>
      <c r="G46" s="323">
        <f>T_post_detr.4.6!K69</f>
        <v>0</v>
      </c>
      <c r="H46" s="323">
        <f>T_post_detr.4.6!L69</f>
        <v>0</v>
      </c>
      <c r="I46" s="84">
        <f t="shared" ref="I46" si="21">G46+H46</f>
        <v>0</v>
      </c>
      <c r="J46" s="323">
        <f>T_post_detr.4.6!P69</f>
        <v>0</v>
      </c>
      <c r="K46" s="323">
        <f>T_post_detr.4.6!Q69</f>
        <v>0</v>
      </c>
      <c r="L46" s="84">
        <f t="shared" ref="L46" si="22">J46+K46</f>
        <v>0</v>
      </c>
      <c r="M46" s="323">
        <f>T_post_detr.4.6!U69</f>
        <v>0</v>
      </c>
      <c r="N46" s="323">
        <f>T_post_detr.4.6!V69</f>
        <v>0</v>
      </c>
      <c r="O46" s="84">
        <f t="shared" ref="O46" si="23">M46+N46</f>
        <v>0</v>
      </c>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row>
    <row r="47" spans="1:60" s="9" customFormat="1" ht="20.100000000000001" customHeight="1" thickBot="1" x14ac:dyDescent="0.35">
      <c r="B47" s="346" t="s">
        <v>464</v>
      </c>
      <c r="C47" s="322"/>
      <c r="D47" s="89" t="e">
        <f>D25+D30+D40+D41+D42+D43+D44</f>
        <v>#REF!</v>
      </c>
      <c r="E47" s="89" t="e">
        <f>E25+E30+E40+E41+E42+E43+E44+E45</f>
        <v>#REF!</v>
      </c>
      <c r="F47" s="90" t="e">
        <f>D47+E47</f>
        <v>#REF!</v>
      </c>
      <c r="G47" s="89" t="e">
        <f>G25+G30+G40+G41+G42+G43+G44+G46</f>
        <v>#REF!</v>
      </c>
      <c r="H47" s="89" t="e">
        <f>H25+H30+H40+H41+H42+H43+H44+H45+H46</f>
        <v>#REF!</v>
      </c>
      <c r="I47" s="90" t="e">
        <f>G47+H47</f>
        <v>#REF!</v>
      </c>
      <c r="J47" s="89" t="e">
        <f>J25+J30+J40+J41+J42+J43+J44+J46</f>
        <v>#REF!</v>
      </c>
      <c r="K47" s="89" t="e">
        <f>K25+K30+K40+K41+K42+K43+K44+K45+K46</f>
        <v>#REF!</v>
      </c>
      <c r="L47" s="90" t="e">
        <f>J47+K47</f>
        <v>#REF!</v>
      </c>
      <c r="M47" s="89" t="e">
        <f>M25+M30+M40+M41+M42+M43+M44+M46</f>
        <v>#REF!</v>
      </c>
      <c r="N47" s="89" t="e">
        <f>N25+N30+N40+N41+N42+N43+N44+N45+N46</f>
        <v>#REF!</v>
      </c>
      <c r="O47" s="90" t="e">
        <f>M47+N47</f>
        <v>#REF!</v>
      </c>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row>
    <row r="48" spans="1:60" s="5" customFormat="1" ht="8.25" customHeight="1" x14ac:dyDescent="0.3">
      <c r="B48" s="347"/>
      <c r="C48" s="322"/>
      <c r="D48" s="348"/>
      <c r="E48" s="348"/>
      <c r="F48" s="349"/>
      <c r="G48" s="348"/>
      <c r="H48" s="348"/>
      <c r="I48" s="349"/>
      <c r="J48" s="348"/>
      <c r="K48" s="348"/>
      <c r="L48" s="349"/>
      <c r="M48" s="348"/>
      <c r="N48" s="348"/>
      <c r="O48" s="349"/>
    </row>
    <row r="49" spans="2:52" s="9" customFormat="1" ht="20.100000000000001" customHeight="1" x14ac:dyDescent="0.3">
      <c r="B49" s="350" t="s">
        <v>465</v>
      </c>
      <c r="C49" s="322"/>
      <c r="D49" s="106" t="e">
        <f>T_ante_detr.4.6!F74</f>
        <v>#REF!</v>
      </c>
      <c r="E49" s="106" t="e">
        <f>T_ante_detr.4.6!G74</f>
        <v>#REF!</v>
      </c>
      <c r="F49" s="106" t="e">
        <f t="shared" si="13"/>
        <v>#REF!</v>
      </c>
      <c r="G49" s="106" t="e">
        <f>T_ante_detr.4.6!K74</f>
        <v>#REF!</v>
      </c>
      <c r="H49" s="106" t="e">
        <f>T_ante_detr.4.6!L74</f>
        <v>#REF!</v>
      </c>
      <c r="I49" s="106" t="e">
        <f t="shared" ref="I49" si="24">G49+H49</f>
        <v>#REF!</v>
      </c>
      <c r="J49" s="106" t="e">
        <f>T_ante_detr.4.6!P74</f>
        <v>#REF!</v>
      </c>
      <c r="K49" s="106" t="e">
        <f>T_ante_detr.4.6!Q74</f>
        <v>#REF!</v>
      </c>
      <c r="L49" s="106" t="e">
        <f t="shared" ref="L49" si="25">J49+K49</f>
        <v>#REF!</v>
      </c>
      <c r="M49" s="106" t="e">
        <f>T_ante_detr.4.6!U74</f>
        <v>#REF!</v>
      </c>
      <c r="N49" s="106" t="e">
        <f>T_ante_detr.4.6!V74</f>
        <v>#REF!</v>
      </c>
      <c r="O49" s="106" t="e">
        <f t="shared" ref="O49" si="26">M49+N49</f>
        <v>#REF!</v>
      </c>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row>
    <row r="50" spans="2:52" s="9" customFormat="1" ht="20.100000000000001" customHeight="1" x14ac:dyDescent="0.3">
      <c r="B50" s="351" t="s">
        <v>466</v>
      </c>
      <c r="C50" s="322"/>
      <c r="D50" s="89" t="e">
        <f t="shared" ref="D50:O50" si="27">+D23+D47</f>
        <v>#REF!</v>
      </c>
      <c r="E50" s="89" t="e">
        <f t="shared" si="27"/>
        <v>#REF!</v>
      </c>
      <c r="F50" s="89" t="e">
        <f t="shared" si="27"/>
        <v>#REF!</v>
      </c>
      <c r="G50" s="89" t="e">
        <f t="shared" si="27"/>
        <v>#REF!</v>
      </c>
      <c r="H50" s="89" t="e">
        <f t="shared" si="27"/>
        <v>#REF!</v>
      </c>
      <c r="I50" s="89" t="e">
        <f t="shared" si="27"/>
        <v>#REF!</v>
      </c>
      <c r="J50" s="89" t="e">
        <f t="shared" si="27"/>
        <v>#REF!</v>
      </c>
      <c r="K50" s="89" t="e">
        <f t="shared" si="27"/>
        <v>#REF!</v>
      </c>
      <c r="L50" s="89" t="e">
        <f t="shared" si="27"/>
        <v>#REF!</v>
      </c>
      <c r="M50" s="89" t="e">
        <f t="shared" si="27"/>
        <v>#REF!</v>
      </c>
      <c r="N50" s="89" t="e">
        <f t="shared" si="27"/>
        <v>#REF!</v>
      </c>
      <c r="O50" s="89" t="e">
        <f t="shared" si="27"/>
        <v>#REF!</v>
      </c>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row>
    <row r="51" spans="2:52" s="9" customFormat="1" ht="20.100000000000001" customHeight="1" x14ac:dyDescent="0.3">
      <c r="B51" s="352"/>
      <c r="C51" s="322"/>
      <c r="D51" s="353"/>
      <c r="E51" s="353"/>
      <c r="F51" s="353"/>
      <c r="G51" s="353"/>
      <c r="H51" s="353"/>
      <c r="I51" s="353"/>
      <c r="J51" s="353"/>
      <c r="K51" s="353"/>
      <c r="L51" s="353"/>
      <c r="M51" s="353"/>
      <c r="N51" s="353"/>
      <c r="O51" s="353"/>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row>
    <row r="52" spans="2:52" s="5" customFormat="1" ht="20.100000000000001" customHeight="1" thickBot="1" x14ac:dyDescent="0.35">
      <c r="B52" s="354" t="s">
        <v>467</v>
      </c>
      <c r="C52" s="322"/>
      <c r="D52" s="355"/>
      <c r="E52" s="355"/>
      <c r="F52" s="356"/>
      <c r="G52" s="355"/>
      <c r="H52" s="355"/>
      <c r="I52" s="356"/>
      <c r="J52" s="355"/>
      <c r="K52" s="355"/>
      <c r="L52" s="356"/>
      <c r="M52" s="355"/>
      <c r="N52" s="355"/>
      <c r="O52" s="356"/>
    </row>
    <row r="53" spans="2:52" s="5" customFormat="1" ht="20.100000000000001" customHeight="1" x14ac:dyDescent="0.3">
      <c r="B53" s="336" t="s">
        <v>468</v>
      </c>
      <c r="C53" s="322"/>
      <c r="D53" s="357"/>
      <c r="E53" s="358"/>
      <c r="F53" s="359">
        <f>IN_Par_22!$F$44</f>
        <v>0</v>
      </c>
      <c r="G53" s="357"/>
      <c r="H53" s="358"/>
      <c r="I53" s="359">
        <f>'IN_Par_23-24-25'!$F$45</f>
        <v>0</v>
      </c>
      <c r="J53" s="357"/>
      <c r="K53" s="358"/>
      <c r="L53" s="359">
        <f>'IN_Par_23-24-25'!$Q$45</f>
        <v>0</v>
      </c>
      <c r="M53" s="357"/>
      <c r="N53" s="358"/>
      <c r="O53" s="359">
        <f>'IN_Par_23-24-25'!$AB$45</f>
        <v>0</v>
      </c>
    </row>
    <row r="54" spans="2:52" s="5" customFormat="1" ht="20.100000000000001" customHeight="1" x14ac:dyDescent="0.3">
      <c r="B54" s="360" t="s">
        <v>469</v>
      </c>
      <c r="C54" s="322"/>
      <c r="D54" s="331"/>
      <c r="E54" s="361"/>
      <c r="F54" s="362">
        <f>IN_Par_22!$E$85</f>
        <v>0</v>
      </c>
      <c r="G54" s="331"/>
      <c r="H54" s="361"/>
      <c r="I54" s="362">
        <f>+'IN_Par_23-24-25'!E86</f>
        <v>0</v>
      </c>
      <c r="J54" s="331"/>
      <c r="K54" s="361"/>
      <c r="L54" s="362">
        <f>+'IN_Par_23-24-25'!P86</f>
        <v>0</v>
      </c>
      <c r="M54" s="331"/>
      <c r="N54" s="361"/>
      <c r="O54" s="362">
        <f>+'IN_Par_23-24-25'!AA86</f>
        <v>0</v>
      </c>
    </row>
    <row r="55" spans="2:52" s="5" customFormat="1" ht="20.100000000000001" customHeight="1" x14ac:dyDescent="0.3">
      <c r="B55" s="325" t="s">
        <v>470</v>
      </c>
      <c r="C55" s="322"/>
      <c r="D55" s="331"/>
      <c r="E55" s="361"/>
      <c r="F55" s="363" t="e">
        <f>+IN_Par_22!E86</f>
        <v>#DIV/0!</v>
      </c>
      <c r="G55" s="331"/>
      <c r="H55" s="361"/>
      <c r="I55" s="363" t="e">
        <f>+'IN_Par_23-24-25'!E87</f>
        <v>#DIV/0!</v>
      </c>
      <c r="J55" s="331"/>
      <c r="K55" s="361"/>
      <c r="L55" s="363" t="e">
        <f>+'IN_Par_23-24-25'!P87</f>
        <v>#REF!</v>
      </c>
      <c r="M55" s="331"/>
      <c r="N55" s="361"/>
      <c r="O55" s="363" t="e">
        <f>+'IN_Par_23-24-25'!AA87</f>
        <v>#REF!</v>
      </c>
    </row>
    <row r="56" spans="2:52" s="5" customFormat="1" ht="20.100000000000001" customHeight="1" thickBot="1" x14ac:dyDescent="0.35">
      <c r="B56" s="364" t="s">
        <v>471</v>
      </c>
      <c r="C56" s="365"/>
      <c r="D56" s="366"/>
      <c r="E56" s="367"/>
      <c r="F56" s="394">
        <f>+IN_Par_22!E87</f>
        <v>0</v>
      </c>
      <c r="G56" s="366"/>
      <c r="H56" s="367"/>
      <c r="I56" s="363">
        <f>+'IN_Par_23-24-25'!E88</f>
        <v>0</v>
      </c>
      <c r="J56" s="366"/>
      <c r="K56" s="367"/>
      <c r="L56" s="363">
        <f>+'IN_Par_23-24-25'!P88</f>
        <v>0</v>
      </c>
      <c r="M56" s="366"/>
      <c r="N56" s="367"/>
      <c r="O56" s="363">
        <f>+'IN_Par_23-24-25'!AA88</f>
        <v>0</v>
      </c>
    </row>
    <row r="57" spans="2:52" s="5" customFormat="1" ht="20.100000000000001" customHeight="1" x14ac:dyDescent="0.3">
      <c r="B57" s="347"/>
      <c r="C57" s="316"/>
      <c r="D57" s="348"/>
      <c r="E57" s="348"/>
      <c r="F57" s="349"/>
      <c r="G57" s="348"/>
      <c r="H57" s="348"/>
      <c r="I57" s="349"/>
      <c r="J57" s="348"/>
      <c r="K57" s="348"/>
      <c r="L57" s="349"/>
      <c r="M57" s="348"/>
      <c r="N57" s="348"/>
      <c r="O57" s="349"/>
    </row>
    <row r="58" spans="2:52" s="5" customFormat="1" ht="20.100000000000001" customHeight="1" thickBot="1" x14ac:dyDescent="0.35">
      <c r="B58" s="354" t="s">
        <v>472</v>
      </c>
      <c r="C58" s="322"/>
      <c r="D58" s="355"/>
      <c r="E58" s="355"/>
      <c r="F58" s="368"/>
      <c r="G58" s="355"/>
      <c r="H58" s="355"/>
      <c r="I58" s="368"/>
      <c r="J58" s="355"/>
      <c r="K58" s="355"/>
      <c r="L58" s="368"/>
      <c r="M58" s="355"/>
      <c r="N58" s="355"/>
      <c r="O58" s="368"/>
    </row>
    <row r="59" spans="2:52" s="5" customFormat="1" ht="20.100000000000001" customHeight="1" x14ac:dyDescent="0.3">
      <c r="B59" s="336" t="s">
        <v>473</v>
      </c>
      <c r="C59" s="322"/>
      <c r="D59" s="357"/>
      <c r="E59" s="358"/>
      <c r="F59" s="395">
        <f>IN_Par_22!$E$57</f>
        <v>0</v>
      </c>
      <c r="G59" s="505"/>
      <c r="H59" s="358"/>
      <c r="I59" s="395">
        <f>+'IN_Par_23-24-25'!E58</f>
        <v>0</v>
      </c>
      <c r="J59" s="357"/>
      <c r="K59" s="358"/>
      <c r="L59" s="510">
        <f>+'IN_Par_23-24-25'!P58</f>
        <v>0</v>
      </c>
      <c r="M59" s="357"/>
      <c r="N59" s="358"/>
      <c r="O59" s="510">
        <f>+'IN_Par_23-24-25'!AA58</f>
        <v>0</v>
      </c>
    </row>
    <row r="60" spans="2:52" s="5" customFormat="1" ht="20.100000000000001" customHeight="1" x14ac:dyDescent="0.3">
      <c r="B60" s="325" t="s">
        <v>474</v>
      </c>
      <c r="C60" s="322"/>
      <c r="D60" s="331"/>
      <c r="E60" s="361"/>
      <c r="F60" s="396">
        <f>IN_Par_22!$E$58</f>
        <v>0</v>
      </c>
      <c r="G60" s="506"/>
      <c r="H60" s="361"/>
      <c r="I60" s="396">
        <f>+'IN_Par_23-24-25'!E59</f>
        <v>0</v>
      </c>
      <c r="J60" s="331"/>
      <c r="K60" s="508"/>
      <c r="L60" s="396">
        <f>+'IN_Par_23-24-25'!P59</f>
        <v>0</v>
      </c>
      <c r="M60" s="331"/>
      <c r="N60" s="361"/>
      <c r="O60" s="396">
        <f>+'IN_Par_23-24-25'!AA59</f>
        <v>0</v>
      </c>
    </row>
    <row r="61" spans="2:52" s="5" customFormat="1" ht="20.100000000000001" customHeight="1" x14ac:dyDescent="0.3">
      <c r="B61" s="346" t="s">
        <v>475</v>
      </c>
      <c r="C61" s="322"/>
      <c r="D61" s="331"/>
      <c r="E61" s="361"/>
      <c r="F61" s="397">
        <f>SUM(F59:F60)</f>
        <v>0</v>
      </c>
      <c r="G61" s="506"/>
      <c r="H61" s="361"/>
      <c r="I61" s="397">
        <f>SUM(I59:I60)</f>
        <v>0</v>
      </c>
      <c r="J61" s="331"/>
      <c r="K61" s="361"/>
      <c r="L61" s="509">
        <f>SUM(L59:L60)</f>
        <v>0</v>
      </c>
      <c r="M61" s="331"/>
      <c r="N61" s="361"/>
      <c r="O61" s="397">
        <f>SUM(O59:O60)</f>
        <v>0</v>
      </c>
    </row>
    <row r="62" spans="2:52" s="5" customFormat="1" ht="20.100000000000001" customHeight="1" thickBot="1" x14ac:dyDescent="0.35">
      <c r="B62" s="333" t="s">
        <v>476</v>
      </c>
      <c r="C62" s="365"/>
      <c r="D62" s="366"/>
      <c r="E62" s="367"/>
      <c r="F62" s="398">
        <f>1+F61</f>
        <v>1</v>
      </c>
      <c r="G62" s="507"/>
      <c r="H62" s="367"/>
      <c r="I62" s="398">
        <f>1+I61</f>
        <v>1</v>
      </c>
      <c r="J62" s="366"/>
      <c r="K62" s="367"/>
      <c r="L62" s="398">
        <f>1+L61</f>
        <v>1</v>
      </c>
      <c r="M62" s="366"/>
      <c r="N62" s="367"/>
      <c r="O62" s="398">
        <f>1+O61</f>
        <v>1</v>
      </c>
    </row>
    <row r="63" spans="2:52" s="9" customFormat="1" ht="20.100000000000001" customHeight="1" x14ac:dyDescent="0.3">
      <c r="B63" s="369"/>
      <c r="C63" s="370"/>
      <c r="D63" s="261"/>
      <c r="E63" s="261"/>
      <c r="F63" s="82"/>
      <c r="G63" s="371"/>
      <c r="H63" s="371"/>
      <c r="I63" s="92"/>
      <c r="J63" s="371"/>
      <c r="K63" s="371"/>
      <c r="L63" s="92"/>
      <c r="M63" s="371"/>
      <c r="N63" s="371"/>
      <c r="O63" s="92"/>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row>
    <row r="64" spans="2:52" s="9" customFormat="1" ht="20.100000000000001" customHeight="1" thickBot="1" x14ac:dyDescent="0.35">
      <c r="B64" s="354" t="s">
        <v>477</v>
      </c>
      <c r="C64" s="355"/>
      <c r="D64" s="355"/>
      <c r="E64" s="355"/>
      <c r="F64" s="368"/>
      <c r="G64" s="355"/>
      <c r="H64" s="355"/>
      <c r="I64" s="368"/>
      <c r="J64" s="355"/>
      <c r="K64" s="355"/>
      <c r="L64" s="368"/>
      <c r="M64" s="355"/>
      <c r="N64" s="355"/>
      <c r="O64" s="368"/>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row>
    <row r="65" spans="2:52" s="11" customFormat="1" ht="20.100000000000001" customHeight="1" x14ac:dyDescent="0.25">
      <c r="B65" s="500" t="s">
        <v>478</v>
      </c>
      <c r="D65" s="357"/>
      <c r="E65" s="358"/>
      <c r="F65" s="501">
        <f>T_ante_detr.4.6!C82</f>
        <v>1.7000000000000001E-2</v>
      </c>
      <c r="G65" s="357"/>
      <c r="H65" s="358"/>
      <c r="I65" s="501">
        <f>T_ante_detr.4.6!D82</f>
        <v>1.7000000000000001E-2</v>
      </c>
      <c r="J65" s="357"/>
      <c r="K65" s="358"/>
      <c r="L65" s="501">
        <f>T_ante_detr.4.6!E82</f>
        <v>1.7000000000000001E-2</v>
      </c>
      <c r="M65" s="357"/>
      <c r="N65" s="358"/>
      <c r="O65" s="501">
        <f>T_ante_detr.4.6!F82</f>
        <v>1.7000000000000001E-2</v>
      </c>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row>
    <row r="66" spans="2:52" s="9" customFormat="1" ht="20.100000000000001" customHeight="1" x14ac:dyDescent="0.3">
      <c r="B66" s="325" t="s">
        <v>479</v>
      </c>
      <c r="C66" s="322"/>
      <c r="D66" s="331"/>
      <c r="E66" s="361"/>
      <c r="F66" s="372">
        <f>T_ante_detr.4.6!C83</f>
        <v>0</v>
      </c>
      <c r="G66" s="331"/>
      <c r="H66" s="361"/>
      <c r="I66" s="372">
        <f>T_ante_detr.4.6!D83</f>
        <v>0</v>
      </c>
      <c r="J66" s="331"/>
      <c r="K66" s="361"/>
      <c r="L66" s="372">
        <f>T_ante_detr.4.6!E83</f>
        <v>0</v>
      </c>
      <c r="M66" s="331"/>
      <c r="N66" s="361"/>
      <c r="O66" s="372">
        <f>T_ante_detr.4.6!F83</f>
        <v>0</v>
      </c>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row>
    <row r="67" spans="2:52" s="9" customFormat="1" ht="20.100000000000001" customHeight="1" x14ac:dyDescent="0.3">
      <c r="B67" s="325" t="s">
        <v>480</v>
      </c>
      <c r="C67" s="322"/>
      <c r="D67" s="331"/>
      <c r="E67" s="361"/>
      <c r="F67" s="372">
        <f>T_ante_detr.4.6!C84</f>
        <v>0</v>
      </c>
      <c r="G67" s="331"/>
      <c r="H67" s="361"/>
      <c r="I67" s="372">
        <f>T_ante_detr.4.6!D84</f>
        <v>0</v>
      </c>
      <c r="J67" s="331"/>
      <c r="K67" s="361"/>
      <c r="L67" s="372">
        <f>T_ante_detr.4.6!E84</f>
        <v>0</v>
      </c>
      <c r="M67" s="331"/>
      <c r="N67" s="361"/>
      <c r="O67" s="372">
        <f>T_ante_detr.4.6!F84</f>
        <v>0</v>
      </c>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row>
    <row r="68" spans="2:52" s="9" customFormat="1" ht="20.100000000000001" customHeight="1" x14ac:dyDescent="0.3">
      <c r="B68" s="325" t="s">
        <v>481</v>
      </c>
      <c r="C68" s="322"/>
      <c r="D68" s="331"/>
      <c r="E68" s="361"/>
      <c r="F68" s="372">
        <f>T_ante_detr.4.6!C85</f>
        <v>0</v>
      </c>
      <c r="G68" s="331"/>
      <c r="H68" s="361"/>
      <c r="I68" s="372">
        <f>T_ante_detr.4.6!D85</f>
        <v>0</v>
      </c>
      <c r="J68" s="331"/>
      <c r="K68" s="361"/>
      <c r="L68" s="372">
        <f>T_ante_detr.4.6!E85</f>
        <v>0</v>
      </c>
      <c r="M68" s="331"/>
      <c r="N68" s="361"/>
      <c r="O68" s="372">
        <f>T_ante_detr.4.6!F85</f>
        <v>0</v>
      </c>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row>
    <row r="69" spans="2:52" s="9" customFormat="1" ht="20.100000000000001" customHeight="1" x14ac:dyDescent="0.3">
      <c r="B69" s="325" t="s">
        <v>482</v>
      </c>
      <c r="C69" s="322"/>
      <c r="D69" s="331"/>
      <c r="E69" s="361"/>
      <c r="F69" s="372">
        <f>T_ante_detr.4.6!C86</f>
        <v>0</v>
      </c>
      <c r="G69" s="331"/>
      <c r="H69" s="361"/>
      <c r="I69" s="372">
        <f>T_ante_detr.4.6!D86</f>
        <v>0</v>
      </c>
      <c r="J69" s="331"/>
      <c r="K69" s="361"/>
      <c r="L69" s="372">
        <f>T_ante_detr.4.6!E86</f>
        <v>0</v>
      </c>
      <c r="M69" s="331"/>
      <c r="N69" s="361"/>
      <c r="O69" s="372">
        <f>T_ante_detr.4.6!F86</f>
        <v>0</v>
      </c>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row>
    <row r="70" spans="2:52" s="9" customFormat="1" ht="20.100000000000001" customHeight="1" x14ac:dyDescent="0.3">
      <c r="B70" s="346" t="s">
        <v>483</v>
      </c>
      <c r="C70" s="322"/>
      <c r="D70" s="331"/>
      <c r="E70" s="361"/>
      <c r="F70" s="399">
        <f>T_ante_detr.4.6!C87</f>
        <v>1.7000000000000001E-2</v>
      </c>
      <c r="G70" s="331"/>
      <c r="H70" s="361"/>
      <c r="I70" s="399">
        <f>T_ante_detr.4.6!D87</f>
        <v>1.7000000000000001E-2</v>
      </c>
      <c r="J70" s="331"/>
      <c r="K70" s="361"/>
      <c r="L70" s="399">
        <f>T_ante_detr.4.6!E87</f>
        <v>1.7000000000000001E-2</v>
      </c>
      <c r="M70" s="331"/>
      <c r="N70" s="361"/>
      <c r="O70" s="399">
        <f>T_ante_detr.4.6!F87</f>
        <v>1.7000000000000001E-2</v>
      </c>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row>
    <row r="71" spans="2:52" s="9" customFormat="1" ht="20.100000000000001" customHeight="1" x14ac:dyDescent="0.3">
      <c r="B71" s="351" t="s">
        <v>484</v>
      </c>
      <c r="C71" s="322"/>
      <c r="D71" s="331"/>
      <c r="E71" s="361"/>
      <c r="F71" s="499">
        <f>(1+F70)</f>
        <v>1.0169999999999999</v>
      </c>
      <c r="G71" s="331"/>
      <c r="H71" s="361"/>
      <c r="I71" s="499">
        <f>(1+I70)</f>
        <v>1.0169999999999999</v>
      </c>
      <c r="J71" s="331"/>
      <c r="K71" s="361"/>
      <c r="L71" s="499">
        <f>(1+L70)</f>
        <v>1.0169999999999999</v>
      </c>
      <c r="M71" s="331"/>
      <c r="N71" s="361"/>
      <c r="O71" s="499">
        <f>(1+O70)</f>
        <v>1.0169999999999999</v>
      </c>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row>
    <row r="72" spans="2:52" s="9" customFormat="1" ht="20.100000000000001" customHeight="1" x14ac:dyDescent="0.3">
      <c r="B72" s="373" t="s">
        <v>485</v>
      </c>
      <c r="C72" s="335"/>
      <c r="D72" s="331"/>
      <c r="E72" s="361"/>
      <c r="F72" s="93" t="e">
        <f>F50</f>
        <v>#REF!</v>
      </c>
      <c r="G72" s="331"/>
      <c r="H72" s="361"/>
      <c r="I72" s="93" t="e">
        <f>I50</f>
        <v>#REF!</v>
      </c>
      <c r="J72" s="331"/>
      <c r="K72" s="361"/>
      <c r="L72" s="93" t="e">
        <f>L50</f>
        <v>#REF!</v>
      </c>
      <c r="M72" s="331"/>
      <c r="N72" s="361"/>
      <c r="O72" s="93" t="e">
        <f>O50</f>
        <v>#REF!</v>
      </c>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row>
    <row r="73" spans="2:52" s="9" customFormat="1" ht="20.100000000000001" customHeight="1" x14ac:dyDescent="0.3">
      <c r="B73" s="374" t="s">
        <v>486</v>
      </c>
      <c r="C73" s="335"/>
      <c r="D73" s="331"/>
      <c r="E73" s="361"/>
      <c r="F73" s="375" t="e">
        <f>T_ante_detr.4.6!C91</f>
        <v>#REF!</v>
      </c>
      <c r="G73" s="331"/>
      <c r="H73" s="361"/>
      <c r="I73" s="375" t="e">
        <f>+T_ante_detr.4.6!D91</f>
        <v>#REF!</v>
      </c>
      <c r="J73" s="331"/>
      <c r="K73" s="361"/>
      <c r="L73" s="375" t="e">
        <f>+T_ante_detr.4.6!E91</f>
        <v>#REF!</v>
      </c>
      <c r="M73" s="331"/>
      <c r="N73" s="361"/>
      <c r="O73" s="375" t="e">
        <f>+T_ante_detr.4.6!F91</f>
        <v>#REF!</v>
      </c>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row>
    <row r="74" spans="2:52" s="9" customFormat="1" ht="20.100000000000001" customHeight="1" x14ac:dyDescent="0.3">
      <c r="B74" s="374" t="s">
        <v>487</v>
      </c>
      <c r="C74" s="335"/>
      <c r="D74" s="331"/>
      <c r="E74" s="361"/>
      <c r="F74" s="375" t="e">
        <f>T_ante_detr.4.6!C92</f>
        <v>#REF!</v>
      </c>
      <c r="G74" s="331"/>
      <c r="H74" s="361"/>
      <c r="I74" s="375" t="e">
        <f>+T_ante_detr.4.6!D92</f>
        <v>#REF!</v>
      </c>
      <c r="J74" s="331"/>
      <c r="K74" s="361"/>
      <c r="L74" s="375" t="e">
        <f>+T_ante_detr.4.6!E92</f>
        <v>#REF!</v>
      </c>
      <c r="M74" s="331"/>
      <c r="N74" s="361"/>
      <c r="O74" s="375" t="e">
        <f>+T_ante_detr.4.6!F92</f>
        <v>#REF!</v>
      </c>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row>
    <row r="75" spans="2:52" s="9" customFormat="1" ht="20.100000000000001" customHeight="1" x14ac:dyDescent="0.3">
      <c r="B75" s="373" t="s">
        <v>488</v>
      </c>
      <c r="D75" s="331"/>
      <c r="E75" s="361"/>
      <c r="F75" s="94" t="e">
        <f>+F73+F74</f>
        <v>#REF!</v>
      </c>
      <c r="G75" s="331"/>
      <c r="H75" s="361"/>
      <c r="I75" s="94" t="e">
        <f>+I73+I74</f>
        <v>#REF!</v>
      </c>
      <c r="J75" s="331"/>
      <c r="K75" s="361"/>
      <c r="L75" s="94" t="e">
        <f>+L73+L74</f>
        <v>#REF!</v>
      </c>
      <c r="M75" s="331"/>
      <c r="N75" s="361"/>
      <c r="O75" s="94" t="e">
        <f>+O73+O74</f>
        <v>#REF!</v>
      </c>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row>
    <row r="76" spans="2:52" s="9" customFormat="1" ht="20.100000000000001" customHeight="1" thickBot="1" x14ac:dyDescent="0.35">
      <c r="B76" s="333" t="s">
        <v>489</v>
      </c>
      <c r="C76" s="322"/>
      <c r="D76" s="366"/>
      <c r="E76" s="367"/>
      <c r="F76" s="95" t="e">
        <f>+F72/F75</f>
        <v>#REF!</v>
      </c>
      <c r="G76" s="366"/>
      <c r="H76" s="367"/>
      <c r="I76" s="95" t="e">
        <f>+I72/I75</f>
        <v>#REF!</v>
      </c>
      <c r="J76" s="366"/>
      <c r="K76" s="367"/>
      <c r="L76" s="95" t="e">
        <f>+L72/L75</f>
        <v>#REF!</v>
      </c>
      <c r="M76" s="366"/>
      <c r="N76" s="367"/>
      <c r="O76" s="95" t="e">
        <f>+O72/O75</f>
        <v>#REF!</v>
      </c>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row>
    <row r="77" spans="2:52" s="5" customFormat="1" ht="20.100000000000001" customHeight="1" thickBot="1" x14ac:dyDescent="0.35">
      <c r="B77" s="334"/>
      <c r="C77" s="335"/>
      <c r="D77" s="261"/>
      <c r="E77" s="261"/>
      <c r="F77" s="376"/>
      <c r="G77" s="261"/>
      <c r="H77" s="261"/>
      <c r="I77" s="376"/>
      <c r="J77" s="261"/>
      <c r="K77" s="261"/>
      <c r="L77" s="376"/>
      <c r="M77" s="261"/>
      <c r="N77" s="261"/>
      <c r="O77" s="376"/>
    </row>
    <row r="78" spans="2:52" s="5" customFormat="1" ht="20.100000000000001" customHeight="1" x14ac:dyDescent="0.3">
      <c r="B78" s="520" t="s">
        <v>490</v>
      </c>
      <c r="D78" s="357"/>
      <c r="E78" s="358"/>
      <c r="F78" s="96" t="e">
        <f>IF(F72&lt;=F75*F71,F72,F75*F71)</f>
        <v>#REF!</v>
      </c>
      <c r="G78" s="358"/>
      <c r="H78" s="358"/>
      <c r="I78" s="96" t="e">
        <f>IF(I72&lt;=I75*I71,I72,I75*I71)</f>
        <v>#REF!</v>
      </c>
      <c r="J78" s="358"/>
      <c r="K78" s="358"/>
      <c r="L78" s="96" t="e">
        <f>IF(L72&lt;=L75*L71,L72,L75*L71)</f>
        <v>#REF!</v>
      </c>
      <c r="M78" s="358"/>
      <c r="N78" s="358"/>
      <c r="O78" s="96" t="e">
        <f>IF(O72&lt;=O75*O71,O72,O75*O71)</f>
        <v>#REF!</v>
      </c>
    </row>
    <row r="79" spans="2:52" s="5" customFormat="1" ht="20.100000000000001" customHeight="1" thickBot="1" x14ac:dyDescent="0.35">
      <c r="B79" s="519" t="s">
        <v>491</v>
      </c>
      <c r="D79" s="366"/>
      <c r="E79" s="367"/>
      <c r="F79" s="97" t="e">
        <f>IF(F76&lt;=F71,0,F72-F78)</f>
        <v>#REF!</v>
      </c>
      <c r="G79" s="331"/>
      <c r="H79" s="361"/>
      <c r="I79" s="97" t="e">
        <f>IF(I76&lt;=I71,0,I72-I78)</f>
        <v>#REF!</v>
      </c>
      <c r="J79" s="367"/>
      <c r="K79" s="367"/>
      <c r="L79" s="97" t="e">
        <f>IF(L76&lt;=L71,0,L72-L78)</f>
        <v>#REF!</v>
      </c>
      <c r="M79" s="367"/>
      <c r="N79" s="367"/>
      <c r="O79" s="97" t="e">
        <f>IF(O76&lt;=O71,0,O72-O78)</f>
        <v>#REF!</v>
      </c>
    </row>
    <row r="80" spans="2:52" s="9" customFormat="1" ht="20.100000000000001" customHeight="1" thickBot="1" x14ac:dyDescent="0.35">
      <c r="B80" s="369"/>
      <c r="C80" s="335"/>
      <c r="D80" s="371"/>
      <c r="E80" s="371"/>
      <c r="F80" s="92"/>
      <c r="G80" s="371"/>
      <c r="H80" s="371"/>
      <c r="I80" s="92"/>
      <c r="J80" s="371"/>
      <c r="K80" s="371"/>
      <c r="L80" s="92"/>
      <c r="M80" s="371"/>
      <c r="N80" s="371"/>
      <c r="O80" s="92"/>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row>
    <row r="81" spans="1:52" s="5" customFormat="1" ht="20.100000000000001" customHeight="1" thickBot="1" x14ac:dyDescent="0.35">
      <c r="B81" s="377" t="s">
        <v>492</v>
      </c>
      <c r="D81" s="512" t="e">
        <f>T_post_detr.4.6!F102</f>
        <v>#REF!</v>
      </c>
      <c r="E81" s="513" t="e">
        <f>T_post_detr.4.6!G102</f>
        <v>#REF!</v>
      </c>
      <c r="F81" s="96" t="e">
        <f>IF(IN_Rimd!$C$16="ERRORE, LA SOMMA DELLE CELLE DIFFERISCE DAL TOTALE
PER UN IMPORTO PARI A:","ERRORE",D81+E81)</f>
        <v>#REF!</v>
      </c>
      <c r="G81" s="512" t="e">
        <f>T_post_detr.4.6!K102</f>
        <v>#REF!</v>
      </c>
      <c r="H81" s="513" t="e">
        <f>T_post_detr.4.6!L102</f>
        <v>#REF!</v>
      </c>
      <c r="I81" s="96" t="e">
        <f>IF(IN_Rimd!$H$16="ERRORE, LA SOMMA DELLE CELLE DIFFERISCE DAL TOTALE
PER UN IMPORTO PARI A:","ERRORE",G81+H81)</f>
        <v>#REF!</v>
      </c>
      <c r="J81" s="512" t="e">
        <f>T_post_detr.4.6!P102</f>
        <v>#REF!</v>
      </c>
      <c r="K81" s="513" t="e">
        <f>T_post_detr.4.6!Q102</f>
        <v>#REF!</v>
      </c>
      <c r="L81" s="96" t="e">
        <f>IF(IN_Rimd!$M$16="ERRORE, LA SOMMA DELLE CELLE DIFFERISCE DAL TOTALE
PER UN IMPORTO PARI A:","ERRORE",J81+K81)</f>
        <v>#REF!</v>
      </c>
      <c r="M81" s="512" t="e">
        <f>T_post_detr.4.6!U102</f>
        <v>#REF!</v>
      </c>
      <c r="N81" s="513" t="e">
        <f>T_post_detr.4.6!V102</f>
        <v>#REF!</v>
      </c>
      <c r="O81" s="96" t="e">
        <f>IF(IN_Rimd!$R$16="ERRORE, LA SOMMA DELLE CELLE DIFFERISCE DAL TOTALE
PER UN IMPORTO PARI A:","ERRORE",M81+N81)</f>
        <v>#REF!</v>
      </c>
    </row>
    <row r="82" spans="1:52" s="5" customFormat="1" ht="20.100000000000001" customHeight="1" thickBot="1" x14ac:dyDescent="0.35">
      <c r="B82" s="377" t="s">
        <v>493</v>
      </c>
      <c r="D82" s="514" t="e">
        <f>T_post_detr.4.6!F103</f>
        <v>#REF!</v>
      </c>
      <c r="E82" s="511" t="e">
        <f>T_post_detr.4.6!G103</f>
        <v>#REF!</v>
      </c>
      <c r="F82" s="515" t="e">
        <f>IF(IN_Rimd!$C$16="ERRORE, LA SOMMA DELLE CELLE DIFFERISCE DAL TOTALE
PER UN IMPORTO PARI A:","ERRORE",D82+E82)</f>
        <v>#REF!</v>
      </c>
      <c r="G82" s="514" t="e">
        <f>T_post_detr.4.6!K103</f>
        <v>#REF!</v>
      </c>
      <c r="H82" s="511" t="e">
        <f>T_post_detr.4.6!L103</f>
        <v>#REF!</v>
      </c>
      <c r="I82" s="515" t="e">
        <f>IF(IN_Rimd!$H$16="ERRORE, LA SOMMA DELLE CELLE DIFFERISCE DAL TOTALE
PER UN IMPORTO PARI A:","ERRORE",G82+H82)</f>
        <v>#REF!</v>
      </c>
      <c r="J82" s="514" t="e">
        <f>T_post_detr.4.6!P103</f>
        <v>#REF!</v>
      </c>
      <c r="K82" s="511" t="e">
        <f>T_post_detr.4.6!Q103</f>
        <v>#REF!</v>
      </c>
      <c r="L82" s="515" t="e">
        <f>IF(IN_Rimd!$M$16="ERRORE, LA SOMMA DELLE CELLE DIFFERISCE DAL TOTALE
PER UN IMPORTO PARI A:","ERRORE",J82+K82)</f>
        <v>#REF!</v>
      </c>
      <c r="M82" s="514" t="e">
        <f>T_post_detr.4.6!U103</f>
        <v>#REF!</v>
      </c>
      <c r="N82" s="511" t="e">
        <f>T_post_detr.4.6!V103</f>
        <v>#REF!</v>
      </c>
      <c r="O82" s="515" t="e">
        <f>IF(IN_Rimd!$R$16="ERRORE, LA SOMMA DELLE CELLE DIFFERISCE DAL TOTALE
PER UN IMPORTO PARI A:","ERRORE",M82+N82)</f>
        <v>#REF!</v>
      </c>
    </row>
    <row r="83" spans="1:52" s="403" customFormat="1" ht="17.25" customHeight="1" thickBot="1" x14ac:dyDescent="0.35">
      <c r="B83" s="402" t="s">
        <v>494</v>
      </c>
      <c r="C83" s="5"/>
      <c r="D83" s="516" t="e">
        <f>SUM(D81:D82)</f>
        <v>#REF!</v>
      </c>
      <c r="E83" s="517" t="e">
        <f>SUM(E81:E82)</f>
        <v>#REF!</v>
      </c>
      <c r="F83" s="518" t="e">
        <f>IF(IN_Rimd!$C$16="ERRORE, LA SOMMA DELLE CELLE DIFFERISCE DAL TOTALE
PER UN IMPORTO PARI A:","ERRORE",D83+E83)</f>
        <v>#REF!</v>
      </c>
      <c r="G83" s="516" t="e">
        <f>SUM(G81:G82)</f>
        <v>#REF!</v>
      </c>
      <c r="H83" s="517" t="e">
        <f>SUM(H81:H82)</f>
        <v>#REF!</v>
      </c>
      <c r="I83" s="518" t="e">
        <f>IF(IN_Rimd!$H$16="ERRORE, LA SOMMA DELLE CELLE DIFFERISCE DAL TOTALE
PER UN IMPORTO PARI A:","ERRORE",G83+H83)</f>
        <v>#REF!</v>
      </c>
      <c r="J83" s="516" t="e">
        <f>SUM(J81:J82)</f>
        <v>#REF!</v>
      </c>
      <c r="K83" s="517" t="e">
        <f>SUM(K81:K82)</f>
        <v>#REF!</v>
      </c>
      <c r="L83" s="518" t="e">
        <f>IF(IN_Rimd!$M$16="ERRORE, LA SOMMA DELLE CELLE DIFFERISCE DAL TOTALE
PER UN IMPORTO PARI A:","ERRORE",J83+K83)</f>
        <v>#REF!</v>
      </c>
      <c r="M83" s="516" t="e">
        <f>SUM(M81:M82)</f>
        <v>#REF!</v>
      </c>
      <c r="N83" s="517" t="e">
        <f>SUM(N81:N82)</f>
        <v>#REF!</v>
      </c>
      <c r="O83" s="518" t="e">
        <f>IF(IN_Rimd!$R$16="ERRORE, LA SOMMA DELLE CELLE DIFFERISCE DAL TOTALE
PER UN IMPORTO PARI A:","ERRORE",M83+N83)</f>
        <v>#REF!</v>
      </c>
    </row>
    <row r="84" spans="1:52" s="9" customFormat="1" ht="20.100000000000001" customHeight="1" thickBot="1" x14ac:dyDescent="0.35">
      <c r="B84" s="369"/>
      <c r="C84" s="5"/>
      <c r="D84" s="261"/>
      <c r="E84" s="261"/>
      <c r="F84" s="188" t="e">
        <f>IF(F83="ERRORE","controllare distribuzione delta  (∑Ta-∑Tmax) ","")</f>
        <v>#REF!</v>
      </c>
      <c r="G84" s="371"/>
      <c r="H84" s="371"/>
      <c r="I84" s="188" t="e">
        <f>IF(I83="ERRORE","controllare distribuzione delta  (∑Ta-∑Tmax) ","")</f>
        <v>#REF!</v>
      </c>
      <c r="J84" s="371"/>
      <c r="K84" s="371"/>
      <c r="L84" s="188" t="e">
        <f>IF(L83="ERRORE","controllare distribuzione delta  (∑Ta-∑Tmax) ","")</f>
        <v>#REF!</v>
      </c>
      <c r="M84" s="371"/>
      <c r="N84" s="371"/>
      <c r="O84" s="188" t="e">
        <f>IF(O83="ERRORE","controllare distribuzione delta  (∑Ta-∑Tmax) ","")</f>
        <v>#REF!</v>
      </c>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row>
    <row r="85" spans="1:52" s="5" customFormat="1" ht="20.100000000000001" customHeight="1" thickBot="1" x14ac:dyDescent="0.35">
      <c r="B85" s="521" t="s">
        <v>495</v>
      </c>
      <c r="D85" s="357"/>
      <c r="E85" s="358"/>
      <c r="F85" s="658" t="e">
        <f>'IN_COexp-RC-T'!#REF!</f>
        <v>#REF!</v>
      </c>
      <c r="G85" s="358"/>
      <c r="H85" s="358"/>
      <c r="I85" s="658">
        <f>'IN_COexp-RC-T'!C19</f>
        <v>0</v>
      </c>
      <c r="J85" s="358"/>
      <c r="K85" s="358"/>
      <c r="L85" s="658">
        <f>'IN_COexp-RC-T'!D19</f>
        <v>0</v>
      </c>
      <c r="M85" s="358"/>
      <c r="N85" s="358"/>
      <c r="O85" s="658">
        <f>'IN_COexp-RC-T'!E19</f>
        <v>0</v>
      </c>
    </row>
    <row r="86" spans="1:52" s="5" customFormat="1" ht="20.100000000000001" customHeight="1" thickBot="1" x14ac:dyDescent="0.35">
      <c r="B86" s="521" t="s">
        <v>496</v>
      </c>
      <c r="D86" s="366"/>
      <c r="E86" s="367"/>
      <c r="F86" s="659" t="e">
        <f>'IN_COexp-RC-T'!#REF!</f>
        <v>#REF!</v>
      </c>
      <c r="G86" s="367"/>
      <c r="H86" s="367"/>
      <c r="I86" s="659">
        <f>'IN_COexp-RC-T'!C20</f>
        <v>0</v>
      </c>
      <c r="J86" s="367"/>
      <c r="K86" s="367"/>
      <c r="L86" s="659">
        <f>'IN_COexp-RC-T'!D20</f>
        <v>0</v>
      </c>
      <c r="M86" s="367"/>
      <c r="N86" s="367"/>
      <c r="O86" s="659">
        <f>'IN_COexp-RC-T'!E20</f>
        <v>0</v>
      </c>
    </row>
    <row r="87" spans="1:52" s="5" customFormat="1" ht="17.25" customHeight="1" thickBot="1" x14ac:dyDescent="0.35">
      <c r="B87" s="378"/>
      <c r="D87" s="379"/>
      <c r="E87" s="379"/>
    </row>
    <row r="88" spans="1:52" s="10" customFormat="1" ht="33.75" thickBot="1" x14ac:dyDescent="0.35">
      <c r="B88" s="523" t="s">
        <v>497</v>
      </c>
      <c r="C88" s="5"/>
      <c r="D88" s="357"/>
      <c r="E88" s="358"/>
      <c r="F88" s="524" t="e">
        <f>F81-F85</f>
        <v>#REF!</v>
      </c>
      <c r="G88" s="357"/>
      <c r="H88" s="358"/>
      <c r="I88" s="524" t="e">
        <f>I81-I85</f>
        <v>#REF!</v>
      </c>
      <c r="J88" s="357"/>
      <c r="K88" s="358"/>
      <c r="L88" s="524" t="e">
        <f>L81-L85</f>
        <v>#REF!</v>
      </c>
      <c r="M88" s="357"/>
      <c r="N88" s="358"/>
      <c r="O88" s="524" t="e">
        <f>O81-O85</f>
        <v>#REF!</v>
      </c>
    </row>
    <row r="89" spans="1:52" s="10" customFormat="1" ht="33.75" thickBot="1" x14ac:dyDescent="0.35">
      <c r="B89" s="380" t="s">
        <v>498</v>
      </c>
      <c r="C89" s="5"/>
      <c r="D89" s="331"/>
      <c r="E89" s="361"/>
      <c r="F89" s="525" t="e">
        <f>F82-F86</f>
        <v>#REF!</v>
      </c>
      <c r="G89" s="331"/>
      <c r="H89" s="361"/>
      <c r="I89" s="525" t="e">
        <f>I82-I86</f>
        <v>#REF!</v>
      </c>
      <c r="J89" s="331"/>
      <c r="K89" s="361"/>
      <c r="L89" s="525" t="e">
        <f>L82-L86</f>
        <v>#REF!</v>
      </c>
      <c r="M89" s="331"/>
      <c r="N89" s="361"/>
      <c r="O89" s="525" t="e">
        <f>O82-O86</f>
        <v>#REF!</v>
      </c>
    </row>
    <row r="90" spans="1:52" s="10" customFormat="1" ht="30.75" customHeight="1" thickBot="1" x14ac:dyDescent="0.35">
      <c r="B90" s="333" t="s">
        <v>499</v>
      </c>
      <c r="C90" s="5"/>
      <c r="D90" s="366"/>
      <c r="E90" s="367"/>
      <c r="F90" s="526" t="e">
        <f>+F88+F89</f>
        <v>#REF!</v>
      </c>
      <c r="G90" s="366"/>
      <c r="H90" s="367"/>
      <c r="I90" s="526" t="e">
        <f>+I88+I89</f>
        <v>#REF!</v>
      </c>
      <c r="J90" s="366"/>
      <c r="K90" s="367"/>
      <c r="L90" s="526" t="e">
        <f>+L88+L89</f>
        <v>#REF!</v>
      </c>
      <c r="M90" s="366"/>
      <c r="N90" s="367"/>
      <c r="O90" s="526" t="e">
        <f>+O88+O89</f>
        <v>#REF!</v>
      </c>
    </row>
    <row r="91" spans="1:52" s="5" customFormat="1" ht="17.25" customHeight="1" thickBot="1" x14ac:dyDescent="0.35">
      <c r="B91" s="378"/>
      <c r="D91" s="381"/>
      <c r="E91" s="381"/>
    </row>
    <row r="92" spans="1:52" s="5" customFormat="1" ht="25.5" customHeight="1" thickBot="1" x14ac:dyDescent="0.35">
      <c r="B92" s="522" t="s">
        <v>500</v>
      </c>
      <c r="D92" s="660" t="e">
        <f>T_post_detr.4.6!F111</f>
        <v>#REF!</v>
      </c>
      <c r="E92" s="661" t="e">
        <f>T_post_detr.4.6!G111</f>
        <v>#REF!</v>
      </c>
      <c r="F92" s="91" t="e">
        <f>D92+E92</f>
        <v>#REF!</v>
      </c>
      <c r="G92" s="660" t="e">
        <f>T_post_detr.4.6!K111</f>
        <v>#REF!</v>
      </c>
      <c r="H92" s="661" t="e">
        <f>T_post_detr.4.6!L111</f>
        <v>#REF!</v>
      </c>
      <c r="I92" s="91" t="e">
        <f>G92+H92</f>
        <v>#REF!</v>
      </c>
      <c r="J92" s="660" t="e">
        <f>T_post_detr.4.6!P111</f>
        <v>#REF!</v>
      </c>
      <c r="K92" s="661" t="e">
        <f>T_post_detr.4.6!Q111</f>
        <v>#REF!</v>
      </c>
      <c r="L92" s="91" t="e">
        <f>J92+K92</f>
        <v>#REF!</v>
      </c>
      <c r="M92" s="660" t="e">
        <f>T_post_detr.4.6!U111</f>
        <v>#REF!</v>
      </c>
      <c r="N92" s="661" t="e">
        <f>T_post_detr.4.6!V111</f>
        <v>#REF!</v>
      </c>
      <c r="O92" s="91" t="e">
        <f>M92+N92</f>
        <v>#REF!</v>
      </c>
    </row>
    <row r="93" spans="1:52" s="5" customFormat="1" ht="16.5" x14ac:dyDescent="0.3">
      <c r="D93" s="8"/>
    </row>
    <row r="94" spans="1:52" s="5" customFormat="1" ht="16.5" x14ac:dyDescent="0.3"/>
    <row r="95" spans="1:52" s="9" customFormat="1" ht="20.100000000000001" customHeight="1" x14ac:dyDescent="0.3">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row>
    <row r="96" spans="1:52" s="5" customFormat="1" ht="16.5" x14ac:dyDescent="0.3"/>
    <row r="97" s="5" customFormat="1" ht="16.5" x14ac:dyDescent="0.3"/>
    <row r="98" s="5" customFormat="1" ht="16.5" x14ac:dyDescent="0.3"/>
    <row r="99" s="5" customFormat="1" ht="16.5" x14ac:dyDescent="0.3"/>
    <row r="100" s="5" customFormat="1" ht="16.5" x14ac:dyDescent="0.3"/>
    <row r="101" s="5" customFormat="1" ht="16.5" x14ac:dyDescent="0.3"/>
    <row r="102" s="5" customFormat="1" ht="16.5" x14ac:dyDescent="0.3"/>
    <row r="103" s="5" customFormat="1" ht="16.5" x14ac:dyDescent="0.3"/>
    <row r="104" s="5" customFormat="1" ht="16.5" x14ac:dyDescent="0.3"/>
    <row r="105" s="5" customFormat="1" ht="16.5" x14ac:dyDescent="0.3"/>
    <row r="106" s="5" customFormat="1" ht="16.5" x14ac:dyDescent="0.3"/>
    <row r="107" s="5" customFormat="1" ht="16.5" x14ac:dyDescent="0.3"/>
    <row r="108" s="5" customFormat="1" ht="16.5" x14ac:dyDescent="0.3"/>
    <row r="109" s="5" customFormat="1" ht="16.5" x14ac:dyDescent="0.3"/>
    <row r="110" s="5" customFormat="1" ht="16.5" x14ac:dyDescent="0.3"/>
    <row r="111" s="5" customFormat="1" ht="16.5" x14ac:dyDescent="0.3"/>
    <row r="112" s="5" customFormat="1" ht="16.5" x14ac:dyDescent="0.3"/>
    <row r="113" s="5" customFormat="1" ht="16.5" x14ac:dyDescent="0.3"/>
    <row r="114" s="5" customFormat="1" ht="16.5" x14ac:dyDescent="0.3"/>
    <row r="115" s="5" customFormat="1" ht="16.5" x14ac:dyDescent="0.3"/>
    <row r="116" s="5" customFormat="1" ht="16.5" x14ac:dyDescent="0.3"/>
    <row r="117" s="5" customFormat="1" ht="16.5" x14ac:dyDescent="0.3"/>
    <row r="118" s="311" customFormat="1" x14ac:dyDescent="0.3"/>
    <row r="119" s="311" customFormat="1" x14ac:dyDescent="0.3"/>
    <row r="120" s="311" customFormat="1" x14ac:dyDescent="0.3"/>
    <row r="121" s="311" customFormat="1" x14ac:dyDescent="0.3"/>
    <row r="122" s="311" customFormat="1" x14ac:dyDescent="0.3"/>
    <row r="123" s="311" customFormat="1" x14ac:dyDescent="0.3"/>
    <row r="124" s="311" customFormat="1" x14ac:dyDescent="0.3"/>
    <row r="125" s="311" customFormat="1" x14ac:dyDescent="0.3"/>
    <row r="126" s="311" customFormat="1" x14ac:dyDescent="0.3"/>
    <row r="127" s="311" customFormat="1" x14ac:dyDescent="0.3"/>
    <row r="128" s="311" customFormat="1" x14ac:dyDescent="0.3"/>
    <row r="129" s="311" customFormat="1" x14ac:dyDescent="0.3"/>
    <row r="130" s="311" customFormat="1" x14ac:dyDescent="0.3"/>
    <row r="131" s="311" customFormat="1" x14ac:dyDescent="0.3"/>
    <row r="132" s="311" customFormat="1" x14ac:dyDescent="0.3"/>
    <row r="133" s="311" customFormat="1" x14ac:dyDescent="0.3"/>
    <row r="134" s="311" customFormat="1" x14ac:dyDescent="0.3"/>
    <row r="135" s="311" customFormat="1" x14ac:dyDescent="0.3"/>
    <row r="136" s="311" customFormat="1" x14ac:dyDescent="0.3"/>
    <row r="137" s="311" customFormat="1" x14ac:dyDescent="0.3"/>
    <row r="138" s="311" customFormat="1" x14ac:dyDescent="0.3"/>
    <row r="139" s="311" customFormat="1" x14ac:dyDescent="0.3"/>
    <row r="140" s="311" customFormat="1" x14ac:dyDescent="0.3"/>
    <row r="141" s="311" customFormat="1" x14ac:dyDescent="0.3"/>
    <row r="142" s="311" customFormat="1" x14ac:dyDescent="0.3"/>
    <row r="143" s="311" customFormat="1" x14ac:dyDescent="0.3"/>
    <row r="144" s="311" customFormat="1" x14ac:dyDescent="0.3"/>
    <row r="145" s="311" customFormat="1" x14ac:dyDescent="0.3"/>
    <row r="146" s="311" customFormat="1" x14ac:dyDescent="0.3"/>
    <row r="147" s="311" customFormat="1" x14ac:dyDescent="0.3"/>
    <row r="148" s="311" customFormat="1" x14ac:dyDescent="0.3"/>
    <row r="149" s="311" customFormat="1" x14ac:dyDescent="0.3"/>
    <row r="150" s="311" customFormat="1" x14ac:dyDescent="0.3"/>
    <row r="151" s="311" customFormat="1" x14ac:dyDescent="0.3"/>
    <row r="152" s="311" customFormat="1" x14ac:dyDescent="0.3"/>
    <row r="153" s="311" customFormat="1" x14ac:dyDescent="0.3"/>
    <row r="154" s="311" customFormat="1" x14ac:dyDescent="0.3"/>
    <row r="155" s="311" customFormat="1" x14ac:dyDescent="0.3"/>
    <row r="156" s="311" customFormat="1" x14ac:dyDescent="0.3"/>
    <row r="157" s="311" customFormat="1" x14ac:dyDescent="0.3"/>
    <row r="158" s="311" customFormat="1" x14ac:dyDescent="0.3"/>
    <row r="159" s="311" customFormat="1" x14ac:dyDescent="0.3"/>
    <row r="160" s="311" customFormat="1" x14ac:dyDescent="0.3"/>
    <row r="161" s="311" customFormat="1" x14ac:dyDescent="0.3"/>
    <row r="162" s="311" customFormat="1" x14ac:dyDescent="0.3"/>
    <row r="163" s="311" customFormat="1" x14ac:dyDescent="0.3"/>
    <row r="164" s="311" customFormat="1" x14ac:dyDescent="0.3"/>
    <row r="165" s="311" customFormat="1" x14ac:dyDescent="0.3"/>
    <row r="166" s="311" customFormat="1" x14ac:dyDescent="0.3"/>
    <row r="167" s="311" customFormat="1" x14ac:dyDescent="0.3"/>
    <row r="168" s="311" customFormat="1" x14ac:dyDescent="0.3"/>
    <row r="169" s="311" customFormat="1" x14ac:dyDescent="0.3"/>
    <row r="170" s="311" customFormat="1" x14ac:dyDescent="0.3"/>
    <row r="171" s="311" customFormat="1" x14ac:dyDescent="0.3"/>
    <row r="172" s="311" customFormat="1" x14ac:dyDescent="0.3"/>
    <row r="173" s="311" customFormat="1" x14ac:dyDescent="0.3"/>
    <row r="174" s="311" customFormat="1" x14ac:dyDescent="0.3"/>
    <row r="175" s="311" customFormat="1" x14ac:dyDescent="0.3"/>
    <row r="176" s="311" customFormat="1" x14ac:dyDescent="0.3"/>
    <row r="177" s="311" customFormat="1" x14ac:dyDescent="0.3"/>
    <row r="178" s="311" customFormat="1" x14ac:dyDescent="0.3"/>
    <row r="179" s="311" customFormat="1" x14ac:dyDescent="0.3"/>
    <row r="180" s="311" customFormat="1" x14ac:dyDescent="0.3"/>
    <row r="181" s="311" customFormat="1" x14ac:dyDescent="0.3"/>
    <row r="182" s="311" customFormat="1" x14ac:dyDescent="0.3"/>
    <row r="183" s="311" customFormat="1" x14ac:dyDescent="0.3"/>
    <row r="184" s="311" customFormat="1" x14ac:dyDescent="0.3"/>
    <row r="185" s="311" customFormat="1" x14ac:dyDescent="0.3"/>
    <row r="186" s="311" customFormat="1" x14ac:dyDescent="0.3"/>
    <row r="187" s="311" customFormat="1" x14ac:dyDescent="0.3"/>
    <row r="188" s="311" customFormat="1" x14ac:dyDescent="0.3"/>
    <row r="189" s="311" customFormat="1" x14ac:dyDescent="0.3"/>
    <row r="190" s="311" customFormat="1" x14ac:dyDescent="0.3"/>
    <row r="191" s="311" customFormat="1" x14ac:dyDescent="0.3"/>
    <row r="192" s="311" customFormat="1" x14ac:dyDescent="0.3"/>
    <row r="193" s="311" customFormat="1" x14ac:dyDescent="0.3"/>
    <row r="194" s="311" customFormat="1" x14ac:dyDescent="0.3"/>
    <row r="195" s="311" customFormat="1" x14ac:dyDescent="0.3"/>
    <row r="196" s="311" customFormat="1" x14ac:dyDescent="0.3"/>
    <row r="197" s="311" customFormat="1" x14ac:dyDescent="0.3"/>
    <row r="198" s="311" customFormat="1" x14ac:dyDescent="0.3"/>
    <row r="199" s="311" customFormat="1" x14ac:dyDescent="0.3"/>
    <row r="200" s="311" customFormat="1" x14ac:dyDescent="0.3"/>
    <row r="201" s="311" customFormat="1" x14ac:dyDescent="0.3"/>
    <row r="202" s="311" customFormat="1" x14ac:dyDescent="0.3"/>
    <row r="203" s="311" customFormat="1" x14ac:dyDescent="0.3"/>
    <row r="204" s="311" customFormat="1" x14ac:dyDescent="0.3"/>
    <row r="205" s="311" customFormat="1" x14ac:dyDescent="0.3"/>
    <row r="206" s="311" customFormat="1" x14ac:dyDescent="0.3"/>
    <row r="207" s="311" customFormat="1" x14ac:dyDescent="0.3"/>
    <row r="208" s="311" customFormat="1" x14ac:dyDescent="0.3"/>
    <row r="209" s="311" customFormat="1" x14ac:dyDescent="0.3"/>
    <row r="210" s="311" customFormat="1" x14ac:dyDescent="0.3"/>
    <row r="211" s="311" customFormat="1" x14ac:dyDescent="0.3"/>
    <row r="212" s="311" customFormat="1" x14ac:dyDescent="0.3"/>
    <row r="213" s="311" customFormat="1" x14ac:dyDescent="0.3"/>
    <row r="214" s="311" customFormat="1" x14ac:dyDescent="0.3"/>
    <row r="215" s="311" customFormat="1" x14ac:dyDescent="0.3"/>
    <row r="216" s="311" customFormat="1" x14ac:dyDescent="0.3"/>
    <row r="217" s="311" customFormat="1" x14ac:dyDescent="0.3"/>
    <row r="218" s="311" customFormat="1" x14ac:dyDescent="0.3"/>
    <row r="219" s="311" customFormat="1" x14ac:dyDescent="0.3"/>
    <row r="220" s="311" customFormat="1" x14ac:dyDescent="0.3"/>
    <row r="221" s="311" customFormat="1" x14ac:dyDescent="0.3"/>
    <row r="222" s="311" customFormat="1" x14ac:dyDescent="0.3"/>
    <row r="223" s="311" customFormat="1" x14ac:dyDescent="0.3"/>
    <row r="224" s="311" customFormat="1" x14ac:dyDescent="0.3"/>
    <row r="225" s="311" customFormat="1" x14ac:dyDescent="0.3"/>
    <row r="226" s="311" customFormat="1" x14ac:dyDescent="0.3"/>
    <row r="227" s="311" customFormat="1" x14ac:dyDescent="0.3"/>
    <row r="228" s="311" customFormat="1" x14ac:dyDescent="0.3"/>
    <row r="229" s="311" customFormat="1" x14ac:dyDescent="0.3"/>
    <row r="230" s="311" customFormat="1" x14ac:dyDescent="0.3"/>
    <row r="231" s="311" customFormat="1" x14ac:dyDescent="0.3"/>
    <row r="232" s="311" customFormat="1" x14ac:dyDescent="0.3"/>
    <row r="233" s="311" customFormat="1" x14ac:dyDescent="0.3"/>
    <row r="234" s="311" customFormat="1" x14ac:dyDescent="0.3"/>
    <row r="235" s="311" customFormat="1" x14ac:dyDescent="0.3"/>
    <row r="236" s="311" customFormat="1" x14ac:dyDescent="0.3"/>
    <row r="237" s="311" customFormat="1" x14ac:dyDescent="0.3"/>
    <row r="238" s="311" customFormat="1" x14ac:dyDescent="0.3"/>
    <row r="239" s="311" customFormat="1" x14ac:dyDescent="0.3"/>
    <row r="240" s="311" customFormat="1" x14ac:dyDescent="0.3"/>
    <row r="241" s="311" customFormat="1" x14ac:dyDescent="0.3"/>
    <row r="242" s="311" customFormat="1" x14ac:dyDescent="0.3"/>
    <row r="243" s="311" customFormat="1" x14ac:dyDescent="0.3"/>
    <row r="244" s="311" customFormat="1" x14ac:dyDescent="0.3"/>
    <row r="245" s="311" customFormat="1" x14ac:dyDescent="0.3"/>
    <row r="246" s="311" customFormat="1" x14ac:dyDescent="0.3"/>
    <row r="247" s="311" customFormat="1" x14ac:dyDescent="0.3"/>
    <row r="248" s="311" customFormat="1" x14ac:dyDescent="0.3"/>
    <row r="249" s="311" customFormat="1" x14ac:dyDescent="0.3"/>
    <row r="250" s="311" customFormat="1" x14ac:dyDescent="0.3"/>
    <row r="251" s="311" customFormat="1" x14ac:dyDescent="0.3"/>
    <row r="252" s="311" customFormat="1" x14ac:dyDescent="0.3"/>
    <row r="253" s="311" customFormat="1" x14ac:dyDescent="0.3"/>
    <row r="254" s="311" customFormat="1" x14ac:dyDescent="0.3"/>
    <row r="255" s="311" customFormat="1" x14ac:dyDescent="0.3"/>
    <row r="256" s="311" customFormat="1" x14ac:dyDescent="0.3"/>
    <row r="257" s="311" customFormat="1" x14ac:dyDescent="0.3"/>
    <row r="258" s="311" customFormat="1" x14ac:dyDescent="0.3"/>
    <row r="259" s="311" customFormat="1" x14ac:dyDescent="0.3"/>
    <row r="260" s="311" customFormat="1" x14ac:dyDescent="0.3"/>
    <row r="261" s="311" customFormat="1" x14ac:dyDescent="0.3"/>
    <row r="262" s="311" customFormat="1" x14ac:dyDescent="0.3"/>
    <row r="263" s="311" customFormat="1" x14ac:dyDescent="0.3"/>
    <row r="264" s="311" customFormat="1" x14ac:dyDescent="0.3"/>
    <row r="265" s="311" customFormat="1" x14ac:dyDescent="0.3"/>
    <row r="266" s="311" customFormat="1" x14ac:dyDescent="0.3"/>
    <row r="267" s="311" customFormat="1" x14ac:dyDescent="0.3"/>
    <row r="268" s="311" customFormat="1" x14ac:dyDescent="0.3"/>
    <row r="269" s="311" customFormat="1" x14ac:dyDescent="0.3"/>
    <row r="270" s="311" customFormat="1" x14ac:dyDescent="0.3"/>
    <row r="271" s="311" customFormat="1" x14ac:dyDescent="0.3"/>
    <row r="272" s="311" customFormat="1" x14ac:dyDescent="0.3"/>
    <row r="273" s="311" customFormat="1" x14ac:dyDescent="0.3"/>
    <row r="274" s="311" customFormat="1" x14ac:dyDescent="0.3"/>
    <row r="275" s="311" customFormat="1" x14ac:dyDescent="0.3"/>
    <row r="276" s="311" customFormat="1" x14ac:dyDescent="0.3"/>
    <row r="277" s="311" customFormat="1" x14ac:dyDescent="0.3"/>
    <row r="278" s="311" customFormat="1" x14ac:dyDescent="0.3"/>
    <row r="279" s="311" customFormat="1" x14ac:dyDescent="0.3"/>
    <row r="280" s="311" customFormat="1" x14ac:dyDescent="0.3"/>
    <row r="281" s="311" customFormat="1" x14ac:dyDescent="0.3"/>
    <row r="282" s="311" customFormat="1" x14ac:dyDescent="0.3"/>
    <row r="283" s="311" customFormat="1" x14ac:dyDescent="0.3"/>
    <row r="284" s="311" customFormat="1" x14ac:dyDescent="0.3"/>
    <row r="285" s="311" customFormat="1" x14ac:dyDescent="0.3"/>
    <row r="286" s="311" customFormat="1" x14ac:dyDescent="0.3"/>
    <row r="287" s="311" customFormat="1" x14ac:dyDescent="0.3"/>
    <row r="288" s="311" customFormat="1" x14ac:dyDescent="0.3"/>
    <row r="289" s="311" customFormat="1" x14ac:dyDescent="0.3"/>
    <row r="290" s="311" customFormat="1" x14ac:dyDescent="0.3"/>
    <row r="291" s="311" customFormat="1" x14ac:dyDescent="0.3"/>
    <row r="292" s="311" customFormat="1" x14ac:dyDescent="0.3"/>
    <row r="293" s="311" customFormat="1" x14ac:dyDescent="0.3"/>
    <row r="294" s="311" customFormat="1" x14ac:dyDescent="0.3"/>
    <row r="295" s="311" customFormat="1" x14ac:dyDescent="0.3"/>
    <row r="296" s="311" customFormat="1" x14ac:dyDescent="0.3"/>
    <row r="297" s="311" customFormat="1" x14ac:dyDescent="0.3"/>
    <row r="298" s="311" customFormat="1" x14ac:dyDescent="0.3"/>
    <row r="299" s="311" customFormat="1" x14ac:dyDescent="0.3"/>
    <row r="300" s="311" customFormat="1" x14ac:dyDescent="0.3"/>
    <row r="301" s="311" customFormat="1" x14ac:dyDescent="0.3"/>
    <row r="302" s="311" customFormat="1" x14ac:dyDescent="0.3"/>
    <row r="303" s="311" customFormat="1" x14ac:dyDescent="0.3"/>
    <row r="304" s="311" customFormat="1" x14ac:dyDescent="0.3"/>
    <row r="305" s="311" customFormat="1" x14ac:dyDescent="0.3"/>
    <row r="306" s="311" customFormat="1" x14ac:dyDescent="0.3"/>
    <row r="307" s="311" customFormat="1" x14ac:dyDescent="0.3"/>
    <row r="308" s="311" customFormat="1" x14ac:dyDescent="0.3"/>
    <row r="309" s="311" customFormat="1" x14ac:dyDescent="0.3"/>
    <row r="310" s="311" customFormat="1" x14ac:dyDescent="0.3"/>
    <row r="311" s="311" customFormat="1" x14ac:dyDescent="0.3"/>
    <row r="312" s="311" customFormat="1" x14ac:dyDescent="0.3"/>
    <row r="313" s="311" customFormat="1" x14ac:dyDescent="0.3"/>
    <row r="314" s="311" customFormat="1" x14ac:dyDescent="0.3"/>
    <row r="315" s="311" customFormat="1" x14ac:dyDescent="0.3"/>
    <row r="316" s="311" customFormat="1" x14ac:dyDescent="0.3"/>
    <row r="317" s="311" customFormat="1" x14ac:dyDescent="0.3"/>
    <row r="318" s="311" customFormat="1" x14ac:dyDescent="0.3"/>
    <row r="319" s="311" customFormat="1" x14ac:dyDescent="0.3"/>
    <row r="320" s="311" customFormat="1" x14ac:dyDescent="0.3"/>
    <row r="321" s="311" customFormat="1" x14ac:dyDescent="0.3"/>
    <row r="322" s="311" customFormat="1" x14ac:dyDescent="0.3"/>
    <row r="323" s="311" customFormat="1" x14ac:dyDescent="0.3"/>
    <row r="324" s="311" customFormat="1" x14ac:dyDescent="0.3"/>
    <row r="325" s="311" customFormat="1" x14ac:dyDescent="0.3"/>
    <row r="326" s="311" customFormat="1" x14ac:dyDescent="0.3"/>
    <row r="327" s="311" customFormat="1" x14ac:dyDescent="0.3"/>
    <row r="328" s="311" customFormat="1" x14ac:dyDescent="0.3"/>
    <row r="329" s="311" customFormat="1" x14ac:dyDescent="0.3"/>
    <row r="330" s="311" customFormat="1" x14ac:dyDescent="0.3"/>
    <row r="331" s="311" customFormat="1" x14ac:dyDescent="0.3"/>
    <row r="332" s="311" customFormat="1" x14ac:dyDescent="0.3"/>
    <row r="333" s="311" customFormat="1" x14ac:dyDescent="0.3"/>
    <row r="334" s="311" customFormat="1" x14ac:dyDescent="0.3"/>
    <row r="335" s="311" customFormat="1" x14ac:dyDescent="0.3"/>
    <row r="336" s="311" customFormat="1" x14ac:dyDescent="0.3"/>
    <row r="337" s="311" customFormat="1" x14ac:dyDescent="0.3"/>
    <row r="338" s="311" customFormat="1" x14ac:dyDescent="0.3"/>
    <row r="339" s="311" customFormat="1" x14ac:dyDescent="0.3"/>
    <row r="340" s="311" customFormat="1" x14ac:dyDescent="0.3"/>
    <row r="341" s="311" customFormat="1" x14ac:dyDescent="0.3"/>
    <row r="342" s="311" customFormat="1" x14ac:dyDescent="0.3"/>
    <row r="343" s="311" customFormat="1" x14ac:dyDescent="0.3"/>
    <row r="344" s="311" customFormat="1" x14ac:dyDescent="0.3"/>
    <row r="345" s="311" customFormat="1" x14ac:dyDescent="0.3"/>
    <row r="346" s="311" customFormat="1" x14ac:dyDescent="0.3"/>
    <row r="347" s="311" customFormat="1" x14ac:dyDescent="0.3"/>
    <row r="348" s="311" customFormat="1" x14ac:dyDescent="0.3"/>
    <row r="349" s="311" customFormat="1" x14ac:dyDescent="0.3"/>
    <row r="350" s="311" customFormat="1" x14ac:dyDescent="0.3"/>
    <row r="351" s="311" customFormat="1" x14ac:dyDescent="0.3"/>
    <row r="352" s="311" customFormat="1" x14ac:dyDescent="0.3"/>
    <row r="353" s="311" customFormat="1" x14ac:dyDescent="0.3"/>
    <row r="354" s="311" customFormat="1" x14ac:dyDescent="0.3"/>
    <row r="355" s="311" customFormat="1" x14ac:dyDescent="0.3"/>
    <row r="356" s="311" customFormat="1" x14ac:dyDescent="0.3"/>
    <row r="357" s="311" customFormat="1" x14ac:dyDescent="0.3"/>
    <row r="358" s="311" customFormat="1" x14ac:dyDescent="0.3"/>
    <row r="359" s="311" customFormat="1" x14ac:dyDescent="0.3"/>
    <row r="360" s="311" customFormat="1" x14ac:dyDescent="0.3"/>
    <row r="361" s="311" customFormat="1" x14ac:dyDescent="0.3"/>
    <row r="362" s="311" customFormat="1" x14ac:dyDescent="0.3"/>
    <row r="363" s="311" customFormat="1" x14ac:dyDescent="0.3"/>
    <row r="364" s="311" customFormat="1" x14ac:dyDescent="0.3"/>
    <row r="365" s="311" customFormat="1" x14ac:dyDescent="0.3"/>
    <row r="366" s="311" customFormat="1" x14ac:dyDescent="0.3"/>
    <row r="367" s="311" customFormat="1" x14ac:dyDescent="0.3"/>
    <row r="368" s="311" customFormat="1" x14ac:dyDescent="0.3"/>
    <row r="369" s="311" customFormat="1" x14ac:dyDescent="0.3"/>
    <row r="370" s="311" customFormat="1" x14ac:dyDescent="0.3"/>
    <row r="371" s="311" customFormat="1" x14ac:dyDescent="0.3"/>
    <row r="372" s="311" customFormat="1" x14ac:dyDescent="0.3"/>
    <row r="373" s="311" customFormat="1" x14ac:dyDescent="0.3"/>
    <row r="374" s="311" customFormat="1" x14ac:dyDescent="0.3"/>
    <row r="375" s="311" customFormat="1" x14ac:dyDescent="0.3"/>
    <row r="376" s="311" customFormat="1" x14ac:dyDescent="0.3"/>
    <row r="377" s="311" customFormat="1" x14ac:dyDescent="0.3"/>
    <row r="378" s="311" customFormat="1" x14ac:dyDescent="0.3"/>
    <row r="379" s="311" customFormat="1" x14ac:dyDescent="0.3"/>
    <row r="380" s="311" customFormat="1" x14ac:dyDescent="0.3"/>
    <row r="381" s="311" customFormat="1" x14ac:dyDescent="0.3"/>
    <row r="382" s="311" customFormat="1" x14ac:dyDescent="0.3"/>
    <row r="383" s="311" customFormat="1" x14ac:dyDescent="0.3"/>
    <row r="384" s="311" customFormat="1" x14ac:dyDescent="0.3"/>
    <row r="385" s="311" customFormat="1" x14ac:dyDescent="0.3"/>
    <row r="386" s="311" customFormat="1" x14ac:dyDescent="0.3"/>
    <row r="387" s="311" customFormat="1" x14ac:dyDescent="0.3"/>
    <row r="388" s="311" customFormat="1" x14ac:dyDescent="0.3"/>
    <row r="389" s="311" customFormat="1" x14ac:dyDescent="0.3"/>
    <row r="390" s="311" customFormat="1" x14ac:dyDescent="0.3"/>
    <row r="391" s="311" customFormat="1" x14ac:dyDescent="0.3"/>
    <row r="392" s="311" customFormat="1" x14ac:dyDescent="0.3"/>
    <row r="393" s="311" customFormat="1" x14ac:dyDescent="0.3"/>
    <row r="394" s="311" customFormat="1" x14ac:dyDescent="0.3"/>
    <row r="395" s="311" customFormat="1" x14ac:dyDescent="0.3"/>
    <row r="396" s="311" customFormat="1" x14ac:dyDescent="0.3"/>
    <row r="397" s="311" customFormat="1" x14ac:dyDescent="0.3"/>
    <row r="398" s="311" customFormat="1" x14ac:dyDescent="0.3"/>
    <row r="399" s="311" customFormat="1" x14ac:dyDescent="0.3"/>
    <row r="400" s="311" customFormat="1" x14ac:dyDescent="0.3"/>
    <row r="401" s="311" customFormat="1" x14ac:dyDescent="0.3"/>
    <row r="402" s="311" customFormat="1" x14ac:dyDescent="0.3"/>
    <row r="403" s="311" customFormat="1" x14ac:dyDescent="0.3"/>
    <row r="404" s="311" customFormat="1" x14ac:dyDescent="0.3"/>
    <row r="405" s="311" customFormat="1" x14ac:dyDescent="0.3"/>
    <row r="406" s="311" customFormat="1" x14ac:dyDescent="0.3"/>
    <row r="407" s="311" customFormat="1" x14ac:dyDescent="0.3"/>
    <row r="408" s="311" customFormat="1" x14ac:dyDescent="0.3"/>
    <row r="409" s="311" customFormat="1" x14ac:dyDescent="0.3"/>
    <row r="410" s="311" customFormat="1" x14ac:dyDescent="0.3"/>
    <row r="411" s="311" customFormat="1" x14ac:dyDescent="0.3"/>
    <row r="412" s="311" customFormat="1" x14ac:dyDescent="0.3"/>
    <row r="413" s="311" customFormat="1" x14ac:dyDescent="0.3"/>
    <row r="414" s="311" customFormat="1" x14ac:dyDescent="0.3"/>
    <row r="415" s="311" customFormat="1" x14ac:dyDescent="0.3"/>
    <row r="416" s="311" customFormat="1" x14ac:dyDescent="0.3"/>
    <row r="417" s="311" customFormat="1" x14ac:dyDescent="0.3"/>
    <row r="418" s="311" customFormat="1" x14ac:dyDescent="0.3"/>
    <row r="419" s="311" customFormat="1" x14ac:dyDescent="0.3"/>
    <row r="420" s="311" customFormat="1" x14ac:dyDescent="0.3"/>
    <row r="421" s="311" customFormat="1" x14ac:dyDescent="0.3"/>
    <row r="422" s="311" customFormat="1" x14ac:dyDescent="0.3"/>
    <row r="423" s="311" customFormat="1" x14ac:dyDescent="0.3"/>
    <row r="424" s="311" customFormat="1" x14ac:dyDescent="0.3"/>
    <row r="425" s="311" customFormat="1" x14ac:dyDescent="0.3"/>
    <row r="426" s="311" customFormat="1" x14ac:dyDescent="0.3"/>
    <row r="427" s="311" customFormat="1" x14ac:dyDescent="0.3"/>
    <row r="428" s="311" customFormat="1" x14ac:dyDescent="0.3"/>
    <row r="429" s="311" customFormat="1" x14ac:dyDescent="0.3"/>
    <row r="430" s="311" customFormat="1" x14ac:dyDescent="0.3"/>
    <row r="431" s="311" customFormat="1" x14ac:dyDescent="0.3"/>
    <row r="432" s="311" customFormat="1" x14ac:dyDescent="0.3"/>
    <row r="433" s="311" customFormat="1" x14ac:dyDescent="0.3"/>
    <row r="434" s="311" customFormat="1" x14ac:dyDescent="0.3"/>
    <row r="435" s="311" customFormat="1" x14ac:dyDescent="0.3"/>
    <row r="436" s="311" customFormat="1" x14ac:dyDescent="0.3"/>
    <row r="437" s="311" customFormat="1" x14ac:dyDescent="0.3"/>
    <row r="438" s="311" customFormat="1" x14ac:dyDescent="0.3"/>
    <row r="439" s="311" customFormat="1" x14ac:dyDescent="0.3"/>
    <row r="440" s="311" customFormat="1" x14ac:dyDescent="0.3"/>
    <row r="441" s="311" customFormat="1" x14ac:dyDescent="0.3"/>
    <row r="442" s="311" customFormat="1" x14ac:dyDescent="0.3"/>
    <row r="443" s="311" customFormat="1" x14ac:dyDescent="0.3"/>
    <row r="444" s="311" customFormat="1" x14ac:dyDescent="0.3"/>
    <row r="445" s="311" customFormat="1" x14ac:dyDescent="0.3"/>
    <row r="446" s="311" customFormat="1" x14ac:dyDescent="0.3"/>
    <row r="447" s="311" customFormat="1" x14ac:dyDescent="0.3"/>
    <row r="448" s="311" customFormat="1" x14ac:dyDescent="0.3"/>
    <row r="449" s="311" customFormat="1" x14ac:dyDescent="0.3"/>
    <row r="450" s="311" customFormat="1" x14ac:dyDescent="0.3"/>
    <row r="451" s="311" customFormat="1" x14ac:dyDescent="0.3"/>
    <row r="452" s="311" customFormat="1" x14ac:dyDescent="0.3"/>
    <row r="453" s="311" customFormat="1" x14ac:dyDescent="0.3"/>
    <row r="454" s="311" customFormat="1" x14ac:dyDescent="0.3"/>
    <row r="455" s="311" customFormat="1" x14ac:dyDescent="0.3"/>
    <row r="456" s="311" customFormat="1" x14ac:dyDescent="0.3"/>
    <row r="457" s="311" customFormat="1" x14ac:dyDescent="0.3"/>
    <row r="458" s="311" customFormat="1" x14ac:dyDescent="0.3"/>
    <row r="459" s="311" customFormat="1" x14ac:dyDescent="0.3"/>
    <row r="460" s="311" customFormat="1" x14ac:dyDescent="0.3"/>
    <row r="461" s="311" customFormat="1" x14ac:dyDescent="0.3"/>
    <row r="462" s="311" customFormat="1" x14ac:dyDescent="0.3"/>
    <row r="463" s="311" customFormat="1" x14ac:dyDescent="0.3"/>
    <row r="464" s="311" customFormat="1" x14ac:dyDescent="0.3"/>
    <row r="465" s="311" customFormat="1" x14ac:dyDescent="0.3"/>
    <row r="466" s="311" customFormat="1" x14ac:dyDescent="0.3"/>
    <row r="467" s="311" customFormat="1" x14ac:dyDescent="0.3"/>
    <row r="468" s="311" customFormat="1" x14ac:dyDescent="0.3"/>
    <row r="469" s="311" customFormat="1" x14ac:dyDescent="0.3"/>
    <row r="470" s="311" customFormat="1" x14ac:dyDescent="0.3"/>
    <row r="471" s="311" customFormat="1" x14ac:dyDescent="0.3"/>
    <row r="472" s="311" customFormat="1" x14ac:dyDescent="0.3"/>
    <row r="473" s="311" customFormat="1" x14ac:dyDescent="0.3"/>
    <row r="474" s="311" customFormat="1" x14ac:dyDescent="0.3"/>
    <row r="475" s="311" customFormat="1" x14ac:dyDescent="0.3"/>
    <row r="476" s="311" customFormat="1" x14ac:dyDescent="0.3"/>
    <row r="477" s="311" customFormat="1" x14ac:dyDescent="0.3"/>
    <row r="478" s="311" customFormat="1" x14ac:dyDescent="0.3"/>
    <row r="479" s="311" customFormat="1" x14ac:dyDescent="0.3"/>
    <row r="480" s="311" customFormat="1" x14ac:dyDescent="0.3"/>
    <row r="481" s="311" customFormat="1" x14ac:dyDescent="0.3"/>
    <row r="482" s="311" customFormat="1" x14ac:dyDescent="0.3"/>
    <row r="483" s="311" customFormat="1" x14ac:dyDescent="0.3"/>
    <row r="484" s="311" customFormat="1" x14ac:dyDescent="0.3"/>
    <row r="485" s="311" customFormat="1" x14ac:dyDescent="0.3"/>
    <row r="486" s="311" customFormat="1" x14ac:dyDescent="0.3"/>
    <row r="487" s="311" customFormat="1" x14ac:dyDescent="0.3"/>
    <row r="488" s="311" customFormat="1" x14ac:dyDescent="0.3"/>
    <row r="489" s="311" customFormat="1" x14ac:dyDescent="0.3"/>
    <row r="490" s="311" customFormat="1" x14ac:dyDescent="0.3"/>
    <row r="491" s="311" customFormat="1" x14ac:dyDescent="0.3"/>
    <row r="492" s="311" customFormat="1" x14ac:dyDescent="0.3"/>
    <row r="493" s="311" customFormat="1" x14ac:dyDescent="0.3"/>
    <row r="494" s="311" customFormat="1" x14ac:dyDescent="0.3"/>
    <row r="495" s="311" customFormat="1" x14ac:dyDescent="0.3"/>
    <row r="496" s="311" customFormat="1" x14ac:dyDescent="0.3"/>
    <row r="497" s="311" customFormat="1" x14ac:dyDescent="0.3"/>
    <row r="498" s="311" customFormat="1" x14ac:dyDescent="0.3"/>
    <row r="499" s="311" customFormat="1" x14ac:dyDescent="0.3"/>
    <row r="500" s="311" customFormat="1" x14ac:dyDescent="0.3"/>
    <row r="501" s="311" customFormat="1" x14ac:dyDescent="0.3"/>
    <row r="502" s="311" customFormat="1" x14ac:dyDescent="0.3"/>
    <row r="503" s="311" customFormat="1" x14ac:dyDescent="0.3"/>
    <row r="504" s="311" customFormat="1" x14ac:dyDescent="0.3"/>
    <row r="505" s="311" customFormat="1" x14ac:dyDescent="0.3"/>
    <row r="506" s="311" customFormat="1" x14ac:dyDescent="0.3"/>
    <row r="507" s="311" customFormat="1" x14ac:dyDescent="0.3"/>
    <row r="508" s="311" customFormat="1" x14ac:dyDescent="0.3"/>
    <row r="509" s="311" customFormat="1" x14ac:dyDescent="0.3"/>
    <row r="510" s="311" customFormat="1" x14ac:dyDescent="0.3"/>
    <row r="511" s="311" customFormat="1" x14ac:dyDescent="0.3"/>
    <row r="512" s="311" customFormat="1" x14ac:dyDescent="0.3"/>
    <row r="513" s="311" customFormat="1" x14ac:dyDescent="0.3"/>
    <row r="514" s="311" customFormat="1" x14ac:dyDescent="0.3"/>
    <row r="515" s="311" customFormat="1" x14ac:dyDescent="0.3"/>
    <row r="516" s="311" customFormat="1" x14ac:dyDescent="0.3"/>
    <row r="517" s="311" customFormat="1" x14ac:dyDescent="0.3"/>
    <row r="518" s="311" customFormat="1" x14ac:dyDescent="0.3"/>
    <row r="519" s="311" customFormat="1" x14ac:dyDescent="0.3"/>
    <row r="520" s="311" customFormat="1" x14ac:dyDescent="0.3"/>
    <row r="521" s="311" customFormat="1" x14ac:dyDescent="0.3"/>
    <row r="522" s="311" customFormat="1" x14ac:dyDescent="0.3"/>
    <row r="523" s="311" customFormat="1" x14ac:dyDescent="0.3"/>
    <row r="524" s="311" customFormat="1" x14ac:dyDescent="0.3"/>
    <row r="525" s="311" customFormat="1" x14ac:dyDescent="0.3"/>
    <row r="526" s="311" customFormat="1" x14ac:dyDescent="0.3"/>
    <row r="527" s="311" customFormat="1" x14ac:dyDescent="0.3"/>
    <row r="528" s="311" customFormat="1" x14ac:dyDescent="0.3"/>
    <row r="529" s="311" customFormat="1" x14ac:dyDescent="0.3"/>
    <row r="530" s="311" customFormat="1" x14ac:dyDescent="0.3"/>
    <row r="531" s="311" customFormat="1" x14ac:dyDescent="0.3"/>
    <row r="532" s="311" customFormat="1" x14ac:dyDescent="0.3"/>
    <row r="533" s="311" customFormat="1" x14ac:dyDescent="0.3"/>
    <row r="534" s="311" customFormat="1" x14ac:dyDescent="0.3"/>
    <row r="535" s="311" customFormat="1" x14ac:dyDescent="0.3"/>
    <row r="536" s="311" customFormat="1" x14ac:dyDescent="0.3"/>
    <row r="537" s="311" customFormat="1" x14ac:dyDescent="0.3"/>
    <row r="538" s="311" customFormat="1" x14ac:dyDescent="0.3"/>
    <row r="539" s="311" customFormat="1" x14ac:dyDescent="0.3"/>
    <row r="540" s="311" customFormat="1" x14ac:dyDescent="0.3"/>
    <row r="541" s="311" customFormat="1" x14ac:dyDescent="0.3"/>
    <row r="542" s="311" customFormat="1" x14ac:dyDescent="0.3"/>
    <row r="543" s="311" customFormat="1" x14ac:dyDescent="0.3"/>
    <row r="544" s="311" customFormat="1" x14ac:dyDescent="0.3"/>
    <row r="545" s="311" customFormat="1" x14ac:dyDescent="0.3"/>
    <row r="546" s="311" customFormat="1" x14ac:dyDescent="0.3"/>
    <row r="547" s="311" customFormat="1" x14ac:dyDescent="0.3"/>
    <row r="548" s="311" customFormat="1" x14ac:dyDescent="0.3"/>
    <row r="549" s="311" customFormat="1" x14ac:dyDescent="0.3"/>
    <row r="550" s="311" customFormat="1" x14ac:dyDescent="0.3"/>
    <row r="551" s="311" customFormat="1" x14ac:dyDescent="0.3"/>
    <row r="552" s="311" customFormat="1" x14ac:dyDescent="0.3"/>
    <row r="553" s="311" customFormat="1" x14ac:dyDescent="0.3"/>
    <row r="554" s="311" customFormat="1" x14ac:dyDescent="0.3"/>
    <row r="555" s="311" customFormat="1" x14ac:dyDescent="0.3"/>
    <row r="556" s="311" customFormat="1" x14ac:dyDescent="0.3"/>
    <row r="557" s="311" customFormat="1" x14ac:dyDescent="0.3"/>
    <row r="558" s="311" customFormat="1" x14ac:dyDescent="0.3"/>
    <row r="559" s="311" customFormat="1" x14ac:dyDescent="0.3"/>
    <row r="560" s="311" customFormat="1" x14ac:dyDescent="0.3"/>
    <row r="561" s="311" customFormat="1" x14ac:dyDescent="0.3"/>
    <row r="562" s="311" customFormat="1" x14ac:dyDescent="0.3"/>
    <row r="563" s="311" customFormat="1" x14ac:dyDescent="0.3"/>
    <row r="564" s="311" customFormat="1" x14ac:dyDescent="0.3"/>
    <row r="565" s="311" customFormat="1" x14ac:dyDescent="0.3"/>
    <row r="566" s="311" customFormat="1" x14ac:dyDescent="0.3"/>
    <row r="567" s="311" customFormat="1" x14ac:dyDescent="0.3"/>
    <row r="568" s="311" customFormat="1" x14ac:dyDescent="0.3"/>
    <row r="569" s="311" customFormat="1" x14ac:dyDescent="0.3"/>
    <row r="570" s="311" customFormat="1" x14ac:dyDescent="0.3"/>
    <row r="571" s="311" customFormat="1" x14ac:dyDescent="0.3"/>
    <row r="572" s="311" customFormat="1" x14ac:dyDescent="0.3"/>
    <row r="573" s="311" customFormat="1" x14ac:dyDescent="0.3"/>
    <row r="574" s="311" customFormat="1" x14ac:dyDescent="0.3"/>
    <row r="575" s="311" customFormat="1" x14ac:dyDescent="0.3"/>
    <row r="576" s="311" customFormat="1" x14ac:dyDescent="0.3"/>
    <row r="577" s="311" customFormat="1" x14ac:dyDescent="0.3"/>
    <row r="578" s="311" customFormat="1" x14ac:dyDescent="0.3"/>
    <row r="579" s="311" customFormat="1" x14ac:dyDescent="0.3"/>
    <row r="580" s="311" customFormat="1" x14ac:dyDescent="0.3"/>
    <row r="581" s="311" customFormat="1" x14ac:dyDescent="0.3"/>
    <row r="582" s="311" customFormat="1" x14ac:dyDescent="0.3"/>
    <row r="583" s="311" customFormat="1" x14ac:dyDescent="0.3"/>
    <row r="584" s="311" customFormat="1" x14ac:dyDescent="0.3"/>
    <row r="585" s="311" customFormat="1" x14ac:dyDescent="0.3"/>
    <row r="586" s="311" customFormat="1" x14ac:dyDescent="0.3"/>
    <row r="587" s="311" customFormat="1" x14ac:dyDescent="0.3"/>
    <row r="588" s="311" customFormat="1" x14ac:dyDescent="0.3"/>
  </sheetData>
  <mergeCells count="8">
    <mergeCell ref="M3:O3"/>
    <mergeCell ref="M4:O4"/>
    <mergeCell ref="D4:F4"/>
    <mergeCell ref="D3:F3"/>
    <mergeCell ref="G3:I3"/>
    <mergeCell ref="G4:I4"/>
    <mergeCell ref="J3:L3"/>
    <mergeCell ref="J4:L4"/>
  </mergeCells>
  <conditionalFormatting sqref="F81:F83">
    <cfRule type="containsText" dxfId="15" priority="7" operator="containsText" text="ERRORE">
      <formula>NOT(ISERROR(SEARCH("ERRORE",F81)))</formula>
    </cfRule>
  </conditionalFormatting>
  <conditionalFormatting sqref="I81:I83">
    <cfRule type="containsText" dxfId="14" priority="3" operator="containsText" text="ERRORE">
      <formula>NOT(ISERROR(SEARCH("ERRORE",I81)))</formula>
    </cfRule>
  </conditionalFormatting>
  <conditionalFormatting sqref="L81:L83">
    <cfRule type="containsText" dxfId="13" priority="2" operator="containsText" text="ERRORE">
      <formula>NOT(ISERROR(SEARCH("ERRORE",L81)))</formula>
    </cfRule>
  </conditionalFormatting>
  <conditionalFormatting sqref="O81:O83">
    <cfRule type="containsText" dxfId="12" priority="1" operator="containsText" text="ERRORE">
      <formula>NOT(ISERROR(SEARCH("ERRORE",O81)))</formula>
    </cfRule>
  </conditionalFormatting>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0.499984740745262"/>
  </sheetPr>
  <dimension ref="A1:AJ156"/>
  <sheetViews>
    <sheetView topLeftCell="A55" zoomScale="98" zoomScaleNormal="98" workbookViewId="0">
      <selection activeCell="B61" sqref="B61"/>
    </sheetView>
  </sheetViews>
  <sheetFormatPr defaultColWidth="9.140625" defaultRowHeight="25.5" customHeight="1" x14ac:dyDescent="0.35"/>
  <cols>
    <col min="1" max="1" width="8.28515625" style="767" customWidth="1"/>
    <col min="2" max="2" width="47.28515625" style="769" customWidth="1"/>
    <col min="3" max="3" width="28.85546875" style="767" customWidth="1"/>
    <col min="4" max="4" width="28.85546875" style="765" customWidth="1"/>
    <col min="5" max="6" width="28.85546875" style="769" customWidth="1"/>
    <col min="7" max="7" width="28.140625" style="769" customWidth="1"/>
    <col min="8" max="8" width="9.85546875" style="767" customWidth="1"/>
    <col min="9" max="9" width="42.140625" style="769" customWidth="1"/>
    <col min="10" max="10" width="18.28515625" style="769" customWidth="1"/>
    <col min="11" max="11" width="9" style="769" customWidth="1"/>
    <col min="12" max="13" width="9.140625" style="769"/>
    <col min="14" max="14" width="10.140625" style="765" bestFit="1" customWidth="1"/>
    <col min="15" max="22" width="12.85546875" style="765" customWidth="1"/>
    <col min="23" max="24" width="9" style="769" customWidth="1"/>
    <col min="25" max="25" width="14.140625" style="769" customWidth="1"/>
    <col min="26" max="26" width="9.140625" style="769"/>
    <col min="27" max="27" width="25.5703125" style="771" hidden="1" customWidth="1"/>
    <col min="28" max="33" width="18.140625" style="771" hidden="1" customWidth="1"/>
    <col min="34" max="34" width="23.140625" style="769" hidden="1" customWidth="1"/>
    <col min="35" max="36" width="23.140625" style="769" bestFit="1" customWidth="1"/>
    <col min="37" max="16384" width="9.140625" style="769"/>
  </cols>
  <sheetData>
    <row r="1" spans="1:36" s="763" customFormat="1" ht="33" customHeight="1" thickBot="1" x14ac:dyDescent="0.4">
      <c r="A1" s="760"/>
      <c r="B1" s="761" t="s">
        <v>30</v>
      </c>
      <c r="C1" s="762"/>
      <c r="D1" s="762"/>
      <c r="E1" s="761"/>
      <c r="F1" s="761"/>
      <c r="G1" s="761"/>
      <c r="H1" s="762"/>
      <c r="I1" s="761"/>
      <c r="J1" s="761"/>
      <c r="N1" s="760"/>
      <c r="O1" s="760"/>
      <c r="P1" s="760"/>
      <c r="Q1" s="760"/>
      <c r="R1" s="760"/>
      <c r="S1" s="760"/>
      <c r="T1" s="760"/>
      <c r="U1" s="760"/>
      <c r="V1" s="760"/>
      <c r="AA1" s="764"/>
      <c r="AB1" s="764"/>
      <c r="AC1" s="764"/>
      <c r="AD1" s="764"/>
      <c r="AE1" s="764"/>
      <c r="AF1" s="764"/>
      <c r="AG1" s="764"/>
    </row>
    <row r="2" spans="1:36" ht="25.5" customHeight="1" thickTop="1" x14ac:dyDescent="0.35">
      <c r="A2" s="765"/>
      <c r="B2" s="766"/>
      <c r="E2" s="768"/>
      <c r="G2" s="768"/>
      <c r="H2" s="770"/>
      <c r="I2" s="768"/>
      <c r="J2" s="768"/>
    </row>
    <row r="3" spans="1:36" ht="25.5" customHeight="1" x14ac:dyDescent="0.35">
      <c r="B3" s="772"/>
      <c r="C3" s="773">
        <v>2021</v>
      </c>
      <c r="D3" s="774">
        <v>2022</v>
      </c>
      <c r="E3" s="774">
        <v>2023</v>
      </c>
      <c r="F3" s="774">
        <v>2024</v>
      </c>
      <c r="W3" s="775"/>
    </row>
    <row r="4" spans="1:36" ht="25.5" customHeight="1" x14ac:dyDescent="0.35">
      <c r="B4" s="776" t="s">
        <v>501</v>
      </c>
      <c r="C4" s="777">
        <v>1E-3</v>
      </c>
      <c r="D4" s="778">
        <v>2E-3</v>
      </c>
      <c r="E4" s="778">
        <v>0</v>
      </c>
      <c r="F4" s="778">
        <v>0</v>
      </c>
      <c r="W4" s="775"/>
    </row>
    <row r="5" spans="1:36" ht="25.5" customHeight="1" x14ac:dyDescent="0.35">
      <c r="C5" s="779">
        <v>2022</v>
      </c>
      <c r="D5" s="779">
        <v>2023</v>
      </c>
      <c r="E5" s="779">
        <v>2024</v>
      </c>
      <c r="F5" s="779">
        <v>2025</v>
      </c>
      <c r="W5" s="775"/>
    </row>
    <row r="6" spans="1:36" ht="25.5" customHeight="1" x14ac:dyDescent="0.5">
      <c r="B6" s="780" t="s">
        <v>1064</v>
      </c>
      <c r="C6" s="777">
        <v>1.7000000000000001E-2</v>
      </c>
      <c r="D6" s="781">
        <v>1.7000000000000001E-2</v>
      </c>
      <c r="E6" s="781">
        <v>1.7000000000000001E-2</v>
      </c>
      <c r="F6" s="781">
        <v>1.7000000000000001E-2</v>
      </c>
      <c r="N6" s="782" t="s">
        <v>502</v>
      </c>
    </row>
    <row r="7" spans="1:36" ht="25.5" customHeight="1" x14ac:dyDescent="0.35">
      <c r="A7" s="783" t="s">
        <v>285</v>
      </c>
      <c r="B7" s="782" t="s">
        <v>503</v>
      </c>
      <c r="N7" s="1127" t="s">
        <v>504</v>
      </c>
      <c r="O7" s="1127"/>
      <c r="P7" s="785">
        <v>4.0000000000000001E-3</v>
      </c>
      <c r="Q7" s="786">
        <v>7.0000000000000001E-3</v>
      </c>
      <c r="R7" s="786">
        <v>5.0000000000000001E-3</v>
      </c>
      <c r="S7" s="786">
        <v>4.0000000000000001E-3</v>
      </c>
      <c r="T7" s="786">
        <v>0</v>
      </c>
      <c r="U7" s="786">
        <v>0</v>
      </c>
      <c r="V7" s="786">
        <v>0</v>
      </c>
    </row>
    <row r="8" spans="1:36" ht="25.5" customHeight="1" x14ac:dyDescent="0.35">
      <c r="U8" s="787"/>
      <c r="AH8" s="771"/>
      <c r="AI8" s="771"/>
      <c r="AJ8" s="771"/>
    </row>
    <row r="9" spans="1:36" ht="38.25" customHeight="1" x14ac:dyDescent="0.35">
      <c r="A9" s="788" t="s">
        <v>505</v>
      </c>
      <c r="B9" s="789" t="s">
        <v>232</v>
      </c>
      <c r="C9" s="788" t="s">
        <v>506</v>
      </c>
      <c r="D9" s="788" t="s">
        <v>507</v>
      </c>
      <c r="E9" s="789" t="s">
        <v>508</v>
      </c>
      <c r="F9" s="788" t="s">
        <v>509</v>
      </c>
      <c r="N9" s="788" t="s">
        <v>510</v>
      </c>
      <c r="O9" s="784" t="s">
        <v>511</v>
      </c>
      <c r="P9" s="784" t="s">
        <v>512</v>
      </c>
      <c r="Q9" s="784" t="s">
        <v>513</v>
      </c>
      <c r="R9" s="784" t="s">
        <v>514</v>
      </c>
      <c r="S9" s="784" t="s">
        <v>515</v>
      </c>
      <c r="T9" s="784" t="s">
        <v>516</v>
      </c>
      <c r="U9" s="784" t="s">
        <v>517</v>
      </c>
      <c r="V9" s="784" t="s">
        <v>518</v>
      </c>
      <c r="AA9" s="790" t="s">
        <v>519</v>
      </c>
      <c r="AB9" s="791" t="s">
        <v>520</v>
      </c>
      <c r="AC9" s="791" t="s">
        <v>521</v>
      </c>
      <c r="AD9" s="791" t="s">
        <v>522</v>
      </c>
      <c r="AE9" s="791" t="s">
        <v>523</v>
      </c>
      <c r="AF9" s="792" t="s">
        <v>524</v>
      </c>
      <c r="AH9" s="771"/>
      <c r="AI9" s="771"/>
      <c r="AJ9" s="771"/>
    </row>
    <row r="10" spans="1:36" ht="25.5" customHeight="1" x14ac:dyDescent="0.35">
      <c r="A10" s="793">
        <v>1</v>
      </c>
      <c r="B10" s="794" t="s">
        <v>519</v>
      </c>
      <c r="C10" s="793">
        <v>1</v>
      </c>
      <c r="D10" s="793" t="str">
        <f>+CONCATENATE(A10,".",C10)</f>
        <v>1.1</v>
      </c>
      <c r="E10" s="795" t="s">
        <v>525</v>
      </c>
      <c r="F10" s="796">
        <v>8</v>
      </c>
      <c r="I10" s="788" t="s">
        <v>232</v>
      </c>
      <c r="N10" s="797">
        <v>1977</v>
      </c>
      <c r="O10" s="798">
        <v>7.2565640632359765</v>
      </c>
      <c r="P10" s="799">
        <f t="shared" ref="P10:V10" si="0">+O10*(1+P$7)</f>
        <v>7.2855903194889207</v>
      </c>
      <c r="Q10" s="799">
        <f t="shared" si="0"/>
        <v>7.3365894517253425</v>
      </c>
      <c r="R10" s="799">
        <f t="shared" si="0"/>
        <v>7.3732723989839686</v>
      </c>
      <c r="S10" s="799">
        <f>+R10*(1+S$7)</f>
        <v>7.4027654885799041</v>
      </c>
      <c r="T10" s="800">
        <f t="shared" si="0"/>
        <v>7.4027654885799041</v>
      </c>
      <c r="U10" s="800">
        <f t="shared" si="0"/>
        <v>7.4027654885799041</v>
      </c>
      <c r="V10" s="800">
        <f t="shared" si="0"/>
        <v>7.4027654885799041</v>
      </c>
      <c r="W10" s="801"/>
      <c r="AA10" s="802" t="s">
        <v>525</v>
      </c>
      <c r="AB10" s="803" t="s">
        <v>526</v>
      </c>
      <c r="AC10" s="803" t="s">
        <v>527</v>
      </c>
      <c r="AD10" s="804" t="s">
        <v>527</v>
      </c>
      <c r="AE10" s="805" t="s">
        <v>528</v>
      </c>
      <c r="AF10" s="806" t="s">
        <v>529</v>
      </c>
      <c r="AH10" s="771"/>
      <c r="AI10" s="771"/>
      <c r="AJ10" s="771"/>
    </row>
    <row r="11" spans="1:36" ht="25.5" customHeight="1" x14ac:dyDescent="0.35">
      <c r="A11" s="793">
        <v>1</v>
      </c>
      <c r="B11" s="794" t="s">
        <v>519</v>
      </c>
      <c r="C11" s="793">
        <v>2</v>
      </c>
      <c r="D11" s="793" t="str">
        <f t="shared" ref="D11:D44" si="1">+CONCATENATE(A11,".",C11)</f>
        <v>1.2</v>
      </c>
      <c r="E11" s="795" t="s">
        <v>530</v>
      </c>
      <c r="F11" s="796">
        <v>8</v>
      </c>
      <c r="H11" s="807">
        <v>1</v>
      </c>
      <c r="I11" s="808" t="s">
        <v>519</v>
      </c>
      <c r="N11" s="797">
        <v>1978</v>
      </c>
      <c r="O11" s="809">
        <v>6.4081699169461359</v>
      </c>
      <c r="P11" s="799">
        <f t="shared" ref="P11:R51" si="2">+O11*(1+P$7)</f>
        <v>6.4338025966139201</v>
      </c>
      <c r="Q11" s="799">
        <f t="shared" si="2"/>
        <v>6.4788392147902165</v>
      </c>
      <c r="R11" s="799">
        <f t="shared" si="2"/>
        <v>6.5112334108641665</v>
      </c>
      <c r="S11" s="799">
        <f t="shared" ref="S11:V11" si="3">+R11*(1+S$7)</f>
        <v>6.537278344507623</v>
      </c>
      <c r="T11" s="800">
        <f t="shared" si="3"/>
        <v>6.537278344507623</v>
      </c>
      <c r="U11" s="800">
        <f t="shared" si="3"/>
        <v>6.537278344507623</v>
      </c>
      <c r="V11" s="800">
        <f t="shared" si="3"/>
        <v>6.537278344507623</v>
      </c>
      <c r="W11" s="810"/>
      <c r="AA11" s="802" t="s">
        <v>530</v>
      </c>
      <c r="AB11" s="803" t="s">
        <v>531</v>
      </c>
      <c r="AC11" s="803" t="s">
        <v>532</v>
      </c>
      <c r="AD11" s="804" t="s">
        <v>533</v>
      </c>
      <c r="AE11" s="805" t="s">
        <v>534</v>
      </c>
      <c r="AF11" s="806" t="s">
        <v>535</v>
      </c>
      <c r="AH11" s="771"/>
      <c r="AI11" s="771"/>
      <c r="AJ11" s="771"/>
    </row>
    <row r="12" spans="1:36" ht="25.5" customHeight="1" x14ac:dyDescent="0.35">
      <c r="A12" s="793">
        <v>1</v>
      </c>
      <c r="B12" s="794" t="s">
        <v>519</v>
      </c>
      <c r="C12" s="793">
        <v>3</v>
      </c>
      <c r="D12" s="793" t="str">
        <f t="shared" si="1"/>
        <v>1.3</v>
      </c>
      <c r="E12" s="795" t="s">
        <v>536</v>
      </c>
      <c r="F12" s="796">
        <v>5</v>
      </c>
      <c r="H12" s="807">
        <v>2</v>
      </c>
      <c r="I12" s="808" t="s">
        <v>520</v>
      </c>
      <c r="N12" s="797">
        <v>1979</v>
      </c>
      <c r="O12" s="809">
        <v>5.5719682613814188</v>
      </c>
      <c r="P12" s="799">
        <f t="shared" si="2"/>
        <v>5.5942561344269448</v>
      </c>
      <c r="Q12" s="799">
        <f t="shared" si="2"/>
        <v>5.633415927367933</v>
      </c>
      <c r="R12" s="799">
        <f t="shared" si="2"/>
        <v>5.6615830070047721</v>
      </c>
      <c r="S12" s="799">
        <f t="shared" ref="S12:V12" si="4">+R12*(1+S$7)</f>
        <v>5.6842293390327914</v>
      </c>
      <c r="T12" s="800">
        <f t="shared" si="4"/>
        <v>5.6842293390327914</v>
      </c>
      <c r="U12" s="800">
        <f t="shared" si="4"/>
        <v>5.6842293390327914</v>
      </c>
      <c r="V12" s="800">
        <f t="shared" si="4"/>
        <v>5.6842293390327914</v>
      </c>
      <c r="W12" s="810"/>
      <c r="AA12" s="802" t="s">
        <v>536</v>
      </c>
      <c r="AB12" s="803" t="s">
        <v>537</v>
      </c>
      <c r="AC12" s="803" t="s">
        <v>538</v>
      </c>
      <c r="AD12" s="804" t="s">
        <v>539</v>
      </c>
      <c r="AE12" s="805" t="s">
        <v>540</v>
      </c>
      <c r="AF12" s="806" t="s">
        <v>541</v>
      </c>
      <c r="AH12" s="771"/>
      <c r="AI12" s="771"/>
      <c r="AJ12" s="771"/>
    </row>
    <row r="13" spans="1:36" ht="25.5" customHeight="1" x14ac:dyDescent="0.35">
      <c r="A13" s="793">
        <v>1</v>
      </c>
      <c r="B13" s="794" t="s">
        <v>519</v>
      </c>
      <c r="C13" s="811">
        <v>4</v>
      </c>
      <c r="D13" s="811" t="str">
        <f t="shared" si="1"/>
        <v>1.4</v>
      </c>
      <c r="E13" s="795" t="s">
        <v>527</v>
      </c>
      <c r="F13" s="796">
        <v>12</v>
      </c>
      <c r="H13" s="807">
        <v>3</v>
      </c>
      <c r="I13" s="808" t="s">
        <v>521</v>
      </c>
      <c r="N13" s="797">
        <v>1980</v>
      </c>
      <c r="O13" s="809">
        <v>4.4969969957830349</v>
      </c>
      <c r="P13" s="799">
        <f t="shared" si="2"/>
        <v>4.5149849837661673</v>
      </c>
      <c r="Q13" s="799">
        <f t="shared" si="2"/>
        <v>4.5465898786525303</v>
      </c>
      <c r="R13" s="799">
        <f t="shared" si="2"/>
        <v>4.5693228280457925</v>
      </c>
      <c r="S13" s="799">
        <f t="shared" ref="S13:V13" si="5">+R13*(1+S$7)</f>
        <v>4.5876001193579761</v>
      </c>
      <c r="T13" s="800">
        <f t="shared" si="5"/>
        <v>4.5876001193579761</v>
      </c>
      <c r="U13" s="800">
        <f t="shared" si="5"/>
        <v>4.5876001193579761</v>
      </c>
      <c r="V13" s="800">
        <f t="shared" si="5"/>
        <v>4.5876001193579761</v>
      </c>
      <c r="AA13" s="802" t="s">
        <v>527</v>
      </c>
      <c r="AB13" s="803" t="s">
        <v>542</v>
      </c>
      <c r="AC13" s="803" t="s">
        <v>537</v>
      </c>
      <c r="AD13" s="804" t="s">
        <v>543</v>
      </c>
      <c r="AE13" s="805" t="s">
        <v>544</v>
      </c>
      <c r="AF13" s="806" t="s">
        <v>545</v>
      </c>
      <c r="AH13" s="771"/>
      <c r="AI13" s="771"/>
      <c r="AJ13" s="771"/>
    </row>
    <row r="14" spans="1:36" ht="25.5" customHeight="1" x14ac:dyDescent="0.35">
      <c r="A14" s="793">
        <v>1</v>
      </c>
      <c r="B14" s="794" t="s">
        <v>519</v>
      </c>
      <c r="C14" s="793">
        <v>5</v>
      </c>
      <c r="D14" s="793" t="str">
        <f t="shared" si="1"/>
        <v>1.5</v>
      </c>
      <c r="E14" s="795" t="s">
        <v>546</v>
      </c>
      <c r="F14" s="796">
        <v>10</v>
      </c>
      <c r="H14" s="807">
        <v>4</v>
      </c>
      <c r="I14" s="808" t="s">
        <v>522</v>
      </c>
      <c r="N14" s="797">
        <v>1981</v>
      </c>
      <c r="O14" s="809">
        <v>3.6780680354122421</v>
      </c>
      <c r="P14" s="799">
        <f t="shared" si="2"/>
        <v>3.6927803075538912</v>
      </c>
      <c r="Q14" s="799">
        <f t="shared" si="2"/>
        <v>3.7186297697067681</v>
      </c>
      <c r="R14" s="799">
        <f t="shared" si="2"/>
        <v>3.7372229185553016</v>
      </c>
      <c r="S14" s="799">
        <f t="shared" ref="S14:V14" si="6">+R14*(1+S$7)</f>
        <v>3.7521718102295227</v>
      </c>
      <c r="T14" s="800">
        <f t="shared" si="6"/>
        <v>3.7521718102295227</v>
      </c>
      <c r="U14" s="800">
        <f t="shared" si="6"/>
        <v>3.7521718102295227</v>
      </c>
      <c r="V14" s="800">
        <f t="shared" si="6"/>
        <v>3.7521718102295227</v>
      </c>
      <c r="AA14" s="802" t="s">
        <v>547</v>
      </c>
      <c r="AC14" s="803" t="s">
        <v>548</v>
      </c>
      <c r="AD14" s="804" t="s">
        <v>549</v>
      </c>
      <c r="AE14" s="805" t="s">
        <v>550</v>
      </c>
      <c r="AF14" s="806" t="s">
        <v>551</v>
      </c>
      <c r="AH14" s="771"/>
      <c r="AI14" s="771"/>
      <c r="AJ14" s="771"/>
    </row>
    <row r="15" spans="1:36" ht="25.5" customHeight="1" x14ac:dyDescent="0.35">
      <c r="A15" s="793">
        <v>2</v>
      </c>
      <c r="B15" s="794" t="s">
        <v>520</v>
      </c>
      <c r="C15" s="793">
        <v>6</v>
      </c>
      <c r="D15" s="793" t="str">
        <f t="shared" si="1"/>
        <v>2.6</v>
      </c>
      <c r="E15" s="795" t="s">
        <v>526</v>
      </c>
      <c r="F15" s="796">
        <v>15</v>
      </c>
      <c r="H15" s="807">
        <v>5</v>
      </c>
      <c r="I15" s="808" t="s">
        <v>523</v>
      </c>
      <c r="N15" s="797">
        <v>1982</v>
      </c>
      <c r="O15" s="809">
        <v>3.1964646517698654</v>
      </c>
      <c r="P15" s="799">
        <f t="shared" si="2"/>
        <v>3.2092505103769446</v>
      </c>
      <c r="Q15" s="799">
        <f t="shared" si="2"/>
        <v>3.231715263949583</v>
      </c>
      <c r="R15" s="799">
        <f t="shared" si="2"/>
        <v>3.2478738402693303</v>
      </c>
      <c r="S15" s="799">
        <f t="shared" ref="S15:V15" si="7">+R15*(1+S$7)</f>
        <v>3.2608653356304078</v>
      </c>
      <c r="T15" s="800">
        <f t="shared" si="7"/>
        <v>3.2608653356304078</v>
      </c>
      <c r="U15" s="800">
        <f t="shared" si="7"/>
        <v>3.2608653356304078</v>
      </c>
      <c r="V15" s="800">
        <f t="shared" si="7"/>
        <v>3.2608653356304078</v>
      </c>
      <c r="AC15" s="803" t="s">
        <v>552</v>
      </c>
      <c r="AE15" s="805" t="s">
        <v>553</v>
      </c>
      <c r="AF15" s="806" t="s">
        <v>554</v>
      </c>
    </row>
    <row r="16" spans="1:36" ht="25.5" customHeight="1" x14ac:dyDescent="0.35">
      <c r="A16" s="793">
        <v>2</v>
      </c>
      <c r="B16" s="794" t="s">
        <v>520</v>
      </c>
      <c r="C16" s="793">
        <v>7</v>
      </c>
      <c r="D16" s="793" t="str">
        <f t="shared" si="1"/>
        <v>2.7</v>
      </c>
      <c r="E16" s="795" t="s">
        <v>531</v>
      </c>
      <c r="F16" s="796">
        <v>20</v>
      </c>
      <c r="H16" s="807">
        <v>6</v>
      </c>
      <c r="I16" s="808" t="s">
        <v>555</v>
      </c>
      <c r="N16" s="797">
        <v>1983</v>
      </c>
      <c r="O16" s="809">
        <v>2.8652353204040115</v>
      </c>
      <c r="P16" s="799">
        <f t="shared" si="2"/>
        <v>2.8766962616856278</v>
      </c>
      <c r="Q16" s="799">
        <f t="shared" si="2"/>
        <v>2.896833135517427</v>
      </c>
      <c r="R16" s="799">
        <f t="shared" si="2"/>
        <v>2.9113173011950138</v>
      </c>
      <c r="S16" s="799">
        <f t="shared" ref="S16:V16" si="8">+R16*(1+S$7)</f>
        <v>2.9229625703997937</v>
      </c>
      <c r="T16" s="800">
        <f t="shared" si="8"/>
        <v>2.9229625703997937</v>
      </c>
      <c r="U16" s="800">
        <f t="shared" si="8"/>
        <v>2.9229625703997937</v>
      </c>
      <c r="V16" s="800">
        <f t="shared" si="8"/>
        <v>2.9229625703997937</v>
      </c>
      <c r="AC16" s="803" t="s">
        <v>556</v>
      </c>
      <c r="AF16" s="806" t="s">
        <v>557</v>
      </c>
    </row>
    <row r="17" spans="1:29" ht="25.5" customHeight="1" x14ac:dyDescent="0.35">
      <c r="A17" s="793">
        <v>2</v>
      </c>
      <c r="B17" s="794" t="s">
        <v>520</v>
      </c>
      <c r="C17" s="793">
        <v>8</v>
      </c>
      <c r="D17" s="793" t="str">
        <f t="shared" si="1"/>
        <v>2.8</v>
      </c>
      <c r="E17" s="795" t="s">
        <v>537</v>
      </c>
      <c r="F17" s="796">
        <v>25</v>
      </c>
      <c r="N17" s="797">
        <v>1984</v>
      </c>
      <c r="O17" s="809">
        <v>2.6244336285828238</v>
      </c>
      <c r="P17" s="799">
        <f t="shared" si="2"/>
        <v>2.6349313630971549</v>
      </c>
      <c r="Q17" s="799">
        <f t="shared" si="2"/>
        <v>2.6533758826388349</v>
      </c>
      <c r="R17" s="799">
        <f t="shared" si="2"/>
        <v>2.666642762052029</v>
      </c>
      <c r="S17" s="799">
        <f t="shared" ref="S17:V17" si="9">+R17*(1+S$7)</f>
        <v>2.6773093331002373</v>
      </c>
      <c r="T17" s="800">
        <f t="shared" si="9"/>
        <v>2.6773093331002373</v>
      </c>
      <c r="U17" s="800">
        <f t="shared" si="9"/>
        <v>2.6773093331002373</v>
      </c>
      <c r="V17" s="800">
        <f t="shared" si="9"/>
        <v>2.6773093331002373</v>
      </c>
      <c r="AC17" s="812" t="s">
        <v>542</v>
      </c>
    </row>
    <row r="18" spans="1:29" ht="25.5" customHeight="1" thickBot="1" x14ac:dyDescent="0.4">
      <c r="A18" s="793">
        <v>2</v>
      </c>
      <c r="B18" s="794" t="s">
        <v>520</v>
      </c>
      <c r="C18" s="793">
        <v>9</v>
      </c>
      <c r="D18" s="793" t="str">
        <f t="shared" si="1"/>
        <v>2.9</v>
      </c>
      <c r="E18" s="795" t="s">
        <v>542</v>
      </c>
      <c r="F18" s="796">
        <v>15</v>
      </c>
      <c r="N18" s="797">
        <v>1985</v>
      </c>
      <c r="O18" s="809">
        <v>2.4070008773181217</v>
      </c>
      <c r="P18" s="799">
        <f t="shared" si="2"/>
        <v>2.4166288808273944</v>
      </c>
      <c r="Q18" s="799">
        <f t="shared" si="2"/>
        <v>2.4335452829931858</v>
      </c>
      <c r="R18" s="799">
        <f t="shared" si="2"/>
        <v>2.4457130094081516</v>
      </c>
      <c r="S18" s="799">
        <f t="shared" ref="S18:V18" si="10">+R18*(1+S$7)</f>
        <v>2.455495861445784</v>
      </c>
      <c r="T18" s="800">
        <f t="shared" si="10"/>
        <v>2.455495861445784</v>
      </c>
      <c r="U18" s="800">
        <f t="shared" si="10"/>
        <v>2.455495861445784</v>
      </c>
      <c r="V18" s="800">
        <f t="shared" si="10"/>
        <v>2.455495861445784</v>
      </c>
    </row>
    <row r="19" spans="1:29" ht="25.5" customHeight="1" x14ac:dyDescent="0.35">
      <c r="A19" s="793">
        <v>3</v>
      </c>
      <c r="B19" s="794" t="s">
        <v>521</v>
      </c>
      <c r="C19" s="811">
        <v>4</v>
      </c>
      <c r="D19" s="811" t="str">
        <f t="shared" si="1"/>
        <v>3.4</v>
      </c>
      <c r="E19" s="795" t="s">
        <v>527</v>
      </c>
      <c r="F19" s="813"/>
      <c r="G19" s="1124" t="s">
        <v>558</v>
      </c>
      <c r="H19" s="769"/>
      <c r="N19" s="797">
        <v>1986</v>
      </c>
      <c r="O19" s="809">
        <v>2.3175892786672172</v>
      </c>
      <c r="P19" s="799">
        <f t="shared" si="2"/>
        <v>2.326859635781886</v>
      </c>
      <c r="Q19" s="799">
        <f t="shared" si="2"/>
        <v>2.343147653232359</v>
      </c>
      <c r="R19" s="799">
        <f t="shared" si="2"/>
        <v>2.3548633914985206</v>
      </c>
      <c r="S19" s="799">
        <f t="shared" ref="S19:V19" si="11">+R19*(1+S$7)</f>
        <v>2.3642828450645146</v>
      </c>
      <c r="T19" s="800">
        <f t="shared" si="11"/>
        <v>2.3642828450645146</v>
      </c>
      <c r="U19" s="800">
        <f t="shared" si="11"/>
        <v>2.3642828450645146</v>
      </c>
      <c r="V19" s="800">
        <f t="shared" si="11"/>
        <v>2.3642828450645146</v>
      </c>
    </row>
    <row r="20" spans="1:29" ht="25.5" customHeight="1" x14ac:dyDescent="0.35">
      <c r="A20" s="793">
        <v>3</v>
      </c>
      <c r="B20" s="794" t="s">
        <v>521</v>
      </c>
      <c r="C20" s="793">
        <v>11</v>
      </c>
      <c r="D20" s="793" t="str">
        <f t="shared" si="1"/>
        <v>3.11</v>
      </c>
      <c r="E20" s="795" t="s">
        <v>532</v>
      </c>
      <c r="F20" s="813"/>
      <c r="G20" s="1125"/>
      <c r="H20" s="769"/>
      <c r="N20" s="797">
        <v>1987</v>
      </c>
      <c r="O20" s="809">
        <v>2.2210653937599889</v>
      </c>
      <c r="P20" s="799">
        <f t="shared" si="2"/>
        <v>2.2299496553350289</v>
      </c>
      <c r="Q20" s="799">
        <f t="shared" si="2"/>
        <v>2.2455593029223739</v>
      </c>
      <c r="R20" s="799">
        <f t="shared" si="2"/>
        <v>2.2567870994369854</v>
      </c>
      <c r="S20" s="799">
        <f t="shared" ref="S20:V20" si="12">+R20*(1+S$7)</f>
        <v>2.2658142478347334</v>
      </c>
      <c r="T20" s="800">
        <f t="shared" si="12"/>
        <v>2.2658142478347334</v>
      </c>
      <c r="U20" s="800">
        <f t="shared" si="12"/>
        <v>2.2658142478347334</v>
      </c>
      <c r="V20" s="800">
        <f t="shared" si="12"/>
        <v>2.2658142478347334</v>
      </c>
    </row>
    <row r="21" spans="1:29" ht="25.5" customHeight="1" x14ac:dyDescent="0.35">
      <c r="A21" s="793">
        <v>3</v>
      </c>
      <c r="B21" s="794" t="s">
        <v>521</v>
      </c>
      <c r="C21" s="793">
        <v>12</v>
      </c>
      <c r="D21" s="793" t="str">
        <f t="shared" si="1"/>
        <v>3.12</v>
      </c>
      <c r="E21" s="795" t="s">
        <v>538</v>
      </c>
      <c r="F21" s="813"/>
      <c r="G21" s="1125"/>
      <c r="H21" s="769"/>
      <c r="N21" s="797">
        <v>1988</v>
      </c>
      <c r="O21" s="809">
        <v>2.1042206909775563</v>
      </c>
      <c r="P21" s="799">
        <f t="shared" si="2"/>
        <v>2.1126375737414667</v>
      </c>
      <c r="Q21" s="799">
        <f t="shared" si="2"/>
        <v>2.1274260367576567</v>
      </c>
      <c r="R21" s="799">
        <f t="shared" si="2"/>
        <v>2.1380631669414449</v>
      </c>
      <c r="S21" s="799">
        <f t="shared" ref="S21:V21" si="13">+R21*(1+S$7)</f>
        <v>2.1466154196092107</v>
      </c>
      <c r="T21" s="800">
        <f t="shared" si="13"/>
        <v>2.1466154196092107</v>
      </c>
      <c r="U21" s="800">
        <f t="shared" si="13"/>
        <v>2.1466154196092107</v>
      </c>
      <c r="V21" s="800">
        <f t="shared" si="13"/>
        <v>2.1466154196092107</v>
      </c>
    </row>
    <row r="22" spans="1:29" ht="25.5" customHeight="1" x14ac:dyDescent="0.35">
      <c r="A22" s="793">
        <v>3</v>
      </c>
      <c r="B22" s="794" t="s">
        <v>521</v>
      </c>
      <c r="C22" s="793">
        <v>8</v>
      </c>
      <c r="D22" s="793" t="str">
        <f t="shared" si="1"/>
        <v>3.8</v>
      </c>
      <c r="E22" s="795" t="s">
        <v>537</v>
      </c>
      <c r="F22" s="813"/>
      <c r="G22" s="1125"/>
      <c r="H22" s="769"/>
      <c r="N22" s="797">
        <v>1989</v>
      </c>
      <c r="O22" s="809">
        <v>1.9955043153452052</v>
      </c>
      <c r="P22" s="799">
        <f t="shared" si="2"/>
        <v>2.0034863326065859</v>
      </c>
      <c r="Q22" s="799">
        <f t="shared" si="2"/>
        <v>2.017510736934832</v>
      </c>
      <c r="R22" s="799">
        <f t="shared" si="2"/>
        <v>2.027598290619506</v>
      </c>
      <c r="S22" s="799">
        <f t="shared" ref="S22:V22" si="14">+R22*(1+S$7)</f>
        <v>2.035708683781984</v>
      </c>
      <c r="T22" s="800">
        <f t="shared" si="14"/>
        <v>2.035708683781984</v>
      </c>
      <c r="U22" s="800">
        <f t="shared" si="14"/>
        <v>2.035708683781984</v>
      </c>
      <c r="V22" s="800">
        <f t="shared" si="14"/>
        <v>2.035708683781984</v>
      </c>
    </row>
    <row r="23" spans="1:29" ht="25.5" customHeight="1" thickBot="1" x14ac:dyDescent="0.4">
      <c r="A23" s="793">
        <v>3</v>
      </c>
      <c r="B23" s="794" t="s">
        <v>521</v>
      </c>
      <c r="C23" s="793">
        <v>14</v>
      </c>
      <c r="D23" s="793" t="str">
        <f t="shared" si="1"/>
        <v>3.14</v>
      </c>
      <c r="E23" s="795" t="s">
        <v>548</v>
      </c>
      <c r="F23" s="813"/>
      <c r="G23" s="1126"/>
      <c r="H23" s="769"/>
      <c r="N23" s="797">
        <v>1990</v>
      </c>
      <c r="O23" s="809">
        <v>1.8715473263064504</v>
      </c>
      <c r="P23" s="799">
        <f t="shared" si="2"/>
        <v>1.8790335156116762</v>
      </c>
      <c r="Q23" s="799">
        <f t="shared" si="2"/>
        <v>1.8921867502209577</v>
      </c>
      <c r="R23" s="799">
        <f t="shared" si="2"/>
        <v>1.9016476839720624</v>
      </c>
      <c r="S23" s="799">
        <f t="shared" ref="S23:V23" si="15">+R23*(1+S$7)</f>
        <v>1.9092542747079506</v>
      </c>
      <c r="T23" s="800">
        <f t="shared" si="15"/>
        <v>1.9092542747079506</v>
      </c>
      <c r="U23" s="800">
        <f t="shared" si="15"/>
        <v>1.9092542747079506</v>
      </c>
      <c r="V23" s="800">
        <f t="shared" si="15"/>
        <v>1.9092542747079506</v>
      </c>
    </row>
    <row r="24" spans="1:29" ht="25.5" customHeight="1" x14ac:dyDescent="0.35">
      <c r="A24" s="793">
        <v>3</v>
      </c>
      <c r="B24" s="794" t="s">
        <v>521</v>
      </c>
      <c r="C24" s="793">
        <v>15</v>
      </c>
      <c r="D24" s="793" t="str">
        <f t="shared" si="1"/>
        <v>3.15</v>
      </c>
      <c r="E24" s="795" t="s">
        <v>552</v>
      </c>
      <c r="F24" s="796">
        <v>20</v>
      </c>
      <c r="H24" s="769"/>
      <c r="N24" s="797">
        <v>1991</v>
      </c>
      <c r="O24" s="809">
        <v>1.7689271960366613</v>
      </c>
      <c r="P24" s="799">
        <f t="shared" si="2"/>
        <v>1.7760029048208079</v>
      </c>
      <c r="Q24" s="799">
        <f t="shared" si="2"/>
        <v>1.7884349251545535</v>
      </c>
      <c r="R24" s="799">
        <f t="shared" si="2"/>
        <v>1.797377099780326</v>
      </c>
      <c r="S24" s="799">
        <f t="shared" ref="S24:V24" si="16">+R24*(1+S$7)</f>
        <v>1.8045666081794474</v>
      </c>
      <c r="T24" s="800">
        <f t="shared" si="16"/>
        <v>1.8045666081794474</v>
      </c>
      <c r="U24" s="800">
        <f t="shared" si="16"/>
        <v>1.8045666081794474</v>
      </c>
      <c r="V24" s="800">
        <f t="shared" si="16"/>
        <v>1.8045666081794474</v>
      </c>
    </row>
    <row r="25" spans="1:29" ht="25.5" customHeight="1" x14ac:dyDescent="0.35">
      <c r="A25" s="793">
        <v>3</v>
      </c>
      <c r="B25" s="794" t="s">
        <v>521</v>
      </c>
      <c r="C25" s="793">
        <v>16</v>
      </c>
      <c r="D25" s="793" t="str">
        <f t="shared" si="1"/>
        <v>3.16</v>
      </c>
      <c r="E25" s="795" t="s">
        <v>556</v>
      </c>
      <c r="F25" s="796">
        <v>15</v>
      </c>
      <c r="H25" s="769"/>
      <c r="N25" s="797">
        <v>1992</v>
      </c>
      <c r="O25" s="809">
        <v>1.7008524561547218</v>
      </c>
      <c r="P25" s="799">
        <f t="shared" si="2"/>
        <v>1.7076558659793406</v>
      </c>
      <c r="Q25" s="799">
        <f t="shared" si="2"/>
        <v>1.7196094570411957</v>
      </c>
      <c r="R25" s="799">
        <f t="shared" si="2"/>
        <v>1.7282075043264016</v>
      </c>
      <c r="S25" s="799">
        <f t="shared" ref="S25:V25" si="17">+R25*(1+S$7)</f>
        <v>1.7351203343437072</v>
      </c>
      <c r="T25" s="800">
        <f t="shared" si="17"/>
        <v>1.7351203343437072</v>
      </c>
      <c r="U25" s="800">
        <f t="shared" si="17"/>
        <v>1.7351203343437072</v>
      </c>
      <c r="V25" s="800">
        <f t="shared" si="17"/>
        <v>1.7351203343437072</v>
      </c>
    </row>
    <row r="26" spans="1:29" ht="25.5" customHeight="1" x14ac:dyDescent="0.35">
      <c r="A26" s="793">
        <v>3</v>
      </c>
      <c r="B26" s="794" t="s">
        <v>521</v>
      </c>
      <c r="C26" s="811">
        <v>9</v>
      </c>
      <c r="D26" s="811" t="str">
        <f t="shared" si="1"/>
        <v>3.9</v>
      </c>
      <c r="E26" s="795" t="s">
        <v>542</v>
      </c>
      <c r="F26" s="796">
        <v>15</v>
      </c>
      <c r="H26" s="769"/>
      <c r="N26" s="797">
        <v>1993</v>
      </c>
      <c r="O26" s="809">
        <v>1.637857920741584</v>
      </c>
      <c r="P26" s="799">
        <f t="shared" si="2"/>
        <v>1.6444093524245502</v>
      </c>
      <c r="Q26" s="799">
        <f t="shared" si="2"/>
        <v>1.655920217891522</v>
      </c>
      <c r="R26" s="799">
        <f t="shared" si="2"/>
        <v>1.6641998189809795</v>
      </c>
      <c r="S26" s="799">
        <f t="shared" ref="S26:V26" si="18">+R26*(1+S$7)</f>
        <v>1.6708566182569033</v>
      </c>
      <c r="T26" s="800">
        <f t="shared" si="18"/>
        <v>1.6708566182569033</v>
      </c>
      <c r="U26" s="800">
        <f t="shared" si="18"/>
        <v>1.6708566182569033</v>
      </c>
      <c r="V26" s="800">
        <f t="shared" si="18"/>
        <v>1.6708566182569033</v>
      </c>
    </row>
    <row r="27" spans="1:29" ht="25.5" customHeight="1" x14ac:dyDescent="0.35">
      <c r="A27" s="793">
        <v>4</v>
      </c>
      <c r="B27" s="794" t="s">
        <v>522</v>
      </c>
      <c r="C27" s="793">
        <v>4</v>
      </c>
      <c r="D27" s="793" t="str">
        <f t="shared" si="1"/>
        <v>4.4</v>
      </c>
      <c r="E27" s="795" t="s">
        <v>527</v>
      </c>
      <c r="F27" s="796">
        <v>12</v>
      </c>
      <c r="N27" s="797">
        <v>1994</v>
      </c>
      <c r="O27" s="809">
        <v>1.5840077533722887</v>
      </c>
      <c r="P27" s="799">
        <f t="shared" si="2"/>
        <v>1.5903437843857779</v>
      </c>
      <c r="Q27" s="799">
        <f t="shared" si="2"/>
        <v>1.6014761908764783</v>
      </c>
      <c r="R27" s="799">
        <f t="shared" si="2"/>
        <v>1.6094835718308604</v>
      </c>
      <c r="S27" s="799">
        <f t="shared" ref="S27:V27" si="19">+R27*(1+S$7)</f>
        <v>1.615921506118184</v>
      </c>
      <c r="T27" s="800">
        <f t="shared" si="19"/>
        <v>1.615921506118184</v>
      </c>
      <c r="U27" s="800">
        <f t="shared" si="19"/>
        <v>1.615921506118184</v>
      </c>
      <c r="V27" s="800">
        <f t="shared" si="19"/>
        <v>1.615921506118184</v>
      </c>
    </row>
    <row r="28" spans="1:29" ht="25.5" customHeight="1" x14ac:dyDescent="0.35">
      <c r="A28" s="793">
        <v>4</v>
      </c>
      <c r="B28" s="794" t="s">
        <v>522</v>
      </c>
      <c r="C28" s="793">
        <v>19</v>
      </c>
      <c r="D28" s="793" t="str">
        <f t="shared" si="1"/>
        <v>4.19</v>
      </c>
      <c r="E28" s="795" t="s">
        <v>533</v>
      </c>
      <c r="F28" s="796">
        <v>25</v>
      </c>
      <c r="N28" s="797">
        <v>1995</v>
      </c>
      <c r="O28" s="809">
        <v>1.5230452997466715</v>
      </c>
      <c r="P28" s="799">
        <f t="shared" si="2"/>
        <v>1.5291374809456582</v>
      </c>
      <c r="Q28" s="799">
        <f t="shared" si="2"/>
        <v>1.5398414433122776</v>
      </c>
      <c r="R28" s="799">
        <f t="shared" si="2"/>
        <v>1.5475406505288387</v>
      </c>
      <c r="S28" s="799">
        <f t="shared" ref="S28:V28" si="20">+R28*(1+S$7)</f>
        <v>1.5537308131309542</v>
      </c>
      <c r="T28" s="800">
        <f t="shared" si="20"/>
        <v>1.5537308131309542</v>
      </c>
      <c r="U28" s="800">
        <f t="shared" si="20"/>
        <v>1.5537308131309542</v>
      </c>
      <c r="V28" s="800">
        <f t="shared" si="20"/>
        <v>1.5537308131309542</v>
      </c>
    </row>
    <row r="29" spans="1:29" ht="25.5" customHeight="1" x14ac:dyDescent="0.35">
      <c r="A29" s="793">
        <v>4</v>
      </c>
      <c r="B29" s="794" t="s">
        <v>522</v>
      </c>
      <c r="C29" s="793">
        <v>20</v>
      </c>
      <c r="D29" s="793" t="str">
        <f t="shared" si="1"/>
        <v>4.20</v>
      </c>
      <c r="E29" s="795" t="s">
        <v>539</v>
      </c>
      <c r="F29" s="796">
        <v>15</v>
      </c>
      <c r="N29" s="797">
        <v>1996</v>
      </c>
      <c r="O29" s="809">
        <v>1.4803715822087395</v>
      </c>
      <c r="P29" s="799">
        <f t="shared" si="2"/>
        <v>1.4862930685375746</v>
      </c>
      <c r="Q29" s="799">
        <f t="shared" si="2"/>
        <v>1.4966971200173376</v>
      </c>
      <c r="R29" s="799">
        <f t="shared" si="2"/>
        <v>1.5041806056174241</v>
      </c>
      <c r="S29" s="799">
        <f t="shared" ref="S29:V29" si="21">+R29*(1+S$7)</f>
        <v>1.5101973280398937</v>
      </c>
      <c r="T29" s="800">
        <f t="shared" si="21"/>
        <v>1.5101973280398937</v>
      </c>
      <c r="U29" s="800">
        <f t="shared" si="21"/>
        <v>1.5101973280398937</v>
      </c>
      <c r="V29" s="800">
        <f t="shared" si="21"/>
        <v>1.5101973280398937</v>
      </c>
    </row>
    <row r="30" spans="1:29" ht="25.5" customHeight="1" x14ac:dyDescent="0.35">
      <c r="A30" s="793">
        <v>4</v>
      </c>
      <c r="B30" s="794" t="s">
        <v>522</v>
      </c>
      <c r="C30" s="793">
        <v>21</v>
      </c>
      <c r="D30" s="793" t="str">
        <f t="shared" si="1"/>
        <v>4.21</v>
      </c>
      <c r="E30" s="795" t="s">
        <v>543</v>
      </c>
      <c r="F30" s="796">
        <v>25</v>
      </c>
      <c r="N30" s="797">
        <v>1997</v>
      </c>
      <c r="O30" s="809">
        <v>1.440745987352088</v>
      </c>
      <c r="P30" s="799">
        <f t="shared" si="2"/>
        <v>1.4465089713014965</v>
      </c>
      <c r="Q30" s="799">
        <f t="shared" si="2"/>
        <v>1.4566345341006068</v>
      </c>
      <c r="R30" s="799">
        <f t="shared" si="2"/>
        <v>1.4639177067711098</v>
      </c>
      <c r="S30" s="799">
        <f t="shared" ref="S30:V30" si="22">+R30*(1+S$7)</f>
        <v>1.4697733775981943</v>
      </c>
      <c r="T30" s="800">
        <f t="shared" si="22"/>
        <v>1.4697733775981943</v>
      </c>
      <c r="U30" s="800">
        <f t="shared" si="22"/>
        <v>1.4697733775981943</v>
      </c>
      <c r="V30" s="800">
        <f t="shared" si="22"/>
        <v>1.4697733775981943</v>
      </c>
    </row>
    <row r="31" spans="1:29" ht="25.5" customHeight="1" x14ac:dyDescent="0.35">
      <c r="A31" s="793">
        <v>4</v>
      </c>
      <c r="B31" s="794" t="s">
        <v>522</v>
      </c>
      <c r="C31" s="793">
        <v>22</v>
      </c>
      <c r="D31" s="793" t="str">
        <f t="shared" si="1"/>
        <v>4.22</v>
      </c>
      <c r="E31" s="795" t="s">
        <v>549</v>
      </c>
      <c r="F31" s="796">
        <v>15</v>
      </c>
      <c r="N31" s="797">
        <v>1998</v>
      </c>
      <c r="O31" s="809">
        <v>1.4143289241143207</v>
      </c>
      <c r="P31" s="799">
        <f t="shared" si="2"/>
        <v>1.4199862398107779</v>
      </c>
      <c r="Q31" s="799">
        <f t="shared" si="2"/>
        <v>1.4299261434894532</v>
      </c>
      <c r="R31" s="799">
        <f t="shared" si="2"/>
        <v>1.4370757742069002</v>
      </c>
      <c r="S31" s="799">
        <f t="shared" ref="S31:V31" si="23">+R31*(1+S$7)</f>
        <v>1.4428240773037277</v>
      </c>
      <c r="T31" s="800">
        <f t="shared" si="23"/>
        <v>1.4428240773037277</v>
      </c>
      <c r="U31" s="800">
        <f t="shared" si="23"/>
        <v>1.4428240773037277</v>
      </c>
      <c r="V31" s="800">
        <f t="shared" si="23"/>
        <v>1.4428240773037277</v>
      </c>
    </row>
    <row r="32" spans="1:29" ht="25.5" customHeight="1" x14ac:dyDescent="0.35">
      <c r="A32" s="793">
        <v>5</v>
      </c>
      <c r="B32" s="794" t="s">
        <v>523</v>
      </c>
      <c r="C32" s="793">
        <v>23</v>
      </c>
      <c r="D32" s="793" t="str">
        <f t="shared" si="1"/>
        <v>5.23</v>
      </c>
      <c r="E32" s="795" t="s">
        <v>528</v>
      </c>
      <c r="F32" s="796">
        <v>12</v>
      </c>
      <c r="N32" s="797">
        <v>1999</v>
      </c>
      <c r="O32" s="809">
        <v>1.3980722698141563</v>
      </c>
      <c r="P32" s="799">
        <f t="shared" si="2"/>
        <v>1.4036645588934129</v>
      </c>
      <c r="Q32" s="799">
        <f t="shared" si="2"/>
        <v>1.4134902108056666</v>
      </c>
      <c r="R32" s="799">
        <f t="shared" si="2"/>
        <v>1.4205576618596949</v>
      </c>
      <c r="S32" s="799">
        <f t="shared" ref="S32:V32" si="24">+R32*(1+S$7)</f>
        <v>1.4262398925071338</v>
      </c>
      <c r="T32" s="800">
        <f t="shared" si="24"/>
        <v>1.4262398925071338</v>
      </c>
      <c r="U32" s="800">
        <f t="shared" si="24"/>
        <v>1.4262398925071338</v>
      </c>
      <c r="V32" s="800">
        <f t="shared" si="24"/>
        <v>1.4262398925071338</v>
      </c>
    </row>
    <row r="33" spans="1:33" ht="25.5" customHeight="1" x14ac:dyDescent="0.35">
      <c r="A33" s="793">
        <v>5</v>
      </c>
      <c r="B33" s="794" t="s">
        <v>523</v>
      </c>
      <c r="C33" s="793">
        <v>24</v>
      </c>
      <c r="D33" s="793" t="str">
        <f t="shared" si="1"/>
        <v>5.24</v>
      </c>
      <c r="E33" s="795" t="s">
        <v>534</v>
      </c>
      <c r="F33" s="796">
        <v>20</v>
      </c>
      <c r="N33" s="797">
        <v>2000</v>
      </c>
      <c r="O33" s="809">
        <v>1.3584466749575048</v>
      </c>
      <c r="P33" s="799">
        <f t="shared" si="2"/>
        <v>1.3638804616573348</v>
      </c>
      <c r="Q33" s="799">
        <f t="shared" si="2"/>
        <v>1.3734276248889359</v>
      </c>
      <c r="R33" s="799">
        <f t="shared" si="2"/>
        <v>1.3802947630133804</v>
      </c>
      <c r="S33" s="799">
        <f t="shared" ref="S33:V33" si="25">+R33*(1+S$7)</f>
        <v>1.3858159420654339</v>
      </c>
      <c r="T33" s="800">
        <f t="shared" si="25"/>
        <v>1.3858159420654339</v>
      </c>
      <c r="U33" s="800">
        <f t="shared" si="25"/>
        <v>1.3858159420654339</v>
      </c>
      <c r="V33" s="800">
        <f t="shared" si="25"/>
        <v>1.3858159420654339</v>
      </c>
    </row>
    <row r="34" spans="1:33" ht="25.5" customHeight="1" x14ac:dyDescent="0.35">
      <c r="A34" s="793">
        <v>5</v>
      </c>
      <c r="B34" s="794" t="s">
        <v>523</v>
      </c>
      <c r="C34" s="793">
        <v>25</v>
      </c>
      <c r="D34" s="793" t="str">
        <f t="shared" si="1"/>
        <v>5.25</v>
      </c>
      <c r="E34" s="795" t="s">
        <v>540</v>
      </c>
      <c r="F34" s="796">
        <v>20</v>
      </c>
      <c r="N34" s="797">
        <v>2001</v>
      </c>
      <c r="O34" s="809">
        <v>1.3310135708259769</v>
      </c>
      <c r="P34" s="799">
        <f t="shared" si="2"/>
        <v>1.3363376251092809</v>
      </c>
      <c r="Q34" s="799">
        <f t="shared" si="2"/>
        <v>1.3456919884850458</v>
      </c>
      <c r="R34" s="799">
        <f t="shared" si="2"/>
        <v>1.3524204484274709</v>
      </c>
      <c r="S34" s="799">
        <f t="shared" ref="S34:V34" si="26">+R34*(1+S$7)</f>
        <v>1.3578301302211808</v>
      </c>
      <c r="T34" s="800">
        <f t="shared" si="26"/>
        <v>1.3578301302211808</v>
      </c>
      <c r="U34" s="800">
        <f t="shared" si="26"/>
        <v>1.3578301302211808</v>
      </c>
      <c r="V34" s="800">
        <f t="shared" si="26"/>
        <v>1.3578301302211808</v>
      </c>
    </row>
    <row r="35" spans="1:33" ht="25.5" customHeight="1" x14ac:dyDescent="0.35">
      <c r="A35" s="793">
        <v>5</v>
      </c>
      <c r="B35" s="794" t="s">
        <v>523</v>
      </c>
      <c r="C35" s="793">
        <v>26</v>
      </c>
      <c r="D35" s="793" t="str">
        <f t="shared" si="1"/>
        <v>5.26</v>
      </c>
      <c r="E35" s="795" t="s">
        <v>544</v>
      </c>
      <c r="F35" s="796">
        <v>25</v>
      </c>
      <c r="N35" s="797">
        <v>2002</v>
      </c>
      <c r="O35" s="809">
        <v>1.2934200577568467</v>
      </c>
      <c r="P35" s="799">
        <f t="shared" si="2"/>
        <v>1.298593737987874</v>
      </c>
      <c r="Q35" s="799">
        <f t="shared" si="2"/>
        <v>1.3076838941537889</v>
      </c>
      <c r="R35" s="799">
        <f t="shared" si="2"/>
        <v>1.3142223136245577</v>
      </c>
      <c r="S35" s="799">
        <f t="shared" ref="S35:V35" si="27">+R35*(1+S$7)</f>
        <v>1.3194792028790558</v>
      </c>
      <c r="T35" s="800">
        <f t="shared" si="27"/>
        <v>1.3194792028790558</v>
      </c>
      <c r="U35" s="800">
        <f t="shared" si="27"/>
        <v>1.3194792028790558</v>
      </c>
      <c r="V35" s="800">
        <f t="shared" si="27"/>
        <v>1.3194792028790558</v>
      </c>
    </row>
    <row r="36" spans="1:33" ht="25.5" customHeight="1" x14ac:dyDescent="0.35">
      <c r="A36" s="793">
        <v>5</v>
      </c>
      <c r="B36" s="794" t="s">
        <v>523</v>
      </c>
      <c r="C36" s="793">
        <v>27</v>
      </c>
      <c r="D36" s="793" t="str">
        <f t="shared" si="1"/>
        <v>5.27</v>
      </c>
      <c r="E36" s="795" t="s">
        <v>550</v>
      </c>
      <c r="F36" s="796">
        <v>25</v>
      </c>
      <c r="N36" s="797">
        <v>2003</v>
      </c>
      <c r="O36" s="809">
        <v>1.2730992398816408</v>
      </c>
      <c r="P36" s="799">
        <f t="shared" si="2"/>
        <v>1.2781916368411672</v>
      </c>
      <c r="Q36" s="799">
        <f t="shared" si="2"/>
        <v>1.2871389782990552</v>
      </c>
      <c r="R36" s="799">
        <f t="shared" si="2"/>
        <v>1.2935746731905504</v>
      </c>
      <c r="S36" s="799">
        <f t="shared" ref="S36:V36" si="28">+R36*(1+S$7)</f>
        <v>1.2987489718833127</v>
      </c>
      <c r="T36" s="800">
        <f t="shared" si="28"/>
        <v>1.2987489718833127</v>
      </c>
      <c r="U36" s="800">
        <f t="shared" si="28"/>
        <v>1.2987489718833127</v>
      </c>
      <c r="V36" s="800">
        <f t="shared" si="28"/>
        <v>1.2987489718833127</v>
      </c>
    </row>
    <row r="37" spans="1:33" ht="25.5" customHeight="1" x14ac:dyDescent="0.35">
      <c r="A37" s="793">
        <v>5</v>
      </c>
      <c r="B37" s="794" t="s">
        <v>523</v>
      </c>
      <c r="C37" s="793">
        <v>28</v>
      </c>
      <c r="D37" s="793" t="str">
        <f t="shared" si="1"/>
        <v>5.28</v>
      </c>
      <c r="E37" s="795" t="s">
        <v>553</v>
      </c>
      <c r="F37" s="796">
        <v>15</v>
      </c>
      <c r="N37" s="797">
        <v>2004</v>
      </c>
      <c r="O37" s="809">
        <v>1.2395698903875512</v>
      </c>
      <c r="P37" s="799">
        <f t="shared" si="2"/>
        <v>1.2445281699491013</v>
      </c>
      <c r="Q37" s="799">
        <f t="shared" si="2"/>
        <v>1.2532398671387448</v>
      </c>
      <c r="R37" s="799">
        <f t="shared" si="2"/>
        <v>1.2595060664744384</v>
      </c>
      <c r="S37" s="799">
        <f t="shared" ref="S37:V37" si="29">+R37*(1+S$7)</f>
        <v>1.2645440907403362</v>
      </c>
      <c r="T37" s="800">
        <f t="shared" si="29"/>
        <v>1.2645440907403362</v>
      </c>
      <c r="U37" s="800">
        <f t="shared" si="29"/>
        <v>1.2645440907403362</v>
      </c>
      <c r="V37" s="800">
        <f t="shared" si="29"/>
        <v>1.2645440907403362</v>
      </c>
    </row>
    <row r="38" spans="1:33" ht="25.5" customHeight="1" x14ac:dyDescent="0.35">
      <c r="A38" s="793">
        <v>6</v>
      </c>
      <c r="B38" s="794" t="s">
        <v>555</v>
      </c>
      <c r="C38" s="793">
        <v>29</v>
      </c>
      <c r="D38" s="793" t="str">
        <f t="shared" si="1"/>
        <v>6.29</v>
      </c>
      <c r="E38" s="795" t="s">
        <v>529</v>
      </c>
      <c r="F38" s="796" t="s">
        <v>559</v>
      </c>
      <c r="N38" s="797">
        <v>2005</v>
      </c>
      <c r="O38" s="809">
        <v>1.2040084591059412</v>
      </c>
      <c r="P38" s="799">
        <f t="shared" si="2"/>
        <v>1.208824492942365</v>
      </c>
      <c r="Q38" s="799">
        <f t="shared" si="2"/>
        <v>1.2172862643929614</v>
      </c>
      <c r="R38" s="799">
        <f t="shared" si="2"/>
        <v>1.223372695714926</v>
      </c>
      <c r="S38" s="799">
        <f t="shared" ref="S38:V38" si="30">+R38*(1+S$7)</f>
        <v>1.2282661864977857</v>
      </c>
      <c r="T38" s="800">
        <f t="shared" si="30"/>
        <v>1.2282661864977857</v>
      </c>
      <c r="U38" s="800">
        <f t="shared" si="30"/>
        <v>1.2282661864977857</v>
      </c>
      <c r="V38" s="800">
        <f t="shared" si="30"/>
        <v>1.2282661864977857</v>
      </c>
    </row>
    <row r="39" spans="1:33" ht="25.5" customHeight="1" x14ac:dyDescent="0.35">
      <c r="A39" s="793">
        <v>6</v>
      </c>
      <c r="B39" s="794" t="s">
        <v>555</v>
      </c>
      <c r="C39" s="793">
        <v>30</v>
      </c>
      <c r="D39" s="793" t="str">
        <f t="shared" si="1"/>
        <v>6.30</v>
      </c>
      <c r="E39" s="795" t="s">
        <v>535</v>
      </c>
      <c r="F39" s="796">
        <v>40</v>
      </c>
      <c r="N39" s="797">
        <v>2006</v>
      </c>
      <c r="O39" s="809">
        <v>1.1714951505056121</v>
      </c>
      <c r="P39" s="799">
        <f t="shared" si="2"/>
        <v>1.1761811311076347</v>
      </c>
      <c r="Q39" s="799">
        <f t="shared" si="2"/>
        <v>1.1844143990253879</v>
      </c>
      <c r="R39" s="799">
        <f t="shared" si="2"/>
        <v>1.1903364710205147</v>
      </c>
      <c r="S39" s="799">
        <f t="shared" ref="S39:V39" si="31">+R39*(1+S$7)</f>
        <v>1.1950978169045967</v>
      </c>
      <c r="T39" s="800">
        <f t="shared" si="31"/>
        <v>1.1950978169045967</v>
      </c>
      <c r="U39" s="800">
        <f t="shared" si="31"/>
        <v>1.1950978169045967</v>
      </c>
      <c r="V39" s="800">
        <f t="shared" si="31"/>
        <v>1.1950978169045967</v>
      </c>
    </row>
    <row r="40" spans="1:33" ht="25.5" customHeight="1" x14ac:dyDescent="0.35">
      <c r="A40" s="793">
        <v>6</v>
      </c>
      <c r="B40" s="794" t="s">
        <v>555</v>
      </c>
      <c r="C40" s="793">
        <v>31</v>
      </c>
      <c r="D40" s="793" t="str">
        <f t="shared" si="1"/>
        <v>6.31</v>
      </c>
      <c r="E40" s="795" t="s">
        <v>541</v>
      </c>
      <c r="F40" s="796">
        <v>5</v>
      </c>
      <c r="N40" s="797">
        <v>2007</v>
      </c>
      <c r="O40" s="809">
        <v>1.1389818419052828</v>
      </c>
      <c r="P40" s="799">
        <f t="shared" si="2"/>
        <v>1.1435377692729041</v>
      </c>
      <c r="Q40" s="799">
        <f t="shared" si="2"/>
        <v>1.1515425336578142</v>
      </c>
      <c r="R40" s="799">
        <f t="shared" si="2"/>
        <v>1.1573002463261031</v>
      </c>
      <c r="S40" s="799">
        <f t="shared" ref="S40:V40" si="32">+R40*(1+S$7)</f>
        <v>1.1619294473114075</v>
      </c>
      <c r="T40" s="800">
        <f t="shared" si="32"/>
        <v>1.1619294473114075</v>
      </c>
      <c r="U40" s="800">
        <f t="shared" si="32"/>
        <v>1.1619294473114075</v>
      </c>
      <c r="V40" s="800">
        <f t="shared" si="32"/>
        <v>1.1619294473114075</v>
      </c>
    </row>
    <row r="41" spans="1:33" ht="25.5" customHeight="1" x14ac:dyDescent="0.35">
      <c r="A41" s="793">
        <v>6</v>
      </c>
      <c r="B41" s="794" t="s">
        <v>555</v>
      </c>
      <c r="C41" s="793">
        <v>32</v>
      </c>
      <c r="D41" s="793" t="str">
        <f t="shared" si="1"/>
        <v>6.32</v>
      </c>
      <c r="E41" s="795" t="s">
        <v>545</v>
      </c>
      <c r="F41" s="796">
        <v>7</v>
      </c>
      <c r="N41" s="797">
        <v>2008</v>
      </c>
      <c r="O41" s="809">
        <v>1.1034204106236727</v>
      </c>
      <c r="P41" s="799">
        <f>+O41*(1+P$7)</f>
        <v>1.1078340922661674</v>
      </c>
      <c r="Q41" s="799">
        <f t="shared" si="2"/>
        <v>1.1155889309120304</v>
      </c>
      <c r="R41" s="799">
        <f t="shared" si="2"/>
        <v>1.1211668755665904</v>
      </c>
      <c r="S41" s="799">
        <f t="shared" ref="S41:V41" si="33">+R41*(1+S$7)</f>
        <v>1.1256515430688567</v>
      </c>
      <c r="T41" s="800">
        <f t="shared" si="33"/>
        <v>1.1256515430688567</v>
      </c>
      <c r="U41" s="800">
        <f t="shared" si="33"/>
        <v>1.1256515430688567</v>
      </c>
      <c r="V41" s="800">
        <f t="shared" si="33"/>
        <v>1.1256515430688567</v>
      </c>
    </row>
    <row r="42" spans="1:33" ht="25.5" customHeight="1" x14ac:dyDescent="0.35">
      <c r="A42" s="793">
        <v>6</v>
      </c>
      <c r="B42" s="794" t="s">
        <v>555</v>
      </c>
      <c r="C42" s="793">
        <v>33</v>
      </c>
      <c r="D42" s="793" t="str">
        <f t="shared" si="1"/>
        <v>6.33</v>
      </c>
      <c r="E42" s="795" t="s">
        <v>551</v>
      </c>
      <c r="F42" s="796">
        <v>7</v>
      </c>
      <c r="N42" s="797">
        <v>2009</v>
      </c>
      <c r="O42" s="809">
        <v>1.0952920834735906</v>
      </c>
      <c r="P42" s="799">
        <f t="shared" si="2"/>
        <v>1.099673251807485</v>
      </c>
      <c r="Q42" s="799">
        <f t="shared" si="2"/>
        <v>1.1073709645701373</v>
      </c>
      <c r="R42" s="799">
        <f t="shared" si="2"/>
        <v>1.1129078193929878</v>
      </c>
      <c r="S42" s="799">
        <f t="shared" ref="S42:V42" si="34">+R42*(1+S$7)</f>
        <v>1.1173594506705598</v>
      </c>
      <c r="T42" s="800">
        <f t="shared" si="34"/>
        <v>1.1173594506705598</v>
      </c>
      <c r="U42" s="800">
        <f t="shared" si="34"/>
        <v>1.1173594506705598</v>
      </c>
      <c r="V42" s="800">
        <f t="shared" si="34"/>
        <v>1.1173594506705598</v>
      </c>
    </row>
    <row r="43" spans="1:33" ht="25.5" customHeight="1" x14ac:dyDescent="0.35">
      <c r="A43" s="793">
        <v>6</v>
      </c>
      <c r="B43" s="794" t="s">
        <v>555</v>
      </c>
      <c r="C43" s="793">
        <v>34</v>
      </c>
      <c r="D43" s="793" t="str">
        <f t="shared" si="1"/>
        <v>6.34</v>
      </c>
      <c r="E43" s="795" t="s">
        <v>554</v>
      </c>
      <c r="F43" s="796">
        <v>8</v>
      </c>
      <c r="L43" s="814"/>
      <c r="N43" s="797">
        <v>2010</v>
      </c>
      <c r="O43" s="809">
        <v>1.09529208347359</v>
      </c>
      <c r="P43" s="799">
        <f t="shared" si="2"/>
        <v>1.0996732518074843</v>
      </c>
      <c r="Q43" s="799">
        <f t="shared" si="2"/>
        <v>1.1073709645701366</v>
      </c>
      <c r="R43" s="799">
        <f t="shared" si="2"/>
        <v>1.1129078193929871</v>
      </c>
      <c r="S43" s="799">
        <f t="shared" ref="S43:V43" si="35">+R43*(1+S$7)</f>
        <v>1.1173594506705591</v>
      </c>
      <c r="T43" s="800">
        <f t="shared" si="35"/>
        <v>1.1173594506705591</v>
      </c>
      <c r="U43" s="800">
        <f t="shared" si="35"/>
        <v>1.1173594506705591</v>
      </c>
      <c r="V43" s="800">
        <f t="shared" si="35"/>
        <v>1.1173594506705591</v>
      </c>
    </row>
    <row r="44" spans="1:33" ht="25.5" customHeight="1" x14ac:dyDescent="0.35">
      <c r="A44" s="793">
        <v>6</v>
      </c>
      <c r="B44" s="794" t="s">
        <v>555</v>
      </c>
      <c r="C44" s="793">
        <v>35</v>
      </c>
      <c r="D44" s="793" t="str">
        <f t="shared" si="1"/>
        <v>6.35</v>
      </c>
      <c r="E44" s="795" t="s">
        <v>557</v>
      </c>
      <c r="F44" s="796">
        <v>5</v>
      </c>
      <c r="L44" s="814"/>
      <c r="N44" s="797">
        <v>2011</v>
      </c>
      <c r="O44" s="809">
        <v>1.0790354291734259</v>
      </c>
      <c r="P44" s="799">
        <f t="shared" si="2"/>
        <v>1.0833515708901196</v>
      </c>
      <c r="Q44" s="799">
        <f t="shared" si="2"/>
        <v>1.0909350318863502</v>
      </c>
      <c r="R44" s="799">
        <f t="shared" si="2"/>
        <v>1.0963897070457818</v>
      </c>
      <c r="S44" s="799">
        <f t="shared" ref="S44:V44" si="36">+R44*(1+S$7)</f>
        <v>1.1007752658739649</v>
      </c>
      <c r="T44" s="800">
        <f t="shared" si="36"/>
        <v>1.1007752658739649</v>
      </c>
      <c r="U44" s="800">
        <f t="shared" si="36"/>
        <v>1.1007752658739649</v>
      </c>
      <c r="V44" s="800">
        <f t="shared" si="36"/>
        <v>1.1007752658739649</v>
      </c>
    </row>
    <row r="45" spans="1:33" s="815" customFormat="1" ht="25.5" customHeight="1" x14ac:dyDescent="0.35">
      <c r="A45" s="783"/>
      <c r="C45" s="783"/>
      <c r="D45" s="816"/>
      <c r="H45" s="783"/>
      <c r="L45" s="814"/>
      <c r="N45" s="797">
        <v>2012</v>
      </c>
      <c r="O45" s="809">
        <v>1.0434739978918155</v>
      </c>
      <c r="P45" s="799">
        <f t="shared" si="2"/>
        <v>1.0476478938833829</v>
      </c>
      <c r="Q45" s="799">
        <f t="shared" si="2"/>
        <v>1.0549814291405664</v>
      </c>
      <c r="R45" s="799">
        <f t="shared" si="2"/>
        <v>1.0602563362862691</v>
      </c>
      <c r="S45" s="799">
        <f t="shared" ref="S45:V45" si="37">+R45*(1+S$7)</f>
        <v>1.0644973616314142</v>
      </c>
      <c r="T45" s="800">
        <f t="shared" si="37"/>
        <v>1.0644973616314142</v>
      </c>
      <c r="U45" s="800">
        <f t="shared" si="37"/>
        <v>1.0644973616314142</v>
      </c>
      <c r="V45" s="800">
        <f t="shared" si="37"/>
        <v>1.0644973616314142</v>
      </c>
      <c r="Y45" s="769"/>
      <c r="AA45" s="817"/>
      <c r="AB45" s="817"/>
      <c r="AC45" s="817"/>
      <c r="AD45" s="817"/>
      <c r="AE45" s="817"/>
      <c r="AF45" s="817"/>
      <c r="AG45" s="817"/>
    </row>
    <row r="46" spans="1:33" s="819" customFormat="1" ht="25.5" customHeight="1" x14ac:dyDescent="0.35">
      <c r="A46" s="775"/>
      <c r="B46" s="775"/>
      <c r="C46" s="775"/>
      <c r="D46" s="787"/>
      <c r="E46" s="775"/>
      <c r="F46" s="775"/>
      <c r="G46" s="775"/>
      <c r="H46" s="818"/>
      <c r="I46" s="775"/>
      <c r="L46" s="820"/>
      <c r="N46" s="821">
        <v>2013</v>
      </c>
      <c r="O46" s="822">
        <v>1.0160408937602881</v>
      </c>
      <c r="P46" s="823">
        <f t="shared" si="2"/>
        <v>1.0201050573353292</v>
      </c>
      <c r="Q46" s="823">
        <f t="shared" si="2"/>
        <v>1.0272457927366765</v>
      </c>
      <c r="R46" s="823">
        <f t="shared" si="2"/>
        <v>1.0323820217003599</v>
      </c>
      <c r="S46" s="799">
        <f t="shared" ref="S46:V46" si="38">+R46*(1+S$7)</f>
        <v>1.0365115497871613</v>
      </c>
      <c r="T46" s="800">
        <f t="shared" si="38"/>
        <v>1.0365115497871613</v>
      </c>
      <c r="U46" s="800">
        <f t="shared" si="38"/>
        <v>1.0365115497871613</v>
      </c>
      <c r="V46" s="800">
        <f t="shared" si="38"/>
        <v>1.0365115497871613</v>
      </c>
      <c r="AA46" s="824"/>
      <c r="AB46" s="824"/>
      <c r="AC46" s="824"/>
      <c r="AD46" s="824"/>
      <c r="AE46" s="824"/>
      <c r="AF46" s="824"/>
      <c r="AG46" s="824"/>
    </row>
    <row r="47" spans="1:33" s="819" customFormat="1" ht="25.5" customHeight="1" x14ac:dyDescent="0.4">
      <c r="B47" s="825" t="s">
        <v>1063</v>
      </c>
      <c r="C47" s="825" t="s">
        <v>1094</v>
      </c>
      <c r="D47" s="825" t="s">
        <v>1095</v>
      </c>
      <c r="E47" s="775"/>
      <c r="F47" s="775"/>
      <c r="G47" s="775"/>
      <c r="H47" s="818"/>
      <c r="I47" s="775"/>
      <c r="N47" s="821">
        <v>2014</v>
      </c>
      <c r="O47" s="822">
        <v>1.003992978024</v>
      </c>
      <c r="P47" s="823">
        <f t="shared" si="2"/>
        <v>1.008008949936096</v>
      </c>
      <c r="Q47" s="823">
        <f t="shared" si="2"/>
        <v>1.0150650125856486</v>
      </c>
      <c r="R47" s="823">
        <f t="shared" si="2"/>
        <v>1.0201403376485767</v>
      </c>
      <c r="S47" s="799">
        <f t="shared" ref="S47:V47" si="39">+R47*(1+S$7)</f>
        <v>1.024220898999171</v>
      </c>
      <c r="T47" s="800">
        <f t="shared" si="39"/>
        <v>1.024220898999171</v>
      </c>
      <c r="U47" s="800">
        <f t="shared" si="39"/>
        <v>1.024220898999171</v>
      </c>
      <c r="V47" s="800">
        <f t="shared" si="39"/>
        <v>1.024220898999171</v>
      </c>
      <c r="AA47" s="824"/>
      <c r="AB47" s="824"/>
      <c r="AC47" s="824"/>
      <c r="AD47" s="824"/>
      <c r="AE47" s="824"/>
      <c r="AF47" s="824"/>
      <c r="AG47" s="824"/>
    </row>
    <row r="48" spans="1:33" s="819" customFormat="1" ht="25.5" customHeight="1" x14ac:dyDescent="0.35">
      <c r="B48" s="826" t="s">
        <v>1042</v>
      </c>
      <c r="C48" s="826" t="s">
        <v>1047</v>
      </c>
      <c r="D48" s="826" t="s">
        <v>1042</v>
      </c>
      <c r="E48" s="775"/>
      <c r="F48" s="775"/>
      <c r="G48" s="775"/>
      <c r="H48" s="775"/>
      <c r="I48" s="775"/>
      <c r="N48" s="821">
        <v>2015</v>
      </c>
      <c r="O48" s="822">
        <v>1.0049979759999998</v>
      </c>
      <c r="P48" s="823">
        <f t="shared" si="2"/>
        <v>1.0090179679039999</v>
      </c>
      <c r="Q48" s="823">
        <f t="shared" si="2"/>
        <v>1.0160810936793279</v>
      </c>
      <c r="R48" s="823">
        <f t="shared" si="2"/>
        <v>1.0211614991477245</v>
      </c>
      <c r="S48" s="799">
        <f t="shared" ref="S48:V48" si="40">+R48*(1+S$7)</f>
        <v>1.0252461451443153</v>
      </c>
      <c r="T48" s="800">
        <f t="shared" si="40"/>
        <v>1.0252461451443153</v>
      </c>
      <c r="U48" s="800">
        <f t="shared" si="40"/>
        <v>1.0252461451443153</v>
      </c>
      <c r="V48" s="800">
        <f t="shared" si="40"/>
        <v>1.0252461451443153</v>
      </c>
      <c r="AA48" s="824"/>
      <c r="AB48" s="824"/>
      <c r="AC48" s="824"/>
      <c r="AD48" s="824"/>
      <c r="AE48" s="824"/>
      <c r="AF48" s="824"/>
      <c r="AG48" s="824"/>
    </row>
    <row r="49" spans="1:33" s="819" customFormat="1" ht="25.5" customHeight="1" x14ac:dyDescent="0.35">
      <c r="B49" s="826" t="s">
        <v>1043</v>
      </c>
      <c r="C49" s="826" t="s">
        <v>1048</v>
      </c>
      <c r="D49" s="826" t="s">
        <v>1043</v>
      </c>
      <c r="E49" s="775"/>
      <c r="F49" s="775"/>
      <c r="G49" s="775"/>
      <c r="H49" s="775"/>
      <c r="I49" s="775"/>
      <c r="N49" s="821">
        <v>2016</v>
      </c>
      <c r="O49" s="822">
        <v>1.0009939999999999</v>
      </c>
      <c r="P49" s="823">
        <f t="shared" si="2"/>
        <v>1.0049979759999998</v>
      </c>
      <c r="Q49" s="823">
        <f t="shared" si="2"/>
        <v>1.0120329618319996</v>
      </c>
      <c r="R49" s="823">
        <f t="shared" si="2"/>
        <v>1.0170931266411596</v>
      </c>
      <c r="S49" s="799">
        <f t="shared" ref="S49:V49" si="41">+R49*(1+S$7)</f>
        <v>1.0211614991477242</v>
      </c>
      <c r="T49" s="800">
        <f t="shared" si="41"/>
        <v>1.0211614991477242</v>
      </c>
      <c r="U49" s="800">
        <f t="shared" si="41"/>
        <v>1.0211614991477242</v>
      </c>
      <c r="V49" s="800">
        <f t="shared" si="41"/>
        <v>1.0211614991477242</v>
      </c>
      <c r="AA49" s="824"/>
      <c r="AB49" s="824"/>
      <c r="AC49" s="824"/>
      <c r="AD49" s="824"/>
      <c r="AE49" s="824"/>
      <c r="AF49" s="824"/>
      <c r="AG49" s="824"/>
    </row>
    <row r="50" spans="1:33" s="819" customFormat="1" ht="25.5" customHeight="1" x14ac:dyDescent="0.35">
      <c r="B50" s="826" t="s">
        <v>1044</v>
      </c>
      <c r="C50" s="826" t="s">
        <v>1049</v>
      </c>
      <c r="D50" s="826" t="s">
        <v>1044</v>
      </c>
      <c r="E50" s="775"/>
      <c r="F50" s="775"/>
      <c r="G50" s="775"/>
      <c r="H50" s="775"/>
      <c r="I50" s="775"/>
      <c r="N50" s="821">
        <v>2017</v>
      </c>
      <c r="O50" s="822">
        <v>0.998</v>
      </c>
      <c r="P50" s="823">
        <f t="shared" si="2"/>
        <v>1.001992</v>
      </c>
      <c r="Q50" s="823">
        <f t="shared" si="2"/>
        <v>1.0090059439999999</v>
      </c>
      <c r="R50" s="823">
        <f t="shared" si="2"/>
        <v>1.0140509737199999</v>
      </c>
      <c r="S50" s="799">
        <f t="shared" ref="S50:V50" si="42">+R50*(1+S$7)</f>
        <v>1.0181071776148798</v>
      </c>
      <c r="T50" s="800">
        <f t="shared" si="42"/>
        <v>1.0181071776148798</v>
      </c>
      <c r="U50" s="800">
        <f t="shared" si="42"/>
        <v>1.0181071776148798</v>
      </c>
      <c r="V50" s="800">
        <f t="shared" si="42"/>
        <v>1.0181071776148798</v>
      </c>
      <c r="AA50" s="824"/>
      <c r="AB50" s="824"/>
      <c r="AC50" s="824"/>
      <c r="AD50" s="824"/>
      <c r="AE50" s="824"/>
      <c r="AF50" s="824"/>
      <c r="AG50" s="824"/>
    </row>
    <row r="51" spans="1:33" s="819" customFormat="1" ht="25.5" customHeight="1" x14ac:dyDescent="0.35">
      <c r="B51" s="826" t="s">
        <v>1045</v>
      </c>
      <c r="D51" s="826" t="s">
        <v>1045</v>
      </c>
      <c r="E51" s="775"/>
      <c r="F51" s="775"/>
      <c r="G51" s="775"/>
      <c r="H51" s="775"/>
      <c r="I51" s="775"/>
      <c r="N51" s="821">
        <v>2018</v>
      </c>
      <c r="O51" s="827">
        <v>1</v>
      </c>
      <c r="P51" s="823">
        <f t="shared" si="2"/>
        <v>1.004</v>
      </c>
      <c r="Q51" s="823">
        <f t="shared" si="2"/>
        <v>1.0110279999999998</v>
      </c>
      <c r="R51" s="823">
        <f t="shared" si="2"/>
        <v>1.0160831399999997</v>
      </c>
      <c r="S51" s="799">
        <f t="shared" ref="S51:V51" si="43">+R51*(1+S$7)</f>
        <v>1.0201474725599997</v>
      </c>
      <c r="T51" s="800">
        <f t="shared" si="43"/>
        <v>1.0201474725599997</v>
      </c>
      <c r="U51" s="800">
        <f t="shared" si="43"/>
        <v>1.0201474725599997</v>
      </c>
      <c r="V51" s="800">
        <f t="shared" si="43"/>
        <v>1.0201474725599997</v>
      </c>
      <c r="AA51" s="824"/>
      <c r="AB51" s="824"/>
      <c r="AC51" s="824"/>
      <c r="AD51" s="824"/>
      <c r="AE51" s="824"/>
      <c r="AF51" s="824"/>
      <c r="AG51" s="824"/>
    </row>
    <row r="52" spans="1:33" s="819" customFormat="1" ht="25.5" customHeight="1" x14ac:dyDescent="0.35">
      <c r="B52" s="826" t="s">
        <v>1047</v>
      </c>
      <c r="D52" s="826" t="s">
        <v>1046</v>
      </c>
      <c r="E52" s="775"/>
      <c r="F52" s="775"/>
      <c r="G52" s="775"/>
      <c r="H52" s="775"/>
      <c r="I52" s="775"/>
      <c r="N52" s="821">
        <v>2019</v>
      </c>
      <c r="O52" s="828"/>
      <c r="P52" s="827">
        <v>1</v>
      </c>
      <c r="Q52" s="823">
        <f t="shared" ref="Q52:R52" si="44">+P52*(1+Q$7)</f>
        <v>1.0069999999999999</v>
      </c>
      <c r="R52" s="823">
        <f t="shared" si="44"/>
        <v>1.0120349999999998</v>
      </c>
      <c r="S52" s="799">
        <f t="shared" ref="S52:V53" si="45">+R52*(1+S$7)</f>
        <v>1.0160831399999999</v>
      </c>
      <c r="T52" s="800">
        <f t="shared" si="45"/>
        <v>1.0160831399999999</v>
      </c>
      <c r="U52" s="800">
        <f t="shared" si="45"/>
        <v>1.0160831399999999</v>
      </c>
      <c r="V52" s="800">
        <f t="shared" si="45"/>
        <v>1.0160831399999999</v>
      </c>
      <c r="AA52" s="824"/>
      <c r="AB52" s="824"/>
      <c r="AC52" s="824"/>
      <c r="AD52" s="824"/>
      <c r="AE52" s="824"/>
      <c r="AF52" s="824"/>
      <c r="AG52" s="824"/>
    </row>
    <row r="53" spans="1:33" s="819" customFormat="1" ht="25.5" customHeight="1" x14ac:dyDescent="0.35">
      <c r="B53" s="826" t="s">
        <v>1046</v>
      </c>
      <c r="D53" s="826" t="s">
        <v>182</v>
      </c>
      <c r="E53" s="775"/>
      <c r="F53" s="775"/>
      <c r="G53" s="775"/>
      <c r="H53" s="775"/>
      <c r="I53" s="775"/>
      <c r="N53" s="821">
        <v>2020</v>
      </c>
      <c r="O53" s="828"/>
      <c r="P53" s="829"/>
      <c r="Q53" s="827">
        <v>1</v>
      </c>
      <c r="R53" s="823">
        <f t="shared" ref="R53" si="46">+Q53*(1+R$7)</f>
        <v>1.0049999999999999</v>
      </c>
      <c r="S53" s="799">
        <f t="shared" si="45"/>
        <v>1.0090199999999998</v>
      </c>
      <c r="T53" s="800">
        <f t="shared" si="45"/>
        <v>1.0090199999999998</v>
      </c>
      <c r="U53" s="800">
        <f t="shared" si="45"/>
        <v>1.0090199999999998</v>
      </c>
      <c r="V53" s="800">
        <f t="shared" si="45"/>
        <v>1.0090199999999998</v>
      </c>
      <c r="AA53" s="824"/>
      <c r="AB53" s="824"/>
      <c r="AC53" s="824"/>
      <c r="AD53" s="824"/>
      <c r="AE53" s="824"/>
      <c r="AF53" s="824"/>
      <c r="AG53" s="824"/>
    </row>
    <row r="54" spans="1:33" s="819" customFormat="1" ht="25.5" customHeight="1" x14ac:dyDescent="0.35">
      <c r="B54" s="826" t="s">
        <v>1048</v>
      </c>
      <c r="D54" s="787"/>
      <c r="E54" s="775"/>
      <c r="F54" s="775"/>
      <c r="G54" s="775"/>
      <c r="H54" s="775"/>
      <c r="I54" s="775"/>
      <c r="N54" s="821">
        <v>2021</v>
      </c>
      <c r="O54" s="828"/>
      <c r="P54" s="829"/>
      <c r="Q54" s="830"/>
      <c r="R54" s="827">
        <f>+Q53*(1+R$6)</f>
        <v>1</v>
      </c>
      <c r="S54" s="799">
        <f t="shared" ref="S54:V55" si="47">+R54*(1+S$7)</f>
        <v>1.004</v>
      </c>
      <c r="T54" s="800">
        <f t="shared" si="47"/>
        <v>1.004</v>
      </c>
      <c r="U54" s="800">
        <f t="shared" si="47"/>
        <v>1.004</v>
      </c>
      <c r="V54" s="800">
        <f t="shared" si="47"/>
        <v>1.004</v>
      </c>
      <c r="AA54" s="824"/>
      <c r="AB54" s="824"/>
      <c r="AC54" s="824"/>
      <c r="AD54" s="824"/>
      <c r="AE54" s="824"/>
      <c r="AF54" s="824"/>
      <c r="AG54" s="824"/>
    </row>
    <row r="55" spans="1:33" s="819" customFormat="1" ht="25.5" customHeight="1" x14ac:dyDescent="0.35">
      <c r="B55" s="826" t="s">
        <v>1049</v>
      </c>
      <c r="D55" s="787"/>
      <c r="E55" s="775"/>
      <c r="F55" s="775"/>
      <c r="G55" s="775"/>
      <c r="H55" s="775"/>
      <c r="I55" s="775"/>
      <c r="N55" s="821">
        <v>2022</v>
      </c>
      <c r="O55" s="821"/>
      <c r="P55" s="830"/>
      <c r="Q55" s="830"/>
      <c r="R55" s="830"/>
      <c r="S55" s="827">
        <v>1</v>
      </c>
      <c r="T55" s="800">
        <f t="shared" si="47"/>
        <v>1</v>
      </c>
      <c r="U55" s="800">
        <f t="shared" si="47"/>
        <v>1</v>
      </c>
      <c r="V55" s="800">
        <f t="shared" ref="V55" si="48">+U55*(1+V$7)</f>
        <v>1</v>
      </c>
      <c r="AA55" s="824"/>
      <c r="AB55" s="824"/>
      <c r="AC55" s="824"/>
      <c r="AD55" s="824"/>
      <c r="AE55" s="824"/>
      <c r="AF55" s="824"/>
      <c r="AG55" s="824"/>
    </row>
    <row r="56" spans="1:33" s="819" customFormat="1" ht="25.5" customHeight="1" x14ac:dyDescent="0.35">
      <c r="B56" s="826" t="s">
        <v>182</v>
      </c>
      <c r="D56" s="787"/>
      <c r="E56" s="775"/>
      <c r="F56" s="775"/>
      <c r="G56" s="775"/>
      <c r="H56" s="775"/>
      <c r="I56" s="775"/>
      <c r="N56" s="821">
        <v>2023</v>
      </c>
      <c r="O56" s="831"/>
      <c r="P56" s="830"/>
      <c r="Q56" s="830"/>
      <c r="R56" s="830"/>
      <c r="S56" s="830"/>
      <c r="T56" s="832">
        <v>1</v>
      </c>
      <c r="U56" s="800">
        <f t="shared" ref="U56:V56" si="49">+T56*(1+U$7)</f>
        <v>1</v>
      </c>
      <c r="V56" s="800">
        <f t="shared" si="49"/>
        <v>1</v>
      </c>
      <c r="AA56" s="824"/>
      <c r="AB56" s="824"/>
      <c r="AC56" s="824"/>
      <c r="AD56" s="824"/>
      <c r="AE56" s="824"/>
      <c r="AF56" s="824"/>
      <c r="AG56" s="824"/>
    </row>
    <row r="57" spans="1:33" s="819" customFormat="1" ht="25.5" customHeight="1" x14ac:dyDescent="0.35">
      <c r="A57" s="775"/>
      <c r="B57" s="775"/>
      <c r="C57" s="775"/>
      <c r="D57" s="787"/>
      <c r="E57" s="775"/>
      <c r="F57" s="775"/>
      <c r="G57" s="775"/>
      <c r="H57" s="775"/>
      <c r="I57" s="775"/>
      <c r="N57" s="821">
        <v>2024</v>
      </c>
      <c r="O57" s="821"/>
      <c r="P57" s="830"/>
      <c r="Q57" s="830"/>
      <c r="R57" s="830"/>
      <c r="S57" s="830"/>
      <c r="T57" s="830"/>
      <c r="U57" s="832">
        <v>1</v>
      </c>
      <c r="V57" s="800">
        <f t="shared" ref="V57" si="50">+U57*(1+V$7)</f>
        <v>1</v>
      </c>
      <c r="AA57" s="824"/>
      <c r="AB57" s="824"/>
      <c r="AC57" s="824"/>
      <c r="AD57" s="824"/>
      <c r="AE57" s="824"/>
      <c r="AF57" s="824"/>
      <c r="AG57" s="824"/>
    </row>
    <row r="58" spans="1:33" s="819" customFormat="1" ht="25.5" customHeight="1" x14ac:dyDescent="0.35">
      <c r="A58" s="775"/>
      <c r="B58" s="775"/>
      <c r="C58" s="775"/>
      <c r="D58" s="787"/>
      <c r="E58" s="775"/>
      <c r="F58" s="775"/>
      <c r="G58" s="775"/>
      <c r="H58" s="775"/>
      <c r="I58" s="775"/>
      <c r="N58" s="821">
        <v>2025</v>
      </c>
      <c r="O58" s="821"/>
      <c r="P58" s="830"/>
      <c r="Q58" s="830"/>
      <c r="R58" s="830"/>
      <c r="S58" s="830"/>
      <c r="T58" s="830"/>
      <c r="U58" s="830"/>
      <c r="V58" s="832">
        <v>1</v>
      </c>
      <c r="AA58" s="824"/>
      <c r="AB58" s="824"/>
      <c r="AC58" s="824"/>
      <c r="AD58" s="824"/>
      <c r="AE58" s="824"/>
      <c r="AF58" s="824"/>
      <c r="AG58" s="824"/>
    </row>
    <row r="59" spans="1:33" s="819" customFormat="1" ht="25.5" customHeight="1" x14ac:dyDescent="0.35">
      <c r="A59" s="775"/>
      <c r="B59" s="775"/>
      <c r="C59" s="775"/>
      <c r="D59" s="787"/>
      <c r="E59" s="775"/>
      <c r="F59" s="775"/>
      <c r="G59" s="775"/>
      <c r="H59" s="775"/>
      <c r="I59" s="775"/>
      <c r="N59" s="833"/>
      <c r="O59" s="833"/>
      <c r="P59" s="833"/>
      <c r="Q59" s="833"/>
      <c r="R59" s="833"/>
      <c r="S59" s="833"/>
      <c r="T59" s="833"/>
      <c r="U59" s="833"/>
      <c r="V59" s="833"/>
      <c r="AA59" s="824"/>
      <c r="AB59" s="824"/>
      <c r="AC59" s="824"/>
      <c r="AD59" s="824"/>
      <c r="AE59" s="824"/>
      <c r="AF59" s="824"/>
      <c r="AG59" s="824"/>
    </row>
    <row r="60" spans="1:33" s="819" customFormat="1" ht="25.5" customHeight="1" x14ac:dyDescent="0.35">
      <c r="A60" s="775"/>
      <c r="B60" s="775"/>
      <c r="C60" s="775"/>
      <c r="D60" s="787"/>
      <c r="E60" s="775"/>
      <c r="F60" s="775"/>
      <c r="G60" s="775"/>
      <c r="H60" s="775"/>
      <c r="I60" s="775"/>
      <c r="N60" s="833"/>
      <c r="O60" s="833"/>
      <c r="P60" s="833"/>
      <c r="Q60" s="833"/>
      <c r="R60" s="833"/>
      <c r="S60" s="833"/>
      <c r="T60" s="833"/>
      <c r="U60" s="833"/>
      <c r="V60" s="833"/>
      <c r="AA60" s="824"/>
      <c r="AB60" s="824"/>
      <c r="AC60" s="824"/>
      <c r="AD60" s="824"/>
      <c r="AE60" s="824"/>
      <c r="AF60" s="824"/>
      <c r="AG60" s="824"/>
    </row>
    <row r="61" spans="1:33" s="819" customFormat="1" ht="25.5" customHeight="1" x14ac:dyDescent="0.35">
      <c r="A61" s="775"/>
      <c r="B61" s="920" t="s">
        <v>1204</v>
      </c>
      <c r="C61" s="775"/>
      <c r="D61" s="787"/>
      <c r="E61" s="775"/>
      <c r="F61" s="775"/>
      <c r="G61" s="775"/>
      <c r="H61" s="775"/>
      <c r="I61" s="775"/>
      <c r="N61" s="833"/>
      <c r="O61" s="833"/>
      <c r="P61" s="833"/>
      <c r="Q61" s="833"/>
      <c r="R61" s="833"/>
      <c r="S61" s="833"/>
      <c r="T61" s="833"/>
      <c r="U61" s="833"/>
      <c r="V61" s="833"/>
      <c r="AA61" s="824"/>
      <c r="AB61" s="824"/>
      <c r="AC61" s="824"/>
      <c r="AD61" s="824"/>
      <c r="AE61" s="824"/>
      <c r="AF61" s="824"/>
      <c r="AG61" s="824"/>
    </row>
    <row r="62" spans="1:33" s="819" customFormat="1" ht="25.5" customHeight="1" x14ac:dyDescent="0.35">
      <c r="A62" s="818"/>
      <c r="B62" s="920" t="s">
        <v>1130</v>
      </c>
      <c r="C62" s="775"/>
      <c r="D62" s="787"/>
      <c r="E62" s="775"/>
      <c r="F62" s="775"/>
      <c r="G62" s="775"/>
      <c r="H62" s="775"/>
      <c r="I62" s="775"/>
      <c r="N62" s="833"/>
      <c r="O62" s="833"/>
      <c r="P62" s="833"/>
      <c r="Q62" s="833"/>
      <c r="R62" s="833"/>
      <c r="S62" s="833"/>
      <c r="T62" s="833"/>
      <c r="U62" s="833"/>
      <c r="V62" s="833"/>
      <c r="AA62" s="824"/>
      <c r="AB62" s="824"/>
      <c r="AC62" s="824"/>
      <c r="AD62" s="824"/>
      <c r="AE62" s="824"/>
      <c r="AF62" s="824"/>
      <c r="AG62" s="824"/>
    </row>
    <row r="63" spans="1:33" ht="25.5" customHeight="1" x14ac:dyDescent="0.35">
      <c r="A63" s="818"/>
      <c r="B63" s="775"/>
      <c r="C63" s="775"/>
      <c r="D63" s="787"/>
      <c r="E63" s="775"/>
      <c r="F63" s="775"/>
      <c r="G63" s="775"/>
      <c r="H63" s="775"/>
      <c r="I63" s="775"/>
    </row>
    <row r="64" spans="1:33" ht="25.5" customHeight="1" x14ac:dyDescent="0.35">
      <c r="A64" s="818"/>
      <c r="B64" s="920" t="s">
        <v>1203</v>
      </c>
      <c r="C64" s="775"/>
      <c r="D64" s="787"/>
      <c r="E64" s="775"/>
      <c r="F64" s="775"/>
      <c r="G64" s="775"/>
      <c r="H64" s="775"/>
      <c r="I64" s="775"/>
    </row>
    <row r="65" spans="1:33" ht="25.5" customHeight="1" x14ac:dyDescent="0.35">
      <c r="A65" s="783"/>
      <c r="B65" s="920" t="s">
        <v>1138</v>
      </c>
      <c r="C65" s="815"/>
      <c r="D65" s="787"/>
      <c r="E65" s="775"/>
      <c r="F65" s="775"/>
      <c r="G65" s="775"/>
      <c r="H65" s="775"/>
      <c r="I65" s="775"/>
    </row>
    <row r="66" spans="1:33" ht="25.5" customHeight="1" x14ac:dyDescent="0.4">
      <c r="A66" s="783"/>
      <c r="B66" s="834"/>
      <c r="C66" s="815"/>
      <c r="D66" s="787"/>
      <c r="E66" s="775"/>
      <c r="F66" s="775"/>
      <c r="G66" s="775"/>
      <c r="H66" s="775"/>
      <c r="I66" s="775"/>
    </row>
    <row r="67" spans="1:33" ht="25.5" customHeight="1" x14ac:dyDescent="0.35">
      <c r="A67" s="783"/>
      <c r="B67" s="815"/>
      <c r="C67" s="815"/>
      <c r="D67" s="787"/>
      <c r="E67" s="775"/>
      <c r="F67" s="775"/>
      <c r="G67" s="775"/>
      <c r="H67" s="775"/>
      <c r="I67" s="775"/>
    </row>
    <row r="68" spans="1:33" ht="25.5" customHeight="1" x14ac:dyDescent="0.35">
      <c r="A68" s="783"/>
      <c r="B68" s="815" t="s">
        <v>560</v>
      </c>
      <c r="C68" s="815"/>
      <c r="D68" s="787"/>
      <c r="E68" s="775"/>
      <c r="F68" s="775"/>
      <c r="G68" s="775"/>
      <c r="H68" s="775"/>
      <c r="I68" s="775"/>
    </row>
    <row r="69" spans="1:33" ht="25.5" customHeight="1" x14ac:dyDescent="0.35">
      <c r="A69" s="783"/>
      <c r="B69" s="815"/>
      <c r="C69" s="815"/>
      <c r="D69" s="787"/>
      <c r="E69" s="775"/>
      <c r="F69" s="775"/>
      <c r="G69" s="775"/>
      <c r="H69" s="775"/>
      <c r="I69" s="775"/>
    </row>
    <row r="70" spans="1:33" s="819" customFormat="1" ht="25.5" customHeight="1" x14ac:dyDescent="0.35">
      <c r="A70" s="835"/>
      <c r="D70" s="833"/>
      <c r="N70" s="833"/>
      <c r="O70" s="833"/>
      <c r="P70" s="833"/>
      <c r="Q70" s="833"/>
      <c r="R70" s="833"/>
      <c r="S70" s="833"/>
      <c r="T70" s="833"/>
      <c r="U70" s="833"/>
      <c r="V70" s="833"/>
      <c r="AA70" s="824"/>
      <c r="AB70" s="824"/>
      <c r="AC70" s="824"/>
      <c r="AD70" s="824"/>
      <c r="AE70" s="824"/>
      <c r="AF70" s="824"/>
      <c r="AG70" s="824"/>
    </row>
    <row r="71" spans="1:33" s="819" customFormat="1" ht="25.5" customHeight="1" x14ac:dyDescent="0.4">
      <c r="A71" s="835"/>
      <c r="B71" s="836" t="s">
        <v>561</v>
      </c>
      <c r="C71" s="835"/>
      <c r="D71" s="833"/>
      <c r="N71" s="833"/>
      <c r="O71" s="833"/>
      <c r="P71" s="833"/>
      <c r="Q71" s="833"/>
      <c r="R71" s="833"/>
      <c r="S71" s="833"/>
      <c r="T71" s="833"/>
      <c r="U71" s="833"/>
      <c r="V71" s="833"/>
      <c r="AA71" s="824"/>
      <c r="AB71" s="824"/>
      <c r="AC71" s="824"/>
      <c r="AD71" s="824"/>
      <c r="AE71" s="824"/>
      <c r="AF71" s="824"/>
      <c r="AG71" s="824"/>
    </row>
    <row r="72" spans="1:33" s="819" customFormat="1" ht="25.5" customHeight="1" x14ac:dyDescent="0.35">
      <c r="A72" s="835"/>
      <c r="B72" s="828" t="s">
        <v>394</v>
      </c>
      <c r="C72" s="835"/>
      <c r="D72" s="833"/>
      <c r="N72" s="833"/>
      <c r="O72" s="833"/>
      <c r="P72" s="833"/>
      <c r="Q72" s="833"/>
      <c r="R72" s="833"/>
      <c r="S72" s="833"/>
      <c r="T72" s="833"/>
      <c r="U72" s="833"/>
      <c r="V72" s="833"/>
      <c r="AA72" s="824"/>
      <c r="AB72" s="824"/>
      <c r="AC72" s="824"/>
      <c r="AD72" s="824"/>
      <c r="AE72" s="824"/>
      <c r="AF72" s="824"/>
      <c r="AG72" s="824"/>
    </row>
    <row r="73" spans="1:33" s="819" customFormat="1" ht="25.5" customHeight="1" x14ac:dyDescent="0.35">
      <c r="A73" s="835"/>
      <c r="B73" s="828" t="s">
        <v>386</v>
      </c>
      <c r="D73" s="833"/>
      <c r="N73" s="833"/>
      <c r="O73" s="833"/>
      <c r="P73" s="833"/>
      <c r="Q73" s="833"/>
      <c r="R73" s="833"/>
      <c r="S73" s="833"/>
      <c r="T73" s="833"/>
      <c r="U73" s="833"/>
      <c r="V73" s="833"/>
      <c r="AA73" s="824"/>
      <c r="AB73" s="824"/>
      <c r="AC73" s="824"/>
      <c r="AD73" s="824"/>
      <c r="AE73" s="824"/>
      <c r="AF73" s="824"/>
      <c r="AG73" s="824"/>
    </row>
    <row r="74" spans="1:33" s="819" customFormat="1" ht="25.5" customHeight="1" x14ac:dyDescent="0.35">
      <c r="A74" s="835"/>
      <c r="B74" s="828" t="s">
        <v>387</v>
      </c>
      <c r="D74" s="833"/>
      <c r="N74" s="833"/>
      <c r="O74" s="833"/>
      <c r="P74" s="833"/>
      <c r="Q74" s="833"/>
      <c r="R74" s="833"/>
      <c r="S74" s="833"/>
      <c r="T74" s="833"/>
      <c r="U74" s="833"/>
      <c r="V74" s="833"/>
      <c r="AA74" s="824"/>
      <c r="AB74" s="824"/>
      <c r="AC74" s="824"/>
      <c r="AD74" s="824"/>
      <c r="AE74" s="824"/>
      <c r="AF74" s="824"/>
      <c r="AG74" s="824"/>
    </row>
    <row r="75" spans="1:33" s="819" customFormat="1" ht="25.5" customHeight="1" x14ac:dyDescent="0.35">
      <c r="A75" s="835"/>
      <c r="B75" s="828" t="s">
        <v>388</v>
      </c>
      <c r="D75" s="833"/>
      <c r="N75" s="833"/>
      <c r="O75" s="833"/>
      <c r="P75" s="833"/>
      <c r="Q75" s="833"/>
      <c r="R75" s="833"/>
      <c r="S75" s="833"/>
      <c r="T75" s="833"/>
      <c r="U75" s="833"/>
      <c r="V75" s="833"/>
      <c r="AA75" s="824"/>
      <c r="AB75" s="824"/>
      <c r="AC75" s="824"/>
      <c r="AD75" s="824"/>
      <c r="AE75" s="824"/>
      <c r="AF75" s="824"/>
      <c r="AG75" s="824"/>
    </row>
    <row r="76" spans="1:33" s="819" customFormat="1" ht="25.5" customHeight="1" x14ac:dyDescent="0.35">
      <c r="A76" s="835"/>
      <c r="B76" s="828" t="s">
        <v>205</v>
      </c>
      <c r="D76" s="833"/>
      <c r="N76" s="833"/>
      <c r="O76" s="833"/>
      <c r="P76" s="833"/>
      <c r="Q76" s="833"/>
      <c r="R76" s="833"/>
      <c r="S76" s="833"/>
      <c r="T76" s="833"/>
      <c r="U76" s="833"/>
      <c r="V76" s="833"/>
      <c r="AA76" s="824"/>
      <c r="AB76" s="824"/>
      <c r="AC76" s="824"/>
      <c r="AD76" s="824"/>
      <c r="AE76" s="824"/>
      <c r="AF76" s="824"/>
      <c r="AG76" s="824"/>
    </row>
    <row r="77" spans="1:33" s="819" customFormat="1" ht="25.5" customHeight="1" x14ac:dyDescent="0.35">
      <c r="A77" s="835"/>
      <c r="D77" s="833"/>
      <c r="N77" s="833"/>
      <c r="O77" s="833"/>
      <c r="P77" s="833"/>
      <c r="Q77" s="833"/>
      <c r="R77" s="833"/>
      <c r="S77" s="833"/>
      <c r="T77" s="833"/>
      <c r="U77" s="833"/>
      <c r="V77" s="833"/>
      <c r="AA77" s="824"/>
      <c r="AB77" s="824"/>
      <c r="AC77" s="824"/>
      <c r="AD77" s="824"/>
      <c r="AE77" s="824"/>
      <c r="AF77" s="824"/>
      <c r="AG77" s="824"/>
    </row>
    <row r="78" spans="1:33" s="819" customFormat="1" ht="25.5" customHeight="1" x14ac:dyDescent="0.35">
      <c r="A78" s="835"/>
      <c r="D78" s="833"/>
      <c r="N78" s="833"/>
      <c r="O78" s="833"/>
      <c r="P78" s="833"/>
      <c r="Q78" s="833"/>
      <c r="R78" s="833"/>
      <c r="S78" s="833"/>
      <c r="T78" s="833"/>
      <c r="U78" s="833"/>
      <c r="V78" s="833"/>
      <c r="AA78" s="824"/>
      <c r="AB78" s="824"/>
      <c r="AC78" s="824"/>
      <c r="AD78" s="824"/>
      <c r="AE78" s="824"/>
      <c r="AF78" s="824"/>
      <c r="AG78" s="824"/>
    </row>
    <row r="79" spans="1:33" s="819" customFormat="1" ht="25.5" customHeight="1" x14ac:dyDescent="0.35">
      <c r="A79" s="835"/>
      <c r="D79" s="833"/>
      <c r="N79" s="833"/>
      <c r="O79" s="833"/>
      <c r="P79" s="833"/>
      <c r="Q79" s="833"/>
      <c r="R79" s="833"/>
      <c r="S79" s="833"/>
      <c r="T79" s="833"/>
      <c r="U79" s="833"/>
      <c r="V79" s="833"/>
      <c r="AA79" s="824"/>
      <c r="AB79" s="824"/>
      <c r="AC79" s="824"/>
      <c r="AD79" s="824"/>
      <c r="AE79" s="824"/>
      <c r="AF79" s="824"/>
      <c r="AG79" s="824"/>
    </row>
    <row r="80" spans="1:33" s="819" customFormat="1" ht="25.5" customHeight="1" x14ac:dyDescent="0.4">
      <c r="A80" s="835"/>
      <c r="B80" s="836" t="s">
        <v>562</v>
      </c>
      <c r="D80" s="833"/>
      <c r="N80" s="833"/>
      <c r="O80" s="833"/>
      <c r="P80" s="833"/>
      <c r="Q80" s="833"/>
      <c r="R80" s="833"/>
      <c r="S80" s="833"/>
      <c r="T80" s="833"/>
      <c r="U80" s="833"/>
      <c r="V80" s="833"/>
      <c r="AA80" s="824"/>
      <c r="AB80" s="824"/>
      <c r="AC80" s="824"/>
      <c r="AD80" s="824"/>
      <c r="AE80" s="824"/>
      <c r="AF80" s="824"/>
      <c r="AG80" s="824"/>
    </row>
    <row r="81" spans="1:33" s="819" customFormat="1" ht="25.5" customHeight="1" x14ac:dyDescent="0.35">
      <c r="A81" s="835"/>
      <c r="B81" s="837" t="s">
        <v>563</v>
      </c>
      <c r="D81" s="833"/>
      <c r="N81" s="833"/>
      <c r="O81" s="833"/>
      <c r="P81" s="833"/>
      <c r="Q81" s="833"/>
      <c r="R81" s="833"/>
      <c r="S81" s="833"/>
      <c r="T81" s="833"/>
      <c r="U81" s="833"/>
      <c r="V81" s="833"/>
      <c r="AA81" s="824"/>
      <c r="AB81" s="824"/>
      <c r="AC81" s="824"/>
      <c r="AD81" s="824"/>
      <c r="AE81" s="824"/>
      <c r="AF81" s="824"/>
      <c r="AG81" s="824"/>
    </row>
    <row r="82" spans="1:33" s="819" customFormat="1" ht="25.5" customHeight="1" x14ac:dyDescent="0.35">
      <c r="A82" s="835"/>
      <c r="B82" s="837" t="s">
        <v>564</v>
      </c>
      <c r="D82" s="833"/>
      <c r="N82" s="833"/>
      <c r="O82" s="833"/>
      <c r="P82" s="833"/>
      <c r="Q82" s="833"/>
      <c r="R82" s="833"/>
      <c r="S82" s="833"/>
      <c r="T82" s="833"/>
      <c r="U82" s="833"/>
      <c r="V82" s="833"/>
      <c r="AA82" s="824"/>
      <c r="AB82" s="824"/>
      <c r="AC82" s="824"/>
      <c r="AD82" s="824"/>
      <c r="AE82" s="824"/>
      <c r="AF82" s="824"/>
      <c r="AG82" s="824"/>
    </row>
    <row r="83" spans="1:33" s="819" customFormat="1" ht="25.5" customHeight="1" x14ac:dyDescent="0.35">
      <c r="A83" s="835"/>
      <c r="B83" s="828" t="s">
        <v>565</v>
      </c>
      <c r="D83" s="833"/>
      <c r="N83" s="833"/>
      <c r="O83" s="833"/>
      <c r="P83" s="833"/>
      <c r="Q83" s="833"/>
      <c r="R83" s="833"/>
      <c r="S83" s="833"/>
      <c r="T83" s="833"/>
      <c r="U83" s="833"/>
      <c r="V83" s="833"/>
      <c r="AA83" s="824"/>
      <c r="AB83" s="824"/>
      <c r="AC83" s="824"/>
      <c r="AD83" s="824"/>
      <c r="AE83" s="824"/>
      <c r="AF83" s="824"/>
      <c r="AG83" s="824"/>
    </row>
    <row r="84" spans="1:33" s="819" customFormat="1" ht="25.5" customHeight="1" x14ac:dyDescent="0.35">
      <c r="A84" s="835"/>
      <c r="D84" s="833"/>
      <c r="N84" s="833"/>
      <c r="O84" s="833"/>
      <c r="P84" s="833"/>
      <c r="Q84" s="833"/>
      <c r="R84" s="833"/>
      <c r="S84" s="833"/>
      <c r="T84" s="833"/>
      <c r="U84" s="833"/>
      <c r="V84" s="833"/>
      <c r="AA84" s="824"/>
      <c r="AB84" s="824"/>
      <c r="AC84" s="824"/>
      <c r="AD84" s="824"/>
      <c r="AE84" s="824"/>
      <c r="AF84" s="824"/>
      <c r="AG84" s="824"/>
    </row>
    <row r="85" spans="1:33" s="819" customFormat="1" ht="25.5" customHeight="1" x14ac:dyDescent="0.35">
      <c r="A85" s="835"/>
      <c r="D85" s="833"/>
      <c r="N85" s="833"/>
      <c r="O85" s="833"/>
      <c r="P85" s="833"/>
      <c r="Q85" s="833"/>
      <c r="R85" s="833"/>
      <c r="S85" s="833"/>
      <c r="T85" s="833"/>
      <c r="U85" s="833"/>
      <c r="V85" s="833"/>
      <c r="AA85" s="824"/>
      <c r="AB85" s="824"/>
      <c r="AC85" s="824"/>
      <c r="AD85" s="824"/>
      <c r="AE85" s="824"/>
      <c r="AF85" s="824"/>
      <c r="AG85" s="824"/>
    </row>
    <row r="86" spans="1:33" s="819" customFormat="1" ht="25.5" customHeight="1" x14ac:dyDescent="0.35">
      <c r="A86" s="835"/>
      <c r="D86" s="833"/>
      <c r="N86" s="833"/>
      <c r="O86" s="833"/>
      <c r="P86" s="833"/>
      <c r="Q86" s="833"/>
      <c r="R86" s="833"/>
      <c r="S86" s="833"/>
      <c r="T86" s="833"/>
      <c r="U86" s="833"/>
      <c r="V86" s="833"/>
      <c r="AA86" s="824"/>
      <c r="AB86" s="824"/>
      <c r="AC86" s="824"/>
      <c r="AD86" s="824"/>
      <c r="AE86" s="824"/>
      <c r="AF86" s="824"/>
      <c r="AG86" s="824"/>
    </row>
    <row r="87" spans="1:33" ht="25.5" customHeight="1" x14ac:dyDescent="0.35">
      <c r="A87" s="818"/>
      <c r="B87" s="775"/>
      <c r="C87" s="775"/>
      <c r="D87" s="787"/>
      <c r="H87" s="769"/>
    </row>
    <row r="88" spans="1:33" ht="25.5" customHeight="1" x14ac:dyDescent="0.35">
      <c r="A88" s="818"/>
      <c r="B88" s="775"/>
      <c r="C88" s="775"/>
      <c r="D88" s="787"/>
      <c r="H88" s="769"/>
    </row>
    <row r="89" spans="1:33" ht="25.5" customHeight="1" x14ac:dyDescent="0.35">
      <c r="A89" s="818"/>
      <c r="B89" s="775"/>
      <c r="C89" s="775"/>
      <c r="D89" s="787"/>
      <c r="H89" s="769"/>
    </row>
    <row r="90" spans="1:33" ht="25.5" customHeight="1" x14ac:dyDescent="0.35">
      <c r="A90" s="818"/>
      <c r="B90" s="775"/>
      <c r="C90" s="775"/>
      <c r="D90" s="787"/>
      <c r="H90" s="769"/>
    </row>
    <row r="91" spans="1:33" ht="25.5" customHeight="1" x14ac:dyDescent="0.35">
      <c r="A91" s="818"/>
      <c r="B91" s="775"/>
      <c r="C91" s="775"/>
      <c r="D91" s="787"/>
      <c r="H91" s="769"/>
    </row>
    <row r="92" spans="1:33" ht="25.5" customHeight="1" x14ac:dyDescent="0.35">
      <c r="A92" s="818"/>
      <c r="B92" s="775"/>
      <c r="C92" s="775"/>
      <c r="D92" s="787"/>
      <c r="H92" s="769"/>
    </row>
    <row r="93" spans="1:33" ht="25.5" customHeight="1" x14ac:dyDescent="0.35">
      <c r="A93" s="818"/>
      <c r="B93" s="775"/>
      <c r="C93" s="775"/>
      <c r="D93" s="787"/>
      <c r="H93" s="769"/>
    </row>
    <row r="94" spans="1:33" ht="25.5" customHeight="1" x14ac:dyDescent="0.35">
      <c r="A94" s="818"/>
      <c r="B94" s="775"/>
      <c r="C94" s="775"/>
      <c r="D94" s="787"/>
      <c r="H94" s="769"/>
    </row>
    <row r="95" spans="1:33" ht="25.5" customHeight="1" x14ac:dyDescent="0.35">
      <c r="A95" s="818"/>
      <c r="B95" s="775"/>
      <c r="C95" s="775"/>
      <c r="D95" s="787"/>
      <c r="H95" s="769"/>
    </row>
    <row r="96" spans="1:33" ht="25.5" customHeight="1" x14ac:dyDescent="0.35">
      <c r="A96" s="818"/>
      <c r="B96" s="775"/>
      <c r="C96" s="775"/>
      <c r="D96" s="787"/>
      <c r="H96" s="769"/>
    </row>
    <row r="97" spans="1:8" ht="25.5" customHeight="1" x14ac:dyDescent="0.35">
      <c r="A97" s="818"/>
      <c r="B97" s="775"/>
      <c r="C97" s="775"/>
      <c r="D97" s="787"/>
      <c r="H97" s="769"/>
    </row>
    <row r="98" spans="1:8" ht="25.5" customHeight="1" x14ac:dyDescent="0.35">
      <c r="A98" s="818"/>
      <c r="B98" s="775"/>
      <c r="C98" s="775"/>
      <c r="D98" s="787"/>
      <c r="H98" s="769"/>
    </row>
    <row r="99" spans="1:8" ht="25.5" customHeight="1" x14ac:dyDescent="0.35">
      <c r="A99" s="818"/>
      <c r="B99" s="775"/>
      <c r="C99" s="775"/>
      <c r="D99" s="787"/>
      <c r="H99" s="769"/>
    </row>
    <row r="100" spans="1:8" ht="25.5" customHeight="1" x14ac:dyDescent="0.35">
      <c r="A100" s="818"/>
      <c r="B100" s="775"/>
      <c r="C100" s="775"/>
      <c r="D100" s="787"/>
      <c r="H100" s="769"/>
    </row>
    <row r="101" spans="1:8" ht="25.5" customHeight="1" x14ac:dyDescent="0.35">
      <c r="C101" s="769"/>
      <c r="H101" s="769"/>
    </row>
    <row r="102" spans="1:8" ht="25.5" customHeight="1" x14ac:dyDescent="0.35">
      <c r="C102" s="769"/>
      <c r="H102" s="769"/>
    </row>
    <row r="103" spans="1:8" ht="25.5" customHeight="1" x14ac:dyDescent="0.35">
      <c r="C103" s="769"/>
      <c r="H103" s="769"/>
    </row>
    <row r="104" spans="1:8" ht="25.5" customHeight="1" x14ac:dyDescent="0.35">
      <c r="C104" s="769"/>
      <c r="H104" s="769"/>
    </row>
    <row r="105" spans="1:8" ht="25.5" customHeight="1" x14ac:dyDescent="0.35">
      <c r="C105" s="769"/>
      <c r="H105" s="769"/>
    </row>
    <row r="106" spans="1:8" ht="25.5" customHeight="1" x14ac:dyDescent="0.35">
      <c r="C106" s="769"/>
      <c r="H106" s="769"/>
    </row>
    <row r="107" spans="1:8" ht="25.5" customHeight="1" x14ac:dyDescent="0.35">
      <c r="C107" s="769"/>
      <c r="H107" s="769"/>
    </row>
    <row r="108" spans="1:8" ht="25.5" customHeight="1" x14ac:dyDescent="0.35">
      <c r="C108" s="769"/>
      <c r="H108" s="769"/>
    </row>
    <row r="109" spans="1:8" ht="25.5" customHeight="1" x14ac:dyDescent="0.35">
      <c r="C109" s="769"/>
      <c r="H109" s="769"/>
    </row>
    <row r="110" spans="1:8" ht="25.5" customHeight="1" x14ac:dyDescent="0.35">
      <c r="C110" s="769"/>
      <c r="H110" s="769"/>
    </row>
    <row r="111" spans="1:8" ht="25.5" customHeight="1" x14ac:dyDescent="0.35">
      <c r="C111" s="769"/>
      <c r="H111" s="769"/>
    </row>
    <row r="112" spans="1:8" ht="25.5" customHeight="1" x14ac:dyDescent="0.35">
      <c r="C112" s="769"/>
      <c r="H112" s="769"/>
    </row>
    <row r="113" spans="3:8" ht="25.5" customHeight="1" x14ac:dyDescent="0.35">
      <c r="C113" s="769"/>
      <c r="H113" s="769"/>
    </row>
    <row r="114" spans="3:8" ht="25.5" customHeight="1" x14ac:dyDescent="0.35">
      <c r="C114" s="769"/>
      <c r="H114" s="769"/>
    </row>
    <row r="115" spans="3:8" ht="25.5" customHeight="1" x14ac:dyDescent="0.35">
      <c r="C115" s="769"/>
      <c r="H115" s="769"/>
    </row>
    <row r="116" spans="3:8" ht="25.5" customHeight="1" x14ac:dyDescent="0.35">
      <c r="C116" s="769"/>
      <c r="H116" s="769"/>
    </row>
    <row r="117" spans="3:8" ht="25.5" customHeight="1" x14ac:dyDescent="0.35">
      <c r="C117" s="769"/>
      <c r="H117" s="769"/>
    </row>
    <row r="118" spans="3:8" ht="25.5" customHeight="1" x14ac:dyDescent="0.35">
      <c r="C118" s="769"/>
      <c r="H118" s="769"/>
    </row>
    <row r="119" spans="3:8" ht="25.5" customHeight="1" x14ac:dyDescent="0.35">
      <c r="C119" s="769"/>
      <c r="H119" s="769"/>
    </row>
    <row r="120" spans="3:8" ht="25.5" customHeight="1" x14ac:dyDescent="0.35">
      <c r="C120" s="769"/>
      <c r="H120" s="769"/>
    </row>
    <row r="121" spans="3:8" ht="25.5" customHeight="1" x14ac:dyDescent="0.35">
      <c r="C121" s="769"/>
      <c r="H121" s="769"/>
    </row>
    <row r="122" spans="3:8" ht="25.5" customHeight="1" x14ac:dyDescent="0.35">
      <c r="C122" s="769"/>
      <c r="H122" s="769"/>
    </row>
    <row r="123" spans="3:8" ht="25.5" customHeight="1" x14ac:dyDescent="0.35">
      <c r="C123" s="769"/>
      <c r="H123" s="769"/>
    </row>
    <row r="124" spans="3:8" ht="25.5" customHeight="1" x14ac:dyDescent="0.35">
      <c r="C124" s="769"/>
      <c r="H124" s="769"/>
    </row>
    <row r="125" spans="3:8" ht="25.5" customHeight="1" x14ac:dyDescent="0.35">
      <c r="C125" s="769"/>
      <c r="H125" s="769"/>
    </row>
    <row r="126" spans="3:8" ht="25.5" customHeight="1" x14ac:dyDescent="0.35">
      <c r="C126" s="769"/>
      <c r="H126" s="769"/>
    </row>
    <row r="127" spans="3:8" ht="25.5" customHeight="1" x14ac:dyDescent="0.35">
      <c r="C127" s="769"/>
      <c r="H127" s="769"/>
    </row>
    <row r="128" spans="3:8" ht="25.5" customHeight="1" x14ac:dyDescent="0.35">
      <c r="C128" s="769"/>
      <c r="H128" s="769"/>
    </row>
    <row r="129" spans="3:8" ht="25.5" customHeight="1" x14ac:dyDescent="0.35">
      <c r="C129" s="769"/>
      <c r="H129" s="769"/>
    </row>
    <row r="130" spans="3:8" ht="25.5" customHeight="1" x14ac:dyDescent="0.35">
      <c r="C130" s="769"/>
      <c r="H130" s="769"/>
    </row>
    <row r="131" spans="3:8" ht="25.5" customHeight="1" x14ac:dyDescent="0.35">
      <c r="C131" s="769"/>
      <c r="H131" s="769"/>
    </row>
    <row r="132" spans="3:8" ht="25.5" customHeight="1" x14ac:dyDescent="0.35">
      <c r="C132" s="769"/>
      <c r="H132" s="769"/>
    </row>
    <row r="133" spans="3:8" ht="25.5" customHeight="1" x14ac:dyDescent="0.35">
      <c r="C133" s="769"/>
      <c r="H133" s="769"/>
    </row>
    <row r="134" spans="3:8" ht="25.5" customHeight="1" x14ac:dyDescent="0.35">
      <c r="C134" s="769"/>
      <c r="H134" s="769"/>
    </row>
    <row r="135" spans="3:8" ht="25.5" customHeight="1" x14ac:dyDescent="0.35">
      <c r="C135" s="769"/>
      <c r="H135" s="769"/>
    </row>
    <row r="136" spans="3:8" ht="25.5" customHeight="1" x14ac:dyDescent="0.35">
      <c r="C136" s="769"/>
      <c r="H136" s="769"/>
    </row>
    <row r="137" spans="3:8" ht="25.5" customHeight="1" x14ac:dyDescent="0.35">
      <c r="C137" s="769"/>
      <c r="H137" s="769"/>
    </row>
    <row r="138" spans="3:8" ht="25.5" customHeight="1" x14ac:dyDescent="0.35">
      <c r="C138" s="769"/>
      <c r="H138" s="769"/>
    </row>
    <row r="139" spans="3:8" ht="25.5" customHeight="1" x14ac:dyDescent="0.35">
      <c r="C139" s="769"/>
      <c r="H139" s="769"/>
    </row>
    <row r="140" spans="3:8" ht="25.5" customHeight="1" x14ac:dyDescent="0.35">
      <c r="C140" s="769"/>
      <c r="H140" s="769"/>
    </row>
    <row r="141" spans="3:8" ht="25.5" customHeight="1" x14ac:dyDescent="0.35">
      <c r="C141" s="769"/>
      <c r="H141" s="769"/>
    </row>
    <row r="142" spans="3:8" ht="25.5" customHeight="1" x14ac:dyDescent="0.35">
      <c r="C142" s="769"/>
      <c r="H142" s="769"/>
    </row>
    <row r="143" spans="3:8" ht="25.5" customHeight="1" x14ac:dyDescent="0.35">
      <c r="C143" s="769"/>
      <c r="H143" s="769"/>
    </row>
    <row r="144" spans="3:8" ht="25.5" customHeight="1" x14ac:dyDescent="0.35">
      <c r="C144" s="769"/>
      <c r="H144" s="769"/>
    </row>
    <row r="145" spans="3:8" ht="25.5" customHeight="1" x14ac:dyDescent="0.35">
      <c r="C145" s="769"/>
      <c r="H145" s="769"/>
    </row>
    <row r="146" spans="3:8" ht="25.5" customHeight="1" x14ac:dyDescent="0.35">
      <c r="C146" s="769"/>
      <c r="H146" s="769"/>
    </row>
    <row r="147" spans="3:8" ht="25.5" customHeight="1" x14ac:dyDescent="0.35">
      <c r="C147" s="769"/>
      <c r="H147" s="769"/>
    </row>
    <row r="148" spans="3:8" ht="25.5" customHeight="1" x14ac:dyDescent="0.35">
      <c r="C148" s="769"/>
      <c r="H148" s="769"/>
    </row>
    <row r="149" spans="3:8" ht="25.5" customHeight="1" x14ac:dyDescent="0.35">
      <c r="C149" s="769"/>
      <c r="H149" s="769"/>
    </row>
    <row r="150" spans="3:8" ht="25.5" customHeight="1" x14ac:dyDescent="0.35">
      <c r="C150" s="769"/>
      <c r="H150" s="769"/>
    </row>
    <row r="151" spans="3:8" ht="25.5" customHeight="1" x14ac:dyDescent="0.35">
      <c r="C151" s="769"/>
      <c r="H151" s="769"/>
    </row>
    <row r="152" spans="3:8" ht="25.5" customHeight="1" x14ac:dyDescent="0.35">
      <c r="C152" s="769"/>
      <c r="H152" s="769"/>
    </row>
    <row r="153" spans="3:8" ht="25.5" customHeight="1" x14ac:dyDescent="0.35">
      <c r="C153" s="769"/>
      <c r="H153" s="769"/>
    </row>
    <row r="154" spans="3:8" ht="25.5" customHeight="1" x14ac:dyDescent="0.35">
      <c r="C154" s="769"/>
      <c r="H154" s="769"/>
    </row>
    <row r="155" spans="3:8" ht="25.5" customHeight="1" x14ac:dyDescent="0.35">
      <c r="C155" s="769"/>
      <c r="H155" s="769"/>
    </row>
    <row r="156" spans="3:8" ht="25.5" customHeight="1" x14ac:dyDescent="0.35">
      <c r="C156" s="769"/>
      <c r="H156" s="769"/>
    </row>
  </sheetData>
  <mergeCells count="2">
    <mergeCell ref="G19:G23"/>
    <mergeCell ref="N7:O7"/>
  </mergeCells>
  <conditionalFormatting sqref="B61:B62">
    <cfRule type="expression" dxfId="11" priority="2">
      <formula>"H27&gt;0"</formula>
    </cfRule>
  </conditionalFormatting>
  <conditionalFormatting sqref="B64:B65">
    <cfRule type="expression" dxfId="10" priority="1">
      <formula>"H27&gt;0"</formula>
    </cfRule>
  </conditionalFormatting>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pageSetUpPr fitToPage="1"/>
  </sheetPr>
  <dimension ref="B1:AK346"/>
  <sheetViews>
    <sheetView showGridLines="0" tabSelected="1" zoomScale="85" zoomScaleNormal="85" workbookViewId="0">
      <selection activeCell="B6" sqref="B6"/>
    </sheetView>
  </sheetViews>
  <sheetFormatPr defaultColWidth="8.7109375" defaultRowHeight="16.5" zeroHeight="1" x14ac:dyDescent="0.3"/>
  <cols>
    <col min="1" max="1" width="8.7109375" style="664"/>
    <col min="2" max="2" width="35.42578125" style="664" customWidth="1"/>
    <col min="3" max="3" width="75.7109375" style="664" customWidth="1"/>
    <col min="4" max="4" width="13.28515625" style="664" hidden="1" customWidth="1"/>
    <col min="5" max="6" width="11.5703125" style="664" customWidth="1"/>
    <col min="7" max="7" width="12.85546875" style="664" hidden="1" customWidth="1"/>
    <col min="8" max="8" width="11.5703125" style="664" hidden="1" customWidth="1"/>
    <col min="9" max="9" width="11.5703125" style="664" customWidth="1"/>
    <col min="10" max="10" width="12.7109375" style="664" customWidth="1"/>
    <col min="11" max="11" width="18.7109375" style="664" customWidth="1"/>
    <col min="12" max="13" width="8.7109375" style="664"/>
    <col min="15" max="21" width="8.7109375" style="664"/>
    <col min="23" max="34" width="8.7109375" style="664"/>
    <col min="35" max="35" width="8.7109375" style="664" customWidth="1"/>
    <col min="36" max="36" width="12.140625" style="664" customWidth="1"/>
    <col min="37" max="16384" width="8.7109375" style="664"/>
  </cols>
  <sheetData>
    <row r="1" spans="2:37" ht="38.450000000000003" customHeight="1" x14ac:dyDescent="0.3">
      <c r="B1" s="663" t="s">
        <v>566</v>
      </c>
    </row>
    <row r="2" spans="2:37" x14ac:dyDescent="0.3">
      <c r="E2" s="13" t="s">
        <v>47</v>
      </c>
      <c r="F2" s="5"/>
    </row>
    <row r="3" spans="2:37" ht="25.9" customHeight="1" thickBot="1" x14ac:dyDescent="0.35">
      <c r="B3" s="279" t="s">
        <v>567</v>
      </c>
      <c r="E3" s="873"/>
      <c r="F3" s="5" t="s">
        <v>48</v>
      </c>
    </row>
    <row r="4" spans="2:37" ht="57.75" thickBot="1" x14ac:dyDescent="0.35">
      <c r="B4" s="737" t="s">
        <v>690</v>
      </c>
      <c r="E4" s="20"/>
      <c r="F4" s="5" t="s">
        <v>50</v>
      </c>
      <c r="J4" s="279" t="s">
        <v>666</v>
      </c>
      <c r="K4" s="279" t="s">
        <v>670</v>
      </c>
      <c r="L4" s="279" t="s">
        <v>672</v>
      </c>
      <c r="M4" s="279" t="s">
        <v>667</v>
      </c>
      <c r="N4" s="279" t="s">
        <v>687</v>
      </c>
      <c r="AI4" s="759"/>
      <c r="AJ4" s="664" t="s">
        <v>701</v>
      </c>
      <c r="AK4" s="664" t="s">
        <v>692</v>
      </c>
    </row>
    <row r="5" spans="2:37" ht="15.95" customHeight="1" thickBot="1" x14ac:dyDescent="0.35">
      <c r="B5" s="736" t="str">
        <f>IFERROR(+VLOOKUP(B6,$AJ$4:$AK$343,2,FALSE),"")</f>
        <v/>
      </c>
      <c r="J5" s="667" t="s">
        <v>668</v>
      </c>
      <c r="K5" s="875"/>
      <c r="L5" s="875"/>
      <c r="M5" s="876"/>
      <c r="N5" s="875"/>
      <c r="AI5" s="759"/>
      <c r="AJ5" s="664" t="s">
        <v>702</v>
      </c>
      <c r="AK5" s="664" t="s">
        <v>692</v>
      </c>
    </row>
    <row r="6" spans="2:37" ht="15.95" customHeight="1" thickBot="1" x14ac:dyDescent="0.35">
      <c r="B6" s="874"/>
      <c r="C6" s="668" t="s">
        <v>619</v>
      </c>
      <c r="J6" s="667" t="s">
        <v>669</v>
      </c>
      <c r="K6" s="875"/>
      <c r="L6" s="875"/>
      <c r="M6" s="875"/>
      <c r="N6" s="875"/>
      <c r="AI6" s="759"/>
      <c r="AJ6" s="664" t="s">
        <v>703</v>
      </c>
      <c r="AK6" s="664" t="s">
        <v>692</v>
      </c>
    </row>
    <row r="7" spans="2:37" ht="17.25" thickBot="1" x14ac:dyDescent="0.35">
      <c r="J7" s="667" t="s">
        <v>1077</v>
      </c>
      <c r="K7" s="875"/>
      <c r="L7" s="875"/>
      <c r="M7" s="875"/>
      <c r="N7" s="875"/>
      <c r="AI7" s="759"/>
      <c r="AJ7" s="664" t="s">
        <v>704</v>
      </c>
      <c r="AK7" s="664" t="s">
        <v>692</v>
      </c>
    </row>
    <row r="8" spans="2:37" ht="44.45" customHeight="1" thickBot="1" x14ac:dyDescent="0.35">
      <c r="B8" s="949" t="s">
        <v>568</v>
      </c>
      <c r="C8" s="949"/>
      <c r="D8" s="949"/>
      <c r="E8" s="949"/>
      <c r="AI8" s="759"/>
      <c r="AJ8" s="664" t="s">
        <v>705</v>
      </c>
      <c r="AK8" s="664" t="s">
        <v>692</v>
      </c>
    </row>
    <row r="9" spans="2:37" ht="17.25" thickBot="1" x14ac:dyDescent="0.35">
      <c r="D9" s="666" t="s">
        <v>622</v>
      </c>
      <c r="AI9" s="759"/>
      <c r="AJ9" s="664" t="s">
        <v>706</v>
      </c>
      <c r="AK9" s="664" t="s">
        <v>692</v>
      </c>
    </row>
    <row r="10" spans="2:37" ht="29.25" thickBot="1" x14ac:dyDescent="0.35">
      <c r="B10" s="738" t="s">
        <v>569</v>
      </c>
      <c r="C10" s="739" t="s">
        <v>570</v>
      </c>
      <c r="D10" s="922" t="s">
        <v>571</v>
      </c>
      <c r="E10" s="739" t="s">
        <v>572</v>
      </c>
      <c r="F10" s="739" t="s">
        <v>573</v>
      </c>
      <c r="G10" s="922" t="s">
        <v>574</v>
      </c>
      <c r="H10" s="924" t="s">
        <v>575</v>
      </c>
      <c r="I10" s="950" t="s">
        <v>1129</v>
      </c>
      <c r="J10" s="951"/>
      <c r="K10" s="951"/>
      <c r="M10"/>
      <c r="N10" s="664"/>
      <c r="U10"/>
      <c r="V10" s="664"/>
      <c r="AI10" s="759"/>
      <c r="AJ10" s="664" t="s">
        <v>707</v>
      </c>
      <c r="AK10" s="664" t="s">
        <v>692</v>
      </c>
    </row>
    <row r="11" spans="2:37" ht="24.6" customHeight="1" thickBot="1" x14ac:dyDescent="0.35">
      <c r="B11" s="740" t="s">
        <v>576</v>
      </c>
      <c r="C11" s="668" t="s">
        <v>577</v>
      </c>
      <c r="D11" s="923"/>
      <c r="E11" s="875"/>
      <c r="F11" s="875"/>
      <c r="G11" s="923"/>
      <c r="H11" s="923"/>
      <c r="M11"/>
      <c r="N11" s="664"/>
      <c r="U11"/>
      <c r="V11" s="664"/>
      <c r="AI11" s="759"/>
      <c r="AJ11" s="664" t="s">
        <v>708</v>
      </c>
      <c r="AK11" s="664" t="s">
        <v>692</v>
      </c>
    </row>
    <row r="12" spans="2:37" ht="24.6" customHeight="1" thickBot="1" x14ac:dyDescent="0.35">
      <c r="B12" s="740" t="s">
        <v>578</v>
      </c>
      <c r="C12" s="668" t="s">
        <v>579</v>
      </c>
      <c r="D12" s="923"/>
      <c r="E12" s="875"/>
      <c r="F12" s="875"/>
      <c r="G12" s="923"/>
      <c r="H12" s="923"/>
      <c r="M12"/>
      <c r="N12" s="664"/>
      <c r="U12"/>
      <c r="V12" s="664"/>
      <c r="AI12" s="759"/>
      <c r="AJ12" s="664" t="s">
        <v>709</v>
      </c>
      <c r="AK12" s="664" t="s">
        <v>692</v>
      </c>
    </row>
    <row r="13" spans="2:37" ht="24.6" customHeight="1" x14ac:dyDescent="0.3">
      <c r="B13" s="740" t="s">
        <v>580</v>
      </c>
      <c r="C13" s="668" t="s">
        <v>581</v>
      </c>
      <c r="D13" s="923"/>
      <c r="E13" s="875"/>
      <c r="F13" s="875"/>
      <c r="G13" s="923"/>
      <c r="H13" s="923"/>
      <c r="M13"/>
      <c r="N13" s="664"/>
      <c r="U13"/>
      <c r="V13" s="664"/>
      <c r="AJ13" s="664" t="s">
        <v>710</v>
      </c>
      <c r="AK13" s="664" t="s">
        <v>692</v>
      </c>
    </row>
    <row r="14" spans="2:37" ht="24.6" customHeight="1" x14ac:dyDescent="0.3">
      <c r="B14" s="740" t="s">
        <v>582</v>
      </c>
      <c r="C14" s="668" t="s">
        <v>583</v>
      </c>
      <c r="D14" s="923"/>
      <c r="E14" s="875"/>
      <c r="F14" s="875"/>
      <c r="G14" s="923"/>
      <c r="H14" s="923"/>
      <c r="M14"/>
      <c r="N14" s="664"/>
      <c r="U14"/>
      <c r="V14" s="664"/>
      <c r="AJ14" s="664" t="s">
        <v>711</v>
      </c>
      <c r="AK14" s="664" t="s">
        <v>692</v>
      </c>
    </row>
    <row r="15" spans="2:37" ht="24.6" customHeight="1" x14ac:dyDescent="0.3">
      <c r="B15" s="740" t="s">
        <v>584</v>
      </c>
      <c r="C15" s="668" t="s">
        <v>585</v>
      </c>
      <c r="D15" s="923"/>
      <c r="E15" s="875"/>
      <c r="F15" s="875"/>
      <c r="G15" s="923"/>
      <c r="H15" s="923"/>
      <c r="M15"/>
      <c r="N15" s="664"/>
      <c r="U15"/>
      <c r="V15" s="664"/>
      <c r="AJ15" s="664" t="s">
        <v>712</v>
      </c>
      <c r="AK15" s="664" t="s">
        <v>692</v>
      </c>
    </row>
    <row r="16" spans="2:37" ht="24.6" customHeight="1" x14ac:dyDescent="0.3">
      <c r="B16" s="740" t="s">
        <v>586</v>
      </c>
      <c r="C16" s="668" t="s">
        <v>587</v>
      </c>
      <c r="D16" s="923"/>
      <c r="E16" s="875"/>
      <c r="F16" s="875"/>
      <c r="G16" s="923"/>
      <c r="H16" s="923"/>
      <c r="M16"/>
      <c r="N16" s="664"/>
      <c r="U16"/>
      <c r="V16" s="664"/>
      <c r="AJ16" s="664" t="s">
        <v>713</v>
      </c>
      <c r="AK16" s="664" t="s">
        <v>692</v>
      </c>
    </row>
    <row r="17" spans="2:37" ht="24.6" customHeight="1" x14ac:dyDescent="0.3">
      <c r="B17" s="740" t="s">
        <v>588</v>
      </c>
      <c r="C17" s="668" t="s">
        <v>621</v>
      </c>
      <c r="D17" s="923"/>
      <c r="E17" s="875"/>
      <c r="F17" s="875"/>
      <c r="G17" s="923"/>
      <c r="H17" s="923"/>
      <c r="M17"/>
      <c r="N17" s="664"/>
      <c r="U17"/>
      <c r="V17" s="664"/>
      <c r="AJ17" s="664" t="s">
        <v>714</v>
      </c>
      <c r="AK17" s="664" t="s">
        <v>692</v>
      </c>
    </row>
    <row r="18" spans="2:37" ht="24.6" customHeight="1" x14ac:dyDescent="0.3">
      <c r="B18" s="740" t="s">
        <v>589</v>
      </c>
      <c r="C18" s="668" t="s">
        <v>590</v>
      </c>
      <c r="D18" s="923"/>
      <c r="E18" s="875"/>
      <c r="F18" s="875"/>
      <c r="G18" s="923"/>
      <c r="H18" s="923"/>
      <c r="M18"/>
      <c r="N18" s="664"/>
      <c r="U18"/>
      <c r="V18" s="664"/>
      <c r="AJ18" s="664" t="s">
        <v>715</v>
      </c>
      <c r="AK18" s="664" t="s">
        <v>692</v>
      </c>
    </row>
    <row r="19" spans="2:37" ht="24.6" customHeight="1" x14ac:dyDescent="0.3">
      <c r="B19" s="740" t="s">
        <v>591</v>
      </c>
      <c r="C19" s="668" t="s">
        <v>592</v>
      </c>
      <c r="D19" s="923"/>
      <c r="E19" s="875"/>
      <c r="F19" s="875"/>
      <c r="G19" s="923"/>
      <c r="H19" s="923"/>
      <c r="M19"/>
      <c r="N19" s="664"/>
      <c r="U19"/>
      <c r="V19" s="664"/>
      <c r="AJ19" s="664" t="s">
        <v>716</v>
      </c>
      <c r="AK19" s="664" t="s">
        <v>692</v>
      </c>
    </row>
    <row r="20" spans="2:37" ht="24.6" customHeight="1" thickBot="1" x14ac:dyDescent="0.35">
      <c r="B20" s="741" t="s">
        <v>593</v>
      </c>
      <c r="C20" s="742" t="s">
        <v>620</v>
      </c>
      <c r="D20" s="923"/>
      <c r="E20" s="875"/>
      <c r="F20" s="875"/>
      <c r="G20" s="923"/>
      <c r="H20" s="923"/>
      <c r="M20"/>
      <c r="N20" s="664"/>
      <c r="U20"/>
      <c r="V20" s="664"/>
      <c r="AJ20" s="664" t="s">
        <v>717</v>
      </c>
      <c r="AK20" s="664" t="s">
        <v>692</v>
      </c>
    </row>
    <row r="21" spans="2:37" ht="32.450000000000003" customHeight="1" x14ac:dyDescent="0.3">
      <c r="AJ21" s="664" t="s">
        <v>718</v>
      </c>
      <c r="AK21" s="664" t="s">
        <v>692</v>
      </c>
    </row>
    <row r="22" spans="2:37" ht="53.1" hidden="1" customHeight="1" x14ac:dyDescent="0.3">
      <c r="AJ22" s="664" t="s">
        <v>719</v>
      </c>
      <c r="AK22" s="664" t="s">
        <v>692</v>
      </c>
    </row>
    <row r="23" spans="2:37" hidden="1" x14ac:dyDescent="0.3">
      <c r="AJ23" s="664" t="s">
        <v>720</v>
      </c>
      <c r="AK23" s="664" t="s">
        <v>692</v>
      </c>
    </row>
    <row r="24" spans="2:37" hidden="1" x14ac:dyDescent="0.3">
      <c r="B24" s="664" t="s">
        <v>1126</v>
      </c>
      <c r="AJ24" s="664" t="s">
        <v>721</v>
      </c>
      <c r="AK24" s="664" t="s">
        <v>692</v>
      </c>
    </row>
    <row r="25" spans="2:37" hidden="1" x14ac:dyDescent="0.3">
      <c r="B25" s="664" t="s">
        <v>688</v>
      </c>
      <c r="AJ25" s="664" t="s">
        <v>722</v>
      </c>
      <c r="AK25" s="664" t="s">
        <v>692</v>
      </c>
    </row>
    <row r="26" spans="2:37" ht="53.1" hidden="1" customHeight="1" x14ac:dyDescent="0.3">
      <c r="AJ26" s="664" t="s">
        <v>723</v>
      </c>
      <c r="AK26" s="664" t="s">
        <v>692</v>
      </c>
    </row>
    <row r="27" spans="2:37" ht="53.1" hidden="1" customHeight="1" x14ac:dyDescent="0.3">
      <c r="AJ27" s="664" t="s">
        <v>724</v>
      </c>
      <c r="AK27" s="664" t="s">
        <v>692</v>
      </c>
    </row>
    <row r="28" spans="2:37" ht="53.1" hidden="1" customHeight="1" x14ac:dyDescent="0.3">
      <c r="AJ28" s="664" t="s">
        <v>725</v>
      </c>
      <c r="AK28" s="664" t="s">
        <v>692</v>
      </c>
    </row>
    <row r="29" spans="2:37" hidden="1" x14ac:dyDescent="0.3">
      <c r="AJ29" s="664" t="s">
        <v>726</v>
      </c>
      <c r="AK29" s="664" t="s">
        <v>692</v>
      </c>
    </row>
    <row r="30" spans="2:37" hidden="1" x14ac:dyDescent="0.3">
      <c r="AJ30" s="664" t="s">
        <v>727</v>
      </c>
      <c r="AK30" s="664" t="s">
        <v>692</v>
      </c>
    </row>
    <row r="31" spans="2:37" hidden="1" x14ac:dyDescent="0.3">
      <c r="AJ31" s="664" t="s">
        <v>728</v>
      </c>
      <c r="AK31" s="664" t="s">
        <v>692</v>
      </c>
    </row>
    <row r="32" spans="2:37" hidden="1" x14ac:dyDescent="0.3">
      <c r="AJ32" s="664" t="s">
        <v>729</v>
      </c>
      <c r="AK32" s="664" t="s">
        <v>692</v>
      </c>
    </row>
    <row r="33" spans="36:37" hidden="1" x14ac:dyDescent="0.3">
      <c r="AJ33" s="664" t="s">
        <v>730</v>
      </c>
      <c r="AK33" s="664" t="s">
        <v>692</v>
      </c>
    </row>
    <row r="34" spans="36:37" hidden="1" x14ac:dyDescent="0.3">
      <c r="AJ34" s="664" t="s">
        <v>731</v>
      </c>
      <c r="AK34" s="664" t="s">
        <v>692</v>
      </c>
    </row>
    <row r="35" spans="36:37" hidden="1" x14ac:dyDescent="0.3">
      <c r="AJ35" s="664" t="s">
        <v>732</v>
      </c>
      <c r="AK35" s="664" t="s">
        <v>692</v>
      </c>
    </row>
    <row r="36" spans="36:37" hidden="1" x14ac:dyDescent="0.3">
      <c r="AJ36" s="664" t="s">
        <v>733</v>
      </c>
      <c r="AK36" s="664" t="s">
        <v>692</v>
      </c>
    </row>
    <row r="37" spans="36:37" hidden="1" x14ac:dyDescent="0.3">
      <c r="AJ37" s="664" t="s">
        <v>734</v>
      </c>
      <c r="AK37" s="664" t="s">
        <v>692</v>
      </c>
    </row>
    <row r="38" spans="36:37" hidden="1" x14ac:dyDescent="0.3">
      <c r="AJ38" s="664" t="s">
        <v>735</v>
      </c>
      <c r="AK38" s="664" t="s">
        <v>692</v>
      </c>
    </row>
    <row r="39" spans="36:37" hidden="1" x14ac:dyDescent="0.3">
      <c r="AJ39" s="664" t="s">
        <v>736</v>
      </c>
      <c r="AK39" s="664" t="s">
        <v>692</v>
      </c>
    </row>
    <row r="40" spans="36:37" hidden="1" x14ac:dyDescent="0.3">
      <c r="AJ40" s="664" t="s">
        <v>737</v>
      </c>
      <c r="AK40" s="664" t="s">
        <v>692</v>
      </c>
    </row>
    <row r="41" spans="36:37" hidden="1" x14ac:dyDescent="0.3">
      <c r="AJ41" s="664" t="s">
        <v>738</v>
      </c>
      <c r="AK41" s="664" t="s">
        <v>692</v>
      </c>
    </row>
    <row r="42" spans="36:37" hidden="1" x14ac:dyDescent="0.3">
      <c r="AJ42" s="664" t="s">
        <v>739</v>
      </c>
      <c r="AK42" s="664" t="s">
        <v>692</v>
      </c>
    </row>
    <row r="43" spans="36:37" hidden="1" x14ac:dyDescent="0.3">
      <c r="AJ43" s="664" t="s">
        <v>740</v>
      </c>
      <c r="AK43" s="664" t="s">
        <v>692</v>
      </c>
    </row>
    <row r="44" spans="36:37" hidden="1" x14ac:dyDescent="0.3">
      <c r="AJ44" s="664" t="s">
        <v>741</v>
      </c>
      <c r="AK44" s="664" t="s">
        <v>692</v>
      </c>
    </row>
    <row r="45" spans="36:37" hidden="1" x14ac:dyDescent="0.3">
      <c r="AJ45" s="664" t="s">
        <v>742</v>
      </c>
      <c r="AK45" s="664" t="s">
        <v>692</v>
      </c>
    </row>
    <row r="46" spans="36:37" hidden="1" x14ac:dyDescent="0.3">
      <c r="AJ46" s="664" t="s">
        <v>743</v>
      </c>
      <c r="AK46" s="664" t="s">
        <v>692</v>
      </c>
    </row>
    <row r="47" spans="36:37" hidden="1" x14ac:dyDescent="0.3">
      <c r="AJ47" s="664" t="s">
        <v>744</v>
      </c>
      <c r="AK47" s="664" t="s">
        <v>692</v>
      </c>
    </row>
    <row r="48" spans="36:37" hidden="1" x14ac:dyDescent="0.3">
      <c r="AJ48" s="664" t="s">
        <v>745</v>
      </c>
      <c r="AK48" s="664" t="s">
        <v>692</v>
      </c>
    </row>
    <row r="49" spans="36:37" hidden="1" x14ac:dyDescent="0.3">
      <c r="AJ49" s="664" t="s">
        <v>746</v>
      </c>
      <c r="AK49" s="664" t="s">
        <v>692</v>
      </c>
    </row>
    <row r="50" spans="36:37" ht="14.45" hidden="1" customHeight="1" x14ac:dyDescent="0.3">
      <c r="AJ50" s="664" t="s">
        <v>747</v>
      </c>
      <c r="AK50" s="664" t="s">
        <v>693</v>
      </c>
    </row>
    <row r="51" spans="36:37" hidden="1" x14ac:dyDescent="0.3">
      <c r="AJ51" s="664" t="s">
        <v>748</v>
      </c>
      <c r="AK51" s="664" t="s">
        <v>693</v>
      </c>
    </row>
    <row r="52" spans="36:37" hidden="1" x14ac:dyDescent="0.3">
      <c r="AJ52" s="664" t="s">
        <v>749</v>
      </c>
      <c r="AK52" s="664" t="s">
        <v>693</v>
      </c>
    </row>
    <row r="53" spans="36:37" ht="14.45" hidden="1" customHeight="1" x14ac:dyDescent="0.3">
      <c r="AJ53" s="664" t="s">
        <v>750</v>
      </c>
      <c r="AK53" s="664" t="s">
        <v>693</v>
      </c>
    </row>
    <row r="54" spans="36:37" ht="14.45" hidden="1" customHeight="1" x14ac:dyDescent="0.3">
      <c r="AJ54" s="664" t="s">
        <v>751</v>
      </c>
      <c r="AK54" s="664" t="s">
        <v>693</v>
      </c>
    </row>
    <row r="55" spans="36:37" ht="14.45" hidden="1" customHeight="1" x14ac:dyDescent="0.3">
      <c r="AJ55" s="664" t="s">
        <v>752</v>
      </c>
      <c r="AK55" s="664" t="s">
        <v>693</v>
      </c>
    </row>
    <row r="56" spans="36:37" ht="14.45" hidden="1" customHeight="1" x14ac:dyDescent="0.3">
      <c r="AJ56" s="664" t="s">
        <v>753</v>
      </c>
      <c r="AK56" s="664" t="s">
        <v>693</v>
      </c>
    </row>
    <row r="57" spans="36:37" ht="14.45" hidden="1" customHeight="1" x14ac:dyDescent="0.3">
      <c r="AJ57" s="664" t="s">
        <v>754</v>
      </c>
      <c r="AK57" s="664" t="s">
        <v>693</v>
      </c>
    </row>
    <row r="58" spans="36:37" ht="14.45" hidden="1" customHeight="1" x14ac:dyDescent="0.3">
      <c r="AJ58" s="664" t="s">
        <v>755</v>
      </c>
      <c r="AK58" s="664" t="s">
        <v>693</v>
      </c>
    </row>
    <row r="59" spans="36:37" ht="14.45" hidden="1" customHeight="1" x14ac:dyDescent="0.3">
      <c r="AJ59" s="664" t="s">
        <v>756</v>
      </c>
      <c r="AK59" s="664" t="s">
        <v>693</v>
      </c>
    </row>
    <row r="60" spans="36:37" ht="14.45" hidden="1" customHeight="1" x14ac:dyDescent="0.3">
      <c r="AJ60" s="664" t="s">
        <v>757</v>
      </c>
      <c r="AK60" s="664" t="s">
        <v>693</v>
      </c>
    </row>
    <row r="61" spans="36:37" ht="14.45" hidden="1" customHeight="1" x14ac:dyDescent="0.3">
      <c r="AJ61" s="664" t="s">
        <v>758</v>
      </c>
      <c r="AK61" s="664" t="s">
        <v>693</v>
      </c>
    </row>
    <row r="62" spans="36:37" ht="14.45" hidden="1" customHeight="1" x14ac:dyDescent="0.3">
      <c r="AJ62" s="664" t="s">
        <v>759</v>
      </c>
      <c r="AK62" s="664" t="s">
        <v>693</v>
      </c>
    </row>
    <row r="63" spans="36:37" ht="14.45" hidden="1" customHeight="1" x14ac:dyDescent="0.3">
      <c r="AJ63" s="664" t="s">
        <v>760</v>
      </c>
      <c r="AK63" s="664" t="s">
        <v>693</v>
      </c>
    </row>
    <row r="64" spans="36:37" ht="14.45" hidden="1" customHeight="1" x14ac:dyDescent="0.3">
      <c r="AJ64" s="664" t="s">
        <v>761</v>
      </c>
      <c r="AK64" s="664" t="s">
        <v>693</v>
      </c>
    </row>
    <row r="65" spans="36:37" ht="14.45" hidden="1" customHeight="1" x14ac:dyDescent="0.3">
      <c r="AJ65" s="664" t="s">
        <v>762</v>
      </c>
      <c r="AK65" s="664" t="s">
        <v>693</v>
      </c>
    </row>
    <row r="66" spans="36:37" ht="14.45" hidden="1" customHeight="1" x14ac:dyDescent="0.3">
      <c r="AJ66" s="664" t="s">
        <v>763</v>
      </c>
      <c r="AK66" s="664" t="s">
        <v>693</v>
      </c>
    </row>
    <row r="67" spans="36:37" ht="14.45" hidden="1" customHeight="1" x14ac:dyDescent="0.3">
      <c r="AJ67" s="664" t="s">
        <v>764</v>
      </c>
      <c r="AK67" s="664" t="s">
        <v>693</v>
      </c>
    </row>
    <row r="68" spans="36:37" ht="14.45" hidden="1" customHeight="1" x14ac:dyDescent="0.3">
      <c r="AJ68" s="664" t="s">
        <v>765</v>
      </c>
      <c r="AK68" s="664" t="s">
        <v>693</v>
      </c>
    </row>
    <row r="69" spans="36:37" ht="14.45" hidden="1" customHeight="1" x14ac:dyDescent="0.3">
      <c r="AJ69" s="664" t="s">
        <v>766</v>
      </c>
      <c r="AK69" s="664" t="s">
        <v>693</v>
      </c>
    </row>
    <row r="70" spans="36:37" ht="14.45" hidden="1" customHeight="1" x14ac:dyDescent="0.3">
      <c r="AJ70" s="664" t="s">
        <v>767</v>
      </c>
      <c r="AK70" s="664" t="s">
        <v>693</v>
      </c>
    </row>
    <row r="71" spans="36:37" ht="14.45" hidden="1" customHeight="1" x14ac:dyDescent="0.3">
      <c r="AJ71" s="664" t="s">
        <v>768</v>
      </c>
      <c r="AK71" s="664" t="s">
        <v>693</v>
      </c>
    </row>
    <row r="72" spans="36:37" ht="14.45" hidden="1" customHeight="1" x14ac:dyDescent="0.3">
      <c r="AJ72" s="664" t="s">
        <v>769</v>
      </c>
      <c r="AK72" s="664" t="s">
        <v>693</v>
      </c>
    </row>
    <row r="73" spans="36:37" ht="14.45" hidden="1" customHeight="1" x14ac:dyDescent="0.3">
      <c r="AJ73" s="664" t="s">
        <v>770</v>
      </c>
      <c r="AK73" s="664" t="s">
        <v>693</v>
      </c>
    </row>
    <row r="74" spans="36:37" ht="14.45" hidden="1" customHeight="1" x14ac:dyDescent="0.3">
      <c r="AJ74" s="664" t="s">
        <v>771</v>
      </c>
      <c r="AK74" s="664" t="s">
        <v>693</v>
      </c>
    </row>
    <row r="75" spans="36:37" ht="14.45" hidden="1" customHeight="1" x14ac:dyDescent="0.3">
      <c r="AJ75" s="664" t="s">
        <v>772</v>
      </c>
      <c r="AK75" s="664" t="s">
        <v>693</v>
      </c>
    </row>
    <row r="76" spans="36:37" ht="14.45" hidden="1" customHeight="1" x14ac:dyDescent="0.3">
      <c r="AJ76" s="664" t="s">
        <v>773</v>
      </c>
      <c r="AK76" s="664" t="s">
        <v>693</v>
      </c>
    </row>
    <row r="77" spans="36:37" ht="14.45" hidden="1" customHeight="1" x14ac:dyDescent="0.3">
      <c r="AJ77" s="664" t="s">
        <v>774</v>
      </c>
      <c r="AK77" s="664" t="s">
        <v>693</v>
      </c>
    </row>
    <row r="78" spans="36:37" ht="14.45" hidden="1" customHeight="1" x14ac:dyDescent="0.3">
      <c r="AJ78" s="664" t="s">
        <v>775</v>
      </c>
      <c r="AK78" s="664" t="s">
        <v>693</v>
      </c>
    </row>
    <row r="79" spans="36:37" ht="14.45" hidden="1" customHeight="1" x14ac:dyDescent="0.3">
      <c r="AJ79" s="664" t="s">
        <v>776</v>
      </c>
      <c r="AK79" s="664" t="s">
        <v>693</v>
      </c>
    </row>
    <row r="80" spans="36:37" ht="14.45" hidden="1" customHeight="1" x14ac:dyDescent="0.3">
      <c r="AJ80" s="664" t="s">
        <v>777</v>
      </c>
      <c r="AK80" s="664" t="s">
        <v>693</v>
      </c>
    </row>
    <row r="81" spans="36:37" ht="14.45" hidden="1" customHeight="1" x14ac:dyDescent="0.3">
      <c r="AJ81" s="664" t="s">
        <v>778</v>
      </c>
      <c r="AK81" s="664" t="s">
        <v>693</v>
      </c>
    </row>
    <row r="82" spans="36:37" ht="14.45" hidden="1" customHeight="1" x14ac:dyDescent="0.3">
      <c r="AJ82" s="664" t="s">
        <v>779</v>
      </c>
      <c r="AK82" s="664" t="s">
        <v>693</v>
      </c>
    </row>
    <row r="83" spans="36:37" hidden="1" x14ac:dyDescent="0.3">
      <c r="AJ83" s="664" t="s">
        <v>780</v>
      </c>
      <c r="AK83" s="664" t="s">
        <v>693</v>
      </c>
    </row>
    <row r="84" spans="36:37" ht="14.45" hidden="1" customHeight="1" x14ac:dyDescent="0.3">
      <c r="AJ84" s="664" t="s">
        <v>781</v>
      </c>
      <c r="AK84" s="664" t="s">
        <v>693</v>
      </c>
    </row>
    <row r="85" spans="36:37" ht="14.45" hidden="1" customHeight="1" x14ac:dyDescent="0.3">
      <c r="AJ85" s="664" t="s">
        <v>782</v>
      </c>
      <c r="AK85" s="664" t="s">
        <v>693</v>
      </c>
    </row>
    <row r="86" spans="36:37" ht="14.45" hidden="1" customHeight="1" x14ac:dyDescent="0.3">
      <c r="AJ86" s="664" t="s">
        <v>783</v>
      </c>
      <c r="AK86" s="664" t="s">
        <v>693</v>
      </c>
    </row>
    <row r="87" spans="36:37" ht="14.45" hidden="1" customHeight="1" x14ac:dyDescent="0.3">
      <c r="AJ87" s="664" t="s">
        <v>784</v>
      </c>
      <c r="AK87" s="664" t="s">
        <v>693</v>
      </c>
    </row>
    <row r="88" spans="36:37" ht="14.45" hidden="1" customHeight="1" x14ac:dyDescent="0.3">
      <c r="AJ88" s="664" t="s">
        <v>785</v>
      </c>
      <c r="AK88" s="664" t="s">
        <v>693</v>
      </c>
    </row>
    <row r="89" spans="36:37" ht="14.45" hidden="1" customHeight="1" x14ac:dyDescent="0.3">
      <c r="AJ89" s="664" t="s">
        <v>786</v>
      </c>
      <c r="AK89" s="664" t="s">
        <v>693</v>
      </c>
    </row>
    <row r="90" spans="36:37" ht="14.45" hidden="1" customHeight="1" x14ac:dyDescent="0.3">
      <c r="AJ90" s="664" t="s">
        <v>787</v>
      </c>
      <c r="AK90" s="664" t="s">
        <v>693</v>
      </c>
    </row>
    <row r="91" spans="36:37" ht="14.45" hidden="1" customHeight="1" x14ac:dyDescent="0.3">
      <c r="AJ91" s="664" t="s">
        <v>788</v>
      </c>
      <c r="AK91" s="664" t="s">
        <v>693</v>
      </c>
    </row>
    <row r="92" spans="36:37" ht="14.45" hidden="1" customHeight="1" x14ac:dyDescent="0.3">
      <c r="AJ92" s="664" t="s">
        <v>789</v>
      </c>
      <c r="AK92" s="664" t="s">
        <v>693</v>
      </c>
    </row>
    <row r="93" spans="36:37" ht="14.45" hidden="1" customHeight="1" x14ac:dyDescent="0.3">
      <c r="AJ93" s="664" t="s">
        <v>790</v>
      </c>
      <c r="AK93" s="664" t="s">
        <v>693</v>
      </c>
    </row>
    <row r="94" spans="36:37" ht="14.45" hidden="1" customHeight="1" x14ac:dyDescent="0.3">
      <c r="AJ94" s="664" t="s">
        <v>791</v>
      </c>
      <c r="AK94" s="664" t="s">
        <v>693</v>
      </c>
    </row>
    <row r="95" spans="36:37" ht="14.45" hidden="1" customHeight="1" x14ac:dyDescent="0.3">
      <c r="AJ95" s="664" t="s">
        <v>792</v>
      </c>
      <c r="AK95" s="664" t="s">
        <v>694</v>
      </c>
    </row>
    <row r="96" spans="36:37" ht="14.45" hidden="1" customHeight="1" x14ac:dyDescent="0.3">
      <c r="AJ96" s="664" t="s">
        <v>793</v>
      </c>
      <c r="AK96" s="664" t="s">
        <v>694</v>
      </c>
    </row>
    <row r="97" spans="36:37" ht="14.45" hidden="1" customHeight="1" x14ac:dyDescent="0.3">
      <c r="AJ97" s="664" t="s">
        <v>794</v>
      </c>
      <c r="AK97" s="664" t="s">
        <v>694</v>
      </c>
    </row>
    <row r="98" spans="36:37" ht="14.45" hidden="1" customHeight="1" x14ac:dyDescent="0.3">
      <c r="AJ98" s="664" t="s">
        <v>795</v>
      </c>
      <c r="AK98" s="664" t="s">
        <v>694</v>
      </c>
    </row>
    <row r="99" spans="36:37" ht="14.45" hidden="1" customHeight="1" x14ac:dyDescent="0.3">
      <c r="AJ99" s="664" t="s">
        <v>796</v>
      </c>
      <c r="AK99" s="664" t="s">
        <v>694</v>
      </c>
    </row>
    <row r="100" spans="36:37" ht="14.45" hidden="1" customHeight="1" x14ac:dyDescent="0.3">
      <c r="AJ100" s="664" t="s">
        <v>797</v>
      </c>
      <c r="AK100" s="664" t="s">
        <v>694</v>
      </c>
    </row>
    <row r="101" spans="36:37" ht="14.45" hidden="1" customHeight="1" x14ac:dyDescent="0.3">
      <c r="AJ101" s="664" t="s">
        <v>798</v>
      </c>
      <c r="AK101" s="664" t="s">
        <v>694</v>
      </c>
    </row>
    <row r="102" spans="36:37" ht="14.45" hidden="1" customHeight="1" x14ac:dyDescent="0.3">
      <c r="AJ102" s="664" t="s">
        <v>799</v>
      </c>
      <c r="AK102" s="664" t="s">
        <v>694</v>
      </c>
    </row>
    <row r="103" spans="36:37" ht="14.45" hidden="1" customHeight="1" x14ac:dyDescent="0.3">
      <c r="AJ103" s="664" t="s">
        <v>800</v>
      </c>
      <c r="AK103" s="664" t="s">
        <v>694</v>
      </c>
    </row>
    <row r="104" spans="36:37" ht="14.45" hidden="1" customHeight="1" x14ac:dyDescent="0.3">
      <c r="AJ104" s="664" t="s">
        <v>801</v>
      </c>
      <c r="AK104" s="664" t="s">
        <v>694</v>
      </c>
    </row>
    <row r="105" spans="36:37" ht="14.45" hidden="1" customHeight="1" x14ac:dyDescent="0.3">
      <c r="AJ105" s="664" t="s">
        <v>802</v>
      </c>
      <c r="AK105" s="664" t="s">
        <v>694</v>
      </c>
    </row>
    <row r="106" spans="36:37" ht="14.45" hidden="1" customHeight="1" x14ac:dyDescent="0.3">
      <c r="AJ106" s="664" t="s">
        <v>803</v>
      </c>
      <c r="AK106" s="664" t="s">
        <v>694</v>
      </c>
    </row>
    <row r="107" spans="36:37" ht="14.45" hidden="1" customHeight="1" x14ac:dyDescent="0.3">
      <c r="AJ107" s="664" t="s">
        <v>804</v>
      </c>
      <c r="AK107" s="664" t="s">
        <v>694</v>
      </c>
    </row>
    <row r="108" spans="36:37" ht="14.45" hidden="1" customHeight="1" x14ac:dyDescent="0.3">
      <c r="AJ108" s="664" t="s">
        <v>805</v>
      </c>
      <c r="AK108" s="664" t="s">
        <v>694</v>
      </c>
    </row>
    <row r="109" spans="36:37" ht="14.45" hidden="1" customHeight="1" x14ac:dyDescent="0.3">
      <c r="AJ109" s="664" t="s">
        <v>806</v>
      </c>
      <c r="AK109" s="664" t="s">
        <v>694</v>
      </c>
    </row>
    <row r="110" spans="36:37" hidden="1" x14ac:dyDescent="0.3">
      <c r="AJ110" s="664" t="s">
        <v>807</v>
      </c>
      <c r="AK110" s="664" t="s">
        <v>694</v>
      </c>
    </row>
    <row r="111" spans="36:37" hidden="1" x14ac:dyDescent="0.3">
      <c r="AJ111" s="664" t="s">
        <v>808</v>
      </c>
      <c r="AK111" s="664" t="s">
        <v>694</v>
      </c>
    </row>
    <row r="112" spans="36:37" hidden="1" x14ac:dyDescent="0.3">
      <c r="AJ112" s="664" t="s">
        <v>809</v>
      </c>
      <c r="AK112" s="664" t="s">
        <v>694</v>
      </c>
    </row>
    <row r="113" spans="36:37" hidden="1" x14ac:dyDescent="0.3">
      <c r="AJ113" s="664" t="s">
        <v>810</v>
      </c>
      <c r="AK113" s="664" t="s">
        <v>694</v>
      </c>
    </row>
    <row r="114" spans="36:37" hidden="1" x14ac:dyDescent="0.3">
      <c r="AJ114" s="664" t="s">
        <v>811</v>
      </c>
      <c r="AK114" s="664" t="s">
        <v>694</v>
      </c>
    </row>
    <row r="115" spans="36:37" hidden="1" x14ac:dyDescent="0.3">
      <c r="AJ115" s="664" t="s">
        <v>812</v>
      </c>
      <c r="AK115" s="664" t="s">
        <v>694</v>
      </c>
    </row>
    <row r="116" spans="36:37" hidden="1" x14ac:dyDescent="0.3">
      <c r="AJ116" s="664" t="s">
        <v>813</v>
      </c>
      <c r="AK116" s="664" t="s">
        <v>694</v>
      </c>
    </row>
    <row r="117" spans="36:37" hidden="1" x14ac:dyDescent="0.3">
      <c r="AJ117" s="664" t="s">
        <v>814</v>
      </c>
      <c r="AK117" s="664" t="s">
        <v>694</v>
      </c>
    </row>
    <row r="118" spans="36:37" hidden="1" x14ac:dyDescent="0.3">
      <c r="AJ118" s="664" t="s">
        <v>815</v>
      </c>
      <c r="AK118" s="664" t="s">
        <v>694</v>
      </c>
    </row>
    <row r="119" spans="36:37" hidden="1" x14ac:dyDescent="0.3">
      <c r="AJ119" s="664" t="s">
        <v>816</v>
      </c>
      <c r="AK119" s="664" t="s">
        <v>694</v>
      </c>
    </row>
    <row r="120" spans="36:37" hidden="1" x14ac:dyDescent="0.3">
      <c r="AJ120" s="664" t="s">
        <v>817</v>
      </c>
      <c r="AK120" s="664" t="s">
        <v>694</v>
      </c>
    </row>
    <row r="121" spans="36:37" hidden="1" x14ac:dyDescent="0.3">
      <c r="AJ121" s="664" t="s">
        <v>818</v>
      </c>
      <c r="AK121" s="664" t="s">
        <v>694</v>
      </c>
    </row>
    <row r="122" spans="36:37" hidden="1" x14ac:dyDescent="0.3">
      <c r="AJ122" s="664" t="s">
        <v>819</v>
      </c>
      <c r="AK122" s="664" t="s">
        <v>694</v>
      </c>
    </row>
    <row r="123" spans="36:37" hidden="1" x14ac:dyDescent="0.3">
      <c r="AJ123" s="664" t="s">
        <v>820</v>
      </c>
      <c r="AK123" s="664" t="s">
        <v>694</v>
      </c>
    </row>
    <row r="124" spans="36:37" hidden="1" x14ac:dyDescent="0.3">
      <c r="AJ124" s="664" t="s">
        <v>821</v>
      </c>
      <c r="AK124" s="664" t="s">
        <v>694</v>
      </c>
    </row>
    <row r="125" spans="36:37" hidden="1" x14ac:dyDescent="0.3">
      <c r="AJ125" s="664" t="s">
        <v>822</v>
      </c>
      <c r="AK125" s="664" t="s">
        <v>694</v>
      </c>
    </row>
    <row r="126" spans="36:37" hidden="1" x14ac:dyDescent="0.3">
      <c r="AJ126" s="664" t="s">
        <v>823</v>
      </c>
      <c r="AK126" s="664" t="s">
        <v>694</v>
      </c>
    </row>
    <row r="127" spans="36:37" hidden="1" x14ac:dyDescent="0.3">
      <c r="AJ127" s="664" t="s">
        <v>824</v>
      </c>
      <c r="AK127" s="664" t="s">
        <v>694</v>
      </c>
    </row>
    <row r="128" spans="36:37" hidden="1" x14ac:dyDescent="0.3">
      <c r="AJ128" s="664" t="s">
        <v>825</v>
      </c>
      <c r="AK128" s="664" t="s">
        <v>694</v>
      </c>
    </row>
    <row r="129" spans="36:37" hidden="1" x14ac:dyDescent="0.3">
      <c r="AJ129" s="664" t="s">
        <v>826</v>
      </c>
      <c r="AK129" s="664" t="s">
        <v>694</v>
      </c>
    </row>
    <row r="130" spans="36:37" hidden="1" x14ac:dyDescent="0.3">
      <c r="AJ130" s="664" t="s">
        <v>827</v>
      </c>
      <c r="AK130" s="664" t="s">
        <v>694</v>
      </c>
    </row>
    <row r="131" spans="36:37" hidden="1" x14ac:dyDescent="0.3">
      <c r="AJ131" s="664" t="s">
        <v>828</v>
      </c>
      <c r="AK131" s="664" t="s">
        <v>694</v>
      </c>
    </row>
    <row r="132" spans="36:37" hidden="1" x14ac:dyDescent="0.3">
      <c r="AJ132" s="664" t="s">
        <v>829</v>
      </c>
      <c r="AK132" s="664" t="s">
        <v>694</v>
      </c>
    </row>
    <row r="133" spans="36:37" hidden="1" x14ac:dyDescent="0.3">
      <c r="AJ133" s="664" t="s">
        <v>830</v>
      </c>
      <c r="AK133" s="664" t="s">
        <v>694</v>
      </c>
    </row>
    <row r="134" spans="36:37" hidden="1" x14ac:dyDescent="0.3">
      <c r="AJ134" s="664" t="s">
        <v>831</v>
      </c>
      <c r="AK134" s="664" t="s">
        <v>694</v>
      </c>
    </row>
    <row r="135" spans="36:37" hidden="1" x14ac:dyDescent="0.3">
      <c r="AJ135" s="664" t="s">
        <v>832</v>
      </c>
      <c r="AK135" s="664" t="s">
        <v>694</v>
      </c>
    </row>
    <row r="136" spans="36:37" hidden="1" x14ac:dyDescent="0.3">
      <c r="AJ136" s="664" t="s">
        <v>833</v>
      </c>
      <c r="AK136" s="664" t="s">
        <v>694</v>
      </c>
    </row>
    <row r="137" spans="36:37" hidden="1" x14ac:dyDescent="0.3">
      <c r="AJ137" s="664" t="s">
        <v>834</v>
      </c>
      <c r="AK137" s="664" t="s">
        <v>695</v>
      </c>
    </row>
    <row r="138" spans="36:37" hidden="1" x14ac:dyDescent="0.3">
      <c r="AJ138" s="664" t="s">
        <v>835</v>
      </c>
      <c r="AK138" s="664" t="s">
        <v>695</v>
      </c>
    </row>
    <row r="139" spans="36:37" hidden="1" x14ac:dyDescent="0.3">
      <c r="AJ139" s="664" t="s">
        <v>836</v>
      </c>
      <c r="AK139" s="664" t="s">
        <v>695</v>
      </c>
    </row>
    <row r="140" spans="36:37" hidden="1" x14ac:dyDescent="0.3">
      <c r="AJ140" s="664" t="s">
        <v>837</v>
      </c>
      <c r="AK140" s="664" t="s">
        <v>695</v>
      </c>
    </row>
    <row r="141" spans="36:37" hidden="1" x14ac:dyDescent="0.3">
      <c r="AJ141" s="664" t="s">
        <v>838</v>
      </c>
      <c r="AK141" s="664" t="s">
        <v>695</v>
      </c>
    </row>
    <row r="142" spans="36:37" hidden="1" x14ac:dyDescent="0.3">
      <c r="AJ142" s="664" t="s">
        <v>839</v>
      </c>
      <c r="AK142" s="664" t="s">
        <v>695</v>
      </c>
    </row>
    <row r="143" spans="36:37" hidden="1" x14ac:dyDescent="0.3">
      <c r="AJ143" s="664" t="s">
        <v>840</v>
      </c>
      <c r="AK143" s="664" t="s">
        <v>695</v>
      </c>
    </row>
    <row r="144" spans="36:37" hidden="1" x14ac:dyDescent="0.3">
      <c r="AJ144" s="664" t="s">
        <v>841</v>
      </c>
      <c r="AK144" s="664" t="s">
        <v>695</v>
      </c>
    </row>
    <row r="145" spans="36:37" hidden="1" x14ac:dyDescent="0.3">
      <c r="AJ145" s="664" t="s">
        <v>842</v>
      </c>
      <c r="AK145" s="664" t="s">
        <v>695</v>
      </c>
    </row>
    <row r="146" spans="36:37" hidden="1" x14ac:dyDescent="0.3">
      <c r="AJ146" s="664" t="s">
        <v>843</v>
      </c>
      <c r="AK146" s="664" t="s">
        <v>695</v>
      </c>
    </row>
    <row r="147" spans="36:37" hidden="1" x14ac:dyDescent="0.3">
      <c r="AJ147" s="664" t="s">
        <v>844</v>
      </c>
      <c r="AK147" s="664" t="s">
        <v>695</v>
      </c>
    </row>
    <row r="148" spans="36:37" hidden="1" x14ac:dyDescent="0.3">
      <c r="AJ148" s="664" t="s">
        <v>845</v>
      </c>
      <c r="AK148" s="664" t="s">
        <v>695</v>
      </c>
    </row>
    <row r="149" spans="36:37" hidden="1" x14ac:dyDescent="0.3">
      <c r="AJ149" s="664" t="s">
        <v>846</v>
      </c>
      <c r="AK149" s="664" t="s">
        <v>695</v>
      </c>
    </row>
    <row r="150" spans="36:37" hidden="1" x14ac:dyDescent="0.3">
      <c r="AJ150" s="664" t="s">
        <v>847</v>
      </c>
      <c r="AK150" s="664" t="s">
        <v>695</v>
      </c>
    </row>
    <row r="151" spans="36:37" hidden="1" x14ac:dyDescent="0.3">
      <c r="AJ151" s="664" t="s">
        <v>848</v>
      </c>
      <c r="AK151" s="664" t="s">
        <v>695</v>
      </c>
    </row>
    <row r="152" spans="36:37" hidden="1" x14ac:dyDescent="0.3">
      <c r="AJ152" s="664" t="s">
        <v>849</v>
      </c>
      <c r="AK152" s="664" t="s">
        <v>695</v>
      </c>
    </row>
    <row r="153" spans="36:37" hidden="1" x14ac:dyDescent="0.3">
      <c r="AJ153" s="664" t="s">
        <v>850</v>
      </c>
      <c r="AK153" s="664" t="s">
        <v>695</v>
      </c>
    </row>
    <row r="154" spans="36:37" hidden="1" x14ac:dyDescent="0.3">
      <c r="AJ154" s="664" t="s">
        <v>851</v>
      </c>
      <c r="AK154" s="664" t="s">
        <v>695</v>
      </c>
    </row>
    <row r="155" spans="36:37" hidden="1" x14ac:dyDescent="0.3">
      <c r="AJ155" s="664" t="s">
        <v>852</v>
      </c>
      <c r="AK155" s="664" t="s">
        <v>695</v>
      </c>
    </row>
    <row r="156" spans="36:37" hidden="1" x14ac:dyDescent="0.3">
      <c r="AJ156" s="664" t="s">
        <v>853</v>
      </c>
      <c r="AK156" s="664" t="s">
        <v>695</v>
      </c>
    </row>
    <row r="157" spans="36:37" hidden="1" x14ac:dyDescent="0.3">
      <c r="AJ157" s="664" t="s">
        <v>854</v>
      </c>
      <c r="AK157" s="664" t="s">
        <v>695</v>
      </c>
    </row>
    <row r="158" spans="36:37" hidden="1" x14ac:dyDescent="0.3">
      <c r="AJ158" s="664" t="s">
        <v>691</v>
      </c>
      <c r="AK158" s="664" t="s">
        <v>695</v>
      </c>
    </row>
    <row r="159" spans="36:37" hidden="1" x14ac:dyDescent="0.3">
      <c r="AJ159" s="664" t="s">
        <v>855</v>
      </c>
      <c r="AK159" s="664" t="s">
        <v>695</v>
      </c>
    </row>
    <row r="160" spans="36:37" hidden="1" x14ac:dyDescent="0.3">
      <c r="AJ160" s="664" t="s">
        <v>856</v>
      </c>
      <c r="AK160" s="664" t="s">
        <v>695</v>
      </c>
    </row>
    <row r="161" spans="36:37" hidden="1" x14ac:dyDescent="0.3">
      <c r="AJ161" s="664" t="s">
        <v>857</v>
      </c>
      <c r="AK161" s="664" t="s">
        <v>695</v>
      </c>
    </row>
    <row r="162" spans="36:37" hidden="1" x14ac:dyDescent="0.3">
      <c r="AJ162" s="664" t="s">
        <v>858</v>
      </c>
      <c r="AK162" s="664" t="s">
        <v>695</v>
      </c>
    </row>
    <row r="163" spans="36:37" hidden="1" x14ac:dyDescent="0.3">
      <c r="AJ163" s="664" t="s">
        <v>859</v>
      </c>
      <c r="AK163" s="664" t="s">
        <v>695</v>
      </c>
    </row>
    <row r="164" spans="36:37" hidden="1" x14ac:dyDescent="0.3">
      <c r="AJ164" s="664" t="s">
        <v>860</v>
      </c>
      <c r="AK164" s="664" t="s">
        <v>695</v>
      </c>
    </row>
    <row r="165" spans="36:37" hidden="1" x14ac:dyDescent="0.3">
      <c r="AJ165" s="664" t="s">
        <v>861</v>
      </c>
      <c r="AK165" s="664" t="s">
        <v>695</v>
      </c>
    </row>
    <row r="166" spans="36:37" hidden="1" x14ac:dyDescent="0.3">
      <c r="AJ166" s="664" t="s">
        <v>862</v>
      </c>
      <c r="AK166" s="664" t="s">
        <v>695</v>
      </c>
    </row>
    <row r="167" spans="36:37" hidden="1" x14ac:dyDescent="0.3">
      <c r="AJ167" s="664" t="s">
        <v>863</v>
      </c>
      <c r="AK167" s="664" t="s">
        <v>695</v>
      </c>
    </row>
    <row r="168" spans="36:37" hidden="1" x14ac:dyDescent="0.3">
      <c r="AJ168" s="664" t="s">
        <v>864</v>
      </c>
      <c r="AK168" s="664" t="s">
        <v>695</v>
      </c>
    </row>
    <row r="169" spans="36:37" hidden="1" x14ac:dyDescent="0.3">
      <c r="AJ169" s="664" t="s">
        <v>865</v>
      </c>
      <c r="AK169" s="664" t="s">
        <v>695</v>
      </c>
    </row>
    <row r="170" spans="36:37" hidden="1" x14ac:dyDescent="0.3">
      <c r="AJ170" s="664" t="s">
        <v>866</v>
      </c>
      <c r="AK170" s="664" t="s">
        <v>695</v>
      </c>
    </row>
    <row r="171" spans="36:37" hidden="1" x14ac:dyDescent="0.3">
      <c r="AJ171" s="664" t="s">
        <v>867</v>
      </c>
      <c r="AK171" s="664" t="s">
        <v>695</v>
      </c>
    </row>
    <row r="172" spans="36:37" hidden="1" x14ac:dyDescent="0.3">
      <c r="AJ172" s="664" t="s">
        <v>868</v>
      </c>
      <c r="AK172" s="664" t="s">
        <v>695</v>
      </c>
    </row>
    <row r="173" spans="36:37" hidden="1" x14ac:dyDescent="0.3">
      <c r="AJ173" s="664" t="s">
        <v>869</v>
      </c>
      <c r="AK173" s="664" t="s">
        <v>695</v>
      </c>
    </row>
    <row r="174" spans="36:37" hidden="1" x14ac:dyDescent="0.3">
      <c r="AJ174" s="664" t="s">
        <v>870</v>
      </c>
      <c r="AK174" s="664" t="s">
        <v>695</v>
      </c>
    </row>
    <row r="175" spans="36:37" hidden="1" x14ac:dyDescent="0.3">
      <c r="AJ175" s="664" t="s">
        <v>871</v>
      </c>
      <c r="AK175" s="664" t="s">
        <v>695</v>
      </c>
    </row>
    <row r="176" spans="36:37" hidden="1" x14ac:dyDescent="0.3">
      <c r="AJ176" s="664" t="s">
        <v>872</v>
      </c>
      <c r="AK176" s="664" t="s">
        <v>695</v>
      </c>
    </row>
    <row r="177" spans="36:37" hidden="1" x14ac:dyDescent="0.3">
      <c r="AJ177" s="664" t="s">
        <v>873</v>
      </c>
      <c r="AK177" s="664" t="s">
        <v>695</v>
      </c>
    </row>
    <row r="178" spans="36:37" hidden="1" x14ac:dyDescent="0.3">
      <c r="AJ178" s="664" t="s">
        <v>874</v>
      </c>
      <c r="AK178" s="664" t="s">
        <v>695</v>
      </c>
    </row>
    <row r="179" spans="36:37" hidden="1" x14ac:dyDescent="0.3">
      <c r="AJ179" s="664" t="s">
        <v>875</v>
      </c>
      <c r="AK179" s="664" t="s">
        <v>695</v>
      </c>
    </row>
    <row r="180" spans="36:37" hidden="1" x14ac:dyDescent="0.3">
      <c r="AJ180" s="664" t="s">
        <v>876</v>
      </c>
      <c r="AK180" s="664" t="s">
        <v>695</v>
      </c>
    </row>
    <row r="181" spans="36:37" hidden="1" x14ac:dyDescent="0.3">
      <c r="AJ181" s="664" t="s">
        <v>877</v>
      </c>
      <c r="AK181" s="664" t="s">
        <v>695</v>
      </c>
    </row>
    <row r="182" spans="36:37" hidden="1" x14ac:dyDescent="0.3">
      <c r="AJ182" s="664" t="s">
        <v>878</v>
      </c>
      <c r="AK182" s="664" t="s">
        <v>696</v>
      </c>
    </row>
    <row r="183" spans="36:37" hidden="1" x14ac:dyDescent="0.3">
      <c r="AJ183" s="664" t="s">
        <v>879</v>
      </c>
      <c r="AK183" s="664" t="s">
        <v>696</v>
      </c>
    </row>
    <row r="184" spans="36:37" hidden="1" x14ac:dyDescent="0.3">
      <c r="AJ184" s="664" t="s">
        <v>880</v>
      </c>
      <c r="AK184" s="664" t="s">
        <v>696</v>
      </c>
    </row>
    <row r="185" spans="36:37" hidden="1" x14ac:dyDescent="0.3">
      <c r="AJ185" s="664" t="s">
        <v>881</v>
      </c>
      <c r="AK185" s="664" t="s">
        <v>696</v>
      </c>
    </row>
    <row r="186" spans="36:37" hidden="1" x14ac:dyDescent="0.3">
      <c r="AJ186" s="664" t="s">
        <v>882</v>
      </c>
      <c r="AK186" s="664" t="s">
        <v>696</v>
      </c>
    </row>
    <row r="187" spans="36:37" hidden="1" x14ac:dyDescent="0.3">
      <c r="AJ187" s="664" t="s">
        <v>883</v>
      </c>
      <c r="AK187" s="664" t="s">
        <v>696</v>
      </c>
    </row>
    <row r="188" spans="36:37" hidden="1" x14ac:dyDescent="0.3">
      <c r="AJ188" s="664" t="s">
        <v>884</v>
      </c>
      <c r="AK188" s="664" t="s">
        <v>696</v>
      </c>
    </row>
    <row r="189" spans="36:37" hidden="1" x14ac:dyDescent="0.3">
      <c r="AJ189" s="664" t="s">
        <v>885</v>
      </c>
      <c r="AK189" s="664" t="s">
        <v>696</v>
      </c>
    </row>
    <row r="190" spans="36:37" hidden="1" x14ac:dyDescent="0.3">
      <c r="AJ190" s="664" t="s">
        <v>886</v>
      </c>
      <c r="AK190" s="664" t="s">
        <v>696</v>
      </c>
    </row>
    <row r="191" spans="36:37" hidden="1" x14ac:dyDescent="0.3">
      <c r="AJ191" s="664" t="s">
        <v>887</v>
      </c>
      <c r="AK191" s="664" t="s">
        <v>696</v>
      </c>
    </row>
    <row r="192" spans="36:37" hidden="1" x14ac:dyDescent="0.3">
      <c r="AJ192" s="664" t="s">
        <v>888</v>
      </c>
      <c r="AK192" s="664" t="s">
        <v>696</v>
      </c>
    </row>
    <row r="193" spans="36:37" hidden="1" x14ac:dyDescent="0.3">
      <c r="AJ193" s="664" t="s">
        <v>889</v>
      </c>
      <c r="AK193" s="664" t="s">
        <v>696</v>
      </c>
    </row>
    <row r="194" spans="36:37" hidden="1" x14ac:dyDescent="0.3">
      <c r="AJ194" s="664" t="s">
        <v>890</v>
      </c>
      <c r="AK194" s="664" t="s">
        <v>696</v>
      </c>
    </row>
    <row r="195" spans="36:37" hidden="1" x14ac:dyDescent="0.3">
      <c r="AJ195" s="664" t="s">
        <v>891</v>
      </c>
      <c r="AK195" s="664" t="s">
        <v>696</v>
      </c>
    </row>
    <row r="196" spans="36:37" hidden="1" x14ac:dyDescent="0.3">
      <c r="AJ196" s="664" t="s">
        <v>892</v>
      </c>
      <c r="AK196" s="664" t="s">
        <v>696</v>
      </c>
    </row>
    <row r="197" spans="36:37" hidden="1" x14ac:dyDescent="0.3">
      <c r="AJ197" s="664" t="s">
        <v>893</v>
      </c>
      <c r="AK197" s="664" t="s">
        <v>696</v>
      </c>
    </row>
    <row r="198" spans="36:37" hidden="1" x14ac:dyDescent="0.3">
      <c r="AJ198" s="664" t="s">
        <v>894</v>
      </c>
      <c r="AK198" s="664" t="s">
        <v>696</v>
      </c>
    </row>
    <row r="199" spans="36:37" hidden="1" x14ac:dyDescent="0.3">
      <c r="AJ199" s="664" t="s">
        <v>895</v>
      </c>
      <c r="AK199" s="664" t="s">
        <v>696</v>
      </c>
    </row>
    <row r="200" spans="36:37" hidden="1" x14ac:dyDescent="0.3">
      <c r="AJ200" s="664" t="s">
        <v>896</v>
      </c>
      <c r="AK200" s="664" t="s">
        <v>696</v>
      </c>
    </row>
    <row r="201" spans="36:37" hidden="1" x14ac:dyDescent="0.3">
      <c r="AJ201" s="664" t="s">
        <v>897</v>
      </c>
      <c r="AK201" s="664" t="s">
        <v>696</v>
      </c>
    </row>
    <row r="202" spans="36:37" hidden="1" x14ac:dyDescent="0.3">
      <c r="AJ202" s="664" t="s">
        <v>898</v>
      </c>
      <c r="AK202" s="664" t="s">
        <v>696</v>
      </c>
    </row>
    <row r="203" spans="36:37" hidden="1" x14ac:dyDescent="0.3">
      <c r="AJ203" s="664" t="s">
        <v>899</v>
      </c>
      <c r="AK203" s="664" t="s">
        <v>696</v>
      </c>
    </row>
    <row r="204" spans="36:37" hidden="1" x14ac:dyDescent="0.3">
      <c r="AJ204" s="664" t="s">
        <v>900</v>
      </c>
      <c r="AK204" s="664" t="s">
        <v>696</v>
      </c>
    </row>
    <row r="205" spans="36:37" hidden="1" x14ac:dyDescent="0.3">
      <c r="AJ205" s="664" t="s">
        <v>901</v>
      </c>
      <c r="AK205" s="664" t="s">
        <v>696</v>
      </c>
    </row>
    <row r="206" spans="36:37" hidden="1" x14ac:dyDescent="0.3">
      <c r="AJ206" s="664" t="s">
        <v>902</v>
      </c>
      <c r="AK206" s="664" t="s">
        <v>696</v>
      </c>
    </row>
    <row r="207" spans="36:37" hidden="1" x14ac:dyDescent="0.3">
      <c r="AJ207" s="664" t="s">
        <v>903</v>
      </c>
      <c r="AK207" s="664" t="s">
        <v>696</v>
      </c>
    </row>
    <row r="208" spans="36:37" hidden="1" x14ac:dyDescent="0.3">
      <c r="AJ208" s="664" t="s">
        <v>904</v>
      </c>
      <c r="AK208" s="664" t="s">
        <v>696</v>
      </c>
    </row>
    <row r="209" spans="36:37" hidden="1" x14ac:dyDescent="0.3">
      <c r="AJ209" s="664" t="s">
        <v>905</v>
      </c>
      <c r="AK209" s="664" t="s">
        <v>696</v>
      </c>
    </row>
    <row r="210" spans="36:37" hidden="1" x14ac:dyDescent="0.3">
      <c r="AJ210" s="664" t="s">
        <v>906</v>
      </c>
      <c r="AK210" s="664" t="s">
        <v>696</v>
      </c>
    </row>
    <row r="211" spans="36:37" hidden="1" x14ac:dyDescent="0.3">
      <c r="AJ211" s="664" t="s">
        <v>907</v>
      </c>
      <c r="AK211" s="664" t="s">
        <v>696</v>
      </c>
    </row>
    <row r="212" spans="36:37" hidden="1" x14ac:dyDescent="0.3">
      <c r="AJ212" s="664" t="s">
        <v>908</v>
      </c>
      <c r="AK212" s="664" t="s">
        <v>696</v>
      </c>
    </row>
    <row r="213" spans="36:37" hidden="1" x14ac:dyDescent="0.3">
      <c r="AJ213" s="664" t="s">
        <v>909</v>
      </c>
      <c r="AK213" s="664" t="s">
        <v>696</v>
      </c>
    </row>
    <row r="214" spans="36:37" hidden="1" x14ac:dyDescent="0.3">
      <c r="AJ214" s="664" t="s">
        <v>910</v>
      </c>
      <c r="AK214" s="664" t="s">
        <v>696</v>
      </c>
    </row>
    <row r="215" spans="36:37" hidden="1" x14ac:dyDescent="0.3">
      <c r="AJ215" s="664" t="s">
        <v>911</v>
      </c>
      <c r="AK215" s="664" t="s">
        <v>696</v>
      </c>
    </row>
    <row r="216" spans="36:37" hidden="1" x14ac:dyDescent="0.3">
      <c r="AJ216" s="664" t="s">
        <v>912</v>
      </c>
      <c r="AK216" s="664" t="s">
        <v>696</v>
      </c>
    </row>
    <row r="217" spans="36:37" hidden="1" x14ac:dyDescent="0.3">
      <c r="AJ217" s="664" t="s">
        <v>913</v>
      </c>
      <c r="AK217" s="664" t="s">
        <v>696</v>
      </c>
    </row>
    <row r="218" spans="36:37" hidden="1" x14ac:dyDescent="0.3">
      <c r="AJ218" s="664" t="s">
        <v>914</v>
      </c>
      <c r="AK218" s="664" t="s">
        <v>696</v>
      </c>
    </row>
    <row r="219" spans="36:37" hidden="1" x14ac:dyDescent="0.3">
      <c r="AJ219" s="664" t="s">
        <v>915</v>
      </c>
      <c r="AK219" s="664" t="s">
        <v>696</v>
      </c>
    </row>
    <row r="220" spans="36:37" hidden="1" x14ac:dyDescent="0.3">
      <c r="AJ220" s="664" t="s">
        <v>916</v>
      </c>
      <c r="AK220" s="664" t="s">
        <v>696</v>
      </c>
    </row>
    <row r="221" spans="36:37" hidden="1" x14ac:dyDescent="0.3">
      <c r="AJ221" s="664" t="s">
        <v>917</v>
      </c>
      <c r="AK221" s="664" t="s">
        <v>696</v>
      </c>
    </row>
    <row r="222" spans="36:37" hidden="1" x14ac:dyDescent="0.3">
      <c r="AJ222" s="664" t="s">
        <v>918</v>
      </c>
      <c r="AK222" s="664" t="s">
        <v>696</v>
      </c>
    </row>
    <row r="223" spans="36:37" hidden="1" x14ac:dyDescent="0.3">
      <c r="AJ223" s="664" t="s">
        <v>919</v>
      </c>
      <c r="AK223" s="664" t="s">
        <v>696</v>
      </c>
    </row>
    <row r="224" spans="36:37" hidden="1" x14ac:dyDescent="0.3">
      <c r="AJ224" s="664" t="s">
        <v>920</v>
      </c>
      <c r="AK224" s="664" t="s">
        <v>696</v>
      </c>
    </row>
    <row r="225" spans="36:37" hidden="1" x14ac:dyDescent="0.3">
      <c r="AJ225" s="664" t="s">
        <v>921</v>
      </c>
      <c r="AK225" s="664" t="s">
        <v>696</v>
      </c>
    </row>
    <row r="226" spans="36:37" hidden="1" x14ac:dyDescent="0.3">
      <c r="AJ226" s="664" t="s">
        <v>922</v>
      </c>
      <c r="AK226" s="664" t="s">
        <v>696</v>
      </c>
    </row>
    <row r="227" spans="36:37" hidden="1" x14ac:dyDescent="0.3">
      <c r="AJ227" s="664" t="s">
        <v>923</v>
      </c>
      <c r="AK227" s="664" t="s">
        <v>696</v>
      </c>
    </row>
    <row r="228" spans="36:37" hidden="1" x14ac:dyDescent="0.3">
      <c r="AJ228" s="664" t="s">
        <v>924</v>
      </c>
      <c r="AK228" s="664" t="s">
        <v>696</v>
      </c>
    </row>
    <row r="229" spans="36:37" hidden="1" x14ac:dyDescent="0.3">
      <c r="AJ229" s="664" t="s">
        <v>925</v>
      </c>
      <c r="AK229" s="664" t="s">
        <v>696</v>
      </c>
    </row>
    <row r="230" spans="36:37" hidden="1" x14ac:dyDescent="0.3">
      <c r="AJ230" s="664" t="s">
        <v>926</v>
      </c>
      <c r="AK230" s="664" t="s">
        <v>696</v>
      </c>
    </row>
    <row r="231" spans="36:37" hidden="1" x14ac:dyDescent="0.3">
      <c r="AJ231" s="664" t="s">
        <v>927</v>
      </c>
      <c r="AK231" s="664" t="s">
        <v>696</v>
      </c>
    </row>
    <row r="232" spans="36:37" hidden="1" x14ac:dyDescent="0.3">
      <c r="AJ232" s="664" t="s">
        <v>928</v>
      </c>
      <c r="AK232" s="664" t="s">
        <v>696</v>
      </c>
    </row>
    <row r="233" spans="36:37" hidden="1" x14ac:dyDescent="0.3">
      <c r="AJ233" s="664" t="s">
        <v>929</v>
      </c>
      <c r="AK233" s="664" t="s">
        <v>696</v>
      </c>
    </row>
    <row r="234" spans="36:37" hidden="1" x14ac:dyDescent="0.3">
      <c r="AJ234" s="664" t="s">
        <v>930</v>
      </c>
      <c r="AK234" s="664" t="s">
        <v>696</v>
      </c>
    </row>
    <row r="235" spans="36:37" hidden="1" x14ac:dyDescent="0.3">
      <c r="AJ235" s="664" t="s">
        <v>931</v>
      </c>
      <c r="AK235" s="664" t="s">
        <v>696</v>
      </c>
    </row>
    <row r="236" spans="36:37" hidden="1" x14ac:dyDescent="0.3">
      <c r="AJ236" s="664" t="s">
        <v>932</v>
      </c>
      <c r="AK236" s="664" t="s">
        <v>696</v>
      </c>
    </row>
    <row r="237" spans="36:37" hidden="1" x14ac:dyDescent="0.3">
      <c r="AJ237" s="664" t="s">
        <v>933</v>
      </c>
      <c r="AK237" s="664" t="s">
        <v>696</v>
      </c>
    </row>
    <row r="238" spans="36:37" hidden="1" x14ac:dyDescent="0.3">
      <c r="AJ238" s="664" t="s">
        <v>934</v>
      </c>
      <c r="AK238" s="664" t="s">
        <v>697</v>
      </c>
    </row>
    <row r="239" spans="36:37" hidden="1" x14ac:dyDescent="0.3">
      <c r="AJ239" s="664" t="s">
        <v>935</v>
      </c>
      <c r="AK239" s="664" t="s">
        <v>697</v>
      </c>
    </row>
    <row r="240" spans="36:37" hidden="1" x14ac:dyDescent="0.3">
      <c r="AJ240" s="664" t="s">
        <v>936</v>
      </c>
      <c r="AK240" s="664" t="s">
        <v>697</v>
      </c>
    </row>
    <row r="241" spans="36:37" hidden="1" x14ac:dyDescent="0.3">
      <c r="AJ241" s="664" t="s">
        <v>937</v>
      </c>
      <c r="AK241" s="664" t="s">
        <v>697</v>
      </c>
    </row>
    <row r="242" spans="36:37" hidden="1" x14ac:dyDescent="0.3">
      <c r="AJ242" s="664" t="s">
        <v>938</v>
      </c>
      <c r="AK242" s="664" t="s">
        <v>697</v>
      </c>
    </row>
    <row r="243" spans="36:37" hidden="1" x14ac:dyDescent="0.3">
      <c r="AJ243" s="664" t="s">
        <v>939</v>
      </c>
      <c r="AK243" s="664" t="s">
        <v>697</v>
      </c>
    </row>
    <row r="244" spans="36:37" hidden="1" x14ac:dyDescent="0.3">
      <c r="AJ244" s="664" t="s">
        <v>940</v>
      </c>
      <c r="AK244" s="664" t="s">
        <v>697</v>
      </c>
    </row>
    <row r="245" spans="36:37" hidden="1" x14ac:dyDescent="0.3">
      <c r="AJ245" s="664" t="s">
        <v>941</v>
      </c>
      <c r="AK245" s="664" t="s">
        <v>697</v>
      </c>
    </row>
    <row r="246" spans="36:37" hidden="1" x14ac:dyDescent="0.3">
      <c r="AJ246" s="664" t="s">
        <v>942</v>
      </c>
      <c r="AK246" s="664" t="s">
        <v>697</v>
      </c>
    </row>
    <row r="247" spans="36:37" hidden="1" x14ac:dyDescent="0.3">
      <c r="AJ247" s="664" t="s">
        <v>943</v>
      </c>
      <c r="AK247" s="664" t="s">
        <v>697</v>
      </c>
    </row>
    <row r="248" spans="36:37" hidden="1" x14ac:dyDescent="0.3">
      <c r="AJ248" s="664" t="s">
        <v>944</v>
      </c>
      <c r="AK248" s="664" t="s">
        <v>697</v>
      </c>
    </row>
    <row r="249" spans="36:37" hidden="1" x14ac:dyDescent="0.3">
      <c r="AJ249" s="664" t="s">
        <v>945</v>
      </c>
      <c r="AK249" s="664" t="s">
        <v>697</v>
      </c>
    </row>
    <row r="250" spans="36:37" hidden="1" x14ac:dyDescent="0.3">
      <c r="AJ250" s="664" t="s">
        <v>946</v>
      </c>
      <c r="AK250" s="664" t="s">
        <v>697</v>
      </c>
    </row>
    <row r="251" spans="36:37" hidden="1" x14ac:dyDescent="0.3">
      <c r="AJ251" s="664" t="s">
        <v>947</v>
      </c>
      <c r="AK251" s="664" t="s">
        <v>697</v>
      </c>
    </row>
    <row r="252" spans="36:37" hidden="1" x14ac:dyDescent="0.3">
      <c r="AJ252" s="664" t="s">
        <v>948</v>
      </c>
      <c r="AK252" s="664" t="s">
        <v>697</v>
      </c>
    </row>
    <row r="253" spans="36:37" hidden="1" x14ac:dyDescent="0.3">
      <c r="AJ253" s="664" t="s">
        <v>949</v>
      </c>
      <c r="AK253" s="664" t="s">
        <v>697</v>
      </c>
    </row>
    <row r="254" spans="36:37" hidden="1" x14ac:dyDescent="0.3">
      <c r="AJ254" s="664" t="s">
        <v>950</v>
      </c>
      <c r="AK254" s="664" t="s">
        <v>697</v>
      </c>
    </row>
    <row r="255" spans="36:37" hidden="1" x14ac:dyDescent="0.3">
      <c r="AJ255" s="664" t="s">
        <v>951</v>
      </c>
      <c r="AK255" s="664" t="s">
        <v>697</v>
      </c>
    </row>
    <row r="256" spans="36:37" hidden="1" x14ac:dyDescent="0.3">
      <c r="AJ256" s="664" t="s">
        <v>952</v>
      </c>
      <c r="AK256" s="664" t="s">
        <v>697</v>
      </c>
    </row>
    <row r="257" spans="36:37" hidden="1" x14ac:dyDescent="0.3">
      <c r="AJ257" s="664" t="s">
        <v>953</v>
      </c>
      <c r="AK257" s="664" t="s">
        <v>697</v>
      </c>
    </row>
    <row r="258" spans="36:37" hidden="1" x14ac:dyDescent="0.3">
      <c r="AJ258" s="664" t="s">
        <v>954</v>
      </c>
      <c r="AK258" s="664" t="s">
        <v>697</v>
      </c>
    </row>
    <row r="259" spans="36:37" hidden="1" x14ac:dyDescent="0.3">
      <c r="AJ259" s="664" t="s">
        <v>955</v>
      </c>
      <c r="AK259" s="664" t="s">
        <v>697</v>
      </c>
    </row>
    <row r="260" spans="36:37" hidden="1" x14ac:dyDescent="0.3">
      <c r="AJ260" s="664" t="s">
        <v>956</v>
      </c>
      <c r="AK260" s="664" t="s">
        <v>697</v>
      </c>
    </row>
    <row r="261" spans="36:37" hidden="1" x14ac:dyDescent="0.3">
      <c r="AJ261" s="664" t="s">
        <v>957</v>
      </c>
      <c r="AK261" s="664" t="s">
        <v>698</v>
      </c>
    </row>
    <row r="262" spans="36:37" hidden="1" x14ac:dyDescent="0.3">
      <c r="AJ262" s="664" t="s">
        <v>958</v>
      </c>
      <c r="AK262" s="664" t="s">
        <v>698</v>
      </c>
    </row>
    <row r="263" spans="36:37" hidden="1" x14ac:dyDescent="0.3">
      <c r="AJ263" s="664" t="s">
        <v>959</v>
      </c>
      <c r="AK263" s="664" t="s">
        <v>698</v>
      </c>
    </row>
    <row r="264" spans="36:37" hidden="1" x14ac:dyDescent="0.3">
      <c r="AJ264" s="664" t="s">
        <v>960</v>
      </c>
      <c r="AK264" s="664" t="s">
        <v>698</v>
      </c>
    </row>
    <row r="265" spans="36:37" hidden="1" x14ac:dyDescent="0.3">
      <c r="AJ265" s="664" t="s">
        <v>961</v>
      </c>
      <c r="AK265" s="664" t="s">
        <v>698</v>
      </c>
    </row>
    <row r="266" spans="36:37" hidden="1" x14ac:dyDescent="0.3">
      <c r="AJ266" s="664" t="s">
        <v>962</v>
      </c>
      <c r="AK266" s="664" t="s">
        <v>698</v>
      </c>
    </row>
    <row r="267" spans="36:37" hidden="1" x14ac:dyDescent="0.3">
      <c r="AJ267" s="664" t="s">
        <v>963</v>
      </c>
      <c r="AK267" s="664" t="s">
        <v>698</v>
      </c>
    </row>
    <row r="268" spans="36:37" hidden="1" x14ac:dyDescent="0.3">
      <c r="AJ268" s="664" t="s">
        <v>964</v>
      </c>
      <c r="AK268" s="664" t="s">
        <v>698</v>
      </c>
    </row>
    <row r="269" spans="36:37" hidden="1" x14ac:dyDescent="0.3">
      <c r="AJ269" s="664" t="s">
        <v>965</v>
      </c>
      <c r="AK269" s="664" t="s">
        <v>698</v>
      </c>
    </row>
    <row r="270" spans="36:37" hidden="1" x14ac:dyDescent="0.3">
      <c r="AJ270" s="664" t="s">
        <v>966</v>
      </c>
      <c r="AK270" s="664" t="s">
        <v>698</v>
      </c>
    </row>
    <row r="271" spans="36:37" hidden="1" x14ac:dyDescent="0.3">
      <c r="AJ271" s="664" t="s">
        <v>967</v>
      </c>
      <c r="AK271" s="664" t="s">
        <v>698</v>
      </c>
    </row>
    <row r="272" spans="36:37" hidden="1" x14ac:dyDescent="0.3">
      <c r="AJ272" s="664" t="s">
        <v>968</v>
      </c>
      <c r="AK272" s="664" t="s">
        <v>698</v>
      </c>
    </row>
    <row r="273" spans="36:37" hidden="1" x14ac:dyDescent="0.3">
      <c r="AJ273" s="664" t="s">
        <v>969</v>
      </c>
      <c r="AK273" s="664" t="s">
        <v>698</v>
      </c>
    </row>
    <row r="274" spans="36:37" hidden="1" x14ac:dyDescent="0.3">
      <c r="AJ274" s="664" t="s">
        <v>970</v>
      </c>
      <c r="AK274" s="664" t="s">
        <v>698</v>
      </c>
    </row>
    <row r="275" spans="36:37" hidden="1" x14ac:dyDescent="0.3">
      <c r="AJ275" s="664" t="s">
        <v>971</v>
      </c>
      <c r="AK275" s="664" t="s">
        <v>698</v>
      </c>
    </row>
    <row r="276" spans="36:37" hidden="1" x14ac:dyDescent="0.3">
      <c r="AJ276" s="664" t="s">
        <v>972</v>
      </c>
      <c r="AK276" s="664" t="s">
        <v>698</v>
      </c>
    </row>
    <row r="277" spans="36:37" hidden="1" x14ac:dyDescent="0.3">
      <c r="AJ277" s="664" t="s">
        <v>973</v>
      </c>
      <c r="AK277" s="664" t="s">
        <v>698</v>
      </c>
    </row>
    <row r="278" spans="36:37" hidden="1" x14ac:dyDescent="0.3">
      <c r="AJ278" s="664" t="s">
        <v>974</v>
      </c>
      <c r="AK278" s="664" t="s">
        <v>698</v>
      </c>
    </row>
    <row r="279" spans="36:37" hidden="1" x14ac:dyDescent="0.3">
      <c r="AJ279" s="664" t="s">
        <v>975</v>
      </c>
      <c r="AK279" s="664" t="s">
        <v>699</v>
      </c>
    </row>
    <row r="280" spans="36:37" hidden="1" x14ac:dyDescent="0.3">
      <c r="AJ280" s="664" t="s">
        <v>976</v>
      </c>
      <c r="AK280" s="664" t="s">
        <v>699</v>
      </c>
    </row>
    <row r="281" spans="36:37" hidden="1" x14ac:dyDescent="0.3">
      <c r="AJ281" s="664" t="s">
        <v>977</v>
      </c>
      <c r="AK281" s="664" t="s">
        <v>699</v>
      </c>
    </row>
    <row r="282" spans="36:37" hidden="1" x14ac:dyDescent="0.3">
      <c r="AJ282" s="664" t="s">
        <v>978</v>
      </c>
      <c r="AK282" s="664" t="s">
        <v>699</v>
      </c>
    </row>
    <row r="283" spans="36:37" hidden="1" x14ac:dyDescent="0.3">
      <c r="AJ283" s="664" t="s">
        <v>979</v>
      </c>
      <c r="AK283" s="664" t="s">
        <v>699</v>
      </c>
    </row>
    <row r="284" spans="36:37" hidden="1" x14ac:dyDescent="0.3">
      <c r="AJ284" s="664" t="s">
        <v>980</v>
      </c>
      <c r="AK284" s="664" t="s">
        <v>699</v>
      </c>
    </row>
    <row r="285" spans="36:37" hidden="1" x14ac:dyDescent="0.3">
      <c r="AJ285" s="664" t="s">
        <v>981</v>
      </c>
      <c r="AK285" s="664" t="s">
        <v>699</v>
      </c>
    </row>
    <row r="286" spans="36:37" hidden="1" x14ac:dyDescent="0.3">
      <c r="AJ286" s="664" t="s">
        <v>982</v>
      </c>
      <c r="AK286" s="664" t="s">
        <v>699</v>
      </c>
    </row>
    <row r="287" spans="36:37" hidden="1" x14ac:dyDescent="0.3">
      <c r="AJ287" s="664" t="s">
        <v>983</v>
      </c>
      <c r="AK287" s="664" t="s">
        <v>699</v>
      </c>
    </row>
    <row r="288" spans="36:37" hidden="1" x14ac:dyDescent="0.3">
      <c r="AJ288" s="664" t="s">
        <v>984</v>
      </c>
      <c r="AK288" s="664" t="s">
        <v>699</v>
      </c>
    </row>
    <row r="289" spans="36:37" hidden="1" x14ac:dyDescent="0.3">
      <c r="AJ289" s="664" t="s">
        <v>985</v>
      </c>
      <c r="AK289" s="664" t="s">
        <v>699</v>
      </c>
    </row>
    <row r="290" spans="36:37" hidden="1" x14ac:dyDescent="0.3">
      <c r="AJ290" s="664" t="s">
        <v>986</v>
      </c>
      <c r="AK290" s="664" t="s">
        <v>699</v>
      </c>
    </row>
    <row r="291" spans="36:37" hidden="1" x14ac:dyDescent="0.3">
      <c r="AJ291" s="664" t="s">
        <v>987</v>
      </c>
      <c r="AK291" s="664" t="s">
        <v>699</v>
      </c>
    </row>
    <row r="292" spans="36:37" hidden="1" x14ac:dyDescent="0.3">
      <c r="AJ292" s="664" t="s">
        <v>988</v>
      </c>
      <c r="AK292" s="664" t="s">
        <v>699</v>
      </c>
    </row>
    <row r="293" spans="36:37" hidden="1" x14ac:dyDescent="0.3">
      <c r="AJ293" s="664" t="s">
        <v>989</v>
      </c>
      <c r="AK293" s="664" t="s">
        <v>699</v>
      </c>
    </row>
    <row r="294" spans="36:37" hidden="1" x14ac:dyDescent="0.3">
      <c r="AJ294" s="664" t="s">
        <v>990</v>
      </c>
      <c r="AK294" s="664" t="s">
        <v>699</v>
      </c>
    </row>
    <row r="295" spans="36:37" hidden="1" x14ac:dyDescent="0.3">
      <c r="AJ295" s="664" t="s">
        <v>991</v>
      </c>
      <c r="AK295" s="664" t="s">
        <v>699</v>
      </c>
    </row>
    <row r="296" spans="36:37" hidden="1" x14ac:dyDescent="0.3">
      <c r="AJ296" s="664" t="s">
        <v>992</v>
      </c>
      <c r="AK296" s="664" t="s">
        <v>699</v>
      </c>
    </row>
    <row r="297" spans="36:37" hidden="1" x14ac:dyDescent="0.3">
      <c r="AJ297" s="664" t="s">
        <v>993</v>
      </c>
      <c r="AK297" s="664" t="s">
        <v>699</v>
      </c>
    </row>
    <row r="298" spans="36:37" hidden="1" x14ac:dyDescent="0.3">
      <c r="AJ298" s="664" t="s">
        <v>994</v>
      </c>
      <c r="AK298" s="664" t="s">
        <v>699</v>
      </c>
    </row>
    <row r="299" spans="36:37" hidden="1" x14ac:dyDescent="0.3">
      <c r="AJ299" s="664" t="s">
        <v>995</v>
      </c>
      <c r="AK299" s="664" t="s">
        <v>699</v>
      </c>
    </row>
    <row r="300" spans="36:37" hidden="1" x14ac:dyDescent="0.3">
      <c r="AJ300" s="664" t="s">
        <v>996</v>
      </c>
      <c r="AK300" s="664" t="s">
        <v>699</v>
      </c>
    </row>
    <row r="301" spans="36:37" hidden="1" x14ac:dyDescent="0.3">
      <c r="AJ301" s="664" t="s">
        <v>997</v>
      </c>
      <c r="AK301" s="664" t="s">
        <v>699</v>
      </c>
    </row>
    <row r="302" spans="36:37" hidden="1" x14ac:dyDescent="0.3">
      <c r="AJ302" s="664" t="s">
        <v>998</v>
      </c>
      <c r="AK302" s="664" t="s">
        <v>699</v>
      </c>
    </row>
    <row r="303" spans="36:37" hidden="1" x14ac:dyDescent="0.3">
      <c r="AJ303" s="664" t="s">
        <v>999</v>
      </c>
      <c r="AK303" s="664" t="s">
        <v>699</v>
      </c>
    </row>
    <row r="304" spans="36:37" hidden="1" x14ac:dyDescent="0.3">
      <c r="AJ304" s="664" t="s">
        <v>1000</v>
      </c>
      <c r="AK304" s="664" t="s">
        <v>699</v>
      </c>
    </row>
    <row r="305" spans="36:37" hidden="1" x14ac:dyDescent="0.3">
      <c r="AJ305" s="664" t="s">
        <v>1001</v>
      </c>
      <c r="AK305" s="664" t="s">
        <v>699</v>
      </c>
    </row>
    <row r="306" spans="36:37" hidden="1" x14ac:dyDescent="0.3">
      <c r="AJ306" s="664" t="s">
        <v>1002</v>
      </c>
      <c r="AK306" s="664" t="s">
        <v>699</v>
      </c>
    </row>
    <row r="307" spans="36:37" hidden="1" x14ac:dyDescent="0.3">
      <c r="AJ307" s="664" t="s">
        <v>1003</v>
      </c>
      <c r="AK307" s="664" t="s">
        <v>699</v>
      </c>
    </row>
    <row r="308" spans="36:37" hidden="1" x14ac:dyDescent="0.3">
      <c r="AJ308" s="664" t="s">
        <v>1004</v>
      </c>
      <c r="AK308" s="664" t="s">
        <v>699</v>
      </c>
    </row>
    <row r="309" spans="36:37" hidden="1" x14ac:dyDescent="0.3">
      <c r="AJ309" s="664" t="s">
        <v>1005</v>
      </c>
      <c r="AK309" s="664" t="s">
        <v>700</v>
      </c>
    </row>
    <row r="310" spans="36:37" hidden="1" x14ac:dyDescent="0.3">
      <c r="AJ310" s="664" t="s">
        <v>1006</v>
      </c>
      <c r="AK310" s="664" t="s">
        <v>700</v>
      </c>
    </row>
    <row r="311" spans="36:37" hidden="1" x14ac:dyDescent="0.3">
      <c r="AJ311" s="664" t="s">
        <v>1007</v>
      </c>
      <c r="AK311" s="664" t="s">
        <v>700</v>
      </c>
    </row>
    <row r="312" spans="36:37" hidden="1" x14ac:dyDescent="0.3">
      <c r="AJ312" s="664" t="s">
        <v>1008</v>
      </c>
      <c r="AK312" s="664" t="s">
        <v>700</v>
      </c>
    </row>
    <row r="313" spans="36:37" hidden="1" x14ac:dyDescent="0.3">
      <c r="AJ313" s="664" t="s">
        <v>1009</v>
      </c>
      <c r="AK313" s="664" t="s">
        <v>700</v>
      </c>
    </row>
    <row r="314" spans="36:37" hidden="1" x14ac:dyDescent="0.3">
      <c r="AJ314" s="664" t="s">
        <v>1010</v>
      </c>
      <c r="AK314" s="664" t="s">
        <v>700</v>
      </c>
    </row>
    <row r="315" spans="36:37" hidden="1" x14ac:dyDescent="0.3">
      <c r="AJ315" s="664" t="s">
        <v>1011</v>
      </c>
      <c r="AK315" s="664" t="s">
        <v>700</v>
      </c>
    </row>
    <row r="316" spans="36:37" hidden="1" x14ac:dyDescent="0.3">
      <c r="AJ316" s="664" t="s">
        <v>1012</v>
      </c>
      <c r="AK316" s="664" t="s">
        <v>700</v>
      </c>
    </row>
    <row r="317" spans="36:37" hidden="1" x14ac:dyDescent="0.3">
      <c r="AJ317" s="664" t="s">
        <v>1013</v>
      </c>
      <c r="AK317" s="664" t="s">
        <v>700</v>
      </c>
    </row>
    <row r="318" spans="36:37" hidden="1" x14ac:dyDescent="0.3">
      <c r="AJ318" s="664" t="s">
        <v>1014</v>
      </c>
      <c r="AK318" s="664" t="s">
        <v>700</v>
      </c>
    </row>
    <row r="319" spans="36:37" hidden="1" x14ac:dyDescent="0.3">
      <c r="AJ319" s="664" t="s">
        <v>1015</v>
      </c>
      <c r="AK319" s="664" t="s">
        <v>700</v>
      </c>
    </row>
    <row r="320" spans="36:37" hidden="1" x14ac:dyDescent="0.3">
      <c r="AJ320" s="664" t="s">
        <v>1016</v>
      </c>
      <c r="AK320" s="664" t="s">
        <v>700</v>
      </c>
    </row>
    <row r="321" spans="36:37" hidden="1" x14ac:dyDescent="0.3">
      <c r="AJ321" s="664" t="s">
        <v>1017</v>
      </c>
      <c r="AK321" s="664" t="s">
        <v>700</v>
      </c>
    </row>
    <row r="322" spans="36:37" hidden="1" x14ac:dyDescent="0.3">
      <c r="AJ322" s="664" t="s">
        <v>1018</v>
      </c>
      <c r="AK322" s="664" t="s">
        <v>700</v>
      </c>
    </row>
    <row r="323" spans="36:37" hidden="1" x14ac:dyDescent="0.3">
      <c r="AJ323" s="664" t="s">
        <v>1019</v>
      </c>
      <c r="AK323" s="664" t="s">
        <v>700</v>
      </c>
    </row>
    <row r="324" spans="36:37" hidden="1" x14ac:dyDescent="0.3">
      <c r="AJ324" s="664" t="s">
        <v>1020</v>
      </c>
      <c r="AK324" s="664" t="s">
        <v>700</v>
      </c>
    </row>
    <row r="325" spans="36:37" hidden="1" x14ac:dyDescent="0.3">
      <c r="AJ325" s="664" t="s">
        <v>1021</v>
      </c>
      <c r="AK325" s="664" t="s">
        <v>700</v>
      </c>
    </row>
    <row r="326" spans="36:37" hidden="1" x14ac:dyDescent="0.3">
      <c r="AJ326" s="664" t="s">
        <v>1022</v>
      </c>
      <c r="AK326" s="664" t="s">
        <v>700</v>
      </c>
    </row>
    <row r="327" spans="36:37" hidden="1" x14ac:dyDescent="0.3">
      <c r="AJ327" s="664" t="s">
        <v>1023</v>
      </c>
      <c r="AK327" s="664" t="s">
        <v>700</v>
      </c>
    </row>
    <row r="328" spans="36:37" hidden="1" x14ac:dyDescent="0.3">
      <c r="AJ328" s="664" t="s">
        <v>1024</v>
      </c>
      <c r="AK328" s="664" t="s">
        <v>700</v>
      </c>
    </row>
    <row r="329" spans="36:37" hidden="1" x14ac:dyDescent="0.3">
      <c r="AJ329" s="664" t="s">
        <v>1025</v>
      </c>
      <c r="AK329" s="664" t="s">
        <v>700</v>
      </c>
    </row>
    <row r="330" spans="36:37" hidden="1" x14ac:dyDescent="0.3">
      <c r="AJ330" s="664" t="s">
        <v>1026</v>
      </c>
      <c r="AK330" s="664" t="s">
        <v>700</v>
      </c>
    </row>
    <row r="331" spans="36:37" hidden="1" x14ac:dyDescent="0.3">
      <c r="AJ331" s="664" t="s">
        <v>1027</v>
      </c>
      <c r="AK331" s="664" t="s">
        <v>700</v>
      </c>
    </row>
    <row r="332" spans="36:37" hidden="1" x14ac:dyDescent="0.3">
      <c r="AJ332" s="664" t="s">
        <v>1028</v>
      </c>
      <c r="AK332" s="664" t="s">
        <v>700</v>
      </c>
    </row>
    <row r="333" spans="36:37" hidden="1" x14ac:dyDescent="0.3">
      <c r="AJ333" s="664" t="s">
        <v>1029</v>
      </c>
      <c r="AK333" s="664" t="s">
        <v>700</v>
      </c>
    </row>
    <row r="334" spans="36:37" hidden="1" x14ac:dyDescent="0.3">
      <c r="AJ334" s="664" t="s">
        <v>1030</v>
      </c>
      <c r="AK334" s="664" t="s">
        <v>696</v>
      </c>
    </row>
    <row r="335" spans="36:37" hidden="1" x14ac:dyDescent="0.3">
      <c r="AJ335" s="664" t="s">
        <v>1031</v>
      </c>
      <c r="AK335" s="664" t="s">
        <v>695</v>
      </c>
    </row>
    <row r="336" spans="36:37" hidden="1" x14ac:dyDescent="0.3">
      <c r="AJ336" s="664" t="s">
        <v>1032</v>
      </c>
      <c r="AK336" s="664" t="s">
        <v>695</v>
      </c>
    </row>
    <row r="337" spans="36:37" hidden="1" x14ac:dyDescent="0.3">
      <c r="AJ337" s="664" t="s">
        <v>1033</v>
      </c>
      <c r="AK337" s="664" t="s">
        <v>695</v>
      </c>
    </row>
    <row r="338" spans="36:37" hidden="1" x14ac:dyDescent="0.3">
      <c r="AJ338" s="664" t="s">
        <v>1034</v>
      </c>
      <c r="AK338" s="664" t="s">
        <v>695</v>
      </c>
    </row>
    <row r="339" spans="36:37" hidden="1" x14ac:dyDescent="0.3">
      <c r="AJ339" s="664" t="s">
        <v>1035</v>
      </c>
      <c r="AK339" s="664" t="s">
        <v>693</v>
      </c>
    </row>
    <row r="340" spans="36:37" hidden="1" x14ac:dyDescent="0.3">
      <c r="AJ340" s="664" t="s">
        <v>1036</v>
      </c>
      <c r="AK340" s="664" t="s">
        <v>697</v>
      </c>
    </row>
    <row r="341" spans="36:37" hidden="1" x14ac:dyDescent="0.3">
      <c r="AJ341" s="664" t="s">
        <v>1037</v>
      </c>
      <c r="AK341" s="664" t="s">
        <v>697</v>
      </c>
    </row>
    <row r="342" spans="36:37" hidden="1" x14ac:dyDescent="0.3">
      <c r="AJ342" s="664" t="s">
        <v>1078</v>
      </c>
      <c r="AK342" s="664" t="s">
        <v>700</v>
      </c>
    </row>
    <row r="343" spans="36:37" hidden="1" x14ac:dyDescent="0.3">
      <c r="AJ343" s="664" t="s">
        <v>1079</v>
      </c>
      <c r="AK343" s="664" t="s">
        <v>700</v>
      </c>
    </row>
    <row r="344" spans="36:37" hidden="1" x14ac:dyDescent="0.3">
      <c r="AJ344" s="664" t="s">
        <v>1080</v>
      </c>
      <c r="AK344" s="664" t="s">
        <v>1083</v>
      </c>
    </row>
    <row r="345" spans="36:37" hidden="1" x14ac:dyDescent="0.3">
      <c r="AJ345" s="664" t="s">
        <v>1081</v>
      </c>
      <c r="AK345" s="664" t="s">
        <v>1083</v>
      </c>
    </row>
    <row r="346" spans="36:37" hidden="1" x14ac:dyDescent="0.3">
      <c r="AJ346" s="664" t="s">
        <v>1082</v>
      </c>
      <c r="AK346" s="664" t="s">
        <v>1083</v>
      </c>
    </row>
  </sheetData>
  <mergeCells count="2">
    <mergeCell ref="B8:E8"/>
    <mergeCell ref="I10:K10"/>
  </mergeCells>
  <conditionalFormatting sqref="K5:N7 B6 D11:H20">
    <cfRule type="expression" dxfId="155" priority="1">
      <formula>B5&lt;&gt;""</formula>
    </cfRule>
  </conditionalFormatting>
  <dataValidations count="2">
    <dataValidation type="list" allowBlank="1" showInputMessage="1" showErrorMessage="1" sqref="B6" xr:uid="{00000000-0002-0000-0300-000000000000}">
      <formula1>$AJ$4:$AJ$343</formula1>
    </dataValidation>
    <dataValidation type="list" allowBlank="1" showInputMessage="1" showErrorMessage="1" sqref="D11:H20" xr:uid="{00000000-0002-0000-0300-000001000000}">
      <formula1>$B$24:$B$25</formula1>
    </dataValidation>
  </dataValidations>
  <pageMargins left="0.70866141732283472" right="0.70866141732283472" top="0.74803149606299213" bottom="0.74803149606299213" header="0.31496062992125984" footer="0.31496062992125984"/>
  <pageSetup paperSize="9" fitToHeight="9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U1753"/>
  <sheetViews>
    <sheetView topLeftCell="A52" zoomScaleNormal="100" workbookViewId="0">
      <selection activeCell="D12" sqref="D12:F12"/>
    </sheetView>
  </sheetViews>
  <sheetFormatPr defaultRowHeight="16.5" x14ac:dyDescent="0.3"/>
  <cols>
    <col min="1" max="1" width="5.85546875" style="1" customWidth="1"/>
    <col min="2" max="2" width="5.5703125" customWidth="1"/>
    <col min="3" max="3" width="23.7109375" customWidth="1"/>
    <col min="4" max="7" width="15.7109375" customWidth="1"/>
    <col min="8" max="8" width="13.85546875" customWidth="1"/>
    <col min="9" max="9" width="15.28515625" customWidth="1"/>
    <col min="10" max="11" width="13.7109375" customWidth="1"/>
    <col min="12" max="12" width="13.28515625" style="9" customWidth="1"/>
    <col min="13" max="13" width="1.85546875" style="9" customWidth="1"/>
    <col min="14" max="14" width="11.7109375" style="9" customWidth="1"/>
    <col min="15" max="19" width="14" style="9" customWidth="1"/>
    <col min="20" max="20" width="2" style="9" customWidth="1"/>
    <col min="21" max="21" width="9.140625" style="9"/>
  </cols>
  <sheetData>
    <row r="1" spans="1:21" s="4" customFormat="1" ht="33" customHeight="1" thickBot="1" x14ac:dyDescent="0.3">
      <c r="A1" s="2"/>
      <c r="B1" s="3" t="s">
        <v>52</v>
      </c>
    </row>
    <row r="2" spans="1:21" s="1" customFormat="1" ht="17.25" thickTop="1" x14ac:dyDescent="0.3">
      <c r="L2" s="5"/>
      <c r="M2" s="5"/>
      <c r="N2" s="5"/>
      <c r="O2" s="5"/>
      <c r="P2" s="5"/>
      <c r="Q2" s="5"/>
      <c r="R2" s="5"/>
      <c r="S2" s="5"/>
      <c r="T2" s="5"/>
      <c r="U2" s="5"/>
    </row>
    <row r="3" spans="1:21" s="1" customFormat="1" x14ac:dyDescent="0.3">
      <c r="B3" s="956" t="s">
        <v>53</v>
      </c>
      <c r="C3" s="957"/>
      <c r="D3" s="957"/>
      <c r="E3" s="957"/>
      <c r="F3" s="957"/>
      <c r="G3" s="957"/>
      <c r="H3" s="957"/>
      <c r="I3" s="957"/>
      <c r="J3" s="957"/>
      <c r="K3" s="958"/>
      <c r="L3" s="5"/>
      <c r="M3" s="5"/>
      <c r="N3" s="5"/>
      <c r="O3" s="5"/>
      <c r="P3" s="5"/>
      <c r="Q3" s="5"/>
      <c r="R3" s="5"/>
      <c r="S3" s="5"/>
      <c r="T3" s="5"/>
      <c r="U3" s="5"/>
    </row>
    <row r="4" spans="1:21" s="1" customFormat="1" x14ac:dyDescent="0.3">
      <c r="L4" s="5"/>
      <c r="M4" s="5"/>
      <c r="N4" s="5"/>
      <c r="O4" s="5"/>
      <c r="P4" s="5"/>
      <c r="Q4" s="5"/>
      <c r="R4" s="5"/>
      <c r="S4" s="5"/>
      <c r="T4" s="5"/>
      <c r="U4" s="5"/>
    </row>
    <row r="5" spans="1:21" s="1" customFormat="1" x14ac:dyDescent="0.3">
      <c r="D5" s="189" t="s">
        <v>54</v>
      </c>
      <c r="E5" s="190"/>
      <c r="F5" s="191"/>
      <c r="L5" s="5"/>
      <c r="M5" s="5"/>
      <c r="N5" s="5"/>
      <c r="O5" s="5"/>
      <c r="P5" s="5"/>
      <c r="Q5" s="5"/>
      <c r="R5" s="5"/>
      <c r="S5" s="5"/>
      <c r="T5" s="5"/>
      <c r="U5" s="5"/>
    </row>
    <row r="6" spans="1:21" s="1" customFormat="1" x14ac:dyDescent="0.3">
      <c r="C6" s="192" t="s">
        <v>55</v>
      </c>
      <c r="D6" s="952"/>
      <c r="E6" s="953"/>
      <c r="F6" s="954"/>
      <c r="L6" s="5"/>
      <c r="M6" s="5"/>
      <c r="N6" s="5"/>
      <c r="O6" s="5"/>
      <c r="P6" s="5"/>
      <c r="Q6" s="5"/>
      <c r="R6" s="5"/>
      <c r="S6" s="5"/>
      <c r="T6" s="5"/>
      <c r="U6" s="5"/>
    </row>
    <row r="7" spans="1:21" s="1" customFormat="1" x14ac:dyDescent="0.3">
      <c r="L7" s="5"/>
      <c r="M7" s="5"/>
      <c r="N7" s="5"/>
      <c r="O7" s="5"/>
      <c r="P7" s="5"/>
      <c r="Q7" s="5"/>
      <c r="R7" s="5"/>
      <c r="S7" s="5"/>
      <c r="T7" s="5"/>
      <c r="U7" s="5"/>
    </row>
    <row r="8" spans="1:21" s="1" customFormat="1" x14ac:dyDescent="0.3">
      <c r="D8" s="189" t="s">
        <v>56</v>
      </c>
      <c r="E8" s="190"/>
      <c r="F8" s="191"/>
      <c r="L8" s="5"/>
      <c r="M8" s="5"/>
      <c r="N8" s="5"/>
      <c r="O8" s="5"/>
      <c r="P8" s="5"/>
      <c r="Q8" s="5"/>
      <c r="R8" s="5"/>
      <c r="S8" s="5"/>
      <c r="T8" s="5"/>
      <c r="U8" s="5"/>
    </row>
    <row r="9" spans="1:21" s="1" customFormat="1" x14ac:dyDescent="0.3">
      <c r="C9" s="192" t="s">
        <v>57</v>
      </c>
      <c r="D9" s="952"/>
      <c r="E9" s="953"/>
      <c r="F9" s="954"/>
      <c r="L9" s="5"/>
      <c r="M9" s="5"/>
      <c r="N9" s="5"/>
      <c r="O9" s="5"/>
      <c r="P9" s="5"/>
      <c r="Q9" s="5"/>
      <c r="R9" s="5"/>
      <c r="S9" s="5"/>
      <c r="T9" s="5"/>
      <c r="U9" s="5"/>
    </row>
    <row r="10" spans="1:21" s="1" customFormat="1" x14ac:dyDescent="0.3">
      <c r="C10" s="192" t="s">
        <v>58</v>
      </c>
      <c r="D10" s="952"/>
      <c r="E10" s="953"/>
      <c r="F10" s="954"/>
      <c r="L10" s="5"/>
      <c r="M10" s="5"/>
      <c r="N10" s="5"/>
      <c r="O10" s="5"/>
      <c r="P10" s="5"/>
      <c r="Q10" s="5"/>
      <c r="R10" s="5"/>
      <c r="S10" s="5"/>
      <c r="T10" s="5"/>
      <c r="U10" s="5"/>
    </row>
    <row r="11" spans="1:21" s="1" customFormat="1" x14ac:dyDescent="0.3">
      <c r="C11" s="192" t="s">
        <v>59</v>
      </c>
      <c r="D11" s="952" t="s">
        <v>559</v>
      </c>
      <c r="E11" s="953"/>
      <c r="F11" s="954"/>
      <c r="L11" s="5"/>
      <c r="M11" s="5"/>
      <c r="N11" s="5"/>
      <c r="O11" s="5"/>
      <c r="P11" s="5"/>
      <c r="Q11" s="5"/>
      <c r="R11" s="5"/>
      <c r="S11" s="5"/>
      <c r="T11" s="5"/>
      <c r="U11" s="5"/>
    </row>
    <row r="12" spans="1:21" s="1" customFormat="1" x14ac:dyDescent="0.3">
      <c r="C12" s="192" t="s">
        <v>60</v>
      </c>
      <c r="D12" s="952">
        <f>COMUNE_NOME</f>
        <v>0</v>
      </c>
      <c r="E12" s="953"/>
      <c r="F12" s="954"/>
      <c r="L12" s="5"/>
      <c r="M12" s="5"/>
      <c r="N12" s="5"/>
      <c r="O12" s="5"/>
      <c r="P12" s="5"/>
      <c r="Q12" s="5"/>
      <c r="R12" s="5"/>
      <c r="S12" s="5"/>
      <c r="T12" s="5"/>
      <c r="U12" s="5"/>
    </row>
    <row r="13" spans="1:21" s="1" customFormat="1" ht="17.25" thickBot="1" x14ac:dyDescent="0.35">
      <c r="L13" s="5"/>
      <c r="M13" s="5"/>
      <c r="N13" s="5"/>
      <c r="O13" s="5"/>
      <c r="P13" s="5"/>
      <c r="Q13" s="5"/>
      <c r="R13" s="5"/>
      <c r="S13" s="5"/>
      <c r="T13" s="5"/>
      <c r="U13" s="5"/>
    </row>
    <row r="14" spans="1:21" s="1" customFormat="1" ht="15" customHeight="1" thickTop="1" x14ac:dyDescent="0.3">
      <c r="A14" s="5"/>
      <c r="B14" s="956" t="s">
        <v>61</v>
      </c>
      <c r="C14" s="957"/>
      <c r="D14" s="957"/>
      <c r="E14" s="957"/>
      <c r="F14" s="957"/>
      <c r="G14" s="957"/>
      <c r="H14" s="957"/>
      <c r="I14" s="957"/>
      <c r="J14" s="957"/>
      <c r="K14" s="958"/>
      <c r="L14" s="5"/>
      <c r="M14" s="962" t="s">
        <v>62</v>
      </c>
      <c r="N14" s="963"/>
      <c r="O14" s="963"/>
      <c r="P14" s="963"/>
      <c r="Q14" s="963"/>
      <c r="R14" s="963"/>
      <c r="S14" s="963"/>
      <c r="T14" s="193"/>
      <c r="U14" s="5"/>
    </row>
    <row r="15" spans="1:21" s="1" customFormat="1" ht="17.25" thickBot="1" x14ac:dyDescent="0.35">
      <c r="A15" s="5"/>
      <c r="B15" s="194"/>
      <c r="C15" s="194"/>
      <c r="D15" s="194"/>
      <c r="E15" s="194"/>
      <c r="F15" s="194"/>
      <c r="G15" s="194"/>
      <c r="H15" s="194"/>
      <c r="I15" s="194"/>
      <c r="J15" s="194"/>
      <c r="K15" s="194"/>
      <c r="L15" s="5"/>
      <c r="M15" s="964"/>
      <c r="N15" s="965"/>
      <c r="O15" s="965"/>
      <c r="P15" s="965"/>
      <c r="Q15" s="965"/>
      <c r="R15" s="965"/>
      <c r="S15" s="965"/>
      <c r="T15" s="195"/>
      <c r="U15" s="5"/>
    </row>
    <row r="16" spans="1:21" s="1" customFormat="1" ht="17.25" thickTop="1" x14ac:dyDescent="0.3">
      <c r="A16" s="5"/>
      <c r="B16" s="194"/>
      <c r="C16" s="194"/>
      <c r="D16" s="194"/>
      <c r="E16" s="194"/>
      <c r="F16" s="194"/>
      <c r="G16" s="196">
        <v>2022</v>
      </c>
      <c r="H16" s="194"/>
      <c r="I16" s="194"/>
      <c r="J16" s="194"/>
      <c r="K16" s="194"/>
      <c r="L16" s="5"/>
      <c r="M16" s="197"/>
      <c r="N16" s="198"/>
      <c r="O16" s="198"/>
      <c r="P16" s="198"/>
      <c r="Q16" s="198"/>
      <c r="R16" s="198"/>
      <c r="S16" s="198"/>
      <c r="T16" s="199"/>
      <c r="U16" s="5"/>
    </row>
    <row r="17" spans="1:21" s="1" customFormat="1" x14ac:dyDescent="0.3">
      <c r="A17" s="5"/>
      <c r="B17" s="983" t="s">
        <v>63</v>
      </c>
      <c r="C17" s="984"/>
      <c r="D17" s="984"/>
      <c r="E17" s="984"/>
      <c r="F17" s="985"/>
      <c r="G17" s="241"/>
      <c r="H17" s="5"/>
      <c r="I17" s="5"/>
      <c r="J17" s="5"/>
      <c r="K17" s="5"/>
      <c r="L17" s="200"/>
      <c r="M17" s="201"/>
      <c r="N17" s="5"/>
      <c r="O17" s="202">
        <v>2022</v>
      </c>
      <c r="P17" s="5"/>
      <c r="Q17" s="5"/>
      <c r="R17" s="196">
        <v>2022</v>
      </c>
      <c r="S17" s="5"/>
      <c r="T17" s="200"/>
      <c r="U17" s="5"/>
    </row>
    <row r="18" spans="1:21" s="1" customFormat="1" ht="19.5" x14ac:dyDescent="0.4">
      <c r="A18" s="5"/>
      <c r="B18" s="983" t="s">
        <v>64</v>
      </c>
      <c r="C18" s="984"/>
      <c r="D18" s="984"/>
      <c r="E18" s="984"/>
      <c r="F18" s="985"/>
      <c r="G18" s="240"/>
      <c r="H18" s="5"/>
      <c r="I18" s="5"/>
      <c r="J18" s="5"/>
      <c r="K18" s="5"/>
      <c r="L18" s="200"/>
      <c r="M18" s="201"/>
      <c r="N18" s="57" t="s">
        <v>65</v>
      </c>
      <c r="O18" s="424">
        <v>1.7000000000000001E-2</v>
      </c>
      <c r="P18" s="5"/>
      <c r="Q18" s="430" t="s">
        <v>66</v>
      </c>
      <c r="R18" s="20">
        <f>E67</f>
        <v>0.4</v>
      </c>
      <c r="S18" s="5"/>
      <c r="T18" s="200"/>
      <c r="U18" s="5"/>
    </row>
    <row r="19" spans="1:21" s="1" customFormat="1" ht="19.5" x14ac:dyDescent="0.4">
      <c r="A19" s="5"/>
      <c r="B19" s="986" t="s">
        <v>67</v>
      </c>
      <c r="C19" s="987"/>
      <c r="D19" s="987"/>
      <c r="E19" s="987"/>
      <c r="F19" s="988"/>
      <c r="G19" s="196" t="str">
        <f>IF(OR(G18="",G17=""),"",IF(AND(G18="no",G17="no"),"SCHEMA I",IF(AND(G18="SI",G17="no"),"SCHEMA II",IF(AND(G18="SI",G17="si"),"SCHEMA IV","SCHEMA III"))))</f>
        <v/>
      </c>
      <c r="H19" s="203"/>
      <c r="I19" s="5"/>
      <c r="J19" s="5"/>
      <c r="K19" s="5"/>
      <c r="M19" s="201"/>
      <c r="N19" s="57" t="s">
        <v>68</v>
      </c>
      <c r="O19" s="205">
        <f>$E$103</f>
        <v>0</v>
      </c>
      <c r="P19" s="5"/>
      <c r="S19" s="5"/>
      <c r="T19" s="200"/>
      <c r="U19" s="5"/>
    </row>
    <row r="20" spans="1:21" s="1" customFormat="1" ht="19.5" x14ac:dyDescent="0.4">
      <c r="A20" s="5"/>
      <c r="B20" s="5"/>
      <c r="C20" s="5"/>
      <c r="D20" s="5"/>
      <c r="E20" s="5"/>
      <c r="F20" s="5"/>
      <c r="G20" s="204"/>
      <c r="H20" s="5"/>
      <c r="I20" s="5"/>
      <c r="J20" s="5"/>
      <c r="K20" s="5"/>
      <c r="L20" s="200"/>
      <c r="M20" s="201"/>
      <c r="N20" s="57" t="s">
        <v>69</v>
      </c>
      <c r="O20" s="205">
        <f>E38</f>
        <v>0</v>
      </c>
      <c r="P20" s="5"/>
      <c r="Q20" s="5"/>
      <c r="R20" s="5"/>
      <c r="S20" s="5"/>
      <c r="T20" s="200"/>
      <c r="U20" s="5"/>
    </row>
    <row r="21" spans="1:21" s="1" customFormat="1" ht="19.5" x14ac:dyDescent="0.4">
      <c r="B21" s="206"/>
      <c r="C21" s="206"/>
      <c r="D21" s="1002" t="s">
        <v>70</v>
      </c>
      <c r="E21" s="1002"/>
      <c r="F21" s="1002"/>
      <c r="G21" s="1002"/>
      <c r="K21" s="5"/>
      <c r="L21" s="200"/>
      <c r="M21" s="201"/>
      <c r="N21" s="57" t="s">
        <v>71</v>
      </c>
      <c r="O21" s="205">
        <f>E39</f>
        <v>0</v>
      </c>
      <c r="P21" s="5"/>
      <c r="Q21" s="5"/>
      <c r="R21" s="5"/>
      <c r="S21" s="5"/>
      <c r="T21" s="200"/>
      <c r="U21" s="5"/>
    </row>
    <row r="22" spans="1:21" s="1" customFormat="1" ht="19.5" x14ac:dyDescent="0.4">
      <c r="B22" s="206"/>
      <c r="C22" s="206"/>
      <c r="D22" s="1003" t="s">
        <v>72</v>
      </c>
      <c r="E22" s="1003"/>
      <c r="F22" s="1003" t="s">
        <v>73</v>
      </c>
      <c r="G22" s="1003"/>
      <c r="K22" s="5"/>
      <c r="L22" s="200"/>
      <c r="M22" s="201"/>
      <c r="N22" s="383" t="s">
        <v>74</v>
      </c>
      <c r="O22" s="205">
        <f>$E$108</f>
        <v>0</v>
      </c>
      <c r="P22" s="5"/>
      <c r="Q22" s="5"/>
      <c r="R22" s="5"/>
      <c r="S22" s="5"/>
      <c r="T22" s="200"/>
      <c r="U22" s="5"/>
    </row>
    <row r="23" spans="1:21" s="1" customFormat="1" ht="18.75" x14ac:dyDescent="0.35">
      <c r="B23" s="207"/>
      <c r="C23" s="206"/>
      <c r="D23" s="1003"/>
      <c r="E23" s="1003"/>
      <c r="F23" s="1003"/>
      <c r="G23" s="1003"/>
      <c r="K23" s="5"/>
      <c r="L23" s="200"/>
      <c r="M23" s="201"/>
      <c r="N23" s="65" t="s">
        <v>75</v>
      </c>
      <c r="O23" s="208">
        <f>O18-O19+O20+O21+O22</f>
        <v>1.7000000000000001E-2</v>
      </c>
      <c r="P23" s="5"/>
      <c r="Q23" s="5"/>
      <c r="R23" s="5"/>
      <c r="S23" s="5"/>
      <c r="T23" s="200"/>
      <c r="U23" s="5"/>
    </row>
    <row r="24" spans="1:21" s="1" customFormat="1" x14ac:dyDescent="0.3">
      <c r="B24" s="1001" t="s">
        <v>76</v>
      </c>
      <c r="C24" s="975" t="s">
        <v>77</v>
      </c>
      <c r="D24" s="976" t="s">
        <v>78</v>
      </c>
      <c r="E24" s="977"/>
      <c r="F24" s="976" t="s">
        <v>79</v>
      </c>
      <c r="G24" s="977"/>
      <c r="L24" s="200"/>
      <c r="M24" s="201"/>
      <c r="P24" s="5"/>
      <c r="Q24" s="5"/>
      <c r="R24" s="5"/>
      <c r="S24" s="5"/>
      <c r="T24" s="200"/>
      <c r="U24" s="5"/>
    </row>
    <row r="25" spans="1:21" s="1" customFormat="1" x14ac:dyDescent="0.3">
      <c r="B25" s="1001"/>
      <c r="C25" s="975"/>
      <c r="D25" s="978"/>
      <c r="E25" s="978"/>
      <c r="F25" s="978"/>
      <c r="G25" s="978"/>
      <c r="L25" s="200"/>
      <c r="M25" s="201"/>
      <c r="N25" s="5"/>
      <c r="O25" s="5"/>
      <c r="P25" s="5"/>
      <c r="Q25" s="5"/>
      <c r="R25" s="5"/>
      <c r="S25" s="5"/>
      <c r="T25" s="200"/>
      <c r="U25" s="5"/>
    </row>
    <row r="26" spans="1:21" s="1" customFormat="1" x14ac:dyDescent="0.3">
      <c r="B26" s="1001"/>
      <c r="C26" s="975"/>
      <c r="D26" s="978"/>
      <c r="E26" s="978"/>
      <c r="F26" s="978"/>
      <c r="G26" s="978"/>
      <c r="L26" s="200"/>
      <c r="M26" s="201"/>
      <c r="N26" s="5"/>
      <c r="O26" s="5"/>
      <c r="P26" s="5"/>
      <c r="Q26" s="5"/>
      <c r="R26" s="5"/>
      <c r="S26" s="5"/>
      <c r="T26" s="200"/>
      <c r="U26" s="5"/>
    </row>
    <row r="27" spans="1:21" s="1" customFormat="1" x14ac:dyDescent="0.3">
      <c r="B27" s="1001"/>
      <c r="C27" s="975"/>
      <c r="D27" s="978"/>
      <c r="E27" s="978"/>
      <c r="F27" s="978"/>
      <c r="G27" s="978"/>
      <c r="L27" s="200"/>
      <c r="M27" s="201"/>
      <c r="N27" s="5"/>
      <c r="O27" s="959">
        <v>2022</v>
      </c>
      <c r="P27" s="960"/>
      <c r="Q27" s="960"/>
      <c r="R27" s="960"/>
      <c r="S27" s="961"/>
      <c r="T27" s="200"/>
      <c r="U27" s="5"/>
    </row>
    <row r="28" spans="1:21" s="1" customFormat="1" x14ac:dyDescent="0.3">
      <c r="B28" s="1001"/>
      <c r="C28" s="975"/>
      <c r="D28" s="978"/>
      <c r="E28" s="978"/>
      <c r="F28" s="978"/>
      <c r="G28" s="978"/>
      <c r="L28" s="200"/>
      <c r="M28" s="201"/>
      <c r="N28" s="5"/>
      <c r="O28" s="209">
        <f t="shared" ref="O28:R28" si="0">E74</f>
        <v>0</v>
      </c>
      <c r="P28" s="210">
        <f t="shared" si="0"/>
        <v>0</v>
      </c>
      <c r="Q28" s="210" t="str">
        <f t="shared" si="0"/>
        <v>-</v>
      </c>
      <c r="R28" s="210">
        <f t="shared" si="0"/>
        <v>0</v>
      </c>
      <c r="S28" s="211" t="s">
        <v>80</v>
      </c>
      <c r="T28" s="200"/>
      <c r="U28" s="5"/>
    </row>
    <row r="29" spans="1:21" s="1" customFormat="1" x14ac:dyDescent="0.3">
      <c r="B29" s="1001"/>
      <c r="C29" s="975"/>
      <c r="D29" s="978"/>
      <c r="E29" s="978"/>
      <c r="F29" s="978"/>
      <c r="G29" s="978"/>
      <c r="L29" s="200"/>
      <c r="M29" s="201"/>
      <c r="N29" s="212" t="s">
        <v>81</v>
      </c>
      <c r="O29" s="213">
        <f t="shared" ref="O29:R29" si="1">E75</f>
        <v>0</v>
      </c>
      <c r="P29" s="214">
        <f t="shared" si="1"/>
        <v>0</v>
      </c>
      <c r="Q29" s="214">
        <f t="shared" si="1"/>
        <v>0</v>
      </c>
      <c r="R29" s="214">
        <f t="shared" si="1"/>
        <v>0</v>
      </c>
      <c r="S29" s="215">
        <f>I75</f>
        <v>0</v>
      </c>
      <c r="T29" s="200"/>
      <c r="U29" s="5"/>
    </row>
    <row r="30" spans="1:21" s="1" customFormat="1" ht="17.25" thickBot="1" x14ac:dyDescent="0.35">
      <c r="B30" s="1001"/>
      <c r="C30" s="975" t="s">
        <v>82</v>
      </c>
      <c r="D30" s="1000" t="s">
        <v>83</v>
      </c>
      <c r="E30" s="978"/>
      <c r="F30" s="1000" t="s">
        <v>84</v>
      </c>
      <c r="G30" s="978"/>
      <c r="L30" s="5"/>
      <c r="M30" s="216"/>
      <c r="N30" s="217"/>
      <c r="O30" s="218"/>
      <c r="P30" s="218"/>
      <c r="Q30" s="218"/>
      <c r="R30" s="218"/>
      <c r="S30" s="218"/>
      <c r="T30" s="219"/>
      <c r="U30" s="5"/>
    </row>
    <row r="31" spans="1:21" s="1" customFormat="1" ht="17.25" thickTop="1" x14ac:dyDescent="0.3">
      <c r="B31" s="1001"/>
      <c r="C31" s="975"/>
      <c r="D31" s="978"/>
      <c r="E31" s="978"/>
      <c r="F31" s="978"/>
      <c r="G31" s="978"/>
      <c r="L31" s="5"/>
      <c r="M31" s="5"/>
      <c r="N31" s="5"/>
      <c r="O31" s="5"/>
      <c r="P31" s="5"/>
      <c r="Q31" s="5"/>
      <c r="R31" s="5"/>
      <c r="S31" s="5"/>
      <c r="T31" s="5"/>
      <c r="U31" s="5"/>
    </row>
    <row r="32" spans="1:21" s="1" customFormat="1" x14ac:dyDescent="0.3">
      <c r="B32" s="1001"/>
      <c r="C32" s="975"/>
      <c r="D32" s="978"/>
      <c r="E32" s="978"/>
      <c r="F32" s="978"/>
      <c r="G32" s="978"/>
      <c r="L32" s="5"/>
      <c r="M32" s="5"/>
      <c r="N32" s="5"/>
      <c r="O32" s="5"/>
      <c r="P32" s="5"/>
      <c r="Q32" s="5"/>
      <c r="R32" s="5"/>
      <c r="S32" s="5"/>
      <c r="T32" s="5"/>
      <c r="U32" s="5"/>
    </row>
    <row r="33" spans="2:21" s="1" customFormat="1" x14ac:dyDescent="0.3">
      <c r="B33" s="1001"/>
      <c r="C33" s="975"/>
      <c r="D33" s="978"/>
      <c r="E33" s="978"/>
      <c r="F33" s="978"/>
      <c r="G33" s="978"/>
      <c r="L33" s="5"/>
      <c r="M33" s="5"/>
      <c r="N33" s="5"/>
      <c r="O33" s="5"/>
      <c r="P33" s="5"/>
      <c r="Q33" s="5"/>
      <c r="R33" s="5"/>
      <c r="S33" s="5"/>
      <c r="T33" s="5"/>
      <c r="U33" s="5"/>
    </row>
    <row r="34" spans="2:21" s="1" customFormat="1" x14ac:dyDescent="0.3">
      <c r="B34" s="1001"/>
      <c r="C34" s="975"/>
      <c r="D34" s="978"/>
      <c r="E34" s="978"/>
      <c r="F34" s="978"/>
      <c r="G34" s="978"/>
      <c r="H34" s="220"/>
      <c r="I34" s="220"/>
      <c r="L34" s="5"/>
      <c r="M34" s="5"/>
      <c r="N34" s="5"/>
      <c r="O34" s="5"/>
      <c r="P34" s="5"/>
      <c r="Q34" s="5"/>
      <c r="R34" s="5"/>
      <c r="S34" s="5"/>
      <c r="T34" s="5"/>
      <c r="U34" s="5"/>
    </row>
    <row r="35" spans="2:21" s="1" customFormat="1" x14ac:dyDescent="0.3">
      <c r="B35" s="1001"/>
      <c r="C35" s="975"/>
      <c r="D35" s="978"/>
      <c r="E35" s="978"/>
      <c r="F35" s="978"/>
      <c r="G35" s="978"/>
      <c r="L35" s="5"/>
      <c r="M35" s="5"/>
      <c r="N35" s="5"/>
      <c r="O35" s="5"/>
      <c r="P35" s="5"/>
      <c r="Q35" s="5"/>
      <c r="R35" s="5"/>
      <c r="S35" s="5"/>
      <c r="T35" s="5"/>
      <c r="U35" s="5"/>
    </row>
    <row r="36" spans="2:21" s="1" customFormat="1" x14ac:dyDescent="0.3">
      <c r="B36" s="221"/>
      <c r="C36" s="222"/>
      <c r="D36" s="223"/>
      <c r="E36" s="223"/>
      <c r="F36" s="223"/>
      <c r="G36" s="223"/>
      <c r="L36" s="5"/>
      <c r="M36" s="5"/>
      <c r="N36" s="5"/>
      <c r="O36" s="5"/>
      <c r="P36" s="5"/>
      <c r="Q36" s="5"/>
      <c r="R36" s="5"/>
      <c r="S36" s="5"/>
      <c r="T36" s="5"/>
      <c r="U36" s="5"/>
    </row>
    <row r="37" spans="2:21" s="5" customFormat="1" ht="27" x14ac:dyDescent="0.3">
      <c r="D37" s="224" t="s">
        <v>85</v>
      </c>
      <c r="E37" s="196">
        <v>2022</v>
      </c>
      <c r="F37" s="227"/>
      <c r="G37" s="451"/>
      <c r="H37" s="227"/>
      <c r="I37" s="227"/>
      <c r="J37" s="227"/>
      <c r="K37" s="227"/>
    </row>
    <row r="38" spans="2:21" s="5" customFormat="1" ht="18.75" x14ac:dyDescent="0.35">
      <c r="B38" s="989" t="s">
        <v>86</v>
      </c>
      <c r="C38" s="990"/>
      <c r="D38" s="226" t="str">
        <f>IF(G19="SCHEMA I",0%,IF(G19="SCHEMA II",0%, "≤4%"))</f>
        <v>≤4%</v>
      </c>
      <c r="E38" s="242"/>
      <c r="F38" s="227"/>
      <c r="G38" s="227"/>
      <c r="H38" s="227"/>
      <c r="I38" s="227"/>
      <c r="J38" s="227"/>
      <c r="K38" s="227"/>
    </row>
    <row r="39" spans="2:21" s="5" customFormat="1" ht="18.75" x14ac:dyDescent="0.35">
      <c r="B39" s="989" t="s">
        <v>87</v>
      </c>
      <c r="C39" s="990"/>
      <c r="D39" s="226" t="str">
        <f>IF(G19="SCHEMA I",0,IF(G19="SCHEMA III",0, "≤3%"))</f>
        <v>≤3%</v>
      </c>
      <c r="E39" s="242"/>
      <c r="F39" s="227"/>
      <c r="G39" s="227"/>
      <c r="H39" s="227"/>
      <c r="I39" s="227"/>
      <c r="J39" s="227"/>
      <c r="K39" s="227"/>
    </row>
    <row r="40" spans="2:21" s="5" customFormat="1" x14ac:dyDescent="0.3">
      <c r="F40" s="227"/>
      <c r="G40" s="227"/>
      <c r="H40" s="227"/>
      <c r="I40" s="227"/>
      <c r="J40" s="227"/>
      <c r="K40" s="227"/>
    </row>
    <row r="41" spans="2:21" s="5" customFormat="1" x14ac:dyDescent="0.3">
      <c r="B41" s="956" t="s">
        <v>88</v>
      </c>
      <c r="C41" s="957"/>
      <c r="D41" s="957"/>
      <c r="E41" s="957"/>
      <c r="F41" s="957"/>
      <c r="G41" s="957"/>
      <c r="H41" s="957"/>
      <c r="I41" s="957"/>
      <c r="J41" s="957"/>
      <c r="K41" s="958"/>
    </row>
    <row r="42" spans="2:21" s="5" customFormat="1" x14ac:dyDescent="0.3"/>
    <row r="43" spans="2:21" s="5" customFormat="1" x14ac:dyDescent="0.3">
      <c r="F43" s="196">
        <v>2022</v>
      </c>
    </row>
    <row r="44" spans="2:21" s="5" customFormat="1" x14ac:dyDescent="0.3">
      <c r="B44" s="996" t="s">
        <v>89</v>
      </c>
      <c r="C44" s="996"/>
      <c r="D44" s="996"/>
      <c r="E44" s="996"/>
      <c r="F44" s="243"/>
      <c r="G44" s="12"/>
    </row>
    <row r="45" spans="2:21" s="5" customFormat="1" ht="36" customHeight="1" x14ac:dyDescent="0.3">
      <c r="B45" s="995" t="s">
        <v>90</v>
      </c>
      <c r="C45" s="995"/>
      <c r="D45" s="995"/>
      <c r="E45" s="995"/>
      <c r="F45" s="244"/>
    </row>
    <row r="46" spans="2:21" s="5" customFormat="1" ht="33.75" customHeight="1" x14ac:dyDescent="0.3">
      <c r="B46" s="995" t="s">
        <v>91</v>
      </c>
      <c r="C46" s="995"/>
      <c r="D46" s="995"/>
      <c r="E46" s="995"/>
      <c r="F46" s="244"/>
    </row>
    <row r="47" spans="2:21" s="1" customFormat="1" x14ac:dyDescent="0.3">
      <c r="L47" s="5"/>
      <c r="M47" s="5"/>
      <c r="N47" s="5"/>
      <c r="O47" s="5"/>
      <c r="P47" s="5"/>
      <c r="Q47" s="5"/>
      <c r="R47" s="5"/>
      <c r="S47" s="5"/>
      <c r="T47" s="5"/>
      <c r="U47" s="5"/>
    </row>
    <row r="48" spans="2:21" s="1" customFormat="1" ht="15" customHeight="1" x14ac:dyDescent="0.3">
      <c r="B48" s="206"/>
      <c r="C48" s="206"/>
      <c r="D48" s="972" t="s">
        <v>92</v>
      </c>
      <c r="E48" s="972"/>
      <c r="F48" s="972" t="s">
        <v>93</v>
      </c>
      <c r="G48" s="972"/>
      <c r="L48" s="5"/>
      <c r="M48" s="5"/>
      <c r="N48" s="5"/>
      <c r="O48" s="5"/>
      <c r="P48" s="5"/>
      <c r="Q48" s="5"/>
      <c r="R48" s="5"/>
      <c r="S48" s="5"/>
      <c r="T48" s="5"/>
      <c r="U48" s="5"/>
    </row>
    <row r="49" spans="2:21" s="1" customFormat="1" ht="20.45" customHeight="1" x14ac:dyDescent="0.3">
      <c r="B49" s="972" t="s">
        <v>90</v>
      </c>
      <c r="C49" s="972"/>
      <c r="D49" s="970" t="s">
        <v>94</v>
      </c>
      <c r="E49" s="971"/>
      <c r="F49" s="970" t="s">
        <v>95</v>
      </c>
      <c r="G49" s="971"/>
      <c r="L49" s="5"/>
      <c r="M49" s="5"/>
      <c r="N49" s="5"/>
      <c r="O49" s="5"/>
      <c r="P49" s="5"/>
      <c r="Q49" s="5"/>
      <c r="R49" s="5"/>
      <c r="S49" s="5"/>
      <c r="T49" s="5"/>
      <c r="U49" s="5"/>
    </row>
    <row r="50" spans="2:21" s="1" customFormat="1" ht="20.45" customHeight="1" x14ac:dyDescent="0.3">
      <c r="B50" s="972"/>
      <c r="C50" s="972"/>
      <c r="D50" s="971"/>
      <c r="E50" s="971"/>
      <c r="F50" s="971"/>
      <c r="G50" s="971"/>
      <c r="L50" s="5"/>
      <c r="M50" s="5"/>
      <c r="N50" s="5"/>
      <c r="O50" s="5"/>
      <c r="P50" s="5"/>
      <c r="Q50" s="5"/>
      <c r="R50" s="5"/>
      <c r="S50" s="5"/>
      <c r="T50" s="5"/>
      <c r="U50" s="5"/>
    </row>
    <row r="51" spans="2:21" s="1" customFormat="1" ht="20.45" customHeight="1" x14ac:dyDescent="0.3">
      <c r="B51" s="972"/>
      <c r="C51" s="972"/>
      <c r="D51" s="971"/>
      <c r="E51" s="971"/>
      <c r="F51" s="971"/>
      <c r="G51" s="971"/>
      <c r="L51" s="5"/>
      <c r="M51" s="5"/>
      <c r="N51" s="5"/>
      <c r="O51" s="5"/>
      <c r="P51" s="5"/>
      <c r="Q51" s="5"/>
      <c r="R51" s="5"/>
      <c r="S51" s="5"/>
      <c r="T51" s="5"/>
      <c r="U51" s="5"/>
    </row>
    <row r="52" spans="2:21" s="1" customFormat="1" ht="20.45" customHeight="1" x14ac:dyDescent="0.3">
      <c r="B52" s="972" t="s">
        <v>91</v>
      </c>
      <c r="C52" s="972"/>
      <c r="D52" s="970" t="s">
        <v>96</v>
      </c>
      <c r="E52" s="971"/>
      <c r="F52" s="970" t="s">
        <v>97</v>
      </c>
      <c r="G52" s="971"/>
      <c r="L52" s="5"/>
      <c r="M52" s="5"/>
      <c r="N52" s="5"/>
      <c r="O52" s="5"/>
      <c r="P52" s="5"/>
      <c r="Q52" s="5"/>
      <c r="R52" s="5"/>
      <c r="S52" s="5"/>
      <c r="T52" s="5"/>
      <c r="U52" s="5"/>
    </row>
    <row r="53" spans="2:21" s="1" customFormat="1" ht="20.45" customHeight="1" x14ac:dyDescent="0.3">
      <c r="B53" s="972"/>
      <c r="C53" s="972"/>
      <c r="D53" s="971"/>
      <c r="E53" s="971"/>
      <c r="F53" s="971"/>
      <c r="G53" s="971"/>
      <c r="L53" s="5"/>
      <c r="M53" s="5"/>
      <c r="N53" s="5"/>
      <c r="O53" s="5"/>
      <c r="P53" s="5"/>
      <c r="Q53" s="5"/>
      <c r="R53" s="5"/>
      <c r="S53" s="5"/>
      <c r="T53" s="5"/>
      <c r="U53" s="5"/>
    </row>
    <row r="54" spans="2:21" s="1" customFormat="1" ht="20.45" customHeight="1" x14ac:dyDescent="0.3">
      <c r="B54" s="972"/>
      <c r="C54" s="972"/>
      <c r="D54" s="971"/>
      <c r="E54" s="971"/>
      <c r="F54" s="971"/>
      <c r="G54" s="971"/>
      <c r="L54" s="5"/>
      <c r="M54" s="5"/>
      <c r="N54" s="5"/>
      <c r="O54" s="5"/>
      <c r="P54" s="5"/>
      <c r="Q54" s="5"/>
      <c r="R54" s="5"/>
      <c r="S54" s="5"/>
      <c r="T54" s="5"/>
      <c r="U54" s="5"/>
    </row>
    <row r="55" spans="2:21" s="1" customFormat="1" x14ac:dyDescent="0.3">
      <c r="L55" s="5"/>
      <c r="M55" s="5"/>
      <c r="N55" s="5"/>
      <c r="O55" s="5"/>
      <c r="P55" s="5"/>
      <c r="Q55" s="5"/>
      <c r="R55" s="5"/>
      <c r="S55" s="5"/>
      <c r="T55" s="5"/>
      <c r="U55" s="5"/>
    </row>
    <row r="56" spans="2:21" s="5" customFormat="1" ht="27" x14ac:dyDescent="0.3">
      <c r="D56" s="224" t="s">
        <v>85</v>
      </c>
      <c r="E56" s="196">
        <v>2022</v>
      </c>
      <c r="F56" s="8"/>
      <c r="G56" s="227"/>
      <c r="H56" s="227"/>
      <c r="I56" s="227"/>
    </row>
    <row r="57" spans="2:21" s="5" customFormat="1" x14ac:dyDescent="0.3">
      <c r="B57" s="955" t="s">
        <v>98</v>
      </c>
      <c r="C57" s="955"/>
      <c r="D57" s="228" t="str">
        <f>IF(F45="SODDISFACENTE",G57,H57)</f>
        <v>-0,4≤ɣ1≤-0,2</v>
      </c>
      <c r="E57" s="245"/>
      <c r="F57" s="8"/>
      <c r="G57" s="229" t="s">
        <v>99</v>
      </c>
      <c r="H57" s="229" t="s">
        <v>100</v>
      </c>
      <c r="I57" s="227"/>
    </row>
    <row r="58" spans="2:21" s="5" customFormat="1" x14ac:dyDescent="0.3">
      <c r="B58" s="955" t="s">
        <v>101</v>
      </c>
      <c r="C58" s="955"/>
      <c r="D58" s="228" t="str">
        <f>IF(F46="SODDISFACENTE",G58,H58)</f>
        <v>-0,3≤ɣ2≤-0,15</v>
      </c>
      <c r="E58" s="245"/>
      <c r="G58" s="229" t="s">
        <v>102</v>
      </c>
      <c r="H58" s="229" t="s">
        <v>103</v>
      </c>
      <c r="I58" s="227"/>
    </row>
    <row r="59" spans="2:21" s="5" customFormat="1" ht="30" x14ac:dyDescent="0.3">
      <c r="B59" s="955" t="s">
        <v>104</v>
      </c>
      <c r="C59" s="955"/>
      <c r="D59" s="20"/>
      <c r="E59" s="382" t="str">
        <f>IF(OR(E57="",E58=""),"compilazione incompleta",SUM(E57:E58))</f>
        <v>compilazione incompleta</v>
      </c>
      <c r="G59" s="227"/>
      <c r="H59" s="227"/>
      <c r="I59" s="227"/>
    </row>
    <row r="60" spans="2:21" s="5" customFormat="1" ht="30" x14ac:dyDescent="0.3">
      <c r="B60" s="955" t="s">
        <v>105</v>
      </c>
      <c r="C60" s="955"/>
      <c r="D60" s="20"/>
      <c r="E60" s="382" t="str">
        <f>IF(OR(E57="",E58=""),"compilazione incompleta",1+E59)</f>
        <v>compilazione incompleta</v>
      </c>
    </row>
    <row r="61" spans="2:21" s="1" customFormat="1" ht="15" customHeight="1" x14ac:dyDescent="0.3">
      <c r="B61" s="230"/>
      <c r="L61" s="5"/>
      <c r="M61" s="5"/>
      <c r="N61" s="5"/>
      <c r="O61" s="5"/>
      <c r="P61" s="5"/>
      <c r="Q61" s="5"/>
      <c r="R61" s="5"/>
      <c r="S61" s="5"/>
      <c r="T61" s="5"/>
      <c r="U61" s="5"/>
    </row>
    <row r="62" spans="2:21" s="1" customFormat="1" ht="15" customHeight="1" x14ac:dyDescent="0.3">
      <c r="B62" s="231"/>
      <c r="C62" s="232"/>
      <c r="D62" s="968" t="s">
        <v>106</v>
      </c>
      <c r="E62" s="969"/>
      <c r="F62" s="968" t="s">
        <v>95</v>
      </c>
      <c r="G62" s="969"/>
      <c r="L62" s="5"/>
      <c r="M62" s="5"/>
      <c r="N62" s="5"/>
      <c r="O62" s="5"/>
      <c r="P62" s="5"/>
      <c r="Q62" s="5"/>
      <c r="R62" s="5"/>
      <c r="S62" s="5"/>
      <c r="T62" s="5"/>
      <c r="U62" s="5"/>
    </row>
    <row r="63" spans="2:21" s="1" customFormat="1" ht="15" customHeight="1" x14ac:dyDescent="0.3">
      <c r="B63" s="968" t="s">
        <v>107</v>
      </c>
      <c r="C63" s="969"/>
      <c r="D63" s="991" t="s">
        <v>108</v>
      </c>
      <c r="E63" s="992"/>
      <c r="F63" s="991" t="s">
        <v>109</v>
      </c>
      <c r="G63" s="992"/>
      <c r="L63" s="5"/>
      <c r="M63" s="5"/>
      <c r="N63" s="5"/>
      <c r="O63" s="5"/>
      <c r="P63" s="5"/>
      <c r="Q63" s="5"/>
      <c r="R63" s="5"/>
      <c r="S63" s="5"/>
      <c r="T63" s="5"/>
      <c r="U63" s="5"/>
    </row>
    <row r="64" spans="2:21" s="1" customFormat="1" ht="15" customHeight="1" x14ac:dyDescent="0.3">
      <c r="B64" s="968" t="s">
        <v>97</v>
      </c>
      <c r="C64" s="969"/>
      <c r="D64" s="991" t="s">
        <v>110</v>
      </c>
      <c r="E64" s="992"/>
      <c r="F64" s="991" t="s">
        <v>111</v>
      </c>
      <c r="G64" s="992"/>
      <c r="H64" s="8"/>
      <c r="L64" s="5"/>
      <c r="M64" s="5"/>
      <c r="N64" s="5"/>
      <c r="O64" s="5"/>
      <c r="P64" s="5"/>
      <c r="Q64" s="5"/>
      <c r="R64" s="5"/>
      <c r="S64" s="5"/>
      <c r="T64" s="5"/>
      <c r="U64" s="5"/>
    </row>
    <row r="65" spans="2:21" s="1" customFormat="1" ht="15" customHeight="1" x14ac:dyDescent="0.3">
      <c r="L65" s="5"/>
      <c r="M65" s="5"/>
      <c r="N65" s="5"/>
      <c r="O65" s="5"/>
      <c r="P65" s="5"/>
      <c r="Q65" s="5"/>
      <c r="R65" s="5"/>
      <c r="S65" s="5"/>
      <c r="T65" s="5"/>
      <c r="U65" s="5"/>
    </row>
    <row r="66" spans="2:21" s="5" customFormat="1" ht="27" x14ac:dyDescent="0.3">
      <c r="D66" s="224" t="s">
        <v>85</v>
      </c>
      <c r="E66" s="196">
        <v>2022</v>
      </c>
      <c r="F66" s="8"/>
    </row>
    <row r="67" spans="2:21" s="5" customFormat="1" x14ac:dyDescent="0.3">
      <c r="B67" s="993" t="s">
        <v>66</v>
      </c>
      <c r="C67" s="993"/>
      <c r="D67" s="233" t="s">
        <v>112</v>
      </c>
      <c r="E67" s="20">
        <f>IF(D57=H57,IF(D58=G57,0.3,0.4),IF(D58=G58,0.1,0.2))</f>
        <v>0.4</v>
      </c>
      <c r="F67" s="8"/>
    </row>
    <row r="68" spans="2:21" s="5" customFormat="1" x14ac:dyDescent="0.3">
      <c r="B68" s="234"/>
      <c r="C68" s="234"/>
      <c r="D68" s="235"/>
      <c r="F68" s="8"/>
    </row>
    <row r="69" spans="2:21" s="5" customFormat="1" x14ac:dyDescent="0.3">
      <c r="B69" s="966" t="s">
        <v>113</v>
      </c>
      <c r="C69" s="966"/>
      <c r="D69" s="966"/>
      <c r="E69" s="966"/>
      <c r="F69" s="966"/>
      <c r="G69" s="241"/>
    </row>
    <row r="70" spans="2:21" s="5" customFormat="1" x14ac:dyDescent="0.3">
      <c r="B70" s="234"/>
      <c r="C70" s="234"/>
      <c r="D70" s="235"/>
      <c r="F70" s="8"/>
    </row>
    <row r="71" spans="2:21" s="5" customFormat="1" x14ac:dyDescent="0.3">
      <c r="B71" s="966" t="s">
        <v>114</v>
      </c>
      <c r="C71" s="966"/>
      <c r="D71" s="966"/>
      <c r="E71" s="966"/>
      <c r="F71" s="966"/>
      <c r="G71" s="20">
        <f>COUNTA(D9:D12)</f>
        <v>2</v>
      </c>
      <c r="I71" s="8"/>
    </row>
    <row r="72" spans="2:21" s="5" customFormat="1" x14ac:dyDescent="0.3">
      <c r="B72" s="234"/>
      <c r="C72" s="234"/>
      <c r="D72" s="235"/>
      <c r="F72" s="8"/>
    </row>
    <row r="73" spans="2:21" s="5" customFormat="1" ht="15" customHeight="1" x14ac:dyDescent="0.3">
      <c r="D73" s="998" t="s">
        <v>85</v>
      </c>
      <c r="E73" s="982">
        <v>2022</v>
      </c>
      <c r="F73" s="982"/>
      <c r="G73" s="982"/>
      <c r="H73" s="982"/>
      <c r="I73" s="982"/>
    </row>
    <row r="74" spans="2:21" s="5" customFormat="1" x14ac:dyDescent="0.3">
      <c r="D74" s="999"/>
      <c r="E74" s="236">
        <f>$D$9</f>
        <v>0</v>
      </c>
      <c r="F74" s="236">
        <f>$D$10</f>
        <v>0</v>
      </c>
      <c r="G74" s="236" t="str">
        <f>$D$11</f>
        <v>-</v>
      </c>
      <c r="H74" s="236">
        <f>$D$12</f>
        <v>0</v>
      </c>
      <c r="I74" s="236" t="s">
        <v>80</v>
      </c>
    </row>
    <row r="75" spans="2:21" s="5" customFormat="1" x14ac:dyDescent="0.3">
      <c r="B75" s="955" t="s">
        <v>81</v>
      </c>
      <c r="C75" s="955"/>
      <c r="D75" s="233" t="s">
        <v>115</v>
      </c>
      <c r="E75" s="245"/>
      <c r="F75" s="245"/>
      <c r="G75" s="245"/>
      <c r="H75" s="245"/>
      <c r="I75" s="245"/>
    </row>
    <row r="76" spans="2:21" s="1" customFormat="1" x14ac:dyDescent="0.3">
      <c r="L76" s="5"/>
      <c r="M76" s="5"/>
      <c r="N76" s="5"/>
      <c r="O76" s="5"/>
      <c r="P76" s="5"/>
      <c r="Q76" s="5"/>
      <c r="R76" s="5"/>
      <c r="S76" s="5"/>
      <c r="T76" s="5"/>
      <c r="U76" s="5"/>
    </row>
    <row r="77" spans="2:21" s="5" customFormat="1" x14ac:dyDescent="0.3">
      <c r="B77" s="956" t="s">
        <v>116</v>
      </c>
      <c r="C77" s="957"/>
      <c r="D77" s="957"/>
      <c r="E77" s="957"/>
      <c r="F77" s="957"/>
      <c r="G77" s="957"/>
      <c r="H77" s="957"/>
      <c r="I77" s="957"/>
      <c r="J77" s="957"/>
      <c r="K77" s="958"/>
    </row>
    <row r="78" spans="2:21" s="5" customFormat="1" x14ac:dyDescent="0.3"/>
    <row r="79" spans="2:21" s="5" customFormat="1" ht="45.75" customHeight="1" x14ac:dyDescent="0.3">
      <c r="B79" s="997" t="s">
        <v>117</v>
      </c>
      <c r="C79" s="997"/>
      <c r="D79" s="994" t="str">
        <f>IF(OR(E57="",E58=""),"compilazione incompleta",IF(E60&lt;=0.5,"LIVELLO INSODDISFACENTE O INTERMEDIO","LIVELLO AVANZATO"))</f>
        <v>compilazione incompleta</v>
      </c>
      <c r="E79" s="994"/>
    </row>
    <row r="80" spans="2:21" s="5" customFormat="1" x14ac:dyDescent="0.3"/>
    <row r="81" spans="2:21" s="5" customFormat="1" x14ac:dyDescent="0.3">
      <c r="E81" s="138">
        <v>2020</v>
      </c>
      <c r="J81" s="8"/>
    </row>
    <row r="82" spans="2:21" s="5" customFormat="1" ht="19.5" x14ac:dyDescent="0.4">
      <c r="B82" s="967" t="s">
        <v>118</v>
      </c>
      <c r="C82" s="967"/>
      <c r="D82" s="20" t="s">
        <v>119</v>
      </c>
      <c r="E82" s="246"/>
      <c r="J82" s="8"/>
    </row>
    <row r="83" spans="2:21" s="5" customFormat="1" ht="19.5" x14ac:dyDescent="0.4">
      <c r="B83" s="967"/>
      <c r="C83" s="967"/>
      <c r="D83" s="20" t="s">
        <v>120</v>
      </c>
      <c r="E83" s="246"/>
      <c r="J83" s="8"/>
    </row>
    <row r="84" spans="2:21" s="5" customFormat="1" ht="19.5" x14ac:dyDescent="0.4">
      <c r="B84" s="967"/>
      <c r="C84" s="967"/>
      <c r="D84" s="20" t="s">
        <v>121</v>
      </c>
      <c r="E84" s="237">
        <f>SUM(E82:E83)</f>
        <v>0</v>
      </c>
      <c r="J84" s="8"/>
    </row>
    <row r="85" spans="2:21" s="5" customFormat="1" ht="19.5" x14ac:dyDescent="0.4">
      <c r="B85" s="967" t="s">
        <v>122</v>
      </c>
      <c r="C85" s="967"/>
      <c r="D85" s="20" t="s">
        <v>123</v>
      </c>
      <c r="E85" s="246"/>
      <c r="J85" s="8"/>
    </row>
    <row r="86" spans="2:21" s="5" customFormat="1" ht="18.75" x14ac:dyDescent="0.35">
      <c r="B86" s="955" t="s">
        <v>124</v>
      </c>
      <c r="C86" s="955"/>
      <c r="D86" s="955"/>
      <c r="E86" s="238" t="e">
        <f>(E84*100)/(E85*1000)</f>
        <v>#DIV/0!</v>
      </c>
      <c r="G86" s="8"/>
      <c r="J86" s="8"/>
    </row>
    <row r="87" spans="2:21" s="5" customFormat="1" x14ac:dyDescent="0.3">
      <c r="B87" s="966" t="s">
        <v>125</v>
      </c>
      <c r="C87" s="966"/>
      <c r="D87" s="966"/>
      <c r="E87" s="247"/>
      <c r="J87" s="8"/>
      <c r="N87" s="8"/>
    </row>
    <row r="88" spans="2:21" s="1" customFormat="1" x14ac:dyDescent="0.3">
      <c r="L88" s="5"/>
      <c r="M88" s="5"/>
      <c r="N88" s="5"/>
      <c r="O88" s="5"/>
      <c r="P88" s="5"/>
      <c r="Q88" s="5"/>
      <c r="R88" s="5"/>
      <c r="S88" s="5"/>
      <c r="T88" s="5"/>
      <c r="U88" s="5"/>
    </row>
    <row r="89" spans="2:21" s="1" customFormat="1" ht="15" customHeight="1" x14ac:dyDescent="0.3">
      <c r="B89" s="206"/>
      <c r="C89" s="206"/>
      <c r="D89" s="973" t="s">
        <v>126</v>
      </c>
      <c r="E89" s="973"/>
      <c r="F89" s="973" t="s">
        <v>127</v>
      </c>
      <c r="G89" s="973"/>
      <c r="L89" s="5"/>
      <c r="M89" s="5"/>
      <c r="N89" s="5"/>
      <c r="O89" s="5"/>
      <c r="P89" s="5"/>
      <c r="Q89" s="5"/>
      <c r="R89" s="5"/>
      <c r="S89" s="5"/>
      <c r="T89" s="5"/>
      <c r="U89" s="5"/>
    </row>
    <row r="90" spans="2:21" s="1" customFormat="1" x14ac:dyDescent="0.3">
      <c r="B90" s="207"/>
      <c r="C90" s="206"/>
      <c r="D90" s="973"/>
      <c r="E90" s="973"/>
      <c r="F90" s="973"/>
      <c r="G90" s="973"/>
      <c r="L90" s="5"/>
      <c r="M90" s="5"/>
      <c r="N90" s="5"/>
      <c r="O90" s="5"/>
      <c r="P90" s="5"/>
      <c r="Q90" s="5"/>
      <c r="R90" s="5"/>
      <c r="S90" s="5"/>
      <c r="T90" s="5"/>
      <c r="U90" s="5"/>
    </row>
    <row r="91" spans="2:21" s="1" customFormat="1" ht="15" customHeight="1" x14ac:dyDescent="0.3">
      <c r="B91" s="974" t="s">
        <v>128</v>
      </c>
      <c r="C91" s="975" t="s">
        <v>129</v>
      </c>
      <c r="D91" s="976" t="s">
        <v>130</v>
      </c>
      <c r="E91" s="977"/>
      <c r="F91" s="976" t="s">
        <v>131</v>
      </c>
      <c r="G91" s="977"/>
      <c r="L91" s="5"/>
      <c r="M91" s="5"/>
      <c r="N91" s="5"/>
      <c r="O91" s="5"/>
      <c r="P91" s="5"/>
      <c r="Q91" s="5"/>
      <c r="R91" s="5"/>
      <c r="S91" s="5"/>
      <c r="T91" s="5"/>
      <c r="U91" s="5"/>
    </row>
    <row r="92" spans="2:21" s="1" customFormat="1" x14ac:dyDescent="0.3">
      <c r="B92" s="974"/>
      <c r="C92" s="975"/>
      <c r="D92" s="978"/>
      <c r="E92" s="978"/>
      <c r="F92" s="978"/>
      <c r="G92" s="978"/>
      <c r="L92" s="5"/>
      <c r="M92" s="5"/>
      <c r="N92" s="5"/>
      <c r="O92" s="5"/>
      <c r="P92" s="5"/>
      <c r="Q92" s="5"/>
      <c r="R92" s="5"/>
      <c r="S92" s="5"/>
      <c r="T92" s="5"/>
      <c r="U92" s="5"/>
    </row>
    <row r="93" spans="2:21" s="1" customFormat="1" x14ac:dyDescent="0.3">
      <c r="B93" s="974"/>
      <c r="C93" s="975"/>
      <c r="D93" s="978"/>
      <c r="E93" s="978"/>
      <c r="F93" s="978"/>
      <c r="G93" s="978"/>
      <c r="L93" s="5"/>
      <c r="M93" s="5"/>
      <c r="N93" s="5"/>
      <c r="O93" s="5"/>
      <c r="P93" s="5"/>
      <c r="Q93" s="5"/>
      <c r="R93" s="5"/>
      <c r="S93" s="5"/>
      <c r="T93" s="5"/>
      <c r="U93" s="5"/>
    </row>
    <row r="94" spans="2:21" s="1" customFormat="1" x14ac:dyDescent="0.3">
      <c r="B94" s="974"/>
      <c r="C94" s="975"/>
      <c r="D94" s="978"/>
      <c r="E94" s="978"/>
      <c r="F94" s="978"/>
      <c r="G94" s="978"/>
      <c r="L94" s="5"/>
      <c r="M94" s="5"/>
      <c r="N94" s="5"/>
      <c r="O94" s="5"/>
      <c r="P94" s="5"/>
      <c r="Q94" s="5"/>
      <c r="R94" s="5"/>
      <c r="S94" s="5"/>
      <c r="T94" s="5"/>
      <c r="U94" s="5"/>
    </row>
    <row r="95" spans="2:21" s="1" customFormat="1" x14ac:dyDescent="0.3">
      <c r="B95" s="974"/>
      <c r="C95" s="975"/>
      <c r="D95" s="978"/>
      <c r="E95" s="978"/>
      <c r="F95" s="978"/>
      <c r="G95" s="978"/>
      <c r="L95" s="5"/>
      <c r="M95" s="5"/>
      <c r="N95" s="5"/>
      <c r="O95" s="5"/>
      <c r="P95" s="5"/>
      <c r="Q95" s="5"/>
      <c r="R95" s="5"/>
      <c r="S95" s="5"/>
      <c r="T95" s="5"/>
      <c r="U95" s="5"/>
    </row>
    <row r="96" spans="2:21" s="1" customFormat="1" ht="15" customHeight="1" x14ac:dyDescent="0.3">
      <c r="B96" s="974"/>
      <c r="C96" s="975" t="s">
        <v>132</v>
      </c>
      <c r="D96" s="976" t="s">
        <v>131</v>
      </c>
      <c r="E96" s="977"/>
      <c r="F96" s="976" t="s">
        <v>133</v>
      </c>
      <c r="G96" s="977"/>
      <c r="L96" s="5"/>
      <c r="M96" s="5"/>
      <c r="N96" s="5"/>
      <c r="O96" s="5"/>
      <c r="P96" s="5"/>
      <c r="Q96" s="5"/>
      <c r="R96" s="5"/>
      <c r="S96" s="5"/>
      <c r="T96" s="5"/>
      <c r="U96" s="5"/>
    </row>
    <row r="97" spans="2:21" s="1" customFormat="1" x14ac:dyDescent="0.3">
      <c r="B97" s="974"/>
      <c r="C97" s="975"/>
      <c r="D97" s="978"/>
      <c r="E97" s="978"/>
      <c r="F97" s="978"/>
      <c r="G97" s="978"/>
      <c r="L97" s="5"/>
      <c r="M97" s="5"/>
      <c r="N97" s="5"/>
      <c r="O97" s="5"/>
      <c r="P97" s="5"/>
      <c r="Q97" s="5"/>
      <c r="R97" s="5"/>
      <c r="S97" s="5"/>
      <c r="T97" s="5"/>
      <c r="U97" s="5"/>
    </row>
    <row r="98" spans="2:21" s="1" customFormat="1" x14ac:dyDescent="0.3">
      <c r="B98" s="974"/>
      <c r="C98" s="975"/>
      <c r="D98" s="978"/>
      <c r="E98" s="978"/>
      <c r="F98" s="978"/>
      <c r="G98" s="978"/>
      <c r="L98" s="5"/>
      <c r="M98" s="5"/>
      <c r="N98" s="5"/>
      <c r="O98" s="5"/>
      <c r="P98" s="5"/>
      <c r="Q98" s="5"/>
      <c r="R98" s="5"/>
      <c r="S98" s="5"/>
      <c r="T98" s="5"/>
      <c r="U98" s="5"/>
    </row>
    <row r="99" spans="2:21" s="1" customFormat="1" x14ac:dyDescent="0.3">
      <c r="B99" s="974"/>
      <c r="C99" s="975"/>
      <c r="D99" s="978"/>
      <c r="E99" s="978"/>
      <c r="F99" s="978"/>
      <c r="G99" s="978"/>
      <c r="L99" s="5"/>
      <c r="M99" s="5"/>
      <c r="N99" s="5"/>
      <c r="O99" s="5"/>
      <c r="P99" s="5"/>
      <c r="Q99" s="5"/>
      <c r="R99" s="5"/>
      <c r="S99" s="5"/>
      <c r="T99" s="5"/>
      <c r="U99" s="5"/>
    </row>
    <row r="100" spans="2:21" s="1" customFormat="1" x14ac:dyDescent="0.3">
      <c r="B100" s="974"/>
      <c r="C100" s="975"/>
      <c r="D100" s="978"/>
      <c r="E100" s="978"/>
      <c r="F100" s="978"/>
      <c r="G100" s="978"/>
      <c r="H100" s="8"/>
      <c r="I100" s="220"/>
      <c r="L100" s="5"/>
      <c r="M100" s="5"/>
      <c r="N100" s="5"/>
      <c r="O100" s="5"/>
      <c r="P100" s="5"/>
      <c r="Q100" s="5"/>
      <c r="R100" s="5"/>
      <c r="S100" s="5"/>
      <c r="T100" s="5"/>
      <c r="U100" s="5"/>
    </row>
    <row r="101" spans="2:21" s="1" customFormat="1" x14ac:dyDescent="0.3">
      <c r="L101" s="5"/>
      <c r="M101" s="5"/>
      <c r="N101" s="5"/>
      <c r="O101" s="5"/>
      <c r="P101" s="5"/>
      <c r="Q101" s="5"/>
      <c r="R101" s="5"/>
      <c r="S101" s="5"/>
      <c r="T101" s="5"/>
      <c r="U101" s="5"/>
    </row>
    <row r="102" spans="2:21" s="5" customFormat="1" ht="27" x14ac:dyDescent="0.3">
      <c r="D102" s="224" t="s">
        <v>85</v>
      </c>
      <c r="E102" s="196">
        <v>2022</v>
      </c>
      <c r="F102" s="8"/>
      <c r="G102" s="8"/>
      <c r="H102" s="8"/>
      <c r="I102" s="8"/>
    </row>
    <row r="103" spans="2:21" s="5" customFormat="1" ht="19.5" x14ac:dyDescent="0.4">
      <c r="B103" s="955" t="s">
        <v>134</v>
      </c>
      <c r="C103" s="955"/>
      <c r="D103" s="233" t="e">
        <f>IF(D79="LIVELLO AVANZATO",IF(E86&lt;=E87,H104,G104),IF(E86&lt;=E87,H103,G103))</f>
        <v>#DIV/0!</v>
      </c>
      <c r="E103" s="242"/>
      <c r="F103" s="8"/>
      <c r="G103" s="229" t="s">
        <v>135</v>
      </c>
      <c r="H103" s="229" t="s">
        <v>136</v>
      </c>
      <c r="I103" s="274"/>
    </row>
    <row r="104" spans="2:21" s="5" customFormat="1" ht="19.5" x14ac:dyDescent="0.4">
      <c r="F104" s="8"/>
      <c r="G104" s="229" t="s">
        <v>136</v>
      </c>
      <c r="H104" s="229" t="s">
        <v>137</v>
      </c>
      <c r="I104" s="274"/>
    </row>
    <row r="105" spans="2:21" s="5" customFormat="1" x14ac:dyDescent="0.3">
      <c r="B105" s="979" t="s">
        <v>138</v>
      </c>
      <c r="C105" s="980"/>
      <c r="D105" s="980"/>
      <c r="E105" s="980"/>
      <c r="F105" s="980"/>
      <c r="G105" s="980"/>
      <c r="H105" s="980"/>
      <c r="I105" s="980"/>
      <c r="J105" s="980"/>
      <c r="K105" s="981"/>
    </row>
    <row r="106" spans="2:21" s="5" customFormat="1" x14ac:dyDescent="0.3">
      <c r="J106" s="8"/>
      <c r="N106" s="8"/>
    </row>
    <row r="107" spans="2:21" s="5" customFormat="1" x14ac:dyDescent="0.3">
      <c r="D107" s="224" t="s">
        <v>139</v>
      </c>
      <c r="E107" s="196">
        <v>2022</v>
      </c>
      <c r="J107" s="8"/>
      <c r="N107" s="8"/>
    </row>
    <row r="108" spans="2:21" s="5" customFormat="1" ht="18.75" x14ac:dyDescent="0.35">
      <c r="B108" s="955" t="s">
        <v>140</v>
      </c>
      <c r="C108" s="955"/>
      <c r="D108" s="239">
        <f>MAX(MIN(8.6%-(O18-E103+E38+E39),3%),0)</f>
        <v>0.03</v>
      </c>
      <c r="E108" s="242"/>
      <c r="G108" s="8"/>
    </row>
    <row r="109" spans="2:21" s="1" customFormat="1" x14ac:dyDescent="0.3">
      <c r="L109" s="5"/>
      <c r="M109" s="5"/>
      <c r="N109" s="5"/>
      <c r="O109" s="5"/>
      <c r="P109" s="5"/>
      <c r="Q109" s="5"/>
      <c r="R109" s="5"/>
      <c r="S109" s="5"/>
      <c r="T109" s="5"/>
      <c r="U109" s="5"/>
    </row>
    <row r="110" spans="2:21" s="1" customFormat="1" x14ac:dyDescent="0.3">
      <c r="L110" s="5"/>
      <c r="M110" s="5"/>
      <c r="N110" s="5"/>
      <c r="O110" s="5"/>
      <c r="P110" s="5"/>
      <c r="Q110" s="5"/>
      <c r="R110" s="5"/>
      <c r="S110" s="5"/>
      <c r="T110" s="5"/>
      <c r="U110" s="5"/>
    </row>
    <row r="111" spans="2:21" s="1" customFormat="1" x14ac:dyDescent="0.3">
      <c r="L111" s="5"/>
      <c r="M111" s="5"/>
      <c r="N111" s="5"/>
      <c r="O111" s="5"/>
      <c r="P111" s="5"/>
      <c r="Q111" s="5"/>
      <c r="R111" s="5"/>
      <c r="S111" s="5"/>
      <c r="T111" s="5"/>
      <c r="U111" s="5"/>
    </row>
    <row r="112" spans="2:21" s="1" customFormat="1" x14ac:dyDescent="0.3">
      <c r="L112" s="5"/>
      <c r="M112" s="5"/>
      <c r="N112" s="5"/>
      <c r="O112" s="5"/>
      <c r="P112" s="5"/>
      <c r="Q112" s="5"/>
      <c r="R112" s="5"/>
      <c r="S112" s="5"/>
      <c r="T112" s="5"/>
      <c r="U112" s="5"/>
    </row>
    <row r="113" spans="12:21" s="1" customFormat="1" x14ac:dyDescent="0.3">
      <c r="L113" s="5"/>
      <c r="M113" s="5"/>
      <c r="N113" s="5"/>
      <c r="O113" s="5"/>
      <c r="P113" s="5"/>
      <c r="Q113" s="5"/>
      <c r="R113" s="5"/>
      <c r="S113" s="5"/>
      <c r="T113" s="5"/>
      <c r="U113" s="5"/>
    </row>
    <row r="114" spans="12:21" s="1" customFormat="1" x14ac:dyDescent="0.3">
      <c r="L114" s="5"/>
      <c r="M114" s="5"/>
      <c r="N114" s="5"/>
      <c r="O114" s="5"/>
      <c r="P114" s="5"/>
      <c r="Q114" s="5"/>
      <c r="R114" s="5"/>
      <c r="S114" s="5"/>
      <c r="T114" s="5"/>
      <c r="U114" s="5"/>
    </row>
    <row r="115" spans="12:21" s="1" customFormat="1" x14ac:dyDescent="0.3">
      <c r="L115" s="5"/>
      <c r="M115" s="5"/>
      <c r="N115" s="5"/>
      <c r="O115" s="5"/>
      <c r="P115" s="5"/>
      <c r="Q115" s="5"/>
      <c r="R115" s="5"/>
      <c r="S115" s="5"/>
      <c r="T115" s="5"/>
      <c r="U115" s="5"/>
    </row>
    <row r="116" spans="12:21" s="1" customFormat="1" x14ac:dyDescent="0.3">
      <c r="L116" s="5"/>
      <c r="M116" s="5"/>
      <c r="N116" s="5"/>
      <c r="O116" s="5"/>
      <c r="P116" s="5"/>
      <c r="Q116" s="5"/>
      <c r="R116" s="5"/>
      <c r="S116" s="5"/>
      <c r="T116" s="5"/>
      <c r="U116" s="5"/>
    </row>
    <row r="117" spans="12:21" s="1" customFormat="1" x14ac:dyDescent="0.3">
      <c r="L117" s="5"/>
      <c r="M117" s="5"/>
      <c r="N117" s="5"/>
      <c r="O117" s="5"/>
      <c r="P117" s="5"/>
      <c r="Q117" s="5"/>
      <c r="R117" s="5"/>
      <c r="S117" s="5"/>
      <c r="T117" s="5"/>
      <c r="U117" s="5"/>
    </row>
    <row r="118" spans="12:21" s="1" customFormat="1" x14ac:dyDescent="0.3">
      <c r="L118" s="5"/>
      <c r="M118" s="5"/>
      <c r="N118" s="5"/>
      <c r="O118" s="5"/>
      <c r="P118" s="5"/>
      <c r="Q118" s="5"/>
      <c r="R118" s="5"/>
      <c r="S118" s="5"/>
      <c r="T118" s="5"/>
      <c r="U118" s="5"/>
    </row>
    <row r="119" spans="12:21" s="1" customFormat="1" x14ac:dyDescent="0.3">
      <c r="L119" s="5"/>
      <c r="M119" s="5"/>
      <c r="N119" s="5"/>
      <c r="O119" s="5"/>
      <c r="P119" s="5"/>
      <c r="Q119" s="5"/>
      <c r="R119" s="5"/>
      <c r="S119" s="5"/>
      <c r="T119" s="5"/>
      <c r="U119" s="5"/>
    </row>
    <row r="120" spans="12:21" s="1" customFormat="1" x14ac:dyDescent="0.3">
      <c r="L120" s="5"/>
      <c r="M120" s="5"/>
      <c r="N120" s="5"/>
      <c r="O120" s="5"/>
      <c r="P120" s="5"/>
      <c r="Q120" s="5"/>
      <c r="R120" s="5"/>
      <c r="S120" s="5"/>
      <c r="T120" s="5"/>
      <c r="U120" s="5"/>
    </row>
    <row r="121" spans="12:21" s="1" customFormat="1" x14ac:dyDescent="0.3">
      <c r="L121" s="5"/>
      <c r="M121" s="5"/>
      <c r="N121" s="5"/>
      <c r="O121" s="5"/>
      <c r="P121" s="5"/>
      <c r="Q121" s="5"/>
      <c r="R121" s="5"/>
      <c r="S121" s="5"/>
      <c r="T121" s="5"/>
      <c r="U121" s="5"/>
    </row>
    <row r="122" spans="12:21" s="1" customFormat="1" x14ac:dyDescent="0.3">
      <c r="L122" s="5"/>
      <c r="M122" s="5"/>
      <c r="N122" s="5"/>
      <c r="O122" s="5"/>
      <c r="P122" s="5"/>
      <c r="Q122" s="5"/>
      <c r="R122" s="5"/>
      <c r="S122" s="5"/>
      <c r="T122" s="5"/>
      <c r="U122" s="5"/>
    </row>
    <row r="123" spans="12:21" s="1" customFormat="1" x14ac:dyDescent="0.3">
      <c r="L123" s="5"/>
      <c r="M123" s="5"/>
      <c r="N123" s="5"/>
      <c r="O123" s="5"/>
      <c r="P123" s="5"/>
      <c r="Q123" s="5"/>
      <c r="R123" s="5"/>
      <c r="S123" s="5"/>
      <c r="T123" s="5"/>
      <c r="U123" s="5"/>
    </row>
    <row r="124" spans="12:21" s="1" customFormat="1" x14ac:dyDescent="0.3">
      <c r="L124" s="5"/>
      <c r="M124" s="5"/>
      <c r="N124" s="5"/>
      <c r="O124" s="5"/>
      <c r="P124" s="5"/>
      <c r="Q124" s="5"/>
      <c r="R124" s="5"/>
      <c r="S124" s="5"/>
      <c r="T124" s="5"/>
      <c r="U124" s="5"/>
    </row>
    <row r="125" spans="12:21" s="1" customFormat="1" x14ac:dyDescent="0.3">
      <c r="L125" s="5"/>
      <c r="M125" s="5"/>
      <c r="N125" s="5"/>
      <c r="O125" s="5"/>
      <c r="P125" s="5"/>
      <c r="Q125" s="5"/>
      <c r="R125" s="5"/>
      <c r="S125" s="5"/>
      <c r="T125" s="5"/>
      <c r="U125" s="5"/>
    </row>
    <row r="126" spans="12:21" s="1" customFormat="1" x14ac:dyDescent="0.3">
      <c r="L126" s="5"/>
      <c r="M126" s="5"/>
      <c r="N126" s="5"/>
      <c r="O126" s="5"/>
      <c r="P126" s="5"/>
      <c r="Q126" s="5"/>
      <c r="R126" s="5"/>
      <c r="S126" s="5"/>
      <c r="T126" s="5"/>
      <c r="U126" s="5"/>
    </row>
    <row r="127" spans="12:21" s="1" customFormat="1" x14ac:dyDescent="0.3">
      <c r="L127" s="5"/>
      <c r="M127" s="5"/>
      <c r="N127" s="5"/>
      <c r="O127" s="5"/>
      <c r="P127" s="5"/>
      <c r="Q127" s="5"/>
      <c r="R127" s="5"/>
      <c r="S127" s="5"/>
      <c r="T127" s="5"/>
      <c r="U127" s="5"/>
    </row>
    <row r="128" spans="12:21" s="1" customFormat="1" x14ac:dyDescent="0.3">
      <c r="L128" s="5"/>
      <c r="M128" s="5"/>
      <c r="N128" s="5"/>
      <c r="O128" s="5"/>
      <c r="P128" s="5"/>
      <c r="Q128" s="5"/>
      <c r="R128" s="5"/>
      <c r="S128" s="5"/>
      <c r="T128" s="5"/>
      <c r="U128" s="5"/>
    </row>
    <row r="129" spans="12:21" s="1" customFormat="1" x14ac:dyDescent="0.3">
      <c r="L129" s="5"/>
      <c r="M129" s="5"/>
      <c r="N129" s="5"/>
      <c r="O129" s="5"/>
      <c r="P129" s="5"/>
      <c r="Q129" s="5"/>
      <c r="R129" s="5"/>
      <c r="S129" s="5"/>
      <c r="T129" s="5"/>
      <c r="U129" s="5"/>
    </row>
    <row r="130" spans="12:21" s="1" customFormat="1" x14ac:dyDescent="0.3">
      <c r="L130" s="5"/>
      <c r="M130" s="5"/>
      <c r="N130" s="5"/>
      <c r="O130" s="5"/>
      <c r="P130" s="5"/>
      <c r="Q130" s="5"/>
      <c r="R130" s="5"/>
      <c r="S130" s="5"/>
      <c r="T130" s="5"/>
      <c r="U130" s="5"/>
    </row>
    <row r="131" spans="12:21" s="1" customFormat="1" x14ac:dyDescent="0.3">
      <c r="L131" s="5"/>
      <c r="M131" s="5"/>
      <c r="N131" s="5"/>
      <c r="O131" s="5"/>
      <c r="P131" s="5"/>
      <c r="Q131" s="5"/>
      <c r="R131" s="5"/>
      <c r="S131" s="5"/>
      <c r="T131" s="5"/>
      <c r="U131" s="5"/>
    </row>
    <row r="132" spans="12:21" s="1" customFormat="1" x14ac:dyDescent="0.3">
      <c r="L132" s="5"/>
      <c r="M132" s="5"/>
      <c r="N132" s="5"/>
      <c r="O132" s="5"/>
      <c r="P132" s="5"/>
      <c r="Q132" s="5"/>
      <c r="R132" s="5"/>
      <c r="S132" s="5"/>
      <c r="T132" s="5"/>
      <c r="U132" s="5"/>
    </row>
    <row r="133" spans="12:21" s="1" customFormat="1" x14ac:dyDescent="0.3">
      <c r="L133" s="5"/>
      <c r="M133" s="5"/>
      <c r="N133" s="5"/>
      <c r="O133" s="5"/>
      <c r="P133" s="5"/>
      <c r="Q133" s="5"/>
      <c r="R133" s="5"/>
      <c r="S133" s="5"/>
      <c r="T133" s="5"/>
      <c r="U133" s="5"/>
    </row>
    <row r="134" spans="12:21" s="1" customFormat="1" x14ac:dyDescent="0.3">
      <c r="L134" s="5"/>
      <c r="M134" s="5"/>
      <c r="N134" s="5"/>
      <c r="O134" s="5"/>
      <c r="P134" s="5"/>
      <c r="Q134" s="5"/>
      <c r="R134" s="5"/>
      <c r="S134" s="5"/>
      <c r="T134" s="5"/>
      <c r="U134" s="5"/>
    </row>
    <row r="135" spans="12:21" s="1" customFormat="1" x14ac:dyDescent="0.3">
      <c r="L135" s="5"/>
      <c r="M135" s="5"/>
      <c r="N135" s="5"/>
      <c r="O135" s="5"/>
      <c r="P135" s="5"/>
      <c r="Q135" s="5"/>
      <c r="R135" s="5"/>
      <c r="S135" s="5"/>
      <c r="T135" s="5"/>
      <c r="U135" s="5"/>
    </row>
    <row r="136" spans="12:21" s="1" customFormat="1" x14ac:dyDescent="0.3">
      <c r="L136" s="5"/>
      <c r="M136" s="5"/>
      <c r="N136" s="5"/>
      <c r="O136" s="5"/>
      <c r="P136" s="5"/>
      <c r="Q136" s="5"/>
      <c r="R136" s="5"/>
      <c r="S136" s="5"/>
      <c r="T136" s="5"/>
      <c r="U136" s="5"/>
    </row>
    <row r="137" spans="12:21" s="1" customFormat="1" x14ac:dyDescent="0.3">
      <c r="L137" s="5"/>
      <c r="M137" s="5"/>
      <c r="N137" s="5"/>
      <c r="O137" s="5"/>
      <c r="P137" s="5"/>
      <c r="Q137" s="5"/>
      <c r="R137" s="5"/>
      <c r="S137" s="5"/>
      <c r="T137" s="5"/>
      <c r="U137" s="5"/>
    </row>
    <row r="138" spans="12:21" s="1" customFormat="1" x14ac:dyDescent="0.3">
      <c r="L138" s="5"/>
      <c r="M138" s="5"/>
      <c r="N138" s="5"/>
      <c r="O138" s="5"/>
      <c r="P138" s="5"/>
      <c r="Q138" s="5"/>
      <c r="R138" s="5"/>
      <c r="S138" s="5"/>
      <c r="T138" s="5"/>
      <c r="U138" s="5"/>
    </row>
    <row r="139" spans="12:21" s="1" customFormat="1" x14ac:dyDescent="0.3">
      <c r="L139" s="5"/>
      <c r="M139" s="5"/>
      <c r="N139" s="5"/>
      <c r="O139" s="5"/>
      <c r="P139" s="5"/>
      <c r="Q139" s="5"/>
      <c r="R139" s="5"/>
      <c r="S139" s="5"/>
      <c r="T139" s="5"/>
      <c r="U139" s="5"/>
    </row>
    <row r="140" spans="12:21" s="1" customFormat="1" x14ac:dyDescent="0.3">
      <c r="L140" s="5"/>
      <c r="M140" s="5"/>
      <c r="N140" s="5"/>
      <c r="O140" s="5"/>
      <c r="P140" s="5"/>
      <c r="Q140" s="5"/>
      <c r="R140" s="5"/>
      <c r="S140" s="5"/>
      <c r="T140" s="5"/>
      <c r="U140" s="5"/>
    </row>
    <row r="141" spans="12:21" s="1" customFormat="1" x14ac:dyDescent="0.3">
      <c r="L141" s="5"/>
      <c r="M141" s="5"/>
      <c r="N141" s="5"/>
      <c r="O141" s="5"/>
      <c r="P141" s="5"/>
      <c r="Q141" s="5"/>
      <c r="R141" s="5"/>
      <c r="S141" s="5"/>
      <c r="T141" s="5"/>
      <c r="U141" s="5"/>
    </row>
    <row r="142" spans="12:21" s="1" customFormat="1" x14ac:dyDescent="0.3">
      <c r="L142" s="5"/>
      <c r="M142" s="5"/>
      <c r="N142" s="5"/>
      <c r="O142" s="5"/>
      <c r="P142" s="5"/>
      <c r="Q142" s="5"/>
      <c r="R142" s="5"/>
      <c r="S142" s="5"/>
      <c r="T142" s="5"/>
      <c r="U142" s="5"/>
    </row>
    <row r="143" spans="12:21" s="1" customFormat="1" x14ac:dyDescent="0.3">
      <c r="L143" s="5"/>
      <c r="M143" s="5"/>
      <c r="N143" s="5"/>
      <c r="O143" s="5"/>
      <c r="P143" s="5"/>
      <c r="Q143" s="5"/>
      <c r="R143" s="5"/>
      <c r="S143" s="5"/>
      <c r="T143" s="5"/>
      <c r="U143" s="5"/>
    </row>
    <row r="144" spans="12:21" s="1" customFormat="1" x14ac:dyDescent="0.3">
      <c r="L144" s="5"/>
      <c r="M144" s="5"/>
      <c r="N144" s="5"/>
      <c r="O144" s="5"/>
      <c r="P144" s="5"/>
      <c r="Q144" s="5"/>
      <c r="R144" s="5"/>
      <c r="S144" s="5"/>
      <c r="T144" s="5"/>
      <c r="U144" s="5"/>
    </row>
    <row r="145" spans="12:21" s="1" customFormat="1" x14ac:dyDescent="0.3">
      <c r="L145" s="5"/>
      <c r="M145" s="5"/>
      <c r="N145" s="5"/>
      <c r="O145" s="5"/>
      <c r="P145" s="5"/>
      <c r="Q145" s="5"/>
      <c r="R145" s="5"/>
      <c r="S145" s="5"/>
      <c r="T145" s="5"/>
      <c r="U145" s="5"/>
    </row>
    <row r="146" spans="12:21" s="1" customFormat="1" x14ac:dyDescent="0.3">
      <c r="L146" s="5"/>
      <c r="M146" s="5"/>
      <c r="N146" s="5"/>
      <c r="O146" s="5"/>
      <c r="P146" s="5"/>
      <c r="Q146" s="5"/>
      <c r="R146" s="5"/>
      <c r="S146" s="5"/>
      <c r="T146" s="5"/>
      <c r="U146" s="5"/>
    </row>
    <row r="147" spans="12:21" s="1" customFormat="1" x14ac:dyDescent="0.3">
      <c r="L147" s="5"/>
      <c r="M147" s="5"/>
      <c r="N147" s="5"/>
      <c r="O147" s="5"/>
      <c r="P147" s="5"/>
      <c r="Q147" s="5"/>
      <c r="R147" s="5"/>
      <c r="S147" s="5"/>
      <c r="T147" s="5"/>
      <c r="U147" s="5"/>
    </row>
    <row r="148" spans="12:21" s="1" customFormat="1" x14ac:dyDescent="0.3">
      <c r="L148" s="5"/>
      <c r="M148" s="5"/>
      <c r="N148" s="5"/>
      <c r="O148" s="5"/>
      <c r="P148" s="5"/>
      <c r="Q148" s="5"/>
      <c r="R148" s="5"/>
      <c r="S148" s="5"/>
      <c r="T148" s="5"/>
      <c r="U148" s="5"/>
    </row>
    <row r="149" spans="12:21" s="1" customFormat="1" x14ac:dyDescent="0.3">
      <c r="L149" s="5"/>
      <c r="M149" s="5"/>
      <c r="N149" s="5"/>
      <c r="O149" s="5"/>
      <c r="P149" s="5"/>
      <c r="Q149" s="5"/>
      <c r="R149" s="5"/>
      <c r="S149" s="5"/>
      <c r="T149" s="5"/>
      <c r="U149" s="5"/>
    </row>
    <row r="150" spans="12:21" s="1" customFormat="1" x14ac:dyDescent="0.3">
      <c r="L150" s="5"/>
      <c r="M150" s="5"/>
      <c r="N150" s="5"/>
      <c r="O150" s="5"/>
      <c r="P150" s="5"/>
      <c r="Q150" s="5"/>
      <c r="R150" s="5"/>
      <c r="S150" s="5"/>
      <c r="T150" s="5"/>
      <c r="U150" s="5"/>
    </row>
    <row r="151" spans="12:21" s="1" customFormat="1" x14ac:dyDescent="0.3">
      <c r="L151" s="5"/>
      <c r="M151" s="5"/>
      <c r="N151" s="5"/>
      <c r="O151" s="5"/>
      <c r="P151" s="5"/>
      <c r="Q151" s="5"/>
      <c r="R151" s="5"/>
      <c r="S151" s="5"/>
      <c r="T151" s="5"/>
      <c r="U151" s="5"/>
    </row>
    <row r="152" spans="12:21" s="1" customFormat="1" x14ac:dyDescent="0.3">
      <c r="L152" s="5"/>
      <c r="M152" s="5"/>
      <c r="N152" s="5"/>
      <c r="O152" s="5"/>
      <c r="P152" s="5"/>
      <c r="Q152" s="5"/>
      <c r="R152" s="5"/>
      <c r="S152" s="5"/>
      <c r="T152" s="5"/>
      <c r="U152" s="5"/>
    </row>
    <row r="153" spans="12:21" s="1" customFormat="1" x14ac:dyDescent="0.3">
      <c r="L153" s="5"/>
      <c r="M153" s="5"/>
      <c r="N153" s="5"/>
      <c r="O153" s="5"/>
      <c r="P153" s="5"/>
      <c r="Q153" s="5"/>
      <c r="R153" s="5"/>
      <c r="S153" s="5"/>
      <c r="T153" s="5"/>
      <c r="U153" s="5"/>
    </row>
    <row r="154" spans="12:21" s="1" customFormat="1" x14ac:dyDescent="0.3">
      <c r="L154" s="5"/>
      <c r="M154" s="5"/>
      <c r="N154" s="5"/>
      <c r="O154" s="5"/>
      <c r="P154" s="5"/>
      <c r="Q154" s="5"/>
      <c r="R154" s="5"/>
      <c r="S154" s="5"/>
      <c r="T154" s="5"/>
      <c r="U154" s="5"/>
    </row>
    <row r="155" spans="12:21" s="1" customFormat="1" x14ac:dyDescent="0.3">
      <c r="L155" s="5"/>
      <c r="M155" s="5"/>
      <c r="N155" s="5"/>
      <c r="O155" s="5"/>
      <c r="P155" s="5"/>
      <c r="Q155" s="5"/>
      <c r="R155" s="5"/>
      <c r="S155" s="5"/>
      <c r="T155" s="5"/>
      <c r="U155" s="5"/>
    </row>
    <row r="156" spans="12:21" s="1" customFormat="1" x14ac:dyDescent="0.3">
      <c r="L156" s="5"/>
      <c r="M156" s="5"/>
      <c r="N156" s="5"/>
      <c r="O156" s="5"/>
      <c r="P156" s="5"/>
      <c r="Q156" s="5"/>
      <c r="R156" s="5"/>
      <c r="S156" s="5"/>
      <c r="T156" s="5"/>
      <c r="U156" s="5"/>
    </row>
    <row r="157" spans="12:21" s="1" customFormat="1" x14ac:dyDescent="0.3">
      <c r="L157" s="5"/>
      <c r="M157" s="5"/>
      <c r="N157" s="5"/>
      <c r="O157" s="5"/>
      <c r="P157" s="5"/>
      <c r="Q157" s="5"/>
      <c r="R157" s="5"/>
      <c r="S157" s="5"/>
      <c r="T157" s="5"/>
      <c r="U157" s="5"/>
    </row>
    <row r="158" spans="12:21" s="1" customFormat="1" x14ac:dyDescent="0.3">
      <c r="L158" s="5"/>
      <c r="M158" s="5"/>
      <c r="N158" s="5"/>
      <c r="O158" s="5"/>
      <c r="P158" s="5"/>
      <c r="Q158" s="5"/>
      <c r="R158" s="5"/>
      <c r="S158" s="5"/>
      <c r="T158" s="5"/>
      <c r="U158" s="5"/>
    </row>
    <row r="159" spans="12:21" s="1" customFormat="1" x14ac:dyDescent="0.3">
      <c r="L159" s="5"/>
      <c r="M159" s="5"/>
      <c r="N159" s="5"/>
      <c r="O159" s="5"/>
      <c r="P159" s="5"/>
      <c r="Q159" s="5"/>
      <c r="R159" s="5"/>
      <c r="S159" s="5"/>
      <c r="T159" s="5"/>
      <c r="U159" s="5"/>
    </row>
    <row r="160" spans="12:21" s="1" customFormat="1" x14ac:dyDescent="0.3">
      <c r="L160" s="5"/>
      <c r="M160" s="5"/>
      <c r="N160" s="5"/>
      <c r="O160" s="5"/>
      <c r="P160" s="5"/>
      <c r="Q160" s="5"/>
      <c r="R160" s="5"/>
      <c r="S160" s="5"/>
      <c r="T160" s="5"/>
      <c r="U160" s="5"/>
    </row>
    <row r="161" spans="12:21" s="1" customFormat="1" x14ac:dyDescent="0.3">
      <c r="L161" s="5"/>
      <c r="M161" s="5"/>
      <c r="N161" s="5"/>
      <c r="O161" s="5"/>
      <c r="P161" s="5"/>
      <c r="Q161" s="5"/>
      <c r="R161" s="5"/>
      <c r="S161" s="5"/>
      <c r="T161" s="5"/>
      <c r="U161" s="5"/>
    </row>
    <row r="162" spans="12:21" s="1" customFormat="1" x14ac:dyDescent="0.3">
      <c r="L162" s="5"/>
      <c r="M162" s="5"/>
      <c r="N162" s="5"/>
      <c r="O162" s="5"/>
      <c r="P162" s="5"/>
      <c r="Q162" s="5"/>
      <c r="R162" s="5"/>
      <c r="S162" s="5"/>
      <c r="T162" s="5"/>
      <c r="U162" s="5"/>
    </row>
    <row r="163" spans="12:21" s="1" customFormat="1" x14ac:dyDescent="0.3">
      <c r="L163" s="5"/>
      <c r="M163" s="5"/>
      <c r="N163" s="5"/>
      <c r="O163" s="5"/>
      <c r="P163" s="5"/>
      <c r="Q163" s="5"/>
      <c r="R163" s="5"/>
      <c r="S163" s="5"/>
      <c r="T163" s="5"/>
      <c r="U163" s="5"/>
    </row>
    <row r="164" spans="12:21" s="1" customFormat="1" x14ac:dyDescent="0.3">
      <c r="L164" s="5"/>
      <c r="M164" s="5"/>
      <c r="N164" s="5"/>
      <c r="O164" s="5"/>
      <c r="P164" s="5"/>
      <c r="Q164" s="5"/>
      <c r="R164" s="5"/>
      <c r="S164" s="5"/>
      <c r="T164" s="5"/>
      <c r="U164" s="5"/>
    </row>
    <row r="165" spans="12:21" s="1" customFormat="1" x14ac:dyDescent="0.3">
      <c r="L165" s="5"/>
      <c r="M165" s="5"/>
      <c r="N165" s="5"/>
      <c r="O165" s="5"/>
      <c r="P165" s="5"/>
      <c r="Q165" s="5"/>
      <c r="R165" s="5"/>
      <c r="S165" s="5"/>
      <c r="T165" s="5"/>
      <c r="U165" s="5"/>
    </row>
    <row r="166" spans="12:21" s="1" customFormat="1" x14ac:dyDescent="0.3">
      <c r="L166" s="5"/>
      <c r="M166" s="5"/>
      <c r="N166" s="5"/>
      <c r="O166" s="5"/>
      <c r="P166" s="5"/>
      <c r="Q166" s="5"/>
      <c r="R166" s="5"/>
      <c r="S166" s="5"/>
      <c r="T166" s="5"/>
      <c r="U166" s="5"/>
    </row>
    <row r="167" spans="12:21" s="1" customFormat="1" x14ac:dyDescent="0.3">
      <c r="L167" s="5"/>
      <c r="M167" s="5"/>
      <c r="N167" s="5"/>
      <c r="O167" s="5"/>
      <c r="P167" s="5"/>
      <c r="Q167" s="5"/>
      <c r="R167" s="5"/>
      <c r="S167" s="5"/>
      <c r="T167" s="5"/>
      <c r="U167" s="5"/>
    </row>
    <row r="168" spans="12:21" s="1" customFormat="1" x14ac:dyDescent="0.3">
      <c r="L168" s="5"/>
      <c r="M168" s="5"/>
      <c r="N168" s="5"/>
      <c r="O168" s="5"/>
      <c r="P168" s="5"/>
      <c r="Q168" s="5"/>
      <c r="R168" s="5"/>
      <c r="S168" s="5"/>
      <c r="T168" s="5"/>
      <c r="U168" s="5"/>
    </row>
    <row r="169" spans="12:21" s="1" customFormat="1" x14ac:dyDescent="0.3">
      <c r="L169" s="5"/>
      <c r="M169" s="5"/>
      <c r="N169" s="5"/>
      <c r="O169" s="5"/>
      <c r="P169" s="5"/>
      <c r="Q169" s="5"/>
      <c r="R169" s="5"/>
      <c r="S169" s="5"/>
      <c r="T169" s="5"/>
      <c r="U169" s="5"/>
    </row>
    <row r="170" spans="12:21" s="1" customFormat="1" x14ac:dyDescent="0.3">
      <c r="L170" s="5"/>
      <c r="M170" s="5"/>
      <c r="N170" s="5"/>
      <c r="O170" s="5"/>
      <c r="P170" s="5"/>
      <c r="Q170" s="5"/>
      <c r="R170" s="5"/>
      <c r="S170" s="5"/>
      <c r="T170" s="5"/>
      <c r="U170" s="5"/>
    </row>
    <row r="171" spans="12:21" s="1" customFormat="1" x14ac:dyDescent="0.3">
      <c r="L171" s="5"/>
      <c r="M171" s="5"/>
      <c r="N171" s="5"/>
      <c r="O171" s="5"/>
      <c r="P171" s="5"/>
      <c r="Q171" s="5"/>
      <c r="R171" s="5"/>
      <c r="S171" s="5"/>
      <c r="T171" s="5"/>
      <c r="U171" s="5"/>
    </row>
    <row r="172" spans="12:21" s="1" customFormat="1" x14ac:dyDescent="0.3">
      <c r="L172" s="5"/>
      <c r="M172" s="5"/>
      <c r="N172" s="5"/>
      <c r="O172" s="5"/>
      <c r="P172" s="5"/>
      <c r="Q172" s="5"/>
      <c r="R172" s="5"/>
      <c r="S172" s="5"/>
      <c r="T172" s="5"/>
      <c r="U172" s="5"/>
    </row>
    <row r="173" spans="12:21" s="1" customFormat="1" x14ac:dyDescent="0.3">
      <c r="L173" s="5"/>
      <c r="M173" s="5"/>
      <c r="N173" s="5"/>
      <c r="O173" s="5"/>
      <c r="P173" s="5"/>
      <c r="Q173" s="5"/>
      <c r="R173" s="5"/>
      <c r="S173" s="5"/>
      <c r="T173" s="5"/>
      <c r="U173" s="5"/>
    </row>
    <row r="174" spans="12:21" s="1" customFormat="1" x14ac:dyDescent="0.3">
      <c r="L174" s="5"/>
      <c r="M174" s="5"/>
      <c r="N174" s="5"/>
      <c r="O174" s="5"/>
      <c r="P174" s="5"/>
      <c r="Q174" s="5"/>
      <c r="R174" s="5"/>
      <c r="S174" s="5"/>
      <c r="T174" s="5"/>
      <c r="U174" s="5"/>
    </row>
    <row r="175" spans="12:21" s="1" customFormat="1" x14ac:dyDescent="0.3">
      <c r="L175" s="5"/>
      <c r="M175" s="5"/>
      <c r="N175" s="5"/>
      <c r="O175" s="5"/>
      <c r="P175" s="5"/>
      <c r="Q175" s="5"/>
      <c r="R175" s="5"/>
      <c r="S175" s="5"/>
      <c r="T175" s="5"/>
      <c r="U175" s="5"/>
    </row>
    <row r="176" spans="12:21" s="1" customFormat="1" x14ac:dyDescent="0.3">
      <c r="L176" s="5"/>
      <c r="M176" s="5"/>
      <c r="N176" s="5"/>
      <c r="O176" s="5"/>
      <c r="P176" s="5"/>
      <c r="Q176" s="5"/>
      <c r="R176" s="5"/>
      <c r="S176" s="5"/>
      <c r="T176" s="5"/>
      <c r="U176" s="5"/>
    </row>
    <row r="177" spans="12:21" s="1" customFormat="1" x14ac:dyDescent="0.3">
      <c r="L177" s="5"/>
      <c r="M177" s="5"/>
      <c r="N177" s="5"/>
      <c r="O177" s="5"/>
      <c r="P177" s="5"/>
      <c r="Q177" s="5"/>
      <c r="R177" s="5"/>
      <c r="S177" s="5"/>
      <c r="T177" s="5"/>
      <c r="U177" s="5"/>
    </row>
    <row r="178" spans="12:21" s="1" customFormat="1" x14ac:dyDescent="0.3">
      <c r="L178" s="5"/>
      <c r="M178" s="5"/>
      <c r="N178" s="5"/>
      <c r="O178" s="5"/>
      <c r="P178" s="5"/>
      <c r="Q178" s="5"/>
      <c r="R178" s="5"/>
      <c r="S178" s="5"/>
      <c r="T178" s="5"/>
      <c r="U178" s="5"/>
    </row>
    <row r="179" spans="12:21" s="1" customFormat="1" x14ac:dyDescent="0.3">
      <c r="L179" s="5"/>
      <c r="M179" s="5"/>
      <c r="N179" s="5"/>
      <c r="O179" s="5"/>
      <c r="P179" s="5"/>
      <c r="Q179" s="5"/>
      <c r="R179" s="5"/>
      <c r="S179" s="5"/>
      <c r="T179" s="5"/>
      <c r="U179" s="5"/>
    </row>
    <row r="180" spans="12:21" s="1" customFormat="1" x14ac:dyDescent="0.3">
      <c r="L180" s="5"/>
      <c r="M180" s="5"/>
      <c r="N180" s="5"/>
      <c r="O180" s="5"/>
      <c r="P180" s="5"/>
      <c r="Q180" s="5"/>
      <c r="R180" s="5"/>
      <c r="S180" s="5"/>
      <c r="T180" s="5"/>
      <c r="U180" s="5"/>
    </row>
    <row r="181" spans="12:21" s="1" customFormat="1" x14ac:dyDescent="0.3">
      <c r="L181" s="5"/>
      <c r="M181" s="5"/>
      <c r="N181" s="5"/>
      <c r="O181" s="5"/>
      <c r="P181" s="5"/>
      <c r="Q181" s="5"/>
      <c r="R181" s="5"/>
      <c r="S181" s="5"/>
      <c r="T181" s="5"/>
      <c r="U181" s="5"/>
    </row>
    <row r="182" spans="12:21" s="1" customFormat="1" x14ac:dyDescent="0.3">
      <c r="L182" s="5"/>
      <c r="M182" s="5"/>
      <c r="N182" s="5"/>
      <c r="O182" s="5"/>
      <c r="P182" s="5"/>
      <c r="Q182" s="5"/>
      <c r="R182" s="5"/>
      <c r="S182" s="5"/>
      <c r="T182" s="5"/>
      <c r="U182" s="5"/>
    </row>
    <row r="183" spans="12:21" s="1" customFormat="1" x14ac:dyDescent="0.3">
      <c r="L183" s="5"/>
      <c r="M183" s="5"/>
      <c r="N183" s="5"/>
      <c r="O183" s="5"/>
      <c r="P183" s="5"/>
      <c r="Q183" s="5"/>
      <c r="R183" s="5"/>
      <c r="S183" s="5"/>
      <c r="T183" s="5"/>
      <c r="U183" s="5"/>
    </row>
    <row r="184" spans="12:21" s="1" customFormat="1" x14ac:dyDescent="0.3">
      <c r="L184" s="5"/>
      <c r="M184" s="5"/>
      <c r="N184" s="5"/>
      <c r="O184" s="5"/>
      <c r="P184" s="5"/>
      <c r="Q184" s="5"/>
      <c r="R184" s="5"/>
      <c r="S184" s="5"/>
      <c r="T184" s="5"/>
      <c r="U184" s="5"/>
    </row>
    <row r="185" spans="12:21" s="1" customFormat="1" x14ac:dyDescent="0.3">
      <c r="L185" s="5"/>
      <c r="M185" s="5"/>
      <c r="N185" s="5"/>
      <c r="O185" s="5"/>
      <c r="P185" s="5"/>
      <c r="Q185" s="5"/>
      <c r="R185" s="5"/>
      <c r="S185" s="5"/>
      <c r="T185" s="5"/>
      <c r="U185" s="5"/>
    </row>
    <row r="186" spans="12:21" s="1" customFormat="1" x14ac:dyDescent="0.3">
      <c r="L186" s="5"/>
      <c r="M186" s="5"/>
      <c r="N186" s="5"/>
      <c r="O186" s="5"/>
      <c r="P186" s="5"/>
      <c r="Q186" s="5"/>
      <c r="R186" s="5"/>
      <c r="S186" s="5"/>
      <c r="T186" s="5"/>
      <c r="U186" s="5"/>
    </row>
    <row r="187" spans="12:21" s="1" customFormat="1" x14ac:dyDescent="0.3">
      <c r="L187" s="5"/>
      <c r="M187" s="5"/>
      <c r="N187" s="5"/>
      <c r="O187" s="5"/>
      <c r="P187" s="5"/>
      <c r="Q187" s="5"/>
      <c r="R187" s="5"/>
      <c r="S187" s="5"/>
      <c r="T187" s="5"/>
      <c r="U187" s="5"/>
    </row>
    <row r="188" spans="12:21" s="1" customFormat="1" x14ac:dyDescent="0.3">
      <c r="L188" s="5"/>
      <c r="M188" s="5"/>
      <c r="N188" s="5"/>
      <c r="O188" s="5"/>
      <c r="P188" s="5"/>
      <c r="Q188" s="5"/>
      <c r="R188" s="5"/>
      <c r="S188" s="5"/>
      <c r="T188" s="5"/>
      <c r="U188" s="5"/>
    </row>
    <row r="189" spans="12:21" s="1" customFormat="1" x14ac:dyDescent="0.3">
      <c r="L189" s="5"/>
      <c r="M189" s="5"/>
      <c r="N189" s="5"/>
      <c r="O189" s="5"/>
      <c r="P189" s="5"/>
      <c r="Q189" s="5"/>
      <c r="R189" s="5"/>
      <c r="S189" s="5"/>
      <c r="T189" s="5"/>
      <c r="U189" s="5"/>
    </row>
    <row r="190" spans="12:21" s="1" customFormat="1" x14ac:dyDescent="0.3">
      <c r="L190" s="5"/>
      <c r="M190" s="5"/>
      <c r="N190" s="5"/>
      <c r="O190" s="5"/>
      <c r="P190" s="5"/>
      <c r="Q190" s="5"/>
      <c r="R190" s="5"/>
      <c r="S190" s="5"/>
      <c r="T190" s="5"/>
      <c r="U190" s="5"/>
    </row>
    <row r="191" spans="12:21" s="1" customFormat="1" x14ac:dyDescent="0.3">
      <c r="L191" s="5"/>
      <c r="M191" s="5"/>
      <c r="N191" s="5"/>
      <c r="O191" s="5"/>
      <c r="P191" s="5"/>
      <c r="Q191" s="5"/>
      <c r="R191" s="5"/>
      <c r="S191" s="5"/>
      <c r="T191" s="5"/>
      <c r="U191" s="5"/>
    </row>
    <row r="192" spans="12:21" s="1" customFormat="1" x14ac:dyDescent="0.3">
      <c r="L192" s="5"/>
      <c r="M192" s="5"/>
      <c r="N192" s="5"/>
      <c r="O192" s="5"/>
      <c r="P192" s="5"/>
      <c r="Q192" s="5"/>
      <c r="R192" s="5"/>
      <c r="S192" s="5"/>
      <c r="T192" s="5"/>
      <c r="U192" s="5"/>
    </row>
    <row r="193" spans="12:21" s="1" customFormat="1" x14ac:dyDescent="0.3">
      <c r="L193" s="5"/>
      <c r="M193" s="5"/>
      <c r="N193" s="5"/>
      <c r="O193" s="5"/>
      <c r="P193" s="5"/>
      <c r="Q193" s="5"/>
      <c r="R193" s="5"/>
      <c r="S193" s="5"/>
      <c r="T193" s="5"/>
      <c r="U193" s="5"/>
    </row>
    <row r="194" spans="12:21" s="1" customFormat="1" x14ac:dyDescent="0.3">
      <c r="L194" s="5"/>
      <c r="M194" s="5"/>
      <c r="N194" s="5"/>
      <c r="O194" s="5"/>
      <c r="P194" s="5"/>
      <c r="Q194" s="5"/>
      <c r="R194" s="5"/>
      <c r="S194" s="5"/>
      <c r="T194" s="5"/>
      <c r="U194" s="5"/>
    </row>
    <row r="195" spans="12:21" s="1" customFormat="1" x14ac:dyDescent="0.3">
      <c r="L195" s="5"/>
      <c r="M195" s="5"/>
      <c r="N195" s="5"/>
      <c r="O195" s="5"/>
      <c r="P195" s="5"/>
      <c r="Q195" s="5"/>
      <c r="R195" s="5"/>
      <c r="S195" s="5"/>
      <c r="T195" s="5"/>
      <c r="U195" s="5"/>
    </row>
    <row r="196" spans="12:21" s="1" customFormat="1" x14ac:dyDescent="0.3">
      <c r="L196" s="5"/>
      <c r="M196" s="5"/>
      <c r="N196" s="5"/>
      <c r="O196" s="5"/>
      <c r="P196" s="5"/>
      <c r="Q196" s="5"/>
      <c r="R196" s="5"/>
      <c r="S196" s="5"/>
      <c r="T196" s="5"/>
      <c r="U196" s="5"/>
    </row>
    <row r="197" spans="12:21" s="1" customFormat="1" x14ac:dyDescent="0.3">
      <c r="L197" s="5"/>
      <c r="M197" s="5"/>
      <c r="N197" s="5"/>
      <c r="O197" s="5"/>
      <c r="P197" s="5"/>
      <c r="Q197" s="5"/>
      <c r="R197" s="5"/>
      <c r="S197" s="5"/>
      <c r="T197" s="5"/>
      <c r="U197" s="5"/>
    </row>
    <row r="198" spans="12:21" s="1" customFormat="1" x14ac:dyDescent="0.3">
      <c r="L198" s="5"/>
      <c r="M198" s="5"/>
      <c r="N198" s="5"/>
      <c r="O198" s="5"/>
      <c r="P198" s="5"/>
      <c r="Q198" s="5"/>
      <c r="R198" s="5"/>
      <c r="S198" s="5"/>
      <c r="T198" s="5"/>
      <c r="U198" s="5"/>
    </row>
    <row r="199" spans="12:21" s="1" customFormat="1" x14ac:dyDescent="0.3">
      <c r="L199" s="5"/>
      <c r="M199" s="5"/>
      <c r="N199" s="5"/>
      <c r="O199" s="5"/>
      <c r="P199" s="5"/>
      <c r="Q199" s="5"/>
      <c r="R199" s="5"/>
      <c r="S199" s="5"/>
      <c r="T199" s="5"/>
      <c r="U199" s="5"/>
    </row>
    <row r="200" spans="12:21" s="1" customFormat="1" x14ac:dyDescent="0.3">
      <c r="L200" s="5"/>
      <c r="M200" s="5"/>
      <c r="N200" s="5"/>
      <c r="O200" s="5"/>
      <c r="P200" s="5"/>
      <c r="Q200" s="5"/>
      <c r="R200" s="5"/>
      <c r="S200" s="5"/>
      <c r="T200" s="5"/>
      <c r="U200" s="5"/>
    </row>
    <row r="201" spans="12:21" s="1" customFormat="1" x14ac:dyDescent="0.3">
      <c r="L201" s="5"/>
      <c r="M201" s="5"/>
      <c r="N201" s="5"/>
      <c r="O201" s="5"/>
      <c r="P201" s="5"/>
      <c r="Q201" s="5"/>
      <c r="R201" s="5"/>
      <c r="S201" s="5"/>
      <c r="T201" s="5"/>
      <c r="U201" s="5"/>
    </row>
    <row r="202" spans="12:21" s="1" customFormat="1" x14ac:dyDescent="0.3">
      <c r="L202" s="5"/>
      <c r="M202" s="5"/>
      <c r="N202" s="5"/>
      <c r="O202" s="5"/>
      <c r="P202" s="5"/>
      <c r="Q202" s="5"/>
      <c r="R202" s="5"/>
      <c r="S202" s="5"/>
      <c r="T202" s="5"/>
      <c r="U202" s="5"/>
    </row>
    <row r="203" spans="12:21" s="1" customFormat="1" x14ac:dyDescent="0.3">
      <c r="L203" s="5"/>
      <c r="M203" s="5"/>
      <c r="N203" s="5"/>
      <c r="O203" s="5"/>
      <c r="P203" s="5"/>
      <c r="Q203" s="5"/>
      <c r="R203" s="5"/>
      <c r="S203" s="5"/>
      <c r="T203" s="5"/>
      <c r="U203" s="5"/>
    </row>
    <row r="204" spans="12:21" s="1" customFormat="1" x14ac:dyDescent="0.3">
      <c r="L204" s="5"/>
      <c r="M204" s="5"/>
      <c r="N204" s="5"/>
      <c r="O204" s="5"/>
      <c r="P204" s="5"/>
      <c r="Q204" s="5"/>
      <c r="R204" s="5"/>
      <c r="S204" s="5"/>
      <c r="T204" s="5"/>
      <c r="U204" s="5"/>
    </row>
    <row r="205" spans="12:21" s="1" customFormat="1" x14ac:dyDescent="0.3">
      <c r="L205" s="5"/>
      <c r="M205" s="5"/>
      <c r="N205" s="5"/>
      <c r="O205" s="5"/>
      <c r="P205" s="5"/>
      <c r="Q205" s="5"/>
      <c r="R205" s="5"/>
      <c r="S205" s="5"/>
      <c r="T205" s="5"/>
      <c r="U205" s="5"/>
    </row>
    <row r="206" spans="12:21" s="1" customFormat="1" x14ac:dyDescent="0.3">
      <c r="L206" s="5"/>
      <c r="M206" s="5"/>
      <c r="N206" s="5"/>
      <c r="O206" s="5"/>
      <c r="P206" s="5"/>
      <c r="Q206" s="5"/>
      <c r="R206" s="5"/>
      <c r="S206" s="5"/>
      <c r="T206" s="5"/>
      <c r="U206" s="5"/>
    </row>
    <row r="207" spans="12:21" s="1" customFormat="1" x14ac:dyDescent="0.3">
      <c r="L207" s="5"/>
      <c r="M207" s="5"/>
      <c r="N207" s="5"/>
      <c r="O207" s="5"/>
      <c r="P207" s="5"/>
      <c r="Q207" s="5"/>
      <c r="R207" s="5"/>
      <c r="S207" s="5"/>
      <c r="T207" s="5"/>
      <c r="U207" s="5"/>
    </row>
    <row r="208" spans="12:21" s="1" customFormat="1" x14ac:dyDescent="0.3">
      <c r="L208" s="5"/>
      <c r="M208" s="5"/>
      <c r="N208" s="5"/>
      <c r="O208" s="5"/>
      <c r="P208" s="5"/>
      <c r="Q208" s="5"/>
      <c r="R208" s="5"/>
      <c r="S208" s="5"/>
      <c r="T208" s="5"/>
      <c r="U208" s="5"/>
    </row>
    <row r="209" spans="12:21" s="1" customFormat="1" x14ac:dyDescent="0.3">
      <c r="L209" s="5"/>
      <c r="M209" s="5"/>
      <c r="N209" s="5"/>
      <c r="O209" s="5"/>
      <c r="P209" s="5"/>
      <c r="Q209" s="5"/>
      <c r="R209" s="5"/>
      <c r="S209" s="5"/>
      <c r="T209" s="5"/>
      <c r="U209" s="5"/>
    </row>
    <row r="210" spans="12:21" s="1" customFormat="1" x14ac:dyDescent="0.3">
      <c r="L210" s="5"/>
      <c r="M210" s="5"/>
      <c r="N210" s="5"/>
      <c r="O210" s="5"/>
      <c r="P210" s="5"/>
      <c r="Q210" s="5"/>
      <c r="R210" s="5"/>
      <c r="S210" s="5"/>
      <c r="T210" s="5"/>
      <c r="U210" s="5"/>
    </row>
    <row r="211" spans="12:21" s="1" customFormat="1" x14ac:dyDescent="0.3">
      <c r="L211" s="5"/>
      <c r="M211" s="5"/>
      <c r="N211" s="5"/>
      <c r="O211" s="5"/>
      <c r="P211" s="5"/>
      <c r="Q211" s="5"/>
      <c r="R211" s="5"/>
      <c r="S211" s="5"/>
      <c r="T211" s="5"/>
      <c r="U211" s="5"/>
    </row>
    <row r="212" spans="12:21" s="1" customFormat="1" x14ac:dyDescent="0.3">
      <c r="L212" s="5"/>
      <c r="M212" s="5"/>
      <c r="N212" s="5"/>
      <c r="O212" s="5"/>
      <c r="P212" s="5"/>
      <c r="Q212" s="5"/>
      <c r="R212" s="5"/>
      <c r="S212" s="5"/>
      <c r="T212" s="5"/>
      <c r="U212" s="5"/>
    </row>
    <row r="213" spans="12:21" s="1" customFormat="1" x14ac:dyDescent="0.3">
      <c r="L213" s="5"/>
      <c r="M213" s="5"/>
      <c r="N213" s="5"/>
      <c r="O213" s="5"/>
      <c r="P213" s="5"/>
      <c r="Q213" s="5"/>
      <c r="R213" s="5"/>
      <c r="S213" s="5"/>
      <c r="T213" s="5"/>
      <c r="U213" s="5"/>
    </row>
    <row r="214" spans="12:21" s="1" customFormat="1" x14ac:dyDescent="0.3">
      <c r="L214" s="5"/>
      <c r="M214" s="5"/>
      <c r="N214" s="5"/>
      <c r="O214" s="5"/>
      <c r="P214" s="5"/>
      <c r="Q214" s="5"/>
      <c r="R214" s="5"/>
      <c r="S214" s="5"/>
      <c r="T214" s="5"/>
      <c r="U214" s="5"/>
    </row>
    <row r="215" spans="12:21" s="1" customFormat="1" x14ac:dyDescent="0.3">
      <c r="L215" s="5"/>
      <c r="M215" s="5"/>
      <c r="N215" s="5"/>
      <c r="O215" s="5"/>
      <c r="P215" s="5"/>
      <c r="Q215" s="5"/>
      <c r="R215" s="5"/>
      <c r="S215" s="5"/>
      <c r="T215" s="5"/>
      <c r="U215" s="5"/>
    </row>
    <row r="216" spans="12:21" s="1" customFormat="1" x14ac:dyDescent="0.3">
      <c r="L216" s="5"/>
      <c r="M216" s="5"/>
      <c r="N216" s="5"/>
      <c r="O216" s="5"/>
      <c r="P216" s="5"/>
      <c r="Q216" s="5"/>
      <c r="R216" s="5"/>
      <c r="S216" s="5"/>
      <c r="T216" s="5"/>
      <c r="U216" s="5"/>
    </row>
    <row r="217" spans="12:21" s="1" customFormat="1" x14ac:dyDescent="0.3">
      <c r="L217" s="5"/>
      <c r="M217" s="5"/>
      <c r="N217" s="5"/>
      <c r="O217" s="5"/>
      <c r="P217" s="5"/>
      <c r="Q217" s="5"/>
      <c r="R217" s="5"/>
      <c r="S217" s="5"/>
      <c r="T217" s="5"/>
      <c r="U217" s="5"/>
    </row>
    <row r="218" spans="12:21" s="1" customFormat="1" x14ac:dyDescent="0.3">
      <c r="L218" s="5"/>
      <c r="M218" s="5"/>
      <c r="N218" s="5"/>
      <c r="O218" s="5"/>
      <c r="P218" s="5"/>
      <c r="Q218" s="5"/>
      <c r="R218" s="5"/>
      <c r="S218" s="5"/>
      <c r="T218" s="5"/>
      <c r="U218" s="5"/>
    </row>
    <row r="219" spans="12:21" s="1" customFormat="1" x14ac:dyDescent="0.3">
      <c r="L219" s="5"/>
      <c r="M219" s="5"/>
      <c r="N219" s="5"/>
      <c r="O219" s="5"/>
      <c r="P219" s="5"/>
      <c r="Q219" s="5"/>
      <c r="R219" s="5"/>
      <c r="S219" s="5"/>
      <c r="T219" s="5"/>
      <c r="U219" s="5"/>
    </row>
    <row r="220" spans="12:21" s="1" customFormat="1" x14ac:dyDescent="0.3">
      <c r="L220" s="5"/>
      <c r="M220" s="5"/>
      <c r="N220" s="5"/>
      <c r="O220" s="5"/>
      <c r="P220" s="5"/>
      <c r="Q220" s="5"/>
      <c r="R220" s="5"/>
      <c r="S220" s="5"/>
      <c r="T220" s="5"/>
      <c r="U220" s="5"/>
    </row>
    <row r="221" spans="12:21" s="1" customFormat="1" x14ac:dyDescent="0.3">
      <c r="L221" s="5"/>
      <c r="M221" s="5"/>
      <c r="N221" s="5"/>
      <c r="O221" s="5"/>
      <c r="P221" s="5"/>
      <c r="Q221" s="5"/>
      <c r="R221" s="5"/>
      <c r="S221" s="5"/>
      <c r="T221" s="5"/>
      <c r="U221" s="5"/>
    </row>
    <row r="222" spans="12:21" s="1" customFormat="1" x14ac:dyDescent="0.3">
      <c r="L222" s="5"/>
      <c r="M222" s="5"/>
      <c r="N222" s="5"/>
      <c r="O222" s="5"/>
      <c r="P222" s="5"/>
      <c r="Q222" s="5"/>
      <c r="R222" s="5"/>
      <c r="S222" s="5"/>
      <c r="T222" s="5"/>
      <c r="U222" s="5"/>
    </row>
    <row r="223" spans="12:21" s="1" customFormat="1" x14ac:dyDescent="0.3">
      <c r="L223" s="5"/>
      <c r="M223" s="5"/>
      <c r="N223" s="5"/>
      <c r="O223" s="5"/>
      <c r="P223" s="5"/>
      <c r="Q223" s="5"/>
      <c r="R223" s="5"/>
      <c r="S223" s="5"/>
      <c r="T223" s="5"/>
      <c r="U223" s="5"/>
    </row>
    <row r="224" spans="12:21" s="1" customFormat="1" x14ac:dyDescent="0.3">
      <c r="L224" s="5"/>
      <c r="M224" s="5"/>
      <c r="N224" s="5"/>
      <c r="O224" s="5"/>
      <c r="P224" s="5"/>
      <c r="Q224" s="5"/>
      <c r="R224" s="5"/>
      <c r="S224" s="5"/>
      <c r="T224" s="5"/>
      <c r="U224" s="5"/>
    </row>
    <row r="225" spans="12:21" s="1" customFormat="1" x14ac:dyDescent="0.3">
      <c r="L225" s="5"/>
      <c r="M225" s="5"/>
      <c r="N225" s="5"/>
      <c r="O225" s="5"/>
      <c r="P225" s="5"/>
      <c r="Q225" s="5"/>
      <c r="R225" s="5"/>
      <c r="S225" s="5"/>
      <c r="T225" s="5"/>
      <c r="U225" s="5"/>
    </row>
    <row r="226" spans="12:21" s="1" customFormat="1" x14ac:dyDescent="0.3">
      <c r="L226" s="5"/>
      <c r="M226" s="5"/>
      <c r="N226" s="5"/>
      <c r="O226" s="5"/>
      <c r="P226" s="5"/>
      <c r="Q226" s="5"/>
      <c r="R226" s="5"/>
      <c r="S226" s="5"/>
      <c r="T226" s="5"/>
      <c r="U226" s="5"/>
    </row>
    <row r="227" spans="12:21" s="1" customFormat="1" x14ac:dyDescent="0.3">
      <c r="L227" s="5"/>
      <c r="M227" s="5"/>
      <c r="N227" s="5"/>
      <c r="O227" s="5"/>
      <c r="P227" s="5"/>
      <c r="Q227" s="5"/>
      <c r="R227" s="5"/>
      <c r="S227" s="5"/>
      <c r="T227" s="5"/>
      <c r="U227" s="5"/>
    </row>
    <row r="228" spans="12:21" s="1" customFormat="1" x14ac:dyDescent="0.3">
      <c r="L228" s="5"/>
      <c r="M228" s="5"/>
      <c r="N228" s="5"/>
      <c r="O228" s="5"/>
      <c r="P228" s="5"/>
      <c r="Q228" s="5"/>
      <c r="R228" s="5"/>
      <c r="S228" s="5"/>
      <c r="T228" s="5"/>
      <c r="U228" s="5"/>
    </row>
    <row r="229" spans="12:21" s="1" customFormat="1" x14ac:dyDescent="0.3">
      <c r="L229" s="5"/>
      <c r="M229" s="5"/>
      <c r="N229" s="5"/>
      <c r="O229" s="5"/>
      <c r="P229" s="5"/>
      <c r="Q229" s="5"/>
      <c r="R229" s="5"/>
      <c r="S229" s="5"/>
      <c r="T229" s="5"/>
      <c r="U229" s="5"/>
    </row>
    <row r="230" spans="12:21" s="1" customFormat="1" x14ac:dyDescent="0.3">
      <c r="L230" s="5"/>
      <c r="M230" s="5"/>
      <c r="N230" s="5"/>
      <c r="O230" s="5"/>
      <c r="P230" s="5"/>
      <c r="Q230" s="5"/>
      <c r="R230" s="5"/>
      <c r="S230" s="5"/>
      <c r="T230" s="5"/>
      <c r="U230" s="5"/>
    </row>
    <row r="231" spans="12:21" s="1" customFormat="1" x14ac:dyDescent="0.3">
      <c r="L231" s="5"/>
      <c r="M231" s="5"/>
      <c r="N231" s="5"/>
      <c r="O231" s="5"/>
      <c r="P231" s="5"/>
      <c r="Q231" s="5"/>
      <c r="R231" s="5"/>
      <c r="S231" s="5"/>
      <c r="T231" s="5"/>
      <c r="U231" s="5"/>
    </row>
    <row r="232" spans="12:21" s="1" customFormat="1" x14ac:dyDescent="0.3">
      <c r="L232" s="5"/>
      <c r="M232" s="5"/>
      <c r="N232" s="5"/>
      <c r="O232" s="5"/>
      <c r="P232" s="5"/>
      <c r="Q232" s="5"/>
      <c r="R232" s="5"/>
      <c r="S232" s="5"/>
      <c r="T232" s="5"/>
      <c r="U232" s="5"/>
    </row>
    <row r="233" spans="12:21" s="1" customFormat="1" x14ac:dyDescent="0.3">
      <c r="L233" s="5"/>
      <c r="M233" s="5"/>
      <c r="N233" s="5"/>
      <c r="O233" s="5"/>
      <c r="P233" s="5"/>
      <c r="Q233" s="5"/>
      <c r="R233" s="5"/>
      <c r="S233" s="5"/>
      <c r="T233" s="5"/>
      <c r="U233" s="5"/>
    </row>
    <row r="234" spans="12:21" s="1" customFormat="1" x14ac:dyDescent="0.3">
      <c r="L234" s="5"/>
      <c r="M234" s="5"/>
      <c r="N234" s="5"/>
      <c r="O234" s="5"/>
      <c r="P234" s="5"/>
      <c r="Q234" s="5"/>
      <c r="R234" s="5"/>
      <c r="S234" s="5"/>
      <c r="T234" s="5"/>
      <c r="U234" s="5"/>
    </row>
    <row r="235" spans="12:21" s="1" customFormat="1" x14ac:dyDescent="0.3">
      <c r="L235" s="5"/>
      <c r="M235" s="5"/>
      <c r="N235" s="5"/>
      <c r="O235" s="5"/>
      <c r="P235" s="5"/>
      <c r="Q235" s="5"/>
      <c r="R235" s="5"/>
      <c r="S235" s="5"/>
      <c r="T235" s="5"/>
      <c r="U235" s="5"/>
    </row>
    <row r="236" spans="12:21" s="1" customFormat="1" x14ac:dyDescent="0.3">
      <c r="L236" s="5"/>
      <c r="M236" s="5"/>
      <c r="N236" s="5"/>
      <c r="O236" s="5"/>
      <c r="P236" s="5"/>
      <c r="Q236" s="5"/>
      <c r="R236" s="5"/>
      <c r="S236" s="5"/>
      <c r="T236" s="5"/>
      <c r="U236" s="5"/>
    </row>
    <row r="237" spans="12:21" s="1" customFormat="1" x14ac:dyDescent="0.3">
      <c r="L237" s="5"/>
      <c r="M237" s="5"/>
      <c r="N237" s="5"/>
      <c r="O237" s="5"/>
      <c r="P237" s="5"/>
      <c r="Q237" s="5"/>
      <c r="R237" s="5"/>
      <c r="S237" s="5"/>
      <c r="T237" s="5"/>
      <c r="U237" s="5"/>
    </row>
    <row r="238" spans="12:21" s="1" customFormat="1" x14ac:dyDescent="0.3">
      <c r="L238" s="5"/>
      <c r="M238" s="5"/>
      <c r="N238" s="5"/>
      <c r="O238" s="5"/>
      <c r="P238" s="5"/>
      <c r="Q238" s="5"/>
      <c r="R238" s="5"/>
      <c r="S238" s="5"/>
      <c r="T238" s="5"/>
      <c r="U238" s="5"/>
    </row>
    <row r="239" spans="12:21" s="1" customFormat="1" x14ac:dyDescent="0.3">
      <c r="L239" s="5"/>
      <c r="M239" s="5"/>
      <c r="N239" s="5"/>
      <c r="O239" s="5"/>
      <c r="P239" s="5"/>
      <c r="Q239" s="5"/>
      <c r="R239" s="5"/>
      <c r="S239" s="5"/>
      <c r="T239" s="5"/>
      <c r="U239" s="5"/>
    </row>
    <row r="240" spans="12:21" s="1" customFormat="1" x14ac:dyDescent="0.3">
      <c r="L240" s="5"/>
      <c r="M240" s="5"/>
      <c r="N240" s="5"/>
      <c r="O240" s="5"/>
      <c r="P240" s="5"/>
      <c r="Q240" s="5"/>
      <c r="R240" s="5"/>
      <c r="S240" s="5"/>
      <c r="T240" s="5"/>
      <c r="U240" s="5"/>
    </row>
    <row r="241" spans="12:21" s="1" customFormat="1" x14ac:dyDescent="0.3">
      <c r="L241" s="5"/>
      <c r="M241" s="5"/>
      <c r="N241" s="5"/>
      <c r="O241" s="5"/>
      <c r="P241" s="5"/>
      <c r="Q241" s="5"/>
      <c r="R241" s="5"/>
      <c r="S241" s="5"/>
      <c r="T241" s="5"/>
      <c r="U241" s="5"/>
    </row>
    <row r="242" spans="12:21" s="1" customFormat="1" x14ac:dyDescent="0.3">
      <c r="L242" s="5"/>
      <c r="M242" s="5"/>
      <c r="N242" s="5"/>
      <c r="O242" s="5"/>
      <c r="P242" s="5"/>
      <c r="Q242" s="5"/>
      <c r="R242" s="5"/>
      <c r="S242" s="5"/>
      <c r="T242" s="5"/>
      <c r="U242" s="5"/>
    </row>
    <row r="243" spans="12:21" s="1" customFormat="1" x14ac:dyDescent="0.3">
      <c r="L243" s="5"/>
      <c r="M243" s="5"/>
      <c r="N243" s="5"/>
      <c r="O243" s="5"/>
      <c r="P243" s="5"/>
      <c r="Q243" s="5"/>
      <c r="R243" s="5"/>
      <c r="S243" s="5"/>
      <c r="T243" s="5"/>
      <c r="U243" s="5"/>
    </row>
    <row r="244" spans="12:21" s="1" customFormat="1" x14ac:dyDescent="0.3">
      <c r="L244" s="5"/>
      <c r="M244" s="5"/>
      <c r="N244" s="5"/>
      <c r="O244" s="5"/>
      <c r="P244" s="5"/>
      <c r="Q244" s="5"/>
      <c r="R244" s="5"/>
      <c r="S244" s="5"/>
      <c r="T244" s="5"/>
      <c r="U244" s="5"/>
    </row>
    <row r="245" spans="12:21" s="1" customFormat="1" x14ac:dyDescent="0.3">
      <c r="L245" s="5"/>
      <c r="M245" s="5"/>
      <c r="N245" s="5"/>
      <c r="O245" s="5"/>
      <c r="P245" s="5"/>
      <c r="Q245" s="5"/>
      <c r="R245" s="5"/>
      <c r="S245" s="5"/>
      <c r="T245" s="5"/>
      <c r="U245" s="5"/>
    </row>
    <row r="246" spans="12:21" s="1" customFormat="1" x14ac:dyDescent="0.3">
      <c r="L246" s="5"/>
      <c r="M246" s="5"/>
      <c r="N246" s="5"/>
      <c r="O246" s="5"/>
      <c r="P246" s="5"/>
      <c r="Q246" s="5"/>
      <c r="R246" s="5"/>
      <c r="S246" s="5"/>
      <c r="T246" s="5"/>
      <c r="U246" s="5"/>
    </row>
    <row r="247" spans="12:21" s="1" customFormat="1" x14ac:dyDescent="0.3">
      <c r="L247" s="5"/>
      <c r="M247" s="5"/>
      <c r="N247" s="5"/>
      <c r="O247" s="5"/>
      <c r="P247" s="5"/>
      <c r="Q247" s="5"/>
      <c r="R247" s="5"/>
      <c r="S247" s="5"/>
      <c r="T247" s="5"/>
      <c r="U247" s="5"/>
    </row>
    <row r="248" spans="12:21" s="1" customFormat="1" x14ac:dyDescent="0.3">
      <c r="L248" s="5"/>
      <c r="M248" s="5"/>
      <c r="N248" s="5"/>
      <c r="O248" s="5"/>
      <c r="P248" s="5"/>
      <c r="Q248" s="5"/>
      <c r="R248" s="5"/>
      <c r="S248" s="5"/>
      <c r="T248" s="5"/>
      <c r="U248" s="5"/>
    </row>
    <row r="249" spans="12:21" s="1" customFormat="1" x14ac:dyDescent="0.3">
      <c r="L249" s="5"/>
      <c r="M249" s="5"/>
      <c r="N249" s="5"/>
      <c r="O249" s="5"/>
      <c r="P249" s="5"/>
      <c r="Q249" s="5"/>
      <c r="R249" s="5"/>
      <c r="S249" s="5"/>
      <c r="T249" s="5"/>
      <c r="U249" s="5"/>
    </row>
    <row r="250" spans="12:21" s="1" customFormat="1" x14ac:dyDescent="0.3">
      <c r="L250" s="5"/>
      <c r="M250" s="5"/>
      <c r="N250" s="5"/>
      <c r="O250" s="5"/>
      <c r="P250" s="5"/>
      <c r="Q250" s="5"/>
      <c r="R250" s="5"/>
      <c r="S250" s="5"/>
      <c r="T250" s="5"/>
      <c r="U250" s="5"/>
    </row>
    <row r="251" spans="12:21" s="1" customFormat="1" x14ac:dyDescent="0.3">
      <c r="L251" s="5"/>
      <c r="M251" s="5"/>
      <c r="N251" s="5"/>
      <c r="O251" s="5"/>
      <c r="P251" s="5"/>
      <c r="Q251" s="5"/>
      <c r="R251" s="5"/>
      <c r="S251" s="5"/>
      <c r="T251" s="5"/>
      <c r="U251" s="5"/>
    </row>
    <row r="252" spans="12:21" s="1" customFormat="1" x14ac:dyDescent="0.3">
      <c r="L252" s="5"/>
      <c r="M252" s="5"/>
      <c r="N252" s="5"/>
      <c r="O252" s="5"/>
      <c r="P252" s="5"/>
      <c r="Q252" s="5"/>
      <c r="R252" s="5"/>
      <c r="S252" s="5"/>
      <c r="T252" s="5"/>
      <c r="U252" s="5"/>
    </row>
    <row r="253" spans="12:21" s="1" customFormat="1" x14ac:dyDescent="0.3">
      <c r="L253" s="5"/>
      <c r="M253" s="5"/>
      <c r="N253" s="5"/>
      <c r="O253" s="5"/>
      <c r="P253" s="5"/>
      <c r="Q253" s="5"/>
      <c r="R253" s="5"/>
      <c r="S253" s="5"/>
      <c r="T253" s="5"/>
      <c r="U253" s="5"/>
    </row>
    <row r="254" spans="12:21" s="1" customFormat="1" x14ac:dyDescent="0.3">
      <c r="L254" s="5"/>
      <c r="M254" s="5"/>
      <c r="N254" s="5"/>
      <c r="O254" s="5"/>
      <c r="P254" s="5"/>
      <c r="Q254" s="5"/>
      <c r="R254" s="5"/>
      <c r="S254" s="5"/>
      <c r="T254" s="5"/>
      <c r="U254" s="5"/>
    </row>
    <row r="255" spans="12:21" s="1" customFormat="1" x14ac:dyDescent="0.3">
      <c r="L255" s="5"/>
      <c r="M255" s="5"/>
      <c r="N255" s="5"/>
      <c r="O255" s="5"/>
      <c r="P255" s="5"/>
      <c r="Q255" s="5"/>
      <c r="R255" s="5"/>
      <c r="S255" s="5"/>
      <c r="T255" s="5"/>
      <c r="U255" s="5"/>
    </row>
    <row r="256" spans="12:21" s="1" customFormat="1" x14ac:dyDescent="0.3">
      <c r="L256" s="5"/>
      <c r="M256" s="5"/>
      <c r="N256" s="5"/>
      <c r="O256" s="5"/>
      <c r="P256" s="5"/>
      <c r="Q256" s="5"/>
      <c r="R256" s="5"/>
      <c r="S256" s="5"/>
      <c r="T256" s="5"/>
      <c r="U256" s="5"/>
    </row>
    <row r="257" spans="12:21" s="1" customFormat="1" x14ac:dyDescent="0.3">
      <c r="L257" s="5"/>
      <c r="M257" s="5"/>
      <c r="N257" s="5"/>
      <c r="O257" s="5"/>
      <c r="P257" s="5"/>
      <c r="Q257" s="5"/>
      <c r="R257" s="5"/>
      <c r="S257" s="5"/>
      <c r="T257" s="5"/>
      <c r="U257" s="5"/>
    </row>
    <row r="258" spans="12:21" s="1" customFormat="1" x14ac:dyDescent="0.3">
      <c r="L258" s="5"/>
      <c r="M258" s="5"/>
      <c r="N258" s="5"/>
      <c r="O258" s="5"/>
      <c r="P258" s="5"/>
      <c r="Q258" s="5"/>
      <c r="R258" s="5"/>
      <c r="S258" s="5"/>
      <c r="T258" s="5"/>
      <c r="U258" s="5"/>
    </row>
    <row r="259" spans="12:21" s="1" customFormat="1" x14ac:dyDescent="0.3">
      <c r="L259" s="5"/>
      <c r="M259" s="5"/>
      <c r="N259" s="5"/>
      <c r="O259" s="5"/>
      <c r="P259" s="5"/>
      <c r="Q259" s="5"/>
      <c r="R259" s="5"/>
      <c r="S259" s="5"/>
      <c r="T259" s="5"/>
      <c r="U259" s="5"/>
    </row>
    <row r="260" spans="12:21" s="1" customFormat="1" x14ac:dyDescent="0.3">
      <c r="L260" s="5"/>
      <c r="M260" s="5"/>
      <c r="N260" s="5"/>
      <c r="O260" s="5"/>
      <c r="P260" s="5"/>
      <c r="Q260" s="5"/>
      <c r="R260" s="5"/>
      <c r="S260" s="5"/>
      <c r="T260" s="5"/>
      <c r="U260" s="5"/>
    </row>
    <row r="261" spans="12:21" s="1" customFormat="1" x14ac:dyDescent="0.3">
      <c r="L261" s="5"/>
      <c r="M261" s="5"/>
      <c r="N261" s="5"/>
      <c r="O261" s="5"/>
      <c r="P261" s="5"/>
      <c r="Q261" s="5"/>
      <c r="R261" s="5"/>
      <c r="S261" s="5"/>
      <c r="T261" s="5"/>
      <c r="U261" s="5"/>
    </row>
    <row r="262" spans="12:21" s="1" customFormat="1" x14ac:dyDescent="0.3">
      <c r="L262" s="5"/>
      <c r="M262" s="5"/>
      <c r="N262" s="5"/>
      <c r="O262" s="5"/>
      <c r="P262" s="5"/>
      <c r="Q262" s="5"/>
      <c r="R262" s="5"/>
      <c r="S262" s="5"/>
      <c r="T262" s="5"/>
      <c r="U262" s="5"/>
    </row>
    <row r="263" spans="12:21" s="1" customFormat="1" x14ac:dyDescent="0.3">
      <c r="L263" s="5"/>
      <c r="M263" s="5"/>
      <c r="N263" s="5"/>
      <c r="O263" s="5"/>
      <c r="P263" s="5"/>
      <c r="Q263" s="5"/>
      <c r="R263" s="5"/>
      <c r="S263" s="5"/>
      <c r="T263" s="5"/>
      <c r="U263" s="5"/>
    </row>
    <row r="264" spans="12:21" s="1" customFormat="1" x14ac:dyDescent="0.3">
      <c r="L264" s="5"/>
      <c r="M264" s="5"/>
      <c r="N264" s="5"/>
      <c r="O264" s="5"/>
      <c r="P264" s="5"/>
      <c r="Q264" s="5"/>
      <c r="R264" s="5"/>
      <c r="S264" s="5"/>
      <c r="T264" s="5"/>
      <c r="U264" s="5"/>
    </row>
    <row r="265" spans="12:21" s="1" customFormat="1" x14ac:dyDescent="0.3">
      <c r="L265" s="5"/>
      <c r="M265" s="5"/>
      <c r="N265" s="5"/>
      <c r="O265" s="5"/>
      <c r="P265" s="5"/>
      <c r="Q265" s="5"/>
      <c r="R265" s="5"/>
      <c r="S265" s="5"/>
      <c r="T265" s="5"/>
      <c r="U265" s="5"/>
    </row>
    <row r="266" spans="12:21" s="1" customFormat="1" x14ac:dyDescent="0.3">
      <c r="L266" s="5"/>
      <c r="M266" s="5"/>
      <c r="N266" s="5"/>
      <c r="O266" s="5"/>
      <c r="P266" s="5"/>
      <c r="Q266" s="5"/>
      <c r="R266" s="5"/>
      <c r="S266" s="5"/>
      <c r="T266" s="5"/>
      <c r="U266" s="5"/>
    </row>
    <row r="267" spans="12:21" s="1" customFormat="1" x14ac:dyDescent="0.3">
      <c r="L267" s="5"/>
      <c r="M267" s="5"/>
      <c r="N267" s="5"/>
      <c r="O267" s="5"/>
      <c r="P267" s="5"/>
      <c r="Q267" s="5"/>
      <c r="R267" s="5"/>
      <c r="S267" s="5"/>
      <c r="T267" s="5"/>
      <c r="U267" s="5"/>
    </row>
    <row r="268" spans="12:21" s="1" customFormat="1" x14ac:dyDescent="0.3">
      <c r="L268" s="5"/>
      <c r="M268" s="5"/>
      <c r="N268" s="5"/>
      <c r="O268" s="5"/>
      <c r="P268" s="5"/>
      <c r="Q268" s="5"/>
      <c r="R268" s="5"/>
      <c r="S268" s="5"/>
      <c r="T268" s="5"/>
      <c r="U268" s="5"/>
    </row>
    <row r="269" spans="12:21" s="1" customFormat="1" x14ac:dyDescent="0.3">
      <c r="L269" s="5"/>
      <c r="M269" s="5"/>
      <c r="N269" s="5"/>
      <c r="O269" s="5"/>
      <c r="P269" s="5"/>
      <c r="Q269" s="5"/>
      <c r="R269" s="5"/>
      <c r="S269" s="5"/>
      <c r="T269" s="5"/>
      <c r="U269" s="5"/>
    </row>
    <row r="270" spans="12:21" s="1" customFormat="1" x14ac:dyDescent="0.3">
      <c r="L270" s="5"/>
      <c r="M270" s="5"/>
      <c r="N270" s="5"/>
      <c r="O270" s="5"/>
      <c r="P270" s="5"/>
      <c r="Q270" s="5"/>
      <c r="R270" s="5"/>
      <c r="S270" s="5"/>
      <c r="T270" s="5"/>
      <c r="U270" s="5"/>
    </row>
    <row r="271" spans="12:21" s="1" customFormat="1" x14ac:dyDescent="0.3">
      <c r="L271" s="5"/>
      <c r="M271" s="5"/>
      <c r="N271" s="5"/>
      <c r="O271" s="5"/>
      <c r="P271" s="5"/>
      <c r="Q271" s="5"/>
      <c r="R271" s="5"/>
      <c r="S271" s="5"/>
      <c r="T271" s="5"/>
      <c r="U271" s="5"/>
    </row>
    <row r="272" spans="12:21" s="1" customFormat="1" x14ac:dyDescent="0.3">
      <c r="L272" s="5"/>
      <c r="M272" s="5"/>
      <c r="N272" s="5"/>
      <c r="O272" s="5"/>
      <c r="P272" s="5"/>
      <c r="Q272" s="5"/>
      <c r="R272" s="5"/>
      <c r="S272" s="5"/>
      <c r="T272" s="5"/>
      <c r="U272" s="5"/>
    </row>
    <row r="273" spans="12:21" s="1" customFormat="1" x14ac:dyDescent="0.3">
      <c r="L273" s="5"/>
      <c r="M273" s="5"/>
      <c r="N273" s="5"/>
      <c r="O273" s="5"/>
      <c r="P273" s="5"/>
      <c r="Q273" s="5"/>
      <c r="R273" s="5"/>
      <c r="S273" s="5"/>
      <c r="T273" s="5"/>
      <c r="U273" s="5"/>
    </row>
    <row r="274" spans="12:21" s="1" customFormat="1" x14ac:dyDescent="0.3">
      <c r="L274" s="5"/>
      <c r="M274" s="5"/>
      <c r="N274" s="5"/>
      <c r="O274" s="5"/>
      <c r="P274" s="5"/>
      <c r="Q274" s="5"/>
      <c r="R274" s="5"/>
      <c r="S274" s="5"/>
      <c r="T274" s="5"/>
      <c r="U274" s="5"/>
    </row>
    <row r="275" spans="12:21" s="1" customFormat="1" x14ac:dyDescent="0.3">
      <c r="L275" s="5"/>
      <c r="M275" s="5"/>
      <c r="N275" s="5"/>
      <c r="O275" s="5"/>
      <c r="P275" s="5"/>
      <c r="Q275" s="5"/>
      <c r="R275" s="5"/>
      <c r="S275" s="5"/>
      <c r="T275" s="5"/>
      <c r="U275" s="5"/>
    </row>
    <row r="276" spans="12:21" s="1" customFormat="1" x14ac:dyDescent="0.3">
      <c r="L276" s="5"/>
      <c r="M276" s="5"/>
      <c r="N276" s="5"/>
      <c r="O276" s="5"/>
      <c r="P276" s="5"/>
      <c r="Q276" s="5"/>
      <c r="R276" s="5"/>
      <c r="S276" s="5"/>
      <c r="T276" s="5"/>
      <c r="U276" s="5"/>
    </row>
    <row r="277" spans="12:21" s="1" customFormat="1" x14ac:dyDescent="0.3">
      <c r="L277" s="5"/>
      <c r="M277" s="5"/>
      <c r="N277" s="5"/>
      <c r="O277" s="5"/>
      <c r="P277" s="5"/>
      <c r="Q277" s="5"/>
      <c r="R277" s="5"/>
      <c r="S277" s="5"/>
      <c r="T277" s="5"/>
      <c r="U277" s="5"/>
    </row>
    <row r="278" spans="12:21" s="1" customFormat="1" x14ac:dyDescent="0.3">
      <c r="L278" s="5"/>
      <c r="M278" s="5"/>
      <c r="N278" s="5"/>
      <c r="O278" s="5"/>
      <c r="P278" s="5"/>
      <c r="Q278" s="5"/>
      <c r="R278" s="5"/>
      <c r="S278" s="5"/>
      <c r="T278" s="5"/>
      <c r="U278" s="5"/>
    </row>
    <row r="279" spans="12:21" s="1" customFormat="1" x14ac:dyDescent="0.3">
      <c r="L279" s="5"/>
      <c r="M279" s="5"/>
      <c r="N279" s="5"/>
      <c r="O279" s="5"/>
      <c r="P279" s="5"/>
      <c r="Q279" s="5"/>
      <c r="R279" s="5"/>
      <c r="S279" s="5"/>
      <c r="T279" s="5"/>
      <c r="U279" s="5"/>
    </row>
    <row r="280" spans="12:21" s="1" customFormat="1" x14ac:dyDescent="0.3">
      <c r="L280" s="5"/>
      <c r="M280" s="5"/>
      <c r="N280" s="5"/>
      <c r="O280" s="5"/>
      <c r="P280" s="5"/>
      <c r="Q280" s="5"/>
      <c r="R280" s="5"/>
      <c r="S280" s="5"/>
      <c r="T280" s="5"/>
      <c r="U280" s="5"/>
    </row>
    <row r="281" spans="12:21" s="1" customFormat="1" x14ac:dyDescent="0.3">
      <c r="L281" s="5"/>
      <c r="M281" s="5"/>
      <c r="N281" s="5"/>
      <c r="O281" s="5"/>
      <c r="P281" s="5"/>
      <c r="Q281" s="5"/>
      <c r="R281" s="5"/>
      <c r="S281" s="5"/>
      <c r="T281" s="5"/>
      <c r="U281" s="5"/>
    </row>
    <row r="282" spans="12:21" s="1" customFormat="1" x14ac:dyDescent="0.3">
      <c r="L282" s="5"/>
      <c r="M282" s="5"/>
      <c r="N282" s="5"/>
      <c r="O282" s="5"/>
      <c r="P282" s="5"/>
      <c r="Q282" s="5"/>
      <c r="R282" s="5"/>
      <c r="S282" s="5"/>
      <c r="T282" s="5"/>
      <c r="U282" s="5"/>
    </row>
    <row r="283" spans="12:21" s="1" customFormat="1" x14ac:dyDescent="0.3">
      <c r="L283" s="5"/>
      <c r="M283" s="5"/>
      <c r="N283" s="5"/>
      <c r="O283" s="5"/>
      <c r="P283" s="5"/>
      <c r="Q283" s="5"/>
      <c r="R283" s="5"/>
      <c r="S283" s="5"/>
      <c r="T283" s="5"/>
      <c r="U283" s="5"/>
    </row>
    <row r="284" spans="12:21" s="1" customFormat="1" x14ac:dyDescent="0.3">
      <c r="L284" s="5"/>
      <c r="M284" s="5"/>
      <c r="N284" s="5"/>
      <c r="O284" s="5"/>
      <c r="P284" s="5"/>
      <c r="Q284" s="5"/>
      <c r="R284" s="5"/>
      <c r="S284" s="5"/>
      <c r="T284" s="5"/>
      <c r="U284" s="5"/>
    </row>
    <row r="285" spans="12:21" s="1" customFormat="1" x14ac:dyDescent="0.3">
      <c r="L285" s="5"/>
      <c r="M285" s="5"/>
      <c r="N285" s="5"/>
      <c r="O285" s="5"/>
      <c r="P285" s="5"/>
      <c r="Q285" s="5"/>
      <c r="R285" s="5"/>
      <c r="S285" s="5"/>
      <c r="T285" s="5"/>
      <c r="U285" s="5"/>
    </row>
    <row r="286" spans="12:21" s="1" customFormat="1" x14ac:dyDescent="0.3">
      <c r="L286" s="5"/>
      <c r="M286" s="5"/>
      <c r="N286" s="5"/>
      <c r="O286" s="5"/>
      <c r="P286" s="5"/>
      <c r="Q286" s="5"/>
      <c r="R286" s="5"/>
      <c r="S286" s="5"/>
      <c r="T286" s="5"/>
      <c r="U286" s="5"/>
    </row>
    <row r="287" spans="12:21" s="1" customFormat="1" x14ac:dyDescent="0.3">
      <c r="L287" s="5"/>
      <c r="M287" s="5"/>
      <c r="N287" s="5"/>
      <c r="O287" s="5"/>
      <c r="P287" s="5"/>
      <c r="Q287" s="5"/>
      <c r="R287" s="5"/>
      <c r="S287" s="5"/>
      <c r="T287" s="5"/>
      <c r="U287" s="5"/>
    </row>
    <row r="288" spans="12:21" s="1" customFormat="1" x14ac:dyDescent="0.3">
      <c r="L288" s="5"/>
      <c r="M288" s="5"/>
      <c r="N288" s="5"/>
      <c r="O288" s="5"/>
      <c r="P288" s="5"/>
      <c r="Q288" s="5"/>
      <c r="R288" s="5"/>
      <c r="S288" s="5"/>
      <c r="T288" s="5"/>
      <c r="U288" s="5"/>
    </row>
    <row r="289" spans="12:21" s="1" customFormat="1" x14ac:dyDescent="0.3">
      <c r="L289" s="5"/>
      <c r="M289" s="5"/>
      <c r="N289" s="5"/>
      <c r="O289" s="5"/>
      <c r="P289" s="5"/>
      <c r="Q289" s="5"/>
      <c r="R289" s="5"/>
      <c r="S289" s="5"/>
      <c r="T289" s="5"/>
      <c r="U289" s="5"/>
    </row>
    <row r="290" spans="12:21" s="1" customFormat="1" x14ac:dyDescent="0.3">
      <c r="L290" s="5"/>
      <c r="M290" s="5"/>
      <c r="N290" s="5"/>
      <c r="O290" s="5"/>
      <c r="P290" s="5"/>
      <c r="Q290" s="5"/>
      <c r="R290" s="5"/>
      <c r="S290" s="5"/>
      <c r="T290" s="5"/>
      <c r="U290" s="5"/>
    </row>
    <row r="291" spans="12:21" s="1" customFormat="1" x14ac:dyDescent="0.3">
      <c r="L291" s="5"/>
      <c r="M291" s="5"/>
      <c r="N291" s="5"/>
      <c r="O291" s="5"/>
      <c r="P291" s="5"/>
      <c r="Q291" s="5"/>
      <c r="R291" s="5"/>
      <c r="S291" s="5"/>
      <c r="T291" s="5"/>
      <c r="U291" s="5"/>
    </row>
    <row r="292" spans="12:21" s="1" customFormat="1" x14ac:dyDescent="0.3">
      <c r="L292" s="5"/>
      <c r="M292" s="5"/>
      <c r="N292" s="5"/>
      <c r="O292" s="5"/>
      <c r="P292" s="5"/>
      <c r="Q292" s="5"/>
      <c r="R292" s="5"/>
      <c r="S292" s="5"/>
      <c r="T292" s="5"/>
      <c r="U292" s="5"/>
    </row>
    <row r="293" spans="12:21" s="1" customFormat="1" x14ac:dyDescent="0.3">
      <c r="L293" s="5"/>
      <c r="M293" s="5"/>
      <c r="N293" s="5"/>
      <c r="O293" s="5"/>
      <c r="P293" s="5"/>
      <c r="Q293" s="5"/>
      <c r="R293" s="5"/>
      <c r="S293" s="5"/>
      <c r="T293" s="5"/>
      <c r="U293" s="5"/>
    </row>
    <row r="294" spans="12:21" s="1" customFormat="1" x14ac:dyDescent="0.3">
      <c r="L294" s="5"/>
      <c r="M294" s="5"/>
      <c r="N294" s="5"/>
      <c r="O294" s="5"/>
      <c r="P294" s="5"/>
      <c r="Q294" s="5"/>
      <c r="R294" s="5"/>
      <c r="S294" s="5"/>
      <c r="T294" s="5"/>
      <c r="U294" s="5"/>
    </row>
    <row r="295" spans="12:21" s="1" customFormat="1" x14ac:dyDescent="0.3">
      <c r="L295" s="5"/>
      <c r="M295" s="5"/>
      <c r="N295" s="5"/>
      <c r="O295" s="5"/>
      <c r="P295" s="5"/>
      <c r="Q295" s="5"/>
      <c r="R295" s="5"/>
      <c r="S295" s="5"/>
      <c r="T295" s="5"/>
      <c r="U295" s="5"/>
    </row>
    <row r="296" spans="12:21" s="1" customFormat="1" x14ac:dyDescent="0.3">
      <c r="L296" s="5"/>
      <c r="M296" s="5"/>
      <c r="N296" s="5"/>
      <c r="O296" s="5"/>
      <c r="P296" s="5"/>
      <c r="Q296" s="5"/>
      <c r="R296" s="5"/>
      <c r="S296" s="5"/>
      <c r="T296" s="5"/>
      <c r="U296" s="5"/>
    </row>
    <row r="297" spans="12:21" s="1" customFormat="1" x14ac:dyDescent="0.3">
      <c r="L297" s="5"/>
      <c r="M297" s="5"/>
      <c r="N297" s="5"/>
      <c r="O297" s="5"/>
      <c r="P297" s="5"/>
      <c r="Q297" s="5"/>
      <c r="R297" s="5"/>
      <c r="S297" s="5"/>
      <c r="T297" s="5"/>
      <c r="U297" s="5"/>
    </row>
    <row r="298" spans="12:21" s="1" customFormat="1" x14ac:dyDescent="0.3">
      <c r="L298" s="5"/>
      <c r="M298" s="5"/>
      <c r="N298" s="5"/>
      <c r="O298" s="5"/>
      <c r="P298" s="5"/>
      <c r="Q298" s="5"/>
      <c r="R298" s="5"/>
      <c r="S298" s="5"/>
      <c r="T298" s="5"/>
      <c r="U298" s="5"/>
    </row>
    <row r="299" spans="12:21" s="1" customFormat="1" x14ac:dyDescent="0.3">
      <c r="L299" s="5"/>
      <c r="M299" s="5"/>
      <c r="N299" s="5"/>
      <c r="O299" s="5"/>
      <c r="P299" s="5"/>
      <c r="Q299" s="5"/>
      <c r="R299" s="5"/>
      <c r="S299" s="5"/>
      <c r="T299" s="5"/>
      <c r="U299" s="5"/>
    </row>
    <row r="300" spans="12:21" s="1" customFormat="1" x14ac:dyDescent="0.3">
      <c r="L300" s="5"/>
      <c r="M300" s="5"/>
      <c r="N300" s="5"/>
      <c r="O300" s="5"/>
      <c r="P300" s="5"/>
      <c r="Q300" s="5"/>
      <c r="R300" s="5"/>
      <c r="S300" s="5"/>
      <c r="T300" s="5"/>
      <c r="U300" s="5"/>
    </row>
    <row r="301" spans="12:21" s="1" customFormat="1" x14ac:dyDescent="0.3">
      <c r="L301" s="5"/>
      <c r="M301" s="5"/>
      <c r="N301" s="5"/>
      <c r="O301" s="5"/>
      <c r="P301" s="5"/>
      <c r="Q301" s="5"/>
      <c r="R301" s="5"/>
      <c r="S301" s="5"/>
      <c r="T301" s="5"/>
      <c r="U301" s="5"/>
    </row>
    <row r="302" spans="12:21" s="1" customFormat="1" x14ac:dyDescent="0.3">
      <c r="L302" s="5"/>
      <c r="M302" s="5"/>
      <c r="N302" s="5"/>
      <c r="O302" s="5"/>
      <c r="P302" s="5"/>
      <c r="Q302" s="5"/>
      <c r="R302" s="5"/>
      <c r="S302" s="5"/>
      <c r="T302" s="5"/>
      <c r="U302" s="5"/>
    </row>
    <row r="303" spans="12:21" s="1" customFormat="1" x14ac:dyDescent="0.3">
      <c r="L303" s="5"/>
      <c r="M303" s="5"/>
      <c r="N303" s="5"/>
      <c r="O303" s="5"/>
      <c r="P303" s="5"/>
      <c r="Q303" s="5"/>
      <c r="R303" s="5"/>
      <c r="S303" s="5"/>
      <c r="T303" s="5"/>
      <c r="U303" s="5"/>
    </row>
    <row r="304" spans="12:21" s="1" customFormat="1" x14ac:dyDescent="0.3">
      <c r="L304" s="5"/>
      <c r="M304" s="5"/>
      <c r="N304" s="5"/>
      <c r="O304" s="5"/>
      <c r="P304" s="5"/>
      <c r="Q304" s="5"/>
      <c r="R304" s="5"/>
      <c r="S304" s="5"/>
      <c r="T304" s="5"/>
      <c r="U304" s="5"/>
    </row>
    <row r="305" spans="12:21" s="1" customFormat="1" x14ac:dyDescent="0.3">
      <c r="L305" s="5"/>
      <c r="M305" s="5"/>
      <c r="N305" s="5"/>
      <c r="O305" s="5"/>
      <c r="P305" s="5"/>
      <c r="Q305" s="5"/>
      <c r="R305" s="5"/>
      <c r="S305" s="5"/>
      <c r="T305" s="5"/>
      <c r="U305" s="5"/>
    </row>
    <row r="306" spans="12:21" s="1" customFormat="1" x14ac:dyDescent="0.3">
      <c r="L306" s="5"/>
      <c r="M306" s="5"/>
      <c r="N306" s="5"/>
      <c r="O306" s="5"/>
      <c r="P306" s="5"/>
      <c r="Q306" s="5"/>
      <c r="R306" s="5"/>
      <c r="S306" s="5"/>
      <c r="T306" s="5"/>
      <c r="U306" s="5"/>
    </row>
    <row r="307" spans="12:21" s="1" customFormat="1" x14ac:dyDescent="0.3">
      <c r="L307" s="5"/>
      <c r="M307" s="5"/>
      <c r="N307" s="5"/>
      <c r="O307" s="5"/>
      <c r="P307" s="5"/>
      <c r="Q307" s="5"/>
      <c r="R307" s="5"/>
      <c r="S307" s="5"/>
      <c r="T307" s="5"/>
      <c r="U307" s="5"/>
    </row>
    <row r="308" spans="12:21" s="1" customFormat="1" x14ac:dyDescent="0.3">
      <c r="L308" s="5"/>
      <c r="M308" s="5"/>
      <c r="N308" s="5"/>
      <c r="O308" s="5"/>
      <c r="P308" s="5"/>
      <c r="Q308" s="5"/>
      <c r="R308" s="5"/>
      <c r="S308" s="5"/>
      <c r="T308" s="5"/>
      <c r="U308" s="5"/>
    </row>
    <row r="309" spans="12:21" s="1" customFormat="1" x14ac:dyDescent="0.3">
      <c r="L309" s="5"/>
      <c r="M309" s="5"/>
      <c r="N309" s="5"/>
      <c r="O309" s="5"/>
      <c r="P309" s="5"/>
      <c r="Q309" s="5"/>
      <c r="R309" s="5"/>
      <c r="S309" s="5"/>
      <c r="T309" s="5"/>
      <c r="U309" s="5"/>
    </row>
    <row r="310" spans="12:21" s="1" customFormat="1" x14ac:dyDescent="0.3">
      <c r="L310" s="5"/>
      <c r="M310" s="5"/>
      <c r="N310" s="5"/>
      <c r="O310" s="5"/>
      <c r="P310" s="5"/>
      <c r="Q310" s="5"/>
      <c r="R310" s="5"/>
      <c r="S310" s="5"/>
      <c r="T310" s="5"/>
      <c r="U310" s="5"/>
    </row>
    <row r="311" spans="12:21" s="1" customFormat="1" x14ac:dyDescent="0.3">
      <c r="L311" s="5"/>
      <c r="M311" s="5"/>
      <c r="N311" s="5"/>
      <c r="O311" s="5"/>
      <c r="P311" s="5"/>
      <c r="Q311" s="5"/>
      <c r="R311" s="5"/>
      <c r="S311" s="5"/>
      <c r="T311" s="5"/>
      <c r="U311" s="5"/>
    </row>
    <row r="312" spans="12:21" s="1" customFormat="1" x14ac:dyDescent="0.3">
      <c r="L312" s="5"/>
      <c r="M312" s="5"/>
      <c r="N312" s="5"/>
      <c r="O312" s="5"/>
      <c r="P312" s="5"/>
      <c r="Q312" s="5"/>
      <c r="R312" s="5"/>
      <c r="S312" s="5"/>
      <c r="T312" s="5"/>
      <c r="U312" s="5"/>
    </row>
    <row r="313" spans="12:21" s="1" customFormat="1" x14ac:dyDescent="0.3">
      <c r="L313" s="5"/>
      <c r="M313" s="5"/>
      <c r="N313" s="5"/>
      <c r="O313" s="5"/>
      <c r="P313" s="5"/>
      <c r="Q313" s="5"/>
      <c r="R313" s="5"/>
      <c r="S313" s="5"/>
      <c r="T313" s="5"/>
      <c r="U313" s="5"/>
    </row>
    <row r="314" spans="12:21" s="1" customFormat="1" x14ac:dyDescent="0.3">
      <c r="L314" s="5"/>
      <c r="M314" s="5"/>
      <c r="N314" s="5"/>
      <c r="O314" s="5"/>
      <c r="P314" s="5"/>
      <c r="Q314" s="5"/>
      <c r="R314" s="5"/>
      <c r="S314" s="5"/>
      <c r="T314" s="5"/>
      <c r="U314" s="5"/>
    </row>
    <row r="315" spans="12:21" s="1" customFormat="1" x14ac:dyDescent="0.3">
      <c r="L315" s="5"/>
      <c r="M315" s="5"/>
      <c r="N315" s="5"/>
      <c r="O315" s="5"/>
      <c r="P315" s="5"/>
      <c r="Q315" s="5"/>
      <c r="R315" s="5"/>
      <c r="S315" s="5"/>
      <c r="T315" s="5"/>
      <c r="U315" s="5"/>
    </row>
    <row r="316" spans="12:21" s="1" customFormat="1" x14ac:dyDescent="0.3">
      <c r="L316" s="5"/>
      <c r="M316" s="5"/>
      <c r="N316" s="5"/>
      <c r="O316" s="5"/>
      <c r="P316" s="5"/>
      <c r="Q316" s="5"/>
      <c r="R316" s="5"/>
      <c r="S316" s="5"/>
      <c r="T316" s="5"/>
      <c r="U316" s="5"/>
    </row>
    <row r="317" spans="12:21" s="1" customFormat="1" x14ac:dyDescent="0.3">
      <c r="L317" s="5"/>
      <c r="M317" s="5"/>
      <c r="N317" s="5"/>
      <c r="O317" s="5"/>
      <c r="P317" s="5"/>
      <c r="Q317" s="5"/>
      <c r="R317" s="5"/>
      <c r="S317" s="5"/>
      <c r="T317" s="5"/>
      <c r="U317" s="5"/>
    </row>
    <row r="318" spans="12:21" s="1" customFormat="1" x14ac:dyDescent="0.3">
      <c r="L318" s="5"/>
      <c r="M318" s="5"/>
      <c r="N318" s="5"/>
      <c r="O318" s="5"/>
      <c r="P318" s="5"/>
      <c r="Q318" s="5"/>
      <c r="R318" s="5"/>
      <c r="S318" s="5"/>
      <c r="T318" s="5"/>
      <c r="U318" s="5"/>
    </row>
    <row r="319" spans="12:21" s="1" customFormat="1" x14ac:dyDescent="0.3">
      <c r="L319" s="5"/>
      <c r="M319" s="5"/>
      <c r="N319" s="5"/>
      <c r="O319" s="5"/>
      <c r="P319" s="5"/>
      <c r="Q319" s="5"/>
      <c r="R319" s="5"/>
      <c r="S319" s="5"/>
      <c r="T319" s="5"/>
      <c r="U319" s="5"/>
    </row>
    <row r="320" spans="12:21" s="1" customFormat="1" x14ac:dyDescent="0.3">
      <c r="L320" s="5"/>
      <c r="M320" s="5"/>
      <c r="N320" s="5"/>
      <c r="O320" s="5"/>
      <c r="P320" s="5"/>
      <c r="Q320" s="5"/>
      <c r="R320" s="5"/>
      <c r="S320" s="5"/>
      <c r="T320" s="5"/>
      <c r="U320" s="5"/>
    </row>
    <row r="321" spans="12:21" s="1" customFormat="1" x14ac:dyDescent="0.3">
      <c r="L321" s="5"/>
      <c r="M321" s="5"/>
      <c r="N321" s="5"/>
      <c r="O321" s="5"/>
      <c r="P321" s="5"/>
      <c r="Q321" s="5"/>
      <c r="R321" s="5"/>
      <c r="S321" s="5"/>
      <c r="T321" s="5"/>
      <c r="U321" s="5"/>
    </row>
    <row r="322" spans="12:21" s="1" customFormat="1" x14ac:dyDescent="0.3">
      <c r="L322" s="5"/>
      <c r="M322" s="5"/>
      <c r="N322" s="5"/>
      <c r="O322" s="5"/>
      <c r="P322" s="5"/>
      <c r="Q322" s="5"/>
      <c r="R322" s="5"/>
      <c r="S322" s="5"/>
      <c r="T322" s="5"/>
      <c r="U322" s="5"/>
    </row>
    <row r="323" spans="12:21" s="1" customFormat="1" x14ac:dyDescent="0.3">
      <c r="L323" s="5"/>
      <c r="M323" s="5"/>
      <c r="N323" s="5"/>
      <c r="O323" s="5"/>
      <c r="P323" s="5"/>
      <c r="Q323" s="5"/>
      <c r="R323" s="5"/>
      <c r="S323" s="5"/>
      <c r="T323" s="5"/>
      <c r="U323" s="5"/>
    </row>
    <row r="324" spans="12:21" s="1" customFormat="1" x14ac:dyDescent="0.3">
      <c r="L324" s="5"/>
      <c r="M324" s="5"/>
      <c r="N324" s="5"/>
      <c r="O324" s="5"/>
      <c r="P324" s="5"/>
      <c r="Q324" s="5"/>
      <c r="R324" s="5"/>
      <c r="S324" s="5"/>
      <c r="T324" s="5"/>
      <c r="U324" s="5"/>
    </row>
    <row r="325" spans="12:21" s="1" customFormat="1" x14ac:dyDescent="0.3">
      <c r="L325" s="5"/>
      <c r="M325" s="5"/>
      <c r="N325" s="5"/>
      <c r="O325" s="5"/>
      <c r="P325" s="5"/>
      <c r="Q325" s="5"/>
      <c r="R325" s="5"/>
      <c r="S325" s="5"/>
      <c r="T325" s="5"/>
      <c r="U325" s="5"/>
    </row>
    <row r="326" spans="12:21" s="1" customFormat="1" x14ac:dyDescent="0.3">
      <c r="L326" s="5"/>
      <c r="M326" s="5"/>
      <c r="N326" s="5"/>
      <c r="O326" s="5"/>
      <c r="P326" s="5"/>
      <c r="Q326" s="5"/>
      <c r="R326" s="5"/>
      <c r="S326" s="5"/>
      <c r="T326" s="5"/>
      <c r="U326" s="5"/>
    </row>
    <row r="327" spans="12:21" s="1" customFormat="1" x14ac:dyDescent="0.3">
      <c r="L327" s="5"/>
      <c r="M327" s="5"/>
      <c r="N327" s="5"/>
      <c r="O327" s="5"/>
      <c r="P327" s="5"/>
      <c r="Q327" s="5"/>
      <c r="R327" s="5"/>
      <c r="S327" s="5"/>
      <c r="T327" s="5"/>
      <c r="U327" s="5"/>
    </row>
    <row r="328" spans="12:21" s="1" customFormat="1" x14ac:dyDescent="0.3">
      <c r="L328" s="5"/>
      <c r="M328" s="5"/>
      <c r="N328" s="5"/>
      <c r="O328" s="5"/>
      <c r="P328" s="5"/>
      <c r="Q328" s="5"/>
      <c r="R328" s="5"/>
      <c r="S328" s="5"/>
      <c r="T328" s="5"/>
      <c r="U328" s="5"/>
    </row>
    <row r="329" spans="12:21" s="1" customFormat="1" x14ac:dyDescent="0.3">
      <c r="L329" s="5"/>
      <c r="M329" s="5"/>
      <c r="N329" s="5"/>
      <c r="O329" s="5"/>
      <c r="P329" s="5"/>
      <c r="Q329" s="5"/>
      <c r="R329" s="5"/>
      <c r="S329" s="5"/>
      <c r="T329" s="5"/>
      <c r="U329" s="5"/>
    </row>
    <row r="330" spans="12:21" s="1" customFormat="1" x14ac:dyDescent="0.3">
      <c r="L330" s="5"/>
      <c r="M330" s="5"/>
      <c r="N330" s="5"/>
      <c r="O330" s="5"/>
      <c r="P330" s="5"/>
      <c r="Q330" s="5"/>
      <c r="R330" s="5"/>
      <c r="S330" s="5"/>
      <c r="T330" s="5"/>
      <c r="U330" s="5"/>
    </row>
    <row r="331" spans="12:21" s="1" customFormat="1" x14ac:dyDescent="0.3">
      <c r="L331" s="5"/>
      <c r="M331" s="5"/>
      <c r="N331" s="5"/>
      <c r="O331" s="5"/>
      <c r="P331" s="5"/>
      <c r="Q331" s="5"/>
      <c r="R331" s="5"/>
      <c r="S331" s="5"/>
      <c r="T331" s="5"/>
      <c r="U331" s="5"/>
    </row>
    <row r="332" spans="12:21" s="1" customFormat="1" x14ac:dyDescent="0.3">
      <c r="L332" s="5"/>
      <c r="M332" s="5"/>
      <c r="N332" s="5"/>
      <c r="O332" s="5"/>
      <c r="P332" s="5"/>
      <c r="Q332" s="5"/>
      <c r="R332" s="5"/>
      <c r="S332" s="5"/>
      <c r="T332" s="5"/>
      <c r="U332" s="5"/>
    </row>
    <row r="333" spans="12:21" s="1" customFormat="1" x14ac:dyDescent="0.3">
      <c r="L333" s="5"/>
      <c r="M333" s="5"/>
      <c r="N333" s="5"/>
      <c r="O333" s="5"/>
      <c r="P333" s="5"/>
      <c r="Q333" s="5"/>
      <c r="R333" s="5"/>
      <c r="S333" s="5"/>
      <c r="T333" s="5"/>
      <c r="U333" s="5"/>
    </row>
    <row r="334" spans="12:21" s="1" customFormat="1" x14ac:dyDescent="0.3">
      <c r="L334" s="5"/>
      <c r="M334" s="5"/>
      <c r="N334" s="5"/>
      <c r="O334" s="5"/>
      <c r="P334" s="5"/>
      <c r="Q334" s="5"/>
      <c r="R334" s="5"/>
      <c r="S334" s="5"/>
      <c r="T334" s="5"/>
      <c r="U334" s="5"/>
    </row>
    <row r="335" spans="12:21" s="1" customFormat="1" x14ac:dyDescent="0.3">
      <c r="L335" s="5"/>
      <c r="M335" s="5"/>
      <c r="N335" s="5"/>
      <c r="O335" s="5"/>
      <c r="P335" s="5"/>
      <c r="Q335" s="5"/>
      <c r="R335" s="5"/>
      <c r="S335" s="5"/>
      <c r="T335" s="5"/>
      <c r="U335" s="5"/>
    </row>
    <row r="336" spans="12:21" s="1" customFormat="1" x14ac:dyDescent="0.3">
      <c r="L336" s="5"/>
      <c r="M336" s="5"/>
      <c r="N336" s="5"/>
      <c r="O336" s="5"/>
      <c r="P336" s="5"/>
      <c r="Q336" s="5"/>
      <c r="R336" s="5"/>
      <c r="S336" s="5"/>
      <c r="T336" s="5"/>
      <c r="U336" s="5"/>
    </row>
    <row r="337" spans="12:21" s="1" customFormat="1" x14ac:dyDescent="0.3">
      <c r="L337" s="5"/>
      <c r="M337" s="5"/>
      <c r="N337" s="5"/>
      <c r="O337" s="5"/>
      <c r="P337" s="5"/>
      <c r="Q337" s="5"/>
      <c r="R337" s="5"/>
      <c r="S337" s="5"/>
      <c r="T337" s="5"/>
      <c r="U337" s="5"/>
    </row>
    <row r="338" spans="12:21" s="1" customFormat="1" x14ac:dyDescent="0.3">
      <c r="L338" s="5"/>
      <c r="M338" s="5"/>
      <c r="N338" s="5"/>
      <c r="O338" s="5"/>
      <c r="P338" s="5"/>
      <c r="Q338" s="5"/>
      <c r="R338" s="5"/>
      <c r="S338" s="5"/>
      <c r="T338" s="5"/>
      <c r="U338" s="5"/>
    </row>
    <row r="339" spans="12:21" s="1" customFormat="1" x14ac:dyDescent="0.3">
      <c r="L339" s="5"/>
      <c r="M339" s="5"/>
      <c r="N339" s="5"/>
      <c r="O339" s="5"/>
      <c r="P339" s="5"/>
      <c r="Q339" s="5"/>
      <c r="R339" s="5"/>
      <c r="S339" s="5"/>
      <c r="T339" s="5"/>
      <c r="U339" s="5"/>
    </row>
    <row r="340" spans="12:21" s="1" customFormat="1" x14ac:dyDescent="0.3">
      <c r="L340" s="5"/>
      <c r="M340" s="5"/>
      <c r="N340" s="5"/>
      <c r="O340" s="5"/>
      <c r="P340" s="5"/>
      <c r="Q340" s="5"/>
      <c r="R340" s="5"/>
      <c r="S340" s="5"/>
      <c r="T340" s="5"/>
      <c r="U340" s="5"/>
    </row>
    <row r="341" spans="12:21" s="1" customFormat="1" x14ac:dyDescent="0.3">
      <c r="L341" s="5"/>
      <c r="M341" s="5"/>
      <c r="N341" s="5"/>
      <c r="O341" s="5"/>
      <c r="P341" s="5"/>
      <c r="Q341" s="5"/>
      <c r="R341" s="5"/>
      <c r="S341" s="5"/>
      <c r="T341" s="5"/>
      <c r="U341" s="5"/>
    </row>
    <row r="342" spans="12:21" s="1" customFormat="1" x14ac:dyDescent="0.3">
      <c r="L342" s="5"/>
      <c r="M342" s="5"/>
      <c r="N342" s="5"/>
      <c r="O342" s="5"/>
      <c r="P342" s="5"/>
      <c r="Q342" s="5"/>
      <c r="R342" s="5"/>
      <c r="S342" s="5"/>
      <c r="T342" s="5"/>
      <c r="U342" s="5"/>
    </row>
    <row r="343" spans="12:21" s="1" customFormat="1" x14ac:dyDescent="0.3">
      <c r="L343" s="5"/>
      <c r="M343" s="5"/>
      <c r="N343" s="5"/>
      <c r="O343" s="5"/>
      <c r="P343" s="5"/>
      <c r="Q343" s="5"/>
      <c r="R343" s="5"/>
      <c r="S343" s="5"/>
      <c r="T343" s="5"/>
      <c r="U343" s="5"/>
    </row>
    <row r="344" spans="12:21" s="1" customFormat="1" x14ac:dyDescent="0.3">
      <c r="L344" s="5"/>
      <c r="M344" s="5"/>
      <c r="N344" s="5"/>
      <c r="O344" s="5"/>
      <c r="P344" s="5"/>
      <c r="Q344" s="5"/>
      <c r="R344" s="5"/>
      <c r="S344" s="5"/>
      <c r="T344" s="5"/>
      <c r="U344" s="5"/>
    </row>
    <row r="345" spans="12:21" s="1" customFormat="1" x14ac:dyDescent="0.3">
      <c r="L345" s="5"/>
      <c r="M345" s="5"/>
      <c r="N345" s="5"/>
      <c r="O345" s="5"/>
      <c r="P345" s="5"/>
      <c r="Q345" s="5"/>
      <c r="R345" s="5"/>
      <c r="S345" s="5"/>
      <c r="T345" s="5"/>
      <c r="U345" s="5"/>
    </row>
    <row r="346" spans="12:21" s="1" customFormat="1" x14ac:dyDescent="0.3">
      <c r="L346" s="5"/>
      <c r="M346" s="5"/>
      <c r="N346" s="5"/>
      <c r="O346" s="5"/>
      <c r="P346" s="5"/>
      <c r="Q346" s="5"/>
      <c r="R346" s="5"/>
      <c r="S346" s="5"/>
      <c r="T346" s="5"/>
      <c r="U346" s="5"/>
    </row>
    <row r="347" spans="12:21" s="1" customFormat="1" x14ac:dyDescent="0.3">
      <c r="L347" s="5"/>
      <c r="M347" s="5"/>
      <c r="N347" s="5"/>
      <c r="O347" s="5"/>
      <c r="P347" s="5"/>
      <c r="Q347" s="5"/>
      <c r="R347" s="5"/>
      <c r="S347" s="5"/>
      <c r="T347" s="5"/>
      <c r="U347" s="5"/>
    </row>
    <row r="348" spans="12:21" s="1" customFormat="1" x14ac:dyDescent="0.3">
      <c r="L348" s="5"/>
      <c r="M348" s="5"/>
      <c r="N348" s="5"/>
      <c r="O348" s="5"/>
      <c r="P348" s="5"/>
      <c r="Q348" s="5"/>
      <c r="R348" s="5"/>
      <c r="S348" s="5"/>
      <c r="T348" s="5"/>
      <c r="U348" s="5"/>
    </row>
    <row r="349" spans="12:21" s="1" customFormat="1" x14ac:dyDescent="0.3">
      <c r="L349" s="5"/>
      <c r="M349" s="5"/>
      <c r="N349" s="5"/>
      <c r="O349" s="5"/>
      <c r="P349" s="5"/>
      <c r="Q349" s="5"/>
      <c r="R349" s="5"/>
      <c r="S349" s="5"/>
      <c r="T349" s="5"/>
      <c r="U349" s="5"/>
    </row>
    <row r="350" spans="12:21" s="1" customFormat="1" x14ac:dyDescent="0.3">
      <c r="L350" s="5"/>
      <c r="M350" s="5"/>
      <c r="N350" s="5"/>
      <c r="O350" s="5"/>
      <c r="P350" s="5"/>
      <c r="Q350" s="5"/>
      <c r="R350" s="5"/>
      <c r="S350" s="5"/>
      <c r="T350" s="5"/>
      <c r="U350" s="5"/>
    </row>
    <row r="351" spans="12:21" s="1" customFormat="1" x14ac:dyDescent="0.3">
      <c r="L351" s="5"/>
      <c r="M351" s="5"/>
      <c r="N351" s="5"/>
      <c r="O351" s="5"/>
      <c r="P351" s="5"/>
      <c r="Q351" s="5"/>
      <c r="R351" s="5"/>
      <c r="S351" s="5"/>
      <c r="T351" s="5"/>
      <c r="U351" s="5"/>
    </row>
    <row r="352" spans="12:21" s="1" customFormat="1" x14ac:dyDescent="0.3">
      <c r="L352" s="5"/>
      <c r="M352" s="5"/>
      <c r="N352" s="5"/>
      <c r="O352" s="5"/>
      <c r="P352" s="5"/>
      <c r="Q352" s="5"/>
      <c r="R352" s="5"/>
      <c r="S352" s="5"/>
      <c r="T352" s="5"/>
      <c r="U352" s="5"/>
    </row>
    <row r="353" spans="12:21" s="1" customFormat="1" x14ac:dyDescent="0.3">
      <c r="L353" s="5"/>
      <c r="M353" s="5"/>
      <c r="N353" s="5"/>
      <c r="O353" s="5"/>
      <c r="P353" s="5"/>
      <c r="Q353" s="5"/>
      <c r="R353" s="5"/>
      <c r="S353" s="5"/>
      <c r="T353" s="5"/>
      <c r="U353" s="5"/>
    </row>
    <row r="354" spans="12:21" s="1" customFormat="1" x14ac:dyDescent="0.3">
      <c r="L354" s="5"/>
      <c r="M354" s="5"/>
      <c r="N354" s="5"/>
      <c r="O354" s="5"/>
      <c r="P354" s="5"/>
      <c r="Q354" s="5"/>
      <c r="R354" s="5"/>
      <c r="S354" s="5"/>
      <c r="T354" s="5"/>
      <c r="U354" s="5"/>
    </row>
    <row r="355" spans="12:21" s="1" customFormat="1" x14ac:dyDescent="0.3">
      <c r="L355" s="5"/>
      <c r="M355" s="5"/>
      <c r="N355" s="5"/>
      <c r="O355" s="5"/>
      <c r="P355" s="5"/>
      <c r="Q355" s="5"/>
      <c r="R355" s="5"/>
      <c r="S355" s="5"/>
      <c r="T355" s="5"/>
      <c r="U355" s="5"/>
    </row>
    <row r="356" spans="12:21" s="1" customFormat="1" x14ac:dyDescent="0.3">
      <c r="L356" s="5"/>
      <c r="M356" s="5"/>
      <c r="N356" s="5"/>
      <c r="O356" s="5"/>
      <c r="P356" s="5"/>
      <c r="Q356" s="5"/>
      <c r="R356" s="5"/>
      <c r="S356" s="5"/>
      <c r="T356" s="5"/>
      <c r="U356" s="5"/>
    </row>
    <row r="357" spans="12:21" s="1" customFormat="1" x14ac:dyDescent="0.3">
      <c r="L357" s="5"/>
      <c r="M357" s="5"/>
      <c r="N357" s="5"/>
      <c r="O357" s="5"/>
      <c r="P357" s="5"/>
      <c r="Q357" s="5"/>
      <c r="R357" s="5"/>
      <c r="S357" s="5"/>
      <c r="T357" s="5"/>
      <c r="U357" s="5"/>
    </row>
    <row r="358" spans="12:21" s="1" customFormat="1" x14ac:dyDescent="0.3">
      <c r="L358" s="5"/>
      <c r="M358" s="5"/>
      <c r="N358" s="5"/>
      <c r="O358" s="5"/>
      <c r="P358" s="5"/>
      <c r="Q358" s="5"/>
      <c r="R358" s="5"/>
      <c r="S358" s="5"/>
      <c r="T358" s="5"/>
      <c r="U358" s="5"/>
    </row>
    <row r="359" spans="12:21" s="1" customFormat="1" x14ac:dyDescent="0.3">
      <c r="L359" s="5"/>
      <c r="M359" s="5"/>
      <c r="N359" s="5"/>
      <c r="O359" s="5"/>
      <c r="P359" s="5"/>
      <c r="Q359" s="5"/>
      <c r="R359" s="5"/>
      <c r="S359" s="5"/>
      <c r="T359" s="5"/>
      <c r="U359" s="5"/>
    </row>
    <row r="360" spans="12:21" s="1" customFormat="1" x14ac:dyDescent="0.3">
      <c r="L360" s="5"/>
      <c r="M360" s="5"/>
      <c r="N360" s="5"/>
      <c r="O360" s="5"/>
      <c r="P360" s="5"/>
      <c r="Q360" s="5"/>
      <c r="R360" s="5"/>
      <c r="S360" s="5"/>
      <c r="T360" s="5"/>
      <c r="U360" s="5"/>
    </row>
    <row r="361" spans="12:21" s="1" customFormat="1" x14ac:dyDescent="0.3">
      <c r="L361" s="5"/>
      <c r="M361" s="5"/>
      <c r="N361" s="5"/>
      <c r="O361" s="5"/>
      <c r="P361" s="5"/>
      <c r="Q361" s="5"/>
      <c r="R361" s="5"/>
      <c r="S361" s="5"/>
      <c r="T361" s="5"/>
      <c r="U361" s="5"/>
    </row>
    <row r="362" spans="12:21" s="1" customFormat="1" x14ac:dyDescent="0.3">
      <c r="L362" s="5"/>
      <c r="M362" s="5"/>
      <c r="N362" s="5"/>
      <c r="O362" s="5"/>
      <c r="P362" s="5"/>
      <c r="Q362" s="5"/>
      <c r="R362" s="5"/>
      <c r="S362" s="5"/>
      <c r="T362" s="5"/>
      <c r="U362" s="5"/>
    </row>
    <row r="363" spans="12:21" s="1" customFormat="1" x14ac:dyDescent="0.3">
      <c r="L363" s="5"/>
      <c r="M363" s="5"/>
      <c r="N363" s="5"/>
      <c r="O363" s="5"/>
      <c r="P363" s="5"/>
      <c r="Q363" s="5"/>
      <c r="R363" s="5"/>
      <c r="S363" s="5"/>
      <c r="T363" s="5"/>
      <c r="U363" s="5"/>
    </row>
    <row r="364" spans="12:21" s="1" customFormat="1" x14ac:dyDescent="0.3">
      <c r="L364" s="5"/>
      <c r="M364" s="5"/>
      <c r="N364" s="5"/>
      <c r="O364" s="5"/>
      <c r="P364" s="5"/>
      <c r="Q364" s="5"/>
      <c r="R364" s="5"/>
      <c r="S364" s="5"/>
      <c r="T364" s="5"/>
      <c r="U364" s="5"/>
    </row>
    <row r="365" spans="12:21" s="1" customFormat="1" x14ac:dyDescent="0.3">
      <c r="L365" s="5"/>
      <c r="M365" s="5"/>
      <c r="N365" s="5"/>
      <c r="O365" s="5"/>
      <c r="P365" s="5"/>
      <c r="Q365" s="5"/>
      <c r="R365" s="5"/>
      <c r="S365" s="5"/>
      <c r="T365" s="5"/>
      <c r="U365" s="5"/>
    </row>
    <row r="366" spans="12:21" s="1" customFormat="1" x14ac:dyDescent="0.3">
      <c r="L366" s="5"/>
      <c r="M366" s="5"/>
      <c r="N366" s="5"/>
      <c r="O366" s="5"/>
      <c r="P366" s="5"/>
      <c r="Q366" s="5"/>
      <c r="R366" s="5"/>
      <c r="S366" s="5"/>
      <c r="T366" s="5"/>
      <c r="U366" s="5"/>
    </row>
    <row r="367" spans="12:21" s="1" customFormat="1" x14ac:dyDescent="0.3">
      <c r="L367" s="5"/>
      <c r="M367" s="5"/>
      <c r="N367" s="5"/>
      <c r="O367" s="5"/>
      <c r="P367" s="5"/>
      <c r="Q367" s="5"/>
      <c r="R367" s="5"/>
      <c r="S367" s="5"/>
      <c r="T367" s="5"/>
      <c r="U367" s="5"/>
    </row>
    <row r="368" spans="12:21" s="1" customFormat="1" x14ac:dyDescent="0.3">
      <c r="L368" s="5"/>
      <c r="M368" s="5"/>
      <c r="N368" s="5"/>
      <c r="O368" s="5"/>
      <c r="P368" s="5"/>
      <c r="Q368" s="5"/>
      <c r="R368" s="5"/>
      <c r="S368" s="5"/>
      <c r="T368" s="5"/>
      <c r="U368" s="5"/>
    </row>
    <row r="369" spans="12:21" s="1" customFormat="1" x14ac:dyDescent="0.3">
      <c r="L369" s="5"/>
      <c r="M369" s="5"/>
      <c r="N369" s="5"/>
      <c r="O369" s="5"/>
      <c r="P369" s="5"/>
      <c r="Q369" s="5"/>
      <c r="R369" s="5"/>
      <c r="S369" s="5"/>
      <c r="T369" s="5"/>
      <c r="U369" s="5"/>
    </row>
    <row r="370" spans="12:21" s="1" customFormat="1" x14ac:dyDescent="0.3">
      <c r="L370" s="5"/>
      <c r="M370" s="5"/>
      <c r="N370" s="5"/>
      <c r="O370" s="5"/>
      <c r="P370" s="5"/>
      <c r="Q370" s="5"/>
      <c r="R370" s="5"/>
      <c r="S370" s="5"/>
      <c r="T370" s="5"/>
      <c r="U370" s="5"/>
    </row>
    <row r="371" spans="12:21" s="1" customFormat="1" x14ac:dyDescent="0.3">
      <c r="L371" s="5"/>
      <c r="M371" s="5"/>
      <c r="N371" s="5"/>
      <c r="O371" s="5"/>
      <c r="P371" s="5"/>
      <c r="Q371" s="5"/>
      <c r="R371" s="5"/>
      <c r="S371" s="5"/>
      <c r="T371" s="5"/>
      <c r="U371" s="5"/>
    </row>
    <row r="372" spans="12:21" s="1" customFormat="1" x14ac:dyDescent="0.3">
      <c r="L372" s="5"/>
      <c r="M372" s="5"/>
      <c r="N372" s="5"/>
      <c r="O372" s="5"/>
      <c r="P372" s="5"/>
      <c r="Q372" s="5"/>
      <c r="R372" s="5"/>
      <c r="S372" s="5"/>
      <c r="T372" s="5"/>
      <c r="U372" s="5"/>
    </row>
    <row r="373" spans="12:21" s="1" customFormat="1" x14ac:dyDescent="0.3">
      <c r="L373" s="5"/>
      <c r="M373" s="5"/>
      <c r="N373" s="5"/>
      <c r="O373" s="5"/>
      <c r="P373" s="5"/>
      <c r="Q373" s="5"/>
      <c r="R373" s="5"/>
      <c r="S373" s="5"/>
      <c r="T373" s="5"/>
      <c r="U373" s="5"/>
    </row>
    <row r="374" spans="12:21" s="1" customFormat="1" x14ac:dyDescent="0.3">
      <c r="L374" s="5"/>
      <c r="M374" s="5"/>
      <c r="N374" s="5"/>
      <c r="O374" s="5"/>
      <c r="P374" s="5"/>
      <c r="Q374" s="5"/>
      <c r="R374" s="5"/>
      <c r="S374" s="5"/>
      <c r="T374" s="5"/>
      <c r="U374" s="5"/>
    </row>
    <row r="375" spans="12:21" s="1" customFormat="1" x14ac:dyDescent="0.3">
      <c r="L375" s="5"/>
      <c r="M375" s="5"/>
      <c r="N375" s="5"/>
      <c r="O375" s="5"/>
      <c r="P375" s="5"/>
      <c r="Q375" s="5"/>
      <c r="R375" s="5"/>
      <c r="S375" s="5"/>
      <c r="T375" s="5"/>
      <c r="U375" s="5"/>
    </row>
    <row r="376" spans="12:21" s="1" customFormat="1" x14ac:dyDescent="0.3">
      <c r="L376" s="5"/>
      <c r="M376" s="5"/>
      <c r="N376" s="5"/>
      <c r="O376" s="5"/>
      <c r="P376" s="5"/>
      <c r="Q376" s="5"/>
      <c r="R376" s="5"/>
      <c r="S376" s="5"/>
      <c r="T376" s="5"/>
      <c r="U376" s="5"/>
    </row>
    <row r="377" spans="12:21" s="1" customFormat="1" x14ac:dyDescent="0.3">
      <c r="L377" s="5"/>
      <c r="M377" s="5"/>
      <c r="N377" s="5"/>
      <c r="O377" s="5"/>
      <c r="P377" s="5"/>
      <c r="Q377" s="5"/>
      <c r="R377" s="5"/>
      <c r="S377" s="5"/>
      <c r="T377" s="5"/>
      <c r="U377" s="5"/>
    </row>
    <row r="378" spans="12:21" s="1" customFormat="1" x14ac:dyDescent="0.3">
      <c r="L378" s="5"/>
      <c r="M378" s="5"/>
      <c r="N378" s="5"/>
      <c r="O378" s="5"/>
      <c r="P378" s="5"/>
      <c r="Q378" s="5"/>
      <c r="R378" s="5"/>
      <c r="S378" s="5"/>
      <c r="T378" s="5"/>
      <c r="U378" s="5"/>
    </row>
    <row r="379" spans="12:21" s="1" customFormat="1" x14ac:dyDescent="0.3">
      <c r="L379" s="5"/>
      <c r="M379" s="5"/>
      <c r="N379" s="5"/>
      <c r="O379" s="5"/>
      <c r="P379" s="5"/>
      <c r="Q379" s="5"/>
      <c r="R379" s="5"/>
      <c r="S379" s="5"/>
      <c r="T379" s="5"/>
      <c r="U379" s="5"/>
    </row>
    <row r="380" spans="12:21" s="1" customFormat="1" x14ac:dyDescent="0.3">
      <c r="L380" s="5"/>
      <c r="M380" s="5"/>
      <c r="N380" s="5"/>
      <c r="O380" s="5"/>
      <c r="P380" s="5"/>
      <c r="Q380" s="5"/>
      <c r="R380" s="5"/>
      <c r="S380" s="5"/>
      <c r="T380" s="5"/>
      <c r="U380" s="5"/>
    </row>
    <row r="381" spans="12:21" s="1" customFormat="1" x14ac:dyDescent="0.3">
      <c r="L381" s="5"/>
      <c r="M381" s="5"/>
      <c r="N381" s="5"/>
      <c r="O381" s="5"/>
      <c r="P381" s="5"/>
      <c r="Q381" s="5"/>
      <c r="R381" s="5"/>
      <c r="S381" s="5"/>
      <c r="T381" s="5"/>
      <c r="U381" s="5"/>
    </row>
    <row r="382" spans="12:21" s="1" customFormat="1" x14ac:dyDescent="0.3">
      <c r="L382" s="5"/>
      <c r="M382" s="5"/>
      <c r="N382" s="5"/>
      <c r="O382" s="5"/>
      <c r="P382" s="5"/>
      <c r="Q382" s="5"/>
      <c r="R382" s="5"/>
      <c r="S382" s="5"/>
      <c r="T382" s="5"/>
      <c r="U382" s="5"/>
    </row>
    <row r="383" spans="12:21" s="1" customFormat="1" x14ac:dyDescent="0.3">
      <c r="L383" s="5"/>
      <c r="M383" s="5"/>
      <c r="N383" s="5"/>
      <c r="O383" s="5"/>
      <c r="P383" s="5"/>
      <c r="Q383" s="5"/>
      <c r="R383" s="5"/>
      <c r="S383" s="5"/>
      <c r="T383" s="5"/>
      <c r="U383" s="5"/>
    </row>
    <row r="384" spans="12:21" s="1" customFormat="1" x14ac:dyDescent="0.3">
      <c r="L384" s="5"/>
      <c r="M384" s="5"/>
      <c r="N384" s="5"/>
      <c r="O384" s="5"/>
      <c r="P384" s="5"/>
      <c r="Q384" s="5"/>
      <c r="R384" s="5"/>
      <c r="S384" s="5"/>
      <c r="T384" s="5"/>
      <c r="U384" s="5"/>
    </row>
    <row r="385" spans="12:21" s="1" customFormat="1" x14ac:dyDescent="0.3">
      <c r="L385" s="5"/>
      <c r="M385" s="5"/>
      <c r="N385" s="5"/>
      <c r="O385" s="5"/>
      <c r="P385" s="5"/>
      <c r="Q385" s="5"/>
      <c r="R385" s="5"/>
      <c r="S385" s="5"/>
      <c r="T385" s="5"/>
      <c r="U385" s="5"/>
    </row>
    <row r="386" spans="12:21" s="1" customFormat="1" x14ac:dyDescent="0.3">
      <c r="L386" s="5"/>
      <c r="M386" s="5"/>
      <c r="N386" s="5"/>
      <c r="O386" s="5"/>
      <c r="P386" s="5"/>
      <c r="Q386" s="5"/>
      <c r="R386" s="5"/>
      <c r="S386" s="5"/>
      <c r="T386" s="5"/>
      <c r="U386" s="5"/>
    </row>
    <row r="387" spans="12:21" s="1" customFormat="1" x14ac:dyDescent="0.3">
      <c r="L387" s="5"/>
      <c r="M387" s="5"/>
      <c r="N387" s="5"/>
      <c r="O387" s="5"/>
      <c r="P387" s="5"/>
      <c r="Q387" s="5"/>
      <c r="R387" s="5"/>
      <c r="S387" s="5"/>
      <c r="T387" s="5"/>
      <c r="U387" s="5"/>
    </row>
    <row r="388" spans="12:21" s="1" customFormat="1" x14ac:dyDescent="0.3">
      <c r="L388" s="5"/>
      <c r="M388" s="5"/>
      <c r="N388" s="5"/>
      <c r="O388" s="5"/>
      <c r="P388" s="5"/>
      <c r="Q388" s="5"/>
      <c r="R388" s="5"/>
      <c r="S388" s="5"/>
      <c r="T388" s="5"/>
      <c r="U388" s="5"/>
    </row>
    <row r="389" spans="12:21" s="1" customFormat="1" x14ac:dyDescent="0.3">
      <c r="L389" s="5"/>
      <c r="M389" s="5"/>
      <c r="N389" s="5"/>
      <c r="O389" s="5"/>
      <c r="P389" s="5"/>
      <c r="Q389" s="5"/>
      <c r="R389" s="5"/>
      <c r="S389" s="5"/>
      <c r="T389" s="5"/>
      <c r="U389" s="5"/>
    </row>
    <row r="390" spans="12:21" s="1" customFormat="1" x14ac:dyDescent="0.3">
      <c r="L390" s="5"/>
      <c r="M390" s="5"/>
      <c r="N390" s="5"/>
      <c r="O390" s="5"/>
      <c r="P390" s="5"/>
      <c r="Q390" s="5"/>
      <c r="R390" s="5"/>
      <c r="S390" s="5"/>
      <c r="T390" s="5"/>
      <c r="U390" s="5"/>
    </row>
    <row r="391" spans="12:21" s="1" customFormat="1" x14ac:dyDescent="0.3">
      <c r="L391" s="5"/>
      <c r="M391" s="5"/>
      <c r="N391" s="5"/>
      <c r="O391" s="5"/>
      <c r="P391" s="5"/>
      <c r="Q391" s="5"/>
      <c r="R391" s="5"/>
      <c r="S391" s="5"/>
      <c r="T391" s="5"/>
      <c r="U391" s="5"/>
    </row>
    <row r="392" spans="12:21" s="1" customFormat="1" x14ac:dyDescent="0.3">
      <c r="L392" s="5"/>
      <c r="M392" s="5"/>
      <c r="N392" s="5"/>
      <c r="O392" s="5"/>
      <c r="P392" s="5"/>
      <c r="Q392" s="5"/>
      <c r="R392" s="5"/>
      <c r="S392" s="5"/>
      <c r="T392" s="5"/>
      <c r="U392" s="5"/>
    </row>
    <row r="393" spans="12:21" s="1" customFormat="1" x14ac:dyDescent="0.3">
      <c r="L393" s="5"/>
      <c r="M393" s="5"/>
      <c r="N393" s="5"/>
      <c r="O393" s="5"/>
      <c r="P393" s="5"/>
      <c r="Q393" s="5"/>
      <c r="R393" s="5"/>
      <c r="S393" s="5"/>
      <c r="T393" s="5"/>
      <c r="U393" s="5"/>
    </row>
    <row r="394" spans="12:21" s="1" customFormat="1" x14ac:dyDescent="0.3">
      <c r="L394" s="5"/>
      <c r="M394" s="5"/>
      <c r="N394" s="5"/>
      <c r="O394" s="5"/>
      <c r="P394" s="5"/>
      <c r="Q394" s="5"/>
      <c r="R394" s="5"/>
      <c r="S394" s="5"/>
      <c r="T394" s="5"/>
      <c r="U394" s="5"/>
    </row>
    <row r="395" spans="12:21" s="1" customFormat="1" x14ac:dyDescent="0.3">
      <c r="L395" s="5"/>
      <c r="M395" s="5"/>
      <c r="N395" s="5"/>
      <c r="O395" s="5"/>
      <c r="P395" s="5"/>
      <c r="Q395" s="5"/>
      <c r="R395" s="5"/>
      <c r="S395" s="5"/>
      <c r="T395" s="5"/>
      <c r="U395" s="5"/>
    </row>
    <row r="396" spans="12:21" s="1" customFormat="1" x14ac:dyDescent="0.3">
      <c r="L396" s="5"/>
      <c r="M396" s="5"/>
      <c r="N396" s="5"/>
      <c r="O396" s="5"/>
      <c r="P396" s="5"/>
      <c r="Q396" s="5"/>
      <c r="R396" s="5"/>
      <c r="S396" s="5"/>
      <c r="T396" s="5"/>
      <c r="U396" s="5"/>
    </row>
    <row r="397" spans="12:21" s="1" customFormat="1" x14ac:dyDescent="0.3">
      <c r="L397" s="5"/>
      <c r="M397" s="5"/>
      <c r="N397" s="5"/>
      <c r="O397" s="5"/>
      <c r="P397" s="5"/>
      <c r="Q397" s="5"/>
      <c r="R397" s="5"/>
      <c r="S397" s="5"/>
      <c r="T397" s="5"/>
      <c r="U397" s="5"/>
    </row>
    <row r="398" spans="12:21" s="1" customFormat="1" x14ac:dyDescent="0.3">
      <c r="L398" s="5"/>
      <c r="M398" s="5"/>
      <c r="N398" s="5"/>
      <c r="O398" s="5"/>
      <c r="P398" s="5"/>
      <c r="Q398" s="5"/>
      <c r="R398" s="5"/>
      <c r="S398" s="5"/>
      <c r="T398" s="5"/>
      <c r="U398" s="5"/>
    </row>
    <row r="399" spans="12:21" s="1" customFormat="1" x14ac:dyDescent="0.3">
      <c r="L399" s="5"/>
      <c r="M399" s="5"/>
      <c r="N399" s="5"/>
      <c r="O399" s="5"/>
      <c r="P399" s="5"/>
      <c r="Q399" s="5"/>
      <c r="R399" s="5"/>
      <c r="S399" s="5"/>
      <c r="T399" s="5"/>
      <c r="U399" s="5"/>
    </row>
    <row r="400" spans="12:21" s="1" customFormat="1" x14ac:dyDescent="0.3">
      <c r="L400" s="5"/>
      <c r="M400" s="5"/>
      <c r="N400" s="5"/>
      <c r="O400" s="5"/>
      <c r="P400" s="5"/>
      <c r="Q400" s="5"/>
      <c r="R400" s="5"/>
      <c r="S400" s="5"/>
      <c r="T400" s="5"/>
      <c r="U400" s="5"/>
    </row>
    <row r="401" spans="12:21" s="1" customFormat="1" x14ac:dyDescent="0.3">
      <c r="L401" s="5"/>
      <c r="M401" s="5"/>
      <c r="N401" s="5"/>
      <c r="O401" s="5"/>
      <c r="P401" s="5"/>
      <c r="Q401" s="5"/>
      <c r="R401" s="5"/>
      <c r="S401" s="5"/>
      <c r="T401" s="5"/>
      <c r="U401" s="5"/>
    </row>
    <row r="402" spans="12:21" s="1" customFormat="1" x14ac:dyDescent="0.3">
      <c r="L402" s="5"/>
      <c r="M402" s="5"/>
      <c r="N402" s="5"/>
      <c r="O402" s="5"/>
      <c r="P402" s="5"/>
      <c r="Q402" s="5"/>
      <c r="R402" s="5"/>
      <c r="S402" s="5"/>
      <c r="T402" s="5"/>
      <c r="U402" s="5"/>
    </row>
    <row r="403" spans="12:21" s="1" customFormat="1" x14ac:dyDescent="0.3">
      <c r="L403" s="5"/>
      <c r="M403" s="5"/>
      <c r="N403" s="5"/>
      <c r="O403" s="5"/>
      <c r="P403" s="5"/>
      <c r="Q403" s="5"/>
      <c r="R403" s="5"/>
      <c r="S403" s="5"/>
      <c r="T403" s="5"/>
      <c r="U403" s="5"/>
    </row>
    <row r="404" spans="12:21" s="1" customFormat="1" x14ac:dyDescent="0.3">
      <c r="L404" s="5"/>
      <c r="M404" s="5"/>
      <c r="N404" s="5"/>
      <c r="O404" s="5"/>
      <c r="P404" s="5"/>
      <c r="Q404" s="5"/>
      <c r="R404" s="5"/>
      <c r="S404" s="5"/>
      <c r="T404" s="5"/>
      <c r="U404" s="5"/>
    </row>
    <row r="405" spans="12:21" s="1" customFormat="1" x14ac:dyDescent="0.3">
      <c r="L405" s="5"/>
      <c r="M405" s="5"/>
      <c r="N405" s="5"/>
      <c r="O405" s="5"/>
      <c r="P405" s="5"/>
      <c r="Q405" s="5"/>
      <c r="R405" s="5"/>
      <c r="S405" s="5"/>
      <c r="T405" s="5"/>
      <c r="U405" s="5"/>
    </row>
    <row r="406" spans="12:21" s="1" customFormat="1" x14ac:dyDescent="0.3">
      <c r="L406" s="5"/>
      <c r="M406" s="5"/>
      <c r="N406" s="5"/>
      <c r="O406" s="5"/>
      <c r="P406" s="5"/>
      <c r="Q406" s="5"/>
      <c r="R406" s="5"/>
      <c r="S406" s="5"/>
      <c r="T406" s="5"/>
      <c r="U406" s="5"/>
    </row>
    <row r="407" spans="12:21" s="1" customFormat="1" x14ac:dyDescent="0.3">
      <c r="L407" s="5"/>
      <c r="M407" s="5"/>
      <c r="N407" s="5"/>
      <c r="O407" s="5"/>
      <c r="P407" s="5"/>
      <c r="Q407" s="5"/>
      <c r="R407" s="5"/>
      <c r="S407" s="5"/>
      <c r="T407" s="5"/>
      <c r="U407" s="5"/>
    </row>
    <row r="408" spans="12:21" s="1" customFormat="1" x14ac:dyDescent="0.3">
      <c r="L408" s="5"/>
      <c r="M408" s="5"/>
      <c r="N408" s="5"/>
      <c r="O408" s="5"/>
      <c r="P408" s="5"/>
      <c r="Q408" s="5"/>
      <c r="R408" s="5"/>
      <c r="S408" s="5"/>
      <c r="T408" s="5"/>
      <c r="U408" s="5"/>
    </row>
    <row r="409" spans="12:21" s="1" customFormat="1" x14ac:dyDescent="0.3">
      <c r="L409" s="5"/>
      <c r="M409" s="5"/>
      <c r="N409" s="5"/>
      <c r="O409" s="5"/>
      <c r="P409" s="5"/>
      <c r="Q409" s="5"/>
      <c r="R409" s="5"/>
      <c r="S409" s="5"/>
      <c r="T409" s="5"/>
      <c r="U409" s="5"/>
    </row>
    <row r="410" spans="12:21" s="1" customFormat="1" x14ac:dyDescent="0.3">
      <c r="L410" s="5"/>
      <c r="M410" s="5"/>
      <c r="N410" s="5"/>
      <c r="O410" s="5"/>
      <c r="P410" s="5"/>
      <c r="Q410" s="5"/>
      <c r="R410" s="5"/>
      <c r="S410" s="5"/>
      <c r="T410" s="5"/>
      <c r="U410" s="5"/>
    </row>
    <row r="411" spans="12:21" s="1" customFormat="1" x14ac:dyDescent="0.3">
      <c r="L411" s="5"/>
      <c r="M411" s="5"/>
      <c r="N411" s="5"/>
      <c r="O411" s="5"/>
      <c r="P411" s="5"/>
      <c r="Q411" s="5"/>
      <c r="R411" s="5"/>
      <c r="S411" s="5"/>
      <c r="T411" s="5"/>
      <c r="U411" s="5"/>
    </row>
    <row r="412" spans="12:21" s="1" customFormat="1" x14ac:dyDescent="0.3">
      <c r="L412" s="5"/>
      <c r="M412" s="5"/>
      <c r="N412" s="5"/>
      <c r="O412" s="5"/>
      <c r="P412" s="5"/>
      <c r="Q412" s="5"/>
      <c r="R412" s="5"/>
      <c r="S412" s="5"/>
      <c r="T412" s="5"/>
      <c r="U412" s="5"/>
    </row>
    <row r="413" spans="12:21" s="1" customFormat="1" x14ac:dyDescent="0.3">
      <c r="L413" s="5"/>
      <c r="M413" s="5"/>
      <c r="N413" s="5"/>
      <c r="O413" s="5"/>
      <c r="P413" s="5"/>
      <c r="Q413" s="5"/>
      <c r="R413" s="5"/>
      <c r="S413" s="5"/>
      <c r="T413" s="5"/>
      <c r="U413" s="5"/>
    </row>
    <row r="414" spans="12:21" s="1" customFormat="1" x14ac:dyDescent="0.3">
      <c r="L414" s="5"/>
      <c r="M414" s="5"/>
      <c r="N414" s="5"/>
      <c r="O414" s="5"/>
      <c r="P414" s="5"/>
      <c r="Q414" s="5"/>
      <c r="R414" s="5"/>
      <c r="S414" s="5"/>
      <c r="T414" s="5"/>
      <c r="U414" s="5"/>
    </row>
    <row r="415" spans="12:21" s="1" customFormat="1" x14ac:dyDescent="0.3">
      <c r="L415" s="5"/>
      <c r="M415" s="5"/>
      <c r="N415" s="5"/>
      <c r="O415" s="5"/>
      <c r="P415" s="5"/>
      <c r="Q415" s="5"/>
      <c r="R415" s="5"/>
      <c r="S415" s="5"/>
      <c r="T415" s="5"/>
      <c r="U415" s="5"/>
    </row>
    <row r="416" spans="12:21" s="1" customFormat="1" x14ac:dyDescent="0.3">
      <c r="L416" s="5"/>
      <c r="M416" s="5"/>
      <c r="N416" s="5"/>
      <c r="O416" s="5"/>
      <c r="P416" s="5"/>
      <c r="Q416" s="5"/>
      <c r="R416" s="5"/>
      <c r="S416" s="5"/>
      <c r="T416" s="5"/>
      <c r="U416" s="5"/>
    </row>
    <row r="417" spans="12:21" s="1" customFormat="1" x14ac:dyDescent="0.3">
      <c r="L417" s="5"/>
      <c r="M417" s="5"/>
      <c r="N417" s="5"/>
      <c r="O417" s="5"/>
      <c r="P417" s="5"/>
      <c r="Q417" s="5"/>
      <c r="R417" s="5"/>
      <c r="S417" s="5"/>
      <c r="T417" s="5"/>
      <c r="U417" s="5"/>
    </row>
    <row r="418" spans="12:21" s="1" customFormat="1" x14ac:dyDescent="0.3">
      <c r="L418" s="5"/>
      <c r="M418" s="5"/>
      <c r="N418" s="5"/>
      <c r="O418" s="5"/>
      <c r="P418" s="5"/>
      <c r="Q418" s="5"/>
      <c r="R418" s="5"/>
      <c r="S418" s="5"/>
      <c r="T418" s="5"/>
      <c r="U418" s="5"/>
    </row>
    <row r="419" spans="12:21" s="1" customFormat="1" x14ac:dyDescent="0.3">
      <c r="L419" s="5"/>
      <c r="M419" s="5"/>
      <c r="N419" s="5"/>
      <c r="O419" s="5"/>
      <c r="P419" s="5"/>
      <c r="Q419" s="5"/>
      <c r="R419" s="5"/>
      <c r="S419" s="5"/>
      <c r="T419" s="5"/>
      <c r="U419" s="5"/>
    </row>
    <row r="420" spans="12:21" s="1" customFormat="1" x14ac:dyDescent="0.3">
      <c r="L420" s="5"/>
      <c r="M420" s="5"/>
      <c r="N420" s="5"/>
      <c r="O420" s="5"/>
      <c r="P420" s="5"/>
      <c r="Q420" s="5"/>
      <c r="R420" s="5"/>
      <c r="S420" s="5"/>
      <c r="T420" s="5"/>
      <c r="U420" s="5"/>
    </row>
    <row r="421" spans="12:21" s="1" customFormat="1" x14ac:dyDescent="0.3">
      <c r="L421" s="5"/>
      <c r="M421" s="5"/>
      <c r="N421" s="5"/>
      <c r="O421" s="5"/>
      <c r="P421" s="5"/>
      <c r="Q421" s="5"/>
      <c r="R421" s="5"/>
      <c r="S421" s="5"/>
      <c r="T421" s="5"/>
      <c r="U421" s="5"/>
    </row>
    <row r="422" spans="12:21" s="1" customFormat="1" x14ac:dyDescent="0.3">
      <c r="L422" s="5"/>
      <c r="M422" s="5"/>
      <c r="N422" s="5"/>
      <c r="O422" s="5"/>
      <c r="P422" s="5"/>
      <c r="Q422" s="5"/>
      <c r="R422" s="5"/>
      <c r="S422" s="5"/>
      <c r="T422" s="5"/>
      <c r="U422" s="5"/>
    </row>
    <row r="423" spans="12:21" s="1" customFormat="1" x14ac:dyDescent="0.3">
      <c r="L423" s="5"/>
      <c r="M423" s="5"/>
      <c r="N423" s="5"/>
      <c r="O423" s="5"/>
      <c r="P423" s="5"/>
      <c r="Q423" s="5"/>
      <c r="R423" s="5"/>
      <c r="S423" s="5"/>
      <c r="T423" s="5"/>
      <c r="U423" s="5"/>
    </row>
    <row r="424" spans="12:21" s="1" customFormat="1" x14ac:dyDescent="0.3">
      <c r="L424" s="5"/>
      <c r="M424" s="5"/>
      <c r="N424" s="5"/>
      <c r="O424" s="5"/>
      <c r="P424" s="5"/>
      <c r="Q424" s="5"/>
      <c r="R424" s="5"/>
      <c r="S424" s="5"/>
      <c r="T424" s="5"/>
      <c r="U424" s="5"/>
    </row>
    <row r="425" spans="12:21" s="1" customFormat="1" x14ac:dyDescent="0.3">
      <c r="L425" s="5"/>
      <c r="M425" s="5"/>
      <c r="N425" s="5"/>
      <c r="O425" s="5"/>
      <c r="P425" s="5"/>
      <c r="Q425" s="5"/>
      <c r="R425" s="5"/>
      <c r="S425" s="5"/>
      <c r="T425" s="5"/>
      <c r="U425" s="5"/>
    </row>
    <row r="426" spans="12:21" s="1" customFormat="1" x14ac:dyDescent="0.3">
      <c r="L426" s="5"/>
      <c r="M426" s="5"/>
      <c r="N426" s="5"/>
      <c r="O426" s="5"/>
      <c r="P426" s="5"/>
      <c r="Q426" s="5"/>
      <c r="R426" s="5"/>
      <c r="S426" s="5"/>
      <c r="T426" s="5"/>
      <c r="U426" s="5"/>
    </row>
    <row r="427" spans="12:21" s="1" customFormat="1" x14ac:dyDescent="0.3">
      <c r="L427" s="5"/>
      <c r="M427" s="5"/>
      <c r="N427" s="5"/>
      <c r="O427" s="5"/>
      <c r="P427" s="5"/>
      <c r="Q427" s="5"/>
      <c r="R427" s="5"/>
      <c r="S427" s="5"/>
      <c r="T427" s="5"/>
      <c r="U427" s="5"/>
    </row>
    <row r="428" spans="12:21" s="1" customFormat="1" x14ac:dyDescent="0.3">
      <c r="L428" s="5"/>
      <c r="M428" s="5"/>
      <c r="N428" s="5"/>
      <c r="O428" s="5"/>
      <c r="P428" s="5"/>
      <c r="Q428" s="5"/>
      <c r="R428" s="5"/>
      <c r="S428" s="5"/>
      <c r="T428" s="5"/>
      <c r="U428" s="5"/>
    </row>
    <row r="429" spans="12:21" s="1" customFormat="1" x14ac:dyDescent="0.3">
      <c r="L429" s="5"/>
      <c r="M429" s="5"/>
      <c r="N429" s="5"/>
      <c r="O429" s="5"/>
      <c r="P429" s="5"/>
      <c r="Q429" s="5"/>
      <c r="R429" s="5"/>
      <c r="S429" s="5"/>
      <c r="T429" s="5"/>
      <c r="U429" s="5"/>
    </row>
    <row r="430" spans="12:21" s="1" customFormat="1" x14ac:dyDescent="0.3">
      <c r="L430" s="5"/>
      <c r="M430" s="5"/>
      <c r="N430" s="5"/>
      <c r="O430" s="5"/>
      <c r="P430" s="5"/>
      <c r="Q430" s="5"/>
      <c r="R430" s="5"/>
      <c r="S430" s="5"/>
      <c r="T430" s="5"/>
      <c r="U430" s="5"/>
    </row>
    <row r="431" spans="12:21" s="1" customFormat="1" x14ac:dyDescent="0.3">
      <c r="L431" s="5"/>
      <c r="M431" s="5"/>
      <c r="N431" s="5"/>
      <c r="O431" s="5"/>
      <c r="P431" s="5"/>
      <c r="Q431" s="5"/>
      <c r="R431" s="5"/>
      <c r="S431" s="5"/>
      <c r="T431" s="5"/>
      <c r="U431" s="5"/>
    </row>
    <row r="432" spans="12:21" s="1" customFormat="1" x14ac:dyDescent="0.3">
      <c r="L432" s="5"/>
      <c r="M432" s="5"/>
      <c r="N432" s="5"/>
      <c r="O432" s="5"/>
      <c r="P432" s="5"/>
      <c r="Q432" s="5"/>
      <c r="R432" s="5"/>
      <c r="S432" s="5"/>
      <c r="T432" s="5"/>
      <c r="U432" s="5"/>
    </row>
    <row r="433" spans="12:21" s="1" customFormat="1" x14ac:dyDescent="0.3">
      <c r="L433" s="5"/>
      <c r="M433" s="5"/>
      <c r="N433" s="5"/>
      <c r="O433" s="5"/>
      <c r="P433" s="5"/>
      <c r="Q433" s="5"/>
      <c r="R433" s="5"/>
      <c r="S433" s="5"/>
      <c r="T433" s="5"/>
      <c r="U433" s="5"/>
    </row>
    <row r="434" spans="12:21" s="1" customFormat="1" x14ac:dyDescent="0.3">
      <c r="L434" s="5"/>
      <c r="M434" s="5"/>
      <c r="N434" s="5"/>
      <c r="O434" s="5"/>
      <c r="P434" s="5"/>
      <c r="Q434" s="5"/>
      <c r="R434" s="5"/>
      <c r="S434" s="5"/>
      <c r="T434" s="5"/>
      <c r="U434" s="5"/>
    </row>
    <row r="435" spans="12:21" s="1" customFormat="1" x14ac:dyDescent="0.3">
      <c r="L435" s="5"/>
      <c r="M435" s="5"/>
      <c r="N435" s="5"/>
      <c r="O435" s="5"/>
      <c r="P435" s="5"/>
      <c r="Q435" s="5"/>
      <c r="R435" s="5"/>
      <c r="S435" s="5"/>
      <c r="T435" s="5"/>
      <c r="U435" s="5"/>
    </row>
    <row r="436" spans="12:21" s="1" customFormat="1" x14ac:dyDescent="0.3">
      <c r="L436" s="5"/>
      <c r="M436" s="5"/>
      <c r="N436" s="5"/>
      <c r="O436" s="5"/>
      <c r="P436" s="5"/>
      <c r="Q436" s="5"/>
      <c r="R436" s="5"/>
      <c r="S436" s="5"/>
      <c r="T436" s="5"/>
      <c r="U436" s="5"/>
    </row>
    <row r="437" spans="12:21" s="1" customFormat="1" x14ac:dyDescent="0.3">
      <c r="L437" s="5"/>
      <c r="M437" s="5"/>
      <c r="N437" s="5"/>
      <c r="O437" s="5"/>
      <c r="P437" s="5"/>
      <c r="Q437" s="5"/>
      <c r="R437" s="5"/>
      <c r="S437" s="5"/>
      <c r="T437" s="5"/>
      <c r="U437" s="5"/>
    </row>
    <row r="438" spans="12:21" s="1" customFormat="1" x14ac:dyDescent="0.3">
      <c r="L438" s="5"/>
      <c r="M438" s="5"/>
      <c r="N438" s="5"/>
      <c r="O438" s="5"/>
      <c r="P438" s="5"/>
      <c r="Q438" s="5"/>
      <c r="R438" s="5"/>
      <c r="S438" s="5"/>
      <c r="T438" s="5"/>
      <c r="U438" s="5"/>
    </row>
    <row r="439" spans="12:21" s="1" customFormat="1" x14ac:dyDescent="0.3">
      <c r="L439" s="5"/>
      <c r="M439" s="5"/>
      <c r="N439" s="5"/>
      <c r="O439" s="5"/>
      <c r="P439" s="5"/>
      <c r="Q439" s="5"/>
      <c r="R439" s="5"/>
      <c r="S439" s="5"/>
      <c r="T439" s="5"/>
      <c r="U439" s="5"/>
    </row>
    <row r="440" spans="12:21" s="1" customFormat="1" x14ac:dyDescent="0.3">
      <c r="L440" s="5"/>
      <c r="M440" s="5"/>
      <c r="N440" s="5"/>
      <c r="O440" s="5"/>
      <c r="P440" s="5"/>
      <c r="Q440" s="5"/>
      <c r="R440" s="5"/>
      <c r="S440" s="5"/>
      <c r="T440" s="5"/>
      <c r="U440" s="5"/>
    </row>
    <row r="441" spans="12:21" s="1" customFormat="1" x14ac:dyDescent="0.3">
      <c r="L441" s="5"/>
      <c r="M441" s="5"/>
      <c r="N441" s="5"/>
      <c r="O441" s="5"/>
      <c r="P441" s="5"/>
      <c r="Q441" s="5"/>
      <c r="R441" s="5"/>
      <c r="S441" s="5"/>
      <c r="T441" s="5"/>
      <c r="U441" s="5"/>
    </row>
    <row r="442" spans="12:21" s="1" customFormat="1" x14ac:dyDescent="0.3">
      <c r="L442" s="5"/>
      <c r="M442" s="5"/>
      <c r="N442" s="5"/>
      <c r="O442" s="5"/>
      <c r="P442" s="5"/>
      <c r="Q442" s="5"/>
      <c r="R442" s="5"/>
      <c r="S442" s="5"/>
      <c r="T442" s="5"/>
      <c r="U442" s="5"/>
    </row>
    <row r="443" spans="12:21" s="1" customFormat="1" x14ac:dyDescent="0.3">
      <c r="L443" s="5"/>
      <c r="M443" s="5"/>
      <c r="N443" s="5"/>
      <c r="O443" s="5"/>
      <c r="P443" s="5"/>
      <c r="Q443" s="5"/>
      <c r="R443" s="5"/>
      <c r="S443" s="5"/>
      <c r="T443" s="5"/>
      <c r="U443" s="5"/>
    </row>
    <row r="444" spans="12:21" s="1" customFormat="1" x14ac:dyDescent="0.3">
      <c r="L444" s="5"/>
      <c r="M444" s="5"/>
      <c r="N444" s="5"/>
      <c r="O444" s="5"/>
      <c r="P444" s="5"/>
      <c r="Q444" s="5"/>
      <c r="R444" s="5"/>
      <c r="S444" s="5"/>
      <c r="T444" s="5"/>
      <c r="U444" s="5"/>
    </row>
    <row r="445" spans="12:21" s="1" customFormat="1" x14ac:dyDescent="0.3">
      <c r="L445" s="5"/>
      <c r="M445" s="5"/>
      <c r="N445" s="5"/>
      <c r="O445" s="5"/>
      <c r="P445" s="5"/>
      <c r="Q445" s="5"/>
      <c r="R445" s="5"/>
      <c r="S445" s="5"/>
      <c r="T445" s="5"/>
      <c r="U445" s="5"/>
    </row>
    <row r="446" spans="12:21" s="1" customFormat="1" x14ac:dyDescent="0.3">
      <c r="L446" s="5"/>
      <c r="M446" s="5"/>
      <c r="N446" s="5"/>
      <c r="O446" s="5"/>
      <c r="P446" s="5"/>
      <c r="Q446" s="5"/>
      <c r="R446" s="5"/>
      <c r="S446" s="5"/>
      <c r="T446" s="5"/>
      <c r="U446" s="5"/>
    </row>
    <row r="447" spans="12:21" s="1" customFormat="1" x14ac:dyDescent="0.3">
      <c r="L447" s="5"/>
      <c r="M447" s="5"/>
      <c r="N447" s="5"/>
      <c r="O447" s="5"/>
      <c r="P447" s="5"/>
      <c r="Q447" s="5"/>
      <c r="R447" s="5"/>
      <c r="S447" s="5"/>
      <c r="T447" s="5"/>
      <c r="U447" s="5"/>
    </row>
    <row r="448" spans="12:21" s="1" customFormat="1" x14ac:dyDescent="0.3">
      <c r="L448" s="5"/>
      <c r="M448" s="5"/>
      <c r="N448" s="5"/>
      <c r="O448" s="5"/>
      <c r="P448" s="5"/>
      <c r="Q448" s="5"/>
      <c r="R448" s="5"/>
      <c r="S448" s="5"/>
      <c r="T448" s="5"/>
      <c r="U448" s="5"/>
    </row>
    <row r="449" spans="12:21" s="1" customFormat="1" x14ac:dyDescent="0.3">
      <c r="L449" s="5"/>
      <c r="M449" s="5"/>
      <c r="N449" s="5"/>
      <c r="O449" s="5"/>
      <c r="P449" s="5"/>
      <c r="Q449" s="5"/>
      <c r="R449" s="5"/>
      <c r="S449" s="5"/>
      <c r="T449" s="5"/>
      <c r="U449" s="5"/>
    </row>
    <row r="450" spans="12:21" s="1" customFormat="1" x14ac:dyDescent="0.3">
      <c r="L450" s="5"/>
      <c r="M450" s="5"/>
      <c r="N450" s="5"/>
      <c r="O450" s="5"/>
      <c r="P450" s="5"/>
      <c r="Q450" s="5"/>
      <c r="R450" s="5"/>
      <c r="S450" s="5"/>
      <c r="T450" s="5"/>
      <c r="U450" s="5"/>
    </row>
    <row r="451" spans="12:21" s="1" customFormat="1" x14ac:dyDescent="0.3">
      <c r="L451" s="5"/>
      <c r="M451" s="5"/>
      <c r="N451" s="5"/>
      <c r="O451" s="5"/>
      <c r="P451" s="5"/>
      <c r="Q451" s="5"/>
      <c r="R451" s="5"/>
      <c r="S451" s="5"/>
      <c r="T451" s="5"/>
      <c r="U451" s="5"/>
    </row>
    <row r="452" spans="12:21" s="1" customFormat="1" x14ac:dyDescent="0.3">
      <c r="L452" s="5"/>
      <c r="M452" s="5"/>
      <c r="N452" s="5"/>
      <c r="O452" s="5"/>
      <c r="P452" s="5"/>
      <c r="Q452" s="5"/>
      <c r="R452" s="5"/>
      <c r="S452" s="5"/>
      <c r="T452" s="5"/>
      <c r="U452" s="5"/>
    </row>
    <row r="453" spans="12:21" s="1" customFormat="1" x14ac:dyDescent="0.3">
      <c r="L453" s="5"/>
      <c r="M453" s="5"/>
      <c r="N453" s="5"/>
      <c r="O453" s="5"/>
      <c r="P453" s="5"/>
      <c r="Q453" s="5"/>
      <c r="R453" s="5"/>
      <c r="S453" s="5"/>
      <c r="T453" s="5"/>
      <c r="U453" s="5"/>
    </row>
    <row r="454" spans="12:21" s="1" customFormat="1" x14ac:dyDescent="0.3">
      <c r="L454" s="5"/>
      <c r="M454" s="5"/>
      <c r="N454" s="5"/>
      <c r="O454" s="5"/>
      <c r="P454" s="5"/>
      <c r="Q454" s="5"/>
      <c r="R454" s="5"/>
      <c r="S454" s="5"/>
      <c r="T454" s="5"/>
      <c r="U454" s="5"/>
    </row>
    <row r="455" spans="12:21" s="1" customFormat="1" x14ac:dyDescent="0.3">
      <c r="L455" s="5"/>
      <c r="M455" s="5"/>
      <c r="N455" s="5"/>
      <c r="O455" s="5"/>
      <c r="P455" s="5"/>
      <c r="Q455" s="5"/>
      <c r="R455" s="5"/>
      <c r="S455" s="5"/>
      <c r="T455" s="5"/>
      <c r="U455" s="5"/>
    </row>
    <row r="456" spans="12:21" s="1" customFormat="1" x14ac:dyDescent="0.3">
      <c r="L456" s="5"/>
      <c r="M456" s="5"/>
      <c r="N456" s="5"/>
      <c r="O456" s="5"/>
      <c r="P456" s="5"/>
      <c r="Q456" s="5"/>
      <c r="R456" s="5"/>
      <c r="S456" s="5"/>
      <c r="T456" s="5"/>
      <c r="U456" s="5"/>
    </row>
    <row r="457" spans="12:21" s="1" customFormat="1" x14ac:dyDescent="0.3">
      <c r="L457" s="5"/>
      <c r="M457" s="5"/>
      <c r="N457" s="5"/>
      <c r="O457" s="5"/>
      <c r="P457" s="5"/>
      <c r="Q457" s="5"/>
      <c r="R457" s="5"/>
      <c r="S457" s="5"/>
      <c r="T457" s="5"/>
      <c r="U457" s="5"/>
    </row>
    <row r="458" spans="12:21" s="1" customFormat="1" x14ac:dyDescent="0.3">
      <c r="L458" s="5"/>
      <c r="M458" s="5"/>
      <c r="N458" s="5"/>
      <c r="O458" s="5"/>
      <c r="P458" s="5"/>
      <c r="Q458" s="5"/>
      <c r="R458" s="5"/>
      <c r="S458" s="5"/>
      <c r="T458" s="5"/>
      <c r="U458" s="5"/>
    </row>
    <row r="459" spans="12:21" s="1" customFormat="1" x14ac:dyDescent="0.3">
      <c r="L459" s="5"/>
      <c r="M459" s="5"/>
      <c r="N459" s="5"/>
      <c r="O459" s="5"/>
      <c r="P459" s="5"/>
      <c r="Q459" s="5"/>
      <c r="R459" s="5"/>
      <c r="S459" s="5"/>
      <c r="T459" s="5"/>
      <c r="U459" s="5"/>
    </row>
    <row r="460" spans="12:21" s="1" customFormat="1" x14ac:dyDescent="0.3">
      <c r="L460" s="5"/>
      <c r="M460" s="5"/>
      <c r="N460" s="5"/>
      <c r="O460" s="5"/>
      <c r="P460" s="5"/>
      <c r="Q460" s="5"/>
      <c r="R460" s="5"/>
      <c r="S460" s="5"/>
      <c r="T460" s="5"/>
      <c r="U460" s="5"/>
    </row>
    <row r="461" spans="12:21" s="1" customFormat="1" x14ac:dyDescent="0.3">
      <c r="L461" s="5"/>
      <c r="M461" s="5"/>
      <c r="N461" s="5"/>
      <c r="O461" s="5"/>
      <c r="P461" s="5"/>
      <c r="Q461" s="5"/>
      <c r="R461" s="5"/>
      <c r="S461" s="5"/>
      <c r="T461" s="5"/>
      <c r="U461" s="5"/>
    </row>
    <row r="462" spans="12:21" s="1" customFormat="1" x14ac:dyDescent="0.3">
      <c r="L462" s="5"/>
      <c r="M462" s="5"/>
      <c r="N462" s="5"/>
      <c r="O462" s="5"/>
      <c r="P462" s="5"/>
      <c r="Q462" s="5"/>
      <c r="R462" s="5"/>
      <c r="S462" s="5"/>
      <c r="T462" s="5"/>
      <c r="U462" s="5"/>
    </row>
    <row r="463" spans="12:21" s="1" customFormat="1" x14ac:dyDescent="0.3">
      <c r="L463" s="5"/>
      <c r="M463" s="5"/>
      <c r="N463" s="5"/>
      <c r="O463" s="5"/>
      <c r="P463" s="5"/>
      <c r="Q463" s="5"/>
      <c r="R463" s="5"/>
      <c r="S463" s="5"/>
      <c r="T463" s="5"/>
      <c r="U463" s="5"/>
    </row>
    <row r="464" spans="12:21" s="1" customFormat="1" x14ac:dyDescent="0.3">
      <c r="L464" s="5"/>
      <c r="M464" s="5"/>
      <c r="N464" s="5"/>
      <c r="O464" s="5"/>
      <c r="P464" s="5"/>
      <c r="Q464" s="5"/>
      <c r="R464" s="5"/>
      <c r="S464" s="5"/>
      <c r="T464" s="5"/>
      <c r="U464" s="5"/>
    </row>
    <row r="465" spans="12:21" s="1" customFormat="1" x14ac:dyDescent="0.3">
      <c r="L465" s="5"/>
      <c r="M465" s="5"/>
      <c r="N465" s="5"/>
      <c r="O465" s="5"/>
      <c r="P465" s="5"/>
      <c r="Q465" s="5"/>
      <c r="R465" s="5"/>
      <c r="S465" s="5"/>
      <c r="T465" s="5"/>
      <c r="U465" s="5"/>
    </row>
    <row r="466" spans="12:21" s="1" customFormat="1" x14ac:dyDescent="0.3">
      <c r="L466" s="5"/>
      <c r="M466" s="5"/>
      <c r="N466" s="5"/>
      <c r="O466" s="5"/>
      <c r="P466" s="5"/>
      <c r="Q466" s="5"/>
      <c r="R466" s="5"/>
      <c r="S466" s="5"/>
      <c r="T466" s="5"/>
      <c r="U466" s="5"/>
    </row>
    <row r="467" spans="12:21" s="1" customFormat="1" x14ac:dyDescent="0.3">
      <c r="L467" s="5"/>
      <c r="M467" s="5"/>
      <c r="N467" s="5"/>
      <c r="O467" s="5"/>
      <c r="P467" s="5"/>
      <c r="Q467" s="5"/>
      <c r="R467" s="5"/>
      <c r="S467" s="5"/>
      <c r="T467" s="5"/>
      <c r="U467" s="5"/>
    </row>
    <row r="468" spans="12:21" s="1" customFormat="1" x14ac:dyDescent="0.3">
      <c r="L468" s="5"/>
      <c r="M468" s="5"/>
      <c r="N468" s="5"/>
      <c r="O468" s="5"/>
      <c r="P468" s="5"/>
      <c r="Q468" s="5"/>
      <c r="R468" s="5"/>
      <c r="S468" s="5"/>
      <c r="T468" s="5"/>
      <c r="U468" s="5"/>
    </row>
    <row r="469" spans="12:21" s="1" customFormat="1" x14ac:dyDescent="0.3">
      <c r="L469" s="5"/>
      <c r="M469" s="5"/>
      <c r="N469" s="5"/>
      <c r="O469" s="5"/>
      <c r="P469" s="5"/>
      <c r="Q469" s="5"/>
      <c r="R469" s="5"/>
      <c r="S469" s="5"/>
      <c r="T469" s="5"/>
      <c r="U469" s="5"/>
    </row>
    <row r="470" spans="12:21" s="1" customFormat="1" x14ac:dyDescent="0.3">
      <c r="L470" s="5"/>
      <c r="M470" s="5"/>
      <c r="N470" s="5"/>
      <c r="O470" s="5"/>
      <c r="P470" s="5"/>
      <c r="Q470" s="5"/>
      <c r="R470" s="5"/>
      <c r="S470" s="5"/>
      <c r="T470" s="5"/>
      <c r="U470" s="5"/>
    </row>
    <row r="471" spans="12:21" s="1" customFormat="1" x14ac:dyDescent="0.3">
      <c r="L471" s="5"/>
      <c r="M471" s="5"/>
      <c r="N471" s="5"/>
      <c r="O471" s="5"/>
      <c r="P471" s="5"/>
      <c r="Q471" s="5"/>
      <c r="R471" s="5"/>
      <c r="S471" s="5"/>
      <c r="T471" s="5"/>
      <c r="U471" s="5"/>
    </row>
    <row r="472" spans="12:21" s="1" customFormat="1" x14ac:dyDescent="0.3">
      <c r="L472" s="5"/>
      <c r="M472" s="5"/>
      <c r="N472" s="5"/>
      <c r="O472" s="5"/>
      <c r="P472" s="5"/>
      <c r="Q472" s="5"/>
      <c r="R472" s="5"/>
      <c r="S472" s="5"/>
      <c r="T472" s="5"/>
      <c r="U472" s="5"/>
    </row>
    <row r="473" spans="12:21" s="1" customFormat="1" x14ac:dyDescent="0.3">
      <c r="L473" s="5"/>
      <c r="M473" s="5"/>
      <c r="N473" s="5"/>
      <c r="O473" s="5"/>
      <c r="P473" s="5"/>
      <c r="Q473" s="5"/>
      <c r="R473" s="5"/>
      <c r="S473" s="5"/>
      <c r="T473" s="5"/>
      <c r="U473" s="5"/>
    </row>
    <row r="474" spans="12:21" s="1" customFormat="1" x14ac:dyDescent="0.3">
      <c r="L474" s="5"/>
      <c r="M474" s="5"/>
      <c r="N474" s="5"/>
      <c r="O474" s="5"/>
      <c r="P474" s="5"/>
      <c r="Q474" s="5"/>
      <c r="R474" s="5"/>
      <c r="S474" s="5"/>
      <c r="T474" s="5"/>
      <c r="U474" s="5"/>
    </row>
    <row r="475" spans="12:21" s="1" customFormat="1" x14ac:dyDescent="0.3">
      <c r="L475" s="5"/>
      <c r="M475" s="5"/>
      <c r="N475" s="5"/>
      <c r="O475" s="5"/>
      <c r="P475" s="5"/>
      <c r="Q475" s="5"/>
      <c r="R475" s="5"/>
      <c r="S475" s="5"/>
      <c r="T475" s="5"/>
      <c r="U475" s="5"/>
    </row>
    <row r="476" spans="12:21" s="1" customFormat="1" x14ac:dyDescent="0.3">
      <c r="L476" s="5"/>
      <c r="M476" s="5"/>
      <c r="N476" s="5"/>
      <c r="O476" s="5"/>
      <c r="P476" s="5"/>
      <c r="Q476" s="5"/>
      <c r="R476" s="5"/>
      <c r="S476" s="5"/>
      <c r="T476" s="5"/>
      <c r="U476" s="5"/>
    </row>
    <row r="477" spans="12:21" s="1" customFormat="1" x14ac:dyDescent="0.3">
      <c r="L477" s="5"/>
      <c r="M477" s="5"/>
      <c r="N477" s="5"/>
      <c r="O477" s="5"/>
      <c r="P477" s="5"/>
      <c r="Q477" s="5"/>
      <c r="R477" s="5"/>
      <c r="S477" s="5"/>
      <c r="T477" s="5"/>
      <c r="U477" s="5"/>
    </row>
    <row r="478" spans="12:21" s="1" customFormat="1" x14ac:dyDescent="0.3">
      <c r="L478" s="5"/>
      <c r="M478" s="5"/>
      <c r="N478" s="5"/>
      <c r="O478" s="5"/>
      <c r="P478" s="5"/>
      <c r="Q478" s="5"/>
      <c r="R478" s="5"/>
      <c r="S478" s="5"/>
      <c r="T478" s="5"/>
      <c r="U478" s="5"/>
    </row>
    <row r="479" spans="12:21" s="1" customFormat="1" x14ac:dyDescent="0.3">
      <c r="L479" s="5"/>
      <c r="M479" s="5"/>
      <c r="N479" s="5"/>
      <c r="O479" s="5"/>
      <c r="P479" s="5"/>
      <c r="Q479" s="5"/>
      <c r="R479" s="5"/>
      <c r="S479" s="5"/>
      <c r="T479" s="5"/>
      <c r="U479" s="5"/>
    </row>
    <row r="480" spans="12:21" s="1" customFormat="1" x14ac:dyDescent="0.3">
      <c r="L480" s="5"/>
      <c r="M480" s="5"/>
      <c r="N480" s="5"/>
      <c r="O480" s="5"/>
      <c r="P480" s="5"/>
      <c r="Q480" s="5"/>
      <c r="R480" s="5"/>
      <c r="S480" s="5"/>
      <c r="T480" s="5"/>
      <c r="U480" s="5"/>
    </row>
    <row r="481" spans="12:21" s="1" customFormat="1" x14ac:dyDescent="0.3">
      <c r="L481" s="5"/>
      <c r="M481" s="5"/>
      <c r="N481" s="5"/>
      <c r="O481" s="5"/>
      <c r="P481" s="5"/>
      <c r="Q481" s="5"/>
      <c r="R481" s="5"/>
      <c r="S481" s="5"/>
      <c r="T481" s="5"/>
      <c r="U481" s="5"/>
    </row>
    <row r="482" spans="12:21" s="1" customFormat="1" x14ac:dyDescent="0.3">
      <c r="L482" s="5"/>
      <c r="M482" s="5"/>
      <c r="N482" s="5"/>
      <c r="O482" s="5"/>
      <c r="P482" s="5"/>
      <c r="Q482" s="5"/>
      <c r="R482" s="5"/>
      <c r="S482" s="5"/>
      <c r="T482" s="5"/>
      <c r="U482" s="5"/>
    </row>
    <row r="483" spans="12:21" s="1" customFormat="1" x14ac:dyDescent="0.3">
      <c r="L483" s="5"/>
      <c r="M483" s="5"/>
      <c r="N483" s="5"/>
      <c r="O483" s="5"/>
      <c r="P483" s="5"/>
      <c r="Q483" s="5"/>
      <c r="R483" s="5"/>
      <c r="S483" s="5"/>
      <c r="T483" s="5"/>
      <c r="U483" s="5"/>
    </row>
    <row r="484" spans="12:21" s="1" customFormat="1" x14ac:dyDescent="0.3">
      <c r="L484" s="5"/>
      <c r="M484" s="5"/>
      <c r="N484" s="5"/>
      <c r="O484" s="5"/>
      <c r="P484" s="5"/>
      <c r="Q484" s="5"/>
      <c r="R484" s="5"/>
      <c r="S484" s="5"/>
      <c r="T484" s="5"/>
      <c r="U484" s="5"/>
    </row>
    <row r="485" spans="12:21" s="1" customFormat="1" x14ac:dyDescent="0.3">
      <c r="L485" s="5"/>
      <c r="M485" s="5"/>
      <c r="N485" s="5"/>
      <c r="O485" s="5"/>
      <c r="P485" s="5"/>
      <c r="Q485" s="5"/>
      <c r="R485" s="5"/>
      <c r="S485" s="5"/>
      <c r="T485" s="5"/>
      <c r="U485" s="5"/>
    </row>
    <row r="486" spans="12:21" s="1" customFormat="1" x14ac:dyDescent="0.3">
      <c r="L486" s="5"/>
      <c r="M486" s="5"/>
      <c r="N486" s="5"/>
      <c r="O486" s="5"/>
      <c r="P486" s="5"/>
      <c r="Q486" s="5"/>
      <c r="R486" s="5"/>
      <c r="S486" s="5"/>
      <c r="T486" s="5"/>
      <c r="U486" s="5"/>
    </row>
    <row r="487" spans="12:21" s="1" customFormat="1" x14ac:dyDescent="0.3">
      <c r="L487" s="5"/>
      <c r="M487" s="5"/>
      <c r="N487" s="5"/>
      <c r="O487" s="5"/>
      <c r="P487" s="5"/>
      <c r="Q487" s="5"/>
      <c r="R487" s="5"/>
      <c r="S487" s="5"/>
      <c r="T487" s="5"/>
      <c r="U487" s="5"/>
    </row>
    <row r="488" spans="12:21" s="1" customFormat="1" x14ac:dyDescent="0.3">
      <c r="L488" s="5"/>
      <c r="M488" s="5"/>
      <c r="N488" s="5"/>
      <c r="O488" s="5"/>
      <c r="P488" s="5"/>
      <c r="Q488" s="5"/>
      <c r="R488" s="5"/>
      <c r="S488" s="5"/>
      <c r="T488" s="5"/>
      <c r="U488" s="5"/>
    </row>
    <row r="489" spans="12:21" s="1" customFormat="1" x14ac:dyDescent="0.3">
      <c r="L489" s="5"/>
      <c r="M489" s="5"/>
      <c r="N489" s="5"/>
      <c r="O489" s="5"/>
      <c r="P489" s="5"/>
      <c r="Q489" s="5"/>
      <c r="R489" s="5"/>
      <c r="S489" s="5"/>
      <c r="T489" s="5"/>
      <c r="U489" s="5"/>
    </row>
    <row r="490" spans="12:21" s="1" customFormat="1" x14ac:dyDescent="0.3">
      <c r="L490" s="5"/>
      <c r="M490" s="5"/>
      <c r="N490" s="5"/>
      <c r="O490" s="5"/>
      <c r="P490" s="5"/>
      <c r="Q490" s="5"/>
      <c r="R490" s="5"/>
      <c r="S490" s="5"/>
      <c r="T490" s="5"/>
      <c r="U490" s="5"/>
    </row>
    <row r="491" spans="12:21" s="1" customFormat="1" x14ac:dyDescent="0.3">
      <c r="L491" s="5"/>
      <c r="M491" s="5"/>
      <c r="N491" s="5"/>
      <c r="O491" s="5"/>
      <c r="P491" s="5"/>
      <c r="Q491" s="5"/>
      <c r="R491" s="5"/>
      <c r="S491" s="5"/>
      <c r="T491" s="5"/>
      <c r="U491" s="5"/>
    </row>
    <row r="492" spans="12:21" s="1" customFormat="1" x14ac:dyDescent="0.3">
      <c r="L492" s="5"/>
      <c r="M492" s="5"/>
      <c r="N492" s="5"/>
      <c r="O492" s="5"/>
      <c r="P492" s="5"/>
      <c r="Q492" s="5"/>
      <c r="R492" s="5"/>
      <c r="S492" s="5"/>
      <c r="T492" s="5"/>
      <c r="U492" s="5"/>
    </row>
    <row r="493" spans="12:21" s="1" customFormat="1" x14ac:dyDescent="0.3">
      <c r="L493" s="5"/>
      <c r="M493" s="5"/>
      <c r="N493" s="5"/>
      <c r="O493" s="5"/>
      <c r="P493" s="5"/>
      <c r="Q493" s="5"/>
      <c r="R493" s="5"/>
      <c r="S493" s="5"/>
      <c r="T493" s="5"/>
      <c r="U493" s="5"/>
    </row>
    <row r="494" spans="12:21" s="1" customFormat="1" x14ac:dyDescent="0.3">
      <c r="L494" s="5"/>
      <c r="M494" s="5"/>
      <c r="N494" s="5"/>
      <c r="O494" s="5"/>
      <c r="P494" s="5"/>
      <c r="Q494" s="5"/>
      <c r="R494" s="5"/>
      <c r="S494" s="5"/>
      <c r="T494" s="5"/>
      <c r="U494" s="5"/>
    </row>
    <row r="495" spans="12:21" s="1" customFormat="1" x14ac:dyDescent="0.3">
      <c r="L495" s="5"/>
      <c r="M495" s="5"/>
      <c r="N495" s="5"/>
      <c r="O495" s="5"/>
      <c r="P495" s="5"/>
      <c r="Q495" s="5"/>
      <c r="R495" s="5"/>
      <c r="S495" s="5"/>
      <c r="T495" s="5"/>
      <c r="U495" s="5"/>
    </row>
    <row r="496" spans="12:21" s="1" customFormat="1" x14ac:dyDescent="0.3">
      <c r="L496" s="5"/>
      <c r="M496" s="5"/>
      <c r="N496" s="5"/>
      <c r="O496" s="5"/>
      <c r="P496" s="5"/>
      <c r="Q496" s="5"/>
      <c r="R496" s="5"/>
      <c r="S496" s="5"/>
      <c r="T496" s="5"/>
      <c r="U496" s="5"/>
    </row>
    <row r="497" spans="12:21" s="1" customFormat="1" x14ac:dyDescent="0.3">
      <c r="L497" s="5"/>
      <c r="M497" s="5"/>
      <c r="N497" s="5"/>
      <c r="O497" s="5"/>
      <c r="P497" s="5"/>
      <c r="Q497" s="5"/>
      <c r="R497" s="5"/>
      <c r="S497" s="5"/>
      <c r="T497" s="5"/>
      <c r="U497" s="5"/>
    </row>
    <row r="498" spans="12:21" s="1" customFormat="1" x14ac:dyDescent="0.3">
      <c r="L498" s="5"/>
      <c r="M498" s="5"/>
      <c r="N498" s="5"/>
      <c r="O498" s="5"/>
      <c r="P498" s="5"/>
      <c r="Q498" s="5"/>
      <c r="R498" s="5"/>
      <c r="S498" s="5"/>
      <c r="T498" s="5"/>
      <c r="U498" s="5"/>
    </row>
    <row r="499" spans="12:21" s="1" customFormat="1" x14ac:dyDescent="0.3">
      <c r="L499" s="5"/>
      <c r="M499" s="5"/>
      <c r="N499" s="5"/>
      <c r="O499" s="5"/>
      <c r="P499" s="5"/>
      <c r="Q499" s="5"/>
      <c r="R499" s="5"/>
      <c r="S499" s="5"/>
      <c r="T499" s="5"/>
      <c r="U499" s="5"/>
    </row>
    <row r="500" spans="12:21" s="1" customFormat="1" x14ac:dyDescent="0.3">
      <c r="L500" s="5"/>
      <c r="M500" s="5"/>
      <c r="N500" s="5"/>
      <c r="O500" s="5"/>
      <c r="P500" s="5"/>
      <c r="Q500" s="5"/>
      <c r="R500" s="5"/>
      <c r="S500" s="5"/>
      <c r="T500" s="5"/>
      <c r="U500" s="5"/>
    </row>
    <row r="501" spans="12:21" s="1" customFormat="1" x14ac:dyDescent="0.3">
      <c r="L501" s="5"/>
      <c r="M501" s="5"/>
      <c r="N501" s="5"/>
      <c r="O501" s="5"/>
      <c r="P501" s="5"/>
      <c r="Q501" s="5"/>
      <c r="R501" s="5"/>
      <c r="S501" s="5"/>
      <c r="T501" s="5"/>
      <c r="U501" s="5"/>
    </row>
    <row r="502" spans="12:21" s="1" customFormat="1" x14ac:dyDescent="0.3">
      <c r="L502" s="5"/>
      <c r="M502" s="5"/>
      <c r="N502" s="5"/>
      <c r="O502" s="5"/>
      <c r="P502" s="5"/>
      <c r="Q502" s="5"/>
      <c r="R502" s="5"/>
      <c r="S502" s="5"/>
      <c r="T502" s="5"/>
      <c r="U502" s="5"/>
    </row>
    <row r="503" spans="12:21" s="1" customFormat="1" x14ac:dyDescent="0.3">
      <c r="L503" s="5"/>
      <c r="M503" s="5"/>
      <c r="N503" s="5"/>
      <c r="O503" s="5"/>
      <c r="P503" s="5"/>
      <c r="Q503" s="5"/>
      <c r="R503" s="5"/>
      <c r="S503" s="5"/>
      <c r="T503" s="5"/>
      <c r="U503" s="5"/>
    </row>
    <row r="504" spans="12:21" s="1" customFormat="1" x14ac:dyDescent="0.3">
      <c r="L504" s="5"/>
      <c r="M504" s="5"/>
      <c r="N504" s="5"/>
      <c r="O504" s="5"/>
      <c r="P504" s="5"/>
      <c r="Q504" s="5"/>
      <c r="R504" s="5"/>
      <c r="S504" s="5"/>
      <c r="T504" s="5"/>
      <c r="U504" s="5"/>
    </row>
    <row r="505" spans="12:21" s="1" customFormat="1" x14ac:dyDescent="0.3">
      <c r="L505" s="5"/>
      <c r="M505" s="5"/>
      <c r="N505" s="5"/>
      <c r="O505" s="5"/>
      <c r="P505" s="5"/>
      <c r="Q505" s="5"/>
      <c r="R505" s="5"/>
      <c r="S505" s="5"/>
      <c r="T505" s="5"/>
      <c r="U505" s="5"/>
    </row>
    <row r="506" spans="12:21" s="1" customFormat="1" x14ac:dyDescent="0.3">
      <c r="L506" s="5"/>
      <c r="M506" s="5"/>
      <c r="N506" s="5"/>
      <c r="O506" s="5"/>
      <c r="P506" s="5"/>
      <c r="Q506" s="5"/>
      <c r="R506" s="5"/>
      <c r="S506" s="5"/>
      <c r="T506" s="5"/>
      <c r="U506" s="5"/>
    </row>
    <row r="507" spans="12:21" s="1" customFormat="1" x14ac:dyDescent="0.3">
      <c r="L507" s="5"/>
      <c r="M507" s="5"/>
      <c r="N507" s="5"/>
      <c r="O507" s="5"/>
      <c r="P507" s="5"/>
      <c r="Q507" s="5"/>
      <c r="R507" s="5"/>
      <c r="S507" s="5"/>
      <c r="T507" s="5"/>
      <c r="U507" s="5"/>
    </row>
    <row r="508" spans="12:21" s="1" customFormat="1" x14ac:dyDescent="0.3">
      <c r="L508" s="5"/>
      <c r="M508" s="5"/>
      <c r="N508" s="5"/>
      <c r="O508" s="5"/>
      <c r="P508" s="5"/>
      <c r="Q508" s="5"/>
      <c r="R508" s="5"/>
      <c r="S508" s="5"/>
      <c r="T508" s="5"/>
      <c r="U508" s="5"/>
    </row>
    <row r="509" spans="12:21" s="1" customFormat="1" x14ac:dyDescent="0.3">
      <c r="L509" s="5"/>
      <c r="M509" s="5"/>
      <c r="N509" s="5"/>
      <c r="O509" s="5"/>
      <c r="P509" s="5"/>
      <c r="Q509" s="5"/>
      <c r="R509" s="5"/>
      <c r="S509" s="5"/>
      <c r="T509" s="5"/>
      <c r="U509" s="5"/>
    </row>
    <row r="510" spans="12:21" s="1" customFormat="1" x14ac:dyDescent="0.3">
      <c r="L510" s="5"/>
      <c r="M510" s="5"/>
      <c r="N510" s="5"/>
      <c r="O510" s="5"/>
      <c r="P510" s="5"/>
      <c r="Q510" s="5"/>
      <c r="R510" s="5"/>
      <c r="S510" s="5"/>
      <c r="T510" s="5"/>
      <c r="U510" s="5"/>
    </row>
    <row r="511" spans="12:21" s="1" customFormat="1" x14ac:dyDescent="0.3">
      <c r="L511" s="5"/>
      <c r="M511" s="5"/>
      <c r="N511" s="5"/>
      <c r="O511" s="5"/>
      <c r="P511" s="5"/>
      <c r="Q511" s="5"/>
      <c r="R511" s="5"/>
      <c r="S511" s="5"/>
      <c r="T511" s="5"/>
      <c r="U511" s="5"/>
    </row>
    <row r="512" spans="12:21" s="1" customFormat="1" x14ac:dyDescent="0.3">
      <c r="L512" s="5"/>
      <c r="M512" s="5"/>
      <c r="N512" s="5"/>
      <c r="O512" s="5"/>
      <c r="P512" s="5"/>
      <c r="Q512" s="5"/>
      <c r="R512" s="5"/>
      <c r="S512" s="5"/>
      <c r="T512" s="5"/>
      <c r="U512" s="5"/>
    </row>
    <row r="513" spans="12:21" s="1" customFormat="1" x14ac:dyDescent="0.3">
      <c r="L513" s="5"/>
      <c r="M513" s="5"/>
      <c r="N513" s="5"/>
      <c r="O513" s="5"/>
      <c r="P513" s="5"/>
      <c r="Q513" s="5"/>
      <c r="R513" s="5"/>
      <c r="S513" s="5"/>
      <c r="T513" s="5"/>
      <c r="U513" s="5"/>
    </row>
    <row r="514" spans="12:21" s="1" customFormat="1" x14ac:dyDescent="0.3">
      <c r="L514" s="5"/>
      <c r="M514" s="5"/>
      <c r="N514" s="5"/>
      <c r="O514" s="5"/>
      <c r="P514" s="5"/>
      <c r="Q514" s="5"/>
      <c r="R514" s="5"/>
      <c r="S514" s="5"/>
      <c r="T514" s="5"/>
      <c r="U514" s="5"/>
    </row>
    <row r="515" spans="12:21" s="1" customFormat="1" x14ac:dyDescent="0.3">
      <c r="L515" s="5"/>
      <c r="M515" s="5"/>
      <c r="N515" s="5"/>
      <c r="O515" s="5"/>
      <c r="P515" s="5"/>
      <c r="Q515" s="5"/>
      <c r="R515" s="5"/>
      <c r="S515" s="5"/>
      <c r="T515" s="5"/>
      <c r="U515" s="5"/>
    </row>
    <row r="516" spans="12:21" s="1" customFormat="1" x14ac:dyDescent="0.3">
      <c r="L516" s="5"/>
      <c r="M516" s="5"/>
      <c r="N516" s="5"/>
      <c r="O516" s="5"/>
      <c r="P516" s="5"/>
      <c r="Q516" s="5"/>
      <c r="R516" s="5"/>
      <c r="S516" s="5"/>
      <c r="T516" s="5"/>
      <c r="U516" s="5"/>
    </row>
    <row r="517" spans="12:21" s="1" customFormat="1" x14ac:dyDescent="0.3">
      <c r="L517" s="5"/>
      <c r="M517" s="5"/>
      <c r="N517" s="5"/>
      <c r="O517" s="5"/>
      <c r="P517" s="5"/>
      <c r="Q517" s="5"/>
      <c r="R517" s="5"/>
      <c r="S517" s="5"/>
      <c r="T517" s="5"/>
      <c r="U517" s="5"/>
    </row>
    <row r="518" spans="12:21" s="1" customFormat="1" x14ac:dyDescent="0.3">
      <c r="L518" s="5"/>
      <c r="M518" s="5"/>
      <c r="N518" s="5"/>
      <c r="O518" s="5"/>
      <c r="P518" s="5"/>
      <c r="Q518" s="5"/>
      <c r="R518" s="5"/>
      <c r="S518" s="5"/>
      <c r="T518" s="5"/>
      <c r="U518" s="5"/>
    </row>
    <row r="519" spans="12:21" s="1" customFormat="1" x14ac:dyDescent="0.3">
      <c r="L519" s="5"/>
      <c r="M519" s="5"/>
      <c r="N519" s="5"/>
      <c r="O519" s="5"/>
      <c r="P519" s="5"/>
      <c r="Q519" s="5"/>
      <c r="R519" s="5"/>
      <c r="S519" s="5"/>
      <c r="T519" s="5"/>
      <c r="U519" s="5"/>
    </row>
    <row r="520" spans="12:21" s="1" customFormat="1" x14ac:dyDescent="0.3">
      <c r="L520" s="5"/>
      <c r="M520" s="5"/>
      <c r="N520" s="5"/>
      <c r="O520" s="5"/>
      <c r="P520" s="5"/>
      <c r="Q520" s="5"/>
      <c r="R520" s="5"/>
      <c r="S520" s="5"/>
      <c r="T520" s="5"/>
      <c r="U520" s="5"/>
    </row>
    <row r="521" spans="12:21" s="1" customFormat="1" x14ac:dyDescent="0.3">
      <c r="L521" s="5"/>
      <c r="M521" s="5"/>
      <c r="N521" s="5"/>
      <c r="O521" s="5"/>
      <c r="P521" s="5"/>
      <c r="Q521" s="5"/>
      <c r="R521" s="5"/>
      <c r="S521" s="5"/>
      <c r="T521" s="5"/>
      <c r="U521" s="5"/>
    </row>
    <row r="522" spans="12:21" s="1" customFormat="1" x14ac:dyDescent="0.3">
      <c r="L522" s="5"/>
      <c r="M522" s="5"/>
      <c r="N522" s="5"/>
      <c r="O522" s="5"/>
      <c r="P522" s="5"/>
      <c r="Q522" s="5"/>
      <c r="R522" s="5"/>
      <c r="S522" s="5"/>
      <c r="T522" s="5"/>
      <c r="U522" s="5"/>
    </row>
    <row r="523" spans="12:21" s="1" customFormat="1" x14ac:dyDescent="0.3">
      <c r="L523" s="5"/>
      <c r="M523" s="5"/>
      <c r="N523" s="5"/>
      <c r="O523" s="5"/>
      <c r="P523" s="5"/>
      <c r="Q523" s="5"/>
      <c r="R523" s="5"/>
      <c r="S523" s="5"/>
      <c r="T523" s="5"/>
      <c r="U523" s="5"/>
    </row>
    <row r="524" spans="12:21" s="1" customFormat="1" x14ac:dyDescent="0.3">
      <c r="L524" s="5"/>
      <c r="M524" s="5"/>
      <c r="N524" s="5"/>
      <c r="O524" s="5"/>
      <c r="P524" s="5"/>
      <c r="Q524" s="5"/>
      <c r="R524" s="5"/>
      <c r="S524" s="5"/>
      <c r="T524" s="5"/>
      <c r="U524" s="5"/>
    </row>
    <row r="525" spans="12:21" s="1" customFormat="1" x14ac:dyDescent="0.3">
      <c r="L525" s="5"/>
      <c r="M525" s="5"/>
      <c r="N525" s="5"/>
      <c r="O525" s="5"/>
      <c r="P525" s="5"/>
      <c r="Q525" s="5"/>
      <c r="R525" s="5"/>
      <c r="S525" s="5"/>
      <c r="T525" s="5"/>
      <c r="U525" s="5"/>
    </row>
    <row r="526" spans="12:21" s="1" customFormat="1" x14ac:dyDescent="0.3">
      <c r="L526" s="5"/>
      <c r="M526" s="5"/>
      <c r="N526" s="5"/>
      <c r="O526" s="5"/>
      <c r="P526" s="5"/>
      <c r="Q526" s="5"/>
      <c r="R526" s="5"/>
      <c r="S526" s="5"/>
      <c r="T526" s="5"/>
      <c r="U526" s="5"/>
    </row>
    <row r="527" spans="12:21" s="1" customFormat="1" x14ac:dyDescent="0.3">
      <c r="L527" s="5"/>
      <c r="M527" s="5"/>
      <c r="N527" s="5"/>
      <c r="O527" s="5"/>
      <c r="P527" s="5"/>
      <c r="Q527" s="5"/>
      <c r="R527" s="5"/>
      <c r="S527" s="5"/>
      <c r="T527" s="5"/>
      <c r="U527" s="5"/>
    </row>
    <row r="528" spans="12:21" s="1" customFormat="1" x14ac:dyDescent="0.3">
      <c r="L528" s="5"/>
      <c r="M528" s="5"/>
      <c r="N528" s="5"/>
      <c r="O528" s="5"/>
      <c r="P528" s="5"/>
      <c r="Q528" s="5"/>
      <c r="R528" s="5"/>
      <c r="S528" s="5"/>
      <c r="T528" s="5"/>
      <c r="U528" s="5"/>
    </row>
    <row r="529" spans="12:21" s="1" customFormat="1" x14ac:dyDescent="0.3">
      <c r="L529" s="5"/>
      <c r="M529" s="5"/>
      <c r="N529" s="5"/>
      <c r="O529" s="5"/>
      <c r="P529" s="5"/>
      <c r="Q529" s="5"/>
      <c r="R529" s="5"/>
      <c r="S529" s="5"/>
      <c r="T529" s="5"/>
      <c r="U529" s="5"/>
    </row>
    <row r="530" spans="12:21" s="1" customFormat="1" x14ac:dyDescent="0.3">
      <c r="L530" s="5"/>
      <c r="M530" s="5"/>
      <c r="N530" s="5"/>
      <c r="O530" s="5"/>
      <c r="P530" s="5"/>
      <c r="Q530" s="5"/>
      <c r="R530" s="5"/>
      <c r="S530" s="5"/>
      <c r="T530" s="5"/>
      <c r="U530" s="5"/>
    </row>
    <row r="531" spans="12:21" s="1" customFormat="1" x14ac:dyDescent="0.3">
      <c r="L531" s="5"/>
      <c r="M531" s="5"/>
      <c r="N531" s="5"/>
      <c r="O531" s="5"/>
      <c r="P531" s="5"/>
      <c r="Q531" s="5"/>
      <c r="R531" s="5"/>
      <c r="S531" s="5"/>
      <c r="T531" s="5"/>
      <c r="U531" s="5"/>
    </row>
    <row r="532" spans="12:21" s="1" customFormat="1" x14ac:dyDescent="0.3">
      <c r="L532" s="5"/>
      <c r="M532" s="5"/>
      <c r="N532" s="5"/>
      <c r="O532" s="5"/>
      <c r="P532" s="5"/>
      <c r="Q532" s="5"/>
      <c r="R532" s="5"/>
      <c r="S532" s="5"/>
      <c r="T532" s="5"/>
      <c r="U532" s="5"/>
    </row>
    <row r="533" spans="12:21" s="1" customFormat="1" x14ac:dyDescent="0.3">
      <c r="L533" s="5"/>
      <c r="M533" s="5"/>
      <c r="N533" s="5"/>
      <c r="O533" s="5"/>
      <c r="P533" s="5"/>
      <c r="Q533" s="5"/>
      <c r="R533" s="5"/>
      <c r="S533" s="5"/>
      <c r="T533" s="5"/>
      <c r="U533" s="5"/>
    </row>
    <row r="534" spans="12:21" s="1" customFormat="1" x14ac:dyDescent="0.3">
      <c r="L534" s="5"/>
      <c r="M534" s="5"/>
      <c r="N534" s="5"/>
      <c r="O534" s="5"/>
      <c r="P534" s="5"/>
      <c r="Q534" s="5"/>
      <c r="R534" s="5"/>
      <c r="S534" s="5"/>
      <c r="T534" s="5"/>
      <c r="U534" s="5"/>
    </row>
    <row r="535" spans="12:21" s="1" customFormat="1" x14ac:dyDescent="0.3">
      <c r="L535" s="5"/>
      <c r="M535" s="5"/>
      <c r="N535" s="5"/>
      <c r="O535" s="5"/>
      <c r="P535" s="5"/>
      <c r="Q535" s="5"/>
      <c r="R535" s="5"/>
      <c r="S535" s="5"/>
      <c r="T535" s="5"/>
      <c r="U535" s="5"/>
    </row>
    <row r="536" spans="12:21" s="1" customFormat="1" x14ac:dyDescent="0.3">
      <c r="L536" s="5"/>
      <c r="M536" s="5"/>
      <c r="N536" s="5"/>
      <c r="O536" s="5"/>
      <c r="P536" s="5"/>
      <c r="Q536" s="5"/>
      <c r="R536" s="5"/>
      <c r="S536" s="5"/>
      <c r="T536" s="5"/>
      <c r="U536" s="5"/>
    </row>
    <row r="537" spans="12:21" s="1" customFormat="1" x14ac:dyDescent="0.3">
      <c r="L537" s="5"/>
      <c r="M537" s="5"/>
      <c r="N537" s="5"/>
      <c r="O537" s="5"/>
      <c r="P537" s="5"/>
      <c r="Q537" s="5"/>
      <c r="R537" s="5"/>
      <c r="S537" s="5"/>
      <c r="T537" s="5"/>
      <c r="U537" s="5"/>
    </row>
    <row r="538" spans="12:21" s="1" customFormat="1" x14ac:dyDescent="0.3">
      <c r="L538" s="5"/>
      <c r="M538" s="5"/>
      <c r="N538" s="5"/>
      <c r="O538" s="5"/>
      <c r="P538" s="5"/>
      <c r="Q538" s="5"/>
      <c r="R538" s="5"/>
      <c r="S538" s="5"/>
      <c r="T538" s="5"/>
      <c r="U538" s="5"/>
    </row>
    <row r="539" spans="12:21" s="1" customFormat="1" x14ac:dyDescent="0.3">
      <c r="L539" s="5"/>
      <c r="M539" s="5"/>
      <c r="N539" s="5"/>
      <c r="O539" s="5"/>
      <c r="P539" s="5"/>
      <c r="Q539" s="5"/>
      <c r="R539" s="5"/>
      <c r="S539" s="5"/>
      <c r="T539" s="5"/>
      <c r="U539" s="5"/>
    </row>
    <row r="540" spans="12:21" s="1" customFormat="1" x14ac:dyDescent="0.3">
      <c r="L540" s="5"/>
      <c r="M540" s="5"/>
      <c r="N540" s="5"/>
      <c r="O540" s="5"/>
      <c r="P540" s="5"/>
      <c r="Q540" s="5"/>
      <c r="R540" s="5"/>
      <c r="S540" s="5"/>
      <c r="T540" s="5"/>
      <c r="U540" s="5"/>
    </row>
    <row r="541" spans="12:21" s="1" customFormat="1" x14ac:dyDescent="0.3">
      <c r="L541" s="5"/>
      <c r="M541" s="5"/>
      <c r="N541" s="5"/>
      <c r="O541" s="5"/>
      <c r="P541" s="5"/>
      <c r="Q541" s="5"/>
      <c r="R541" s="5"/>
      <c r="S541" s="5"/>
      <c r="T541" s="5"/>
      <c r="U541" s="5"/>
    </row>
    <row r="542" spans="12:21" s="1" customFormat="1" x14ac:dyDescent="0.3">
      <c r="L542" s="5"/>
      <c r="M542" s="5"/>
      <c r="N542" s="5"/>
      <c r="O542" s="5"/>
      <c r="P542" s="5"/>
      <c r="Q542" s="5"/>
      <c r="R542" s="5"/>
      <c r="S542" s="5"/>
      <c r="T542" s="5"/>
      <c r="U542" s="5"/>
    </row>
    <row r="543" spans="12:21" s="1" customFormat="1" x14ac:dyDescent="0.3">
      <c r="L543" s="5"/>
      <c r="M543" s="5"/>
      <c r="N543" s="5"/>
      <c r="O543" s="5"/>
      <c r="P543" s="5"/>
      <c r="Q543" s="5"/>
      <c r="R543" s="5"/>
      <c r="S543" s="5"/>
      <c r="T543" s="5"/>
      <c r="U543" s="5"/>
    </row>
    <row r="544" spans="12:21" s="1" customFormat="1" x14ac:dyDescent="0.3">
      <c r="L544" s="5"/>
      <c r="M544" s="5"/>
      <c r="N544" s="5"/>
      <c r="O544" s="5"/>
      <c r="P544" s="5"/>
      <c r="Q544" s="5"/>
      <c r="R544" s="5"/>
      <c r="S544" s="5"/>
      <c r="T544" s="5"/>
      <c r="U544" s="5"/>
    </row>
    <row r="545" spans="12:21" s="1" customFormat="1" x14ac:dyDescent="0.3">
      <c r="L545" s="5"/>
      <c r="M545" s="5"/>
      <c r="N545" s="5"/>
      <c r="O545" s="5"/>
      <c r="P545" s="5"/>
      <c r="Q545" s="5"/>
      <c r="R545" s="5"/>
      <c r="S545" s="5"/>
      <c r="T545" s="5"/>
      <c r="U545" s="5"/>
    </row>
    <row r="546" spans="12:21" s="1" customFormat="1" x14ac:dyDescent="0.3">
      <c r="L546" s="5"/>
      <c r="M546" s="5"/>
      <c r="N546" s="5"/>
      <c r="O546" s="5"/>
      <c r="P546" s="5"/>
      <c r="Q546" s="5"/>
      <c r="R546" s="5"/>
      <c r="S546" s="5"/>
      <c r="T546" s="5"/>
      <c r="U546" s="5"/>
    </row>
    <row r="547" spans="12:21" s="1" customFormat="1" x14ac:dyDescent="0.3">
      <c r="L547" s="5"/>
      <c r="M547" s="5"/>
      <c r="N547" s="5"/>
      <c r="O547" s="5"/>
      <c r="P547" s="5"/>
      <c r="Q547" s="5"/>
      <c r="R547" s="5"/>
      <c r="S547" s="5"/>
      <c r="T547" s="5"/>
      <c r="U547" s="5"/>
    </row>
    <row r="548" spans="12:21" s="1" customFormat="1" x14ac:dyDescent="0.3">
      <c r="L548" s="5"/>
      <c r="M548" s="5"/>
      <c r="N548" s="5"/>
      <c r="O548" s="5"/>
      <c r="P548" s="5"/>
      <c r="Q548" s="5"/>
      <c r="R548" s="5"/>
      <c r="S548" s="5"/>
      <c r="T548" s="5"/>
      <c r="U548" s="5"/>
    </row>
    <row r="549" spans="12:21" s="1" customFormat="1" x14ac:dyDescent="0.3">
      <c r="L549" s="5"/>
      <c r="M549" s="5"/>
      <c r="N549" s="5"/>
      <c r="O549" s="5"/>
      <c r="P549" s="5"/>
      <c r="Q549" s="5"/>
      <c r="R549" s="5"/>
      <c r="S549" s="5"/>
      <c r="T549" s="5"/>
      <c r="U549" s="5"/>
    </row>
    <row r="550" spans="12:21" s="1" customFormat="1" x14ac:dyDescent="0.3">
      <c r="L550" s="5"/>
      <c r="M550" s="5"/>
      <c r="N550" s="5"/>
      <c r="O550" s="5"/>
      <c r="P550" s="5"/>
      <c r="Q550" s="5"/>
      <c r="R550" s="5"/>
      <c r="S550" s="5"/>
      <c r="T550" s="5"/>
      <c r="U550" s="5"/>
    </row>
    <row r="551" spans="12:21" s="1" customFormat="1" x14ac:dyDescent="0.3">
      <c r="L551" s="5"/>
      <c r="M551" s="5"/>
      <c r="N551" s="5"/>
      <c r="O551" s="5"/>
      <c r="P551" s="5"/>
      <c r="Q551" s="5"/>
      <c r="R551" s="5"/>
      <c r="S551" s="5"/>
      <c r="T551" s="5"/>
      <c r="U551" s="5"/>
    </row>
    <row r="552" spans="12:21" s="1" customFormat="1" x14ac:dyDescent="0.3">
      <c r="L552" s="5"/>
      <c r="M552" s="5"/>
      <c r="N552" s="5"/>
      <c r="O552" s="5"/>
      <c r="P552" s="5"/>
      <c r="Q552" s="5"/>
      <c r="R552" s="5"/>
      <c r="S552" s="5"/>
      <c r="T552" s="5"/>
      <c r="U552" s="5"/>
    </row>
    <row r="553" spans="12:21" s="1" customFormat="1" x14ac:dyDescent="0.3">
      <c r="L553" s="5"/>
      <c r="M553" s="5"/>
      <c r="N553" s="5"/>
      <c r="O553" s="5"/>
      <c r="P553" s="5"/>
      <c r="Q553" s="5"/>
      <c r="R553" s="5"/>
      <c r="S553" s="5"/>
      <c r="T553" s="5"/>
      <c r="U553" s="5"/>
    </row>
    <row r="554" spans="12:21" s="1" customFormat="1" x14ac:dyDescent="0.3">
      <c r="L554" s="5"/>
      <c r="M554" s="5"/>
      <c r="N554" s="5"/>
      <c r="O554" s="5"/>
      <c r="P554" s="5"/>
      <c r="Q554" s="5"/>
      <c r="R554" s="5"/>
      <c r="S554" s="5"/>
      <c r="T554" s="5"/>
      <c r="U554" s="5"/>
    </row>
    <row r="555" spans="12:21" s="1" customFormat="1" x14ac:dyDescent="0.3">
      <c r="L555" s="5"/>
      <c r="M555" s="5"/>
      <c r="N555" s="5"/>
      <c r="O555" s="5"/>
      <c r="P555" s="5"/>
      <c r="Q555" s="5"/>
      <c r="R555" s="5"/>
      <c r="S555" s="5"/>
      <c r="T555" s="5"/>
      <c r="U555" s="5"/>
    </row>
    <row r="556" spans="12:21" s="1" customFormat="1" x14ac:dyDescent="0.3">
      <c r="L556" s="5"/>
      <c r="M556" s="5"/>
      <c r="N556" s="5"/>
      <c r="O556" s="5"/>
      <c r="P556" s="5"/>
      <c r="Q556" s="5"/>
      <c r="R556" s="5"/>
      <c r="S556" s="5"/>
      <c r="T556" s="5"/>
      <c r="U556" s="5"/>
    </row>
    <row r="557" spans="12:21" s="1" customFormat="1" x14ac:dyDescent="0.3">
      <c r="L557" s="5"/>
      <c r="M557" s="5"/>
      <c r="N557" s="5"/>
      <c r="O557" s="5"/>
      <c r="P557" s="5"/>
      <c r="Q557" s="5"/>
      <c r="R557" s="5"/>
      <c r="S557" s="5"/>
      <c r="T557" s="5"/>
      <c r="U557" s="5"/>
    </row>
    <row r="558" spans="12:21" s="1" customFormat="1" x14ac:dyDescent="0.3">
      <c r="L558" s="5"/>
      <c r="M558" s="5"/>
      <c r="N558" s="5"/>
      <c r="O558" s="5"/>
      <c r="P558" s="5"/>
      <c r="Q558" s="5"/>
      <c r="R558" s="5"/>
      <c r="S558" s="5"/>
      <c r="T558" s="5"/>
      <c r="U558" s="5"/>
    </row>
    <row r="559" spans="12:21" s="1" customFormat="1" x14ac:dyDescent="0.3">
      <c r="L559" s="5"/>
      <c r="M559" s="5"/>
      <c r="N559" s="5"/>
      <c r="O559" s="5"/>
      <c r="P559" s="5"/>
      <c r="Q559" s="5"/>
      <c r="R559" s="5"/>
      <c r="S559" s="5"/>
      <c r="T559" s="5"/>
      <c r="U559" s="5"/>
    </row>
    <row r="560" spans="12:21" s="1" customFormat="1" x14ac:dyDescent="0.3">
      <c r="L560" s="5"/>
      <c r="M560" s="5"/>
      <c r="N560" s="5"/>
      <c r="O560" s="5"/>
      <c r="P560" s="5"/>
      <c r="Q560" s="5"/>
      <c r="R560" s="5"/>
      <c r="S560" s="5"/>
      <c r="T560" s="5"/>
      <c r="U560" s="5"/>
    </row>
    <row r="561" spans="12:21" s="1" customFormat="1" x14ac:dyDescent="0.3">
      <c r="L561" s="5"/>
      <c r="M561" s="5"/>
      <c r="N561" s="5"/>
      <c r="O561" s="5"/>
      <c r="P561" s="5"/>
      <c r="Q561" s="5"/>
      <c r="R561" s="5"/>
      <c r="S561" s="5"/>
      <c r="T561" s="5"/>
      <c r="U561" s="5"/>
    </row>
    <row r="562" spans="12:21" s="1" customFormat="1" x14ac:dyDescent="0.3">
      <c r="L562" s="5"/>
      <c r="M562" s="5"/>
      <c r="N562" s="5"/>
      <c r="O562" s="5"/>
      <c r="P562" s="5"/>
      <c r="Q562" s="5"/>
      <c r="R562" s="5"/>
      <c r="S562" s="5"/>
      <c r="T562" s="5"/>
      <c r="U562" s="5"/>
    </row>
    <row r="563" spans="12:21" s="1" customFormat="1" x14ac:dyDescent="0.3">
      <c r="L563" s="5"/>
      <c r="M563" s="5"/>
      <c r="N563" s="5"/>
      <c r="O563" s="5"/>
      <c r="P563" s="5"/>
      <c r="Q563" s="5"/>
      <c r="R563" s="5"/>
      <c r="S563" s="5"/>
      <c r="T563" s="5"/>
      <c r="U563" s="5"/>
    </row>
    <row r="564" spans="12:21" s="1" customFormat="1" x14ac:dyDescent="0.3">
      <c r="L564" s="5"/>
      <c r="M564" s="5"/>
      <c r="N564" s="5"/>
      <c r="O564" s="5"/>
      <c r="P564" s="5"/>
      <c r="Q564" s="5"/>
      <c r="R564" s="5"/>
      <c r="S564" s="5"/>
      <c r="T564" s="5"/>
      <c r="U564" s="5"/>
    </row>
    <row r="565" spans="12:21" s="1" customFormat="1" x14ac:dyDescent="0.3">
      <c r="L565" s="5"/>
      <c r="M565" s="5"/>
      <c r="N565" s="5"/>
      <c r="O565" s="5"/>
      <c r="P565" s="5"/>
      <c r="Q565" s="5"/>
      <c r="R565" s="5"/>
      <c r="S565" s="5"/>
      <c r="T565" s="5"/>
      <c r="U565" s="5"/>
    </row>
    <row r="566" spans="12:21" s="1" customFormat="1" x14ac:dyDescent="0.3">
      <c r="L566" s="5"/>
      <c r="M566" s="5"/>
      <c r="N566" s="5"/>
      <c r="O566" s="5"/>
      <c r="P566" s="5"/>
      <c r="Q566" s="5"/>
      <c r="R566" s="5"/>
      <c r="S566" s="5"/>
      <c r="T566" s="5"/>
      <c r="U566" s="5"/>
    </row>
    <row r="567" spans="12:21" s="1" customFormat="1" x14ac:dyDescent="0.3">
      <c r="L567" s="5"/>
      <c r="M567" s="5"/>
      <c r="N567" s="5"/>
      <c r="O567" s="5"/>
      <c r="P567" s="5"/>
      <c r="Q567" s="5"/>
      <c r="R567" s="5"/>
      <c r="S567" s="5"/>
      <c r="T567" s="5"/>
      <c r="U567" s="5"/>
    </row>
    <row r="568" spans="12:21" s="1" customFormat="1" x14ac:dyDescent="0.3">
      <c r="L568" s="5"/>
      <c r="M568" s="5"/>
      <c r="N568" s="5"/>
      <c r="O568" s="5"/>
      <c r="P568" s="5"/>
      <c r="Q568" s="5"/>
      <c r="R568" s="5"/>
      <c r="S568" s="5"/>
      <c r="T568" s="5"/>
      <c r="U568" s="5"/>
    </row>
    <row r="569" spans="12:21" s="1" customFormat="1" x14ac:dyDescent="0.3">
      <c r="L569" s="5"/>
      <c r="M569" s="5"/>
      <c r="N569" s="5"/>
      <c r="O569" s="5"/>
      <c r="P569" s="5"/>
      <c r="Q569" s="5"/>
      <c r="R569" s="5"/>
      <c r="S569" s="5"/>
      <c r="T569" s="5"/>
      <c r="U569" s="5"/>
    </row>
    <row r="570" spans="12:21" s="1" customFormat="1" x14ac:dyDescent="0.3">
      <c r="L570" s="5"/>
      <c r="M570" s="5"/>
      <c r="N570" s="5"/>
      <c r="O570" s="5"/>
      <c r="P570" s="5"/>
      <c r="Q570" s="5"/>
      <c r="R570" s="5"/>
      <c r="S570" s="5"/>
      <c r="T570" s="5"/>
      <c r="U570" s="5"/>
    </row>
    <row r="571" spans="12:21" s="1" customFormat="1" x14ac:dyDescent="0.3">
      <c r="L571" s="5"/>
      <c r="M571" s="5"/>
      <c r="N571" s="5"/>
      <c r="O571" s="5"/>
      <c r="P571" s="5"/>
      <c r="Q571" s="5"/>
      <c r="R571" s="5"/>
      <c r="S571" s="5"/>
      <c r="T571" s="5"/>
      <c r="U571" s="5"/>
    </row>
    <row r="572" spans="12:21" s="1" customFormat="1" x14ac:dyDescent="0.3">
      <c r="L572" s="5"/>
      <c r="M572" s="5"/>
      <c r="N572" s="5"/>
      <c r="O572" s="5"/>
      <c r="P572" s="5"/>
      <c r="Q572" s="5"/>
      <c r="R572" s="5"/>
      <c r="S572" s="5"/>
      <c r="T572" s="5"/>
      <c r="U572" s="5"/>
    </row>
    <row r="573" spans="12:21" s="1" customFormat="1" x14ac:dyDescent="0.3">
      <c r="L573" s="5"/>
      <c r="M573" s="5"/>
      <c r="N573" s="5"/>
      <c r="O573" s="5"/>
      <c r="P573" s="5"/>
      <c r="Q573" s="5"/>
      <c r="R573" s="5"/>
      <c r="S573" s="5"/>
      <c r="T573" s="5"/>
      <c r="U573" s="5"/>
    </row>
    <row r="574" spans="12:21" s="1" customFormat="1" x14ac:dyDescent="0.3">
      <c r="L574" s="5"/>
      <c r="M574" s="5"/>
      <c r="N574" s="5"/>
      <c r="O574" s="5"/>
      <c r="P574" s="5"/>
      <c r="Q574" s="5"/>
      <c r="R574" s="5"/>
      <c r="S574" s="5"/>
      <c r="T574" s="5"/>
      <c r="U574" s="5"/>
    </row>
    <row r="575" spans="12:21" s="1" customFormat="1" x14ac:dyDescent="0.3">
      <c r="L575" s="5"/>
      <c r="M575" s="5"/>
      <c r="N575" s="5"/>
      <c r="O575" s="5"/>
      <c r="P575" s="5"/>
      <c r="Q575" s="5"/>
      <c r="R575" s="5"/>
      <c r="S575" s="5"/>
      <c r="T575" s="5"/>
      <c r="U575" s="5"/>
    </row>
    <row r="576" spans="12:21" s="1" customFormat="1" x14ac:dyDescent="0.3">
      <c r="L576" s="5"/>
      <c r="M576" s="5"/>
      <c r="N576" s="5"/>
      <c r="O576" s="5"/>
      <c r="P576" s="5"/>
      <c r="Q576" s="5"/>
      <c r="R576" s="5"/>
      <c r="S576" s="5"/>
      <c r="T576" s="5"/>
      <c r="U576" s="5"/>
    </row>
    <row r="577" spans="12:21" s="1" customFormat="1" x14ac:dyDescent="0.3">
      <c r="L577" s="5"/>
      <c r="M577" s="5"/>
      <c r="N577" s="5"/>
      <c r="O577" s="5"/>
      <c r="P577" s="5"/>
      <c r="Q577" s="5"/>
      <c r="R577" s="5"/>
      <c r="S577" s="5"/>
      <c r="T577" s="5"/>
      <c r="U577" s="5"/>
    </row>
    <row r="578" spans="12:21" s="1" customFormat="1" x14ac:dyDescent="0.3">
      <c r="L578" s="5"/>
      <c r="M578" s="5"/>
      <c r="N578" s="5"/>
      <c r="O578" s="5"/>
      <c r="P578" s="5"/>
      <c r="Q578" s="5"/>
      <c r="R578" s="5"/>
      <c r="S578" s="5"/>
      <c r="T578" s="5"/>
      <c r="U578" s="5"/>
    </row>
    <row r="579" spans="12:21" s="1" customFormat="1" x14ac:dyDescent="0.3">
      <c r="L579" s="5"/>
      <c r="M579" s="5"/>
      <c r="N579" s="5"/>
      <c r="O579" s="5"/>
      <c r="P579" s="5"/>
      <c r="Q579" s="5"/>
      <c r="R579" s="5"/>
      <c r="S579" s="5"/>
      <c r="T579" s="5"/>
      <c r="U579" s="5"/>
    </row>
    <row r="580" spans="12:21" s="1" customFormat="1" x14ac:dyDescent="0.3">
      <c r="L580" s="5"/>
      <c r="M580" s="5"/>
      <c r="N580" s="5"/>
      <c r="O580" s="5"/>
      <c r="P580" s="5"/>
      <c r="Q580" s="5"/>
      <c r="R580" s="5"/>
      <c r="S580" s="5"/>
      <c r="T580" s="5"/>
      <c r="U580" s="5"/>
    </row>
    <row r="581" spans="12:21" s="1" customFormat="1" x14ac:dyDescent="0.3">
      <c r="L581" s="5"/>
      <c r="M581" s="5"/>
      <c r="N581" s="5"/>
      <c r="O581" s="5"/>
      <c r="P581" s="5"/>
      <c r="Q581" s="5"/>
      <c r="R581" s="5"/>
      <c r="S581" s="5"/>
      <c r="T581" s="5"/>
      <c r="U581" s="5"/>
    </row>
    <row r="582" spans="12:21" s="1" customFormat="1" x14ac:dyDescent="0.3">
      <c r="L582" s="5"/>
      <c r="M582" s="5"/>
      <c r="N582" s="5"/>
      <c r="O582" s="5"/>
      <c r="P582" s="5"/>
      <c r="Q582" s="5"/>
      <c r="R582" s="5"/>
      <c r="S582" s="5"/>
      <c r="T582" s="5"/>
      <c r="U582" s="5"/>
    </row>
    <row r="583" spans="12:21" s="1" customFormat="1" x14ac:dyDescent="0.3">
      <c r="L583" s="5"/>
      <c r="M583" s="5"/>
      <c r="N583" s="5"/>
      <c r="O583" s="5"/>
      <c r="P583" s="5"/>
      <c r="Q583" s="5"/>
      <c r="R583" s="5"/>
      <c r="S583" s="5"/>
      <c r="T583" s="5"/>
      <c r="U583" s="5"/>
    </row>
    <row r="584" spans="12:21" s="1" customFormat="1" x14ac:dyDescent="0.3">
      <c r="L584" s="5"/>
      <c r="M584" s="5"/>
      <c r="N584" s="5"/>
      <c r="O584" s="5"/>
      <c r="P584" s="5"/>
      <c r="Q584" s="5"/>
      <c r="R584" s="5"/>
      <c r="S584" s="5"/>
      <c r="T584" s="5"/>
      <c r="U584" s="5"/>
    </row>
    <row r="585" spans="12:21" s="1" customFormat="1" x14ac:dyDescent="0.3">
      <c r="L585" s="5"/>
      <c r="M585" s="5"/>
      <c r="N585" s="5"/>
      <c r="O585" s="5"/>
      <c r="P585" s="5"/>
      <c r="Q585" s="5"/>
      <c r="R585" s="5"/>
      <c r="S585" s="5"/>
      <c r="T585" s="5"/>
      <c r="U585" s="5"/>
    </row>
    <row r="586" spans="12:21" s="1" customFormat="1" x14ac:dyDescent="0.3">
      <c r="L586" s="5"/>
      <c r="M586" s="5"/>
      <c r="N586" s="5"/>
      <c r="O586" s="5"/>
      <c r="P586" s="5"/>
      <c r="Q586" s="5"/>
      <c r="R586" s="5"/>
      <c r="S586" s="5"/>
      <c r="T586" s="5"/>
      <c r="U586" s="5"/>
    </row>
    <row r="587" spans="12:21" s="1" customFormat="1" x14ac:dyDescent="0.3">
      <c r="L587" s="5"/>
      <c r="M587" s="5"/>
      <c r="N587" s="5"/>
      <c r="O587" s="5"/>
      <c r="P587" s="5"/>
      <c r="Q587" s="5"/>
      <c r="R587" s="5"/>
      <c r="S587" s="5"/>
      <c r="T587" s="5"/>
      <c r="U587" s="5"/>
    </row>
    <row r="588" spans="12:21" s="1" customFormat="1" x14ac:dyDescent="0.3">
      <c r="L588" s="5"/>
      <c r="M588" s="5"/>
      <c r="N588" s="5"/>
      <c r="O588" s="5"/>
      <c r="P588" s="5"/>
      <c r="Q588" s="5"/>
      <c r="R588" s="5"/>
      <c r="S588" s="5"/>
      <c r="T588" s="5"/>
      <c r="U588" s="5"/>
    </row>
    <row r="589" spans="12:21" s="1" customFormat="1" x14ac:dyDescent="0.3">
      <c r="L589" s="5"/>
      <c r="M589" s="5"/>
      <c r="N589" s="5"/>
      <c r="O589" s="5"/>
      <c r="P589" s="5"/>
      <c r="Q589" s="5"/>
      <c r="R589" s="5"/>
      <c r="S589" s="5"/>
      <c r="T589" s="5"/>
      <c r="U589" s="5"/>
    </row>
    <row r="590" spans="12:21" s="1" customFormat="1" x14ac:dyDescent="0.3">
      <c r="L590" s="5"/>
      <c r="M590" s="5"/>
      <c r="N590" s="5"/>
      <c r="O590" s="5"/>
      <c r="P590" s="5"/>
      <c r="Q590" s="5"/>
      <c r="R590" s="5"/>
      <c r="S590" s="5"/>
      <c r="T590" s="5"/>
      <c r="U590" s="5"/>
    </row>
    <row r="591" spans="12:21" s="1" customFormat="1" x14ac:dyDescent="0.3">
      <c r="L591" s="5"/>
      <c r="M591" s="5"/>
      <c r="N591" s="5"/>
      <c r="O591" s="5"/>
      <c r="P591" s="5"/>
      <c r="Q591" s="5"/>
      <c r="R591" s="5"/>
      <c r="S591" s="5"/>
      <c r="T591" s="5"/>
      <c r="U591" s="5"/>
    </row>
    <row r="592" spans="12:21" s="1" customFormat="1" x14ac:dyDescent="0.3">
      <c r="L592" s="5"/>
      <c r="M592" s="5"/>
      <c r="N592" s="5"/>
      <c r="O592" s="5"/>
      <c r="P592" s="5"/>
      <c r="Q592" s="5"/>
      <c r="R592" s="5"/>
      <c r="S592" s="5"/>
      <c r="T592" s="5"/>
      <c r="U592" s="5"/>
    </row>
    <row r="593" spans="12:21" s="1" customFormat="1" x14ac:dyDescent="0.3">
      <c r="L593" s="5"/>
      <c r="M593" s="5"/>
      <c r="N593" s="5"/>
      <c r="O593" s="5"/>
      <c r="P593" s="5"/>
      <c r="Q593" s="5"/>
      <c r="R593" s="5"/>
      <c r="S593" s="5"/>
      <c r="T593" s="5"/>
      <c r="U593" s="5"/>
    </row>
    <row r="594" spans="12:21" s="1" customFormat="1" x14ac:dyDescent="0.3">
      <c r="L594" s="5"/>
      <c r="M594" s="5"/>
      <c r="N594" s="5"/>
      <c r="O594" s="5"/>
      <c r="P594" s="5"/>
      <c r="Q594" s="5"/>
      <c r="R594" s="5"/>
      <c r="S594" s="5"/>
      <c r="T594" s="5"/>
      <c r="U594" s="5"/>
    </row>
    <row r="595" spans="12:21" s="1" customFormat="1" x14ac:dyDescent="0.3">
      <c r="L595" s="5"/>
      <c r="M595" s="5"/>
      <c r="N595" s="5"/>
      <c r="O595" s="5"/>
      <c r="P595" s="5"/>
      <c r="Q595" s="5"/>
      <c r="R595" s="5"/>
      <c r="S595" s="5"/>
      <c r="T595" s="5"/>
      <c r="U595" s="5"/>
    </row>
    <row r="596" spans="12:21" s="1" customFormat="1" x14ac:dyDescent="0.3">
      <c r="L596" s="5"/>
      <c r="M596" s="5"/>
      <c r="N596" s="5"/>
      <c r="O596" s="5"/>
      <c r="P596" s="5"/>
      <c r="Q596" s="5"/>
      <c r="R596" s="5"/>
      <c r="S596" s="5"/>
      <c r="T596" s="5"/>
      <c r="U596" s="5"/>
    </row>
    <row r="597" spans="12:21" s="1" customFormat="1" x14ac:dyDescent="0.3">
      <c r="L597" s="5"/>
      <c r="M597" s="5"/>
      <c r="N597" s="5"/>
      <c r="O597" s="5"/>
      <c r="P597" s="5"/>
      <c r="Q597" s="5"/>
      <c r="R597" s="5"/>
      <c r="S597" s="5"/>
      <c r="T597" s="5"/>
      <c r="U597" s="5"/>
    </row>
    <row r="598" spans="12:21" s="1" customFormat="1" x14ac:dyDescent="0.3">
      <c r="L598" s="5"/>
      <c r="M598" s="5"/>
      <c r="N598" s="5"/>
      <c r="O598" s="5"/>
      <c r="P598" s="5"/>
      <c r="Q598" s="5"/>
      <c r="R598" s="5"/>
      <c r="S598" s="5"/>
      <c r="T598" s="5"/>
      <c r="U598" s="5"/>
    </row>
    <row r="599" spans="12:21" s="1" customFormat="1" x14ac:dyDescent="0.3">
      <c r="L599" s="5"/>
      <c r="M599" s="5"/>
      <c r="N599" s="5"/>
      <c r="O599" s="5"/>
      <c r="P599" s="5"/>
      <c r="Q599" s="5"/>
      <c r="R599" s="5"/>
      <c r="S599" s="5"/>
      <c r="T599" s="5"/>
      <c r="U599" s="5"/>
    </row>
    <row r="600" spans="12:21" s="1" customFormat="1" x14ac:dyDescent="0.3">
      <c r="L600" s="5"/>
      <c r="M600" s="5"/>
      <c r="N600" s="5"/>
      <c r="O600" s="5"/>
      <c r="P600" s="5"/>
      <c r="Q600" s="5"/>
      <c r="R600" s="5"/>
      <c r="S600" s="5"/>
      <c r="T600" s="5"/>
      <c r="U600" s="5"/>
    </row>
    <row r="601" spans="12:21" s="1" customFormat="1" x14ac:dyDescent="0.3">
      <c r="L601" s="5"/>
      <c r="M601" s="5"/>
      <c r="N601" s="5"/>
      <c r="O601" s="5"/>
      <c r="P601" s="5"/>
      <c r="Q601" s="5"/>
      <c r="R601" s="5"/>
      <c r="S601" s="5"/>
      <c r="T601" s="5"/>
      <c r="U601" s="5"/>
    </row>
    <row r="602" spans="12:21" s="1" customFormat="1" x14ac:dyDescent="0.3">
      <c r="L602" s="5"/>
      <c r="M602" s="5"/>
      <c r="N602" s="5"/>
      <c r="O602" s="5"/>
      <c r="P602" s="5"/>
      <c r="Q602" s="5"/>
      <c r="R602" s="5"/>
      <c r="S602" s="5"/>
      <c r="T602" s="5"/>
      <c r="U602" s="5"/>
    </row>
    <row r="603" spans="12:21" s="1" customFormat="1" x14ac:dyDescent="0.3">
      <c r="L603" s="5"/>
      <c r="M603" s="5"/>
      <c r="N603" s="5"/>
      <c r="O603" s="5"/>
      <c r="P603" s="5"/>
      <c r="Q603" s="5"/>
      <c r="R603" s="5"/>
      <c r="S603" s="5"/>
      <c r="T603" s="5"/>
      <c r="U603" s="5"/>
    </row>
    <row r="604" spans="12:21" s="1" customFormat="1" x14ac:dyDescent="0.3">
      <c r="L604" s="5"/>
      <c r="M604" s="5"/>
      <c r="N604" s="5"/>
      <c r="O604" s="5"/>
      <c r="P604" s="5"/>
      <c r="Q604" s="5"/>
      <c r="R604" s="5"/>
      <c r="S604" s="5"/>
      <c r="T604" s="5"/>
      <c r="U604" s="5"/>
    </row>
    <row r="605" spans="12:21" s="1" customFormat="1" x14ac:dyDescent="0.3">
      <c r="L605" s="5"/>
      <c r="M605" s="5"/>
      <c r="N605" s="5"/>
      <c r="O605" s="5"/>
      <c r="P605" s="5"/>
      <c r="Q605" s="5"/>
      <c r="R605" s="5"/>
      <c r="S605" s="5"/>
      <c r="T605" s="5"/>
      <c r="U605" s="5"/>
    </row>
    <row r="606" spans="12:21" s="1" customFormat="1" x14ac:dyDescent="0.3">
      <c r="L606" s="5"/>
      <c r="M606" s="5"/>
      <c r="N606" s="5"/>
      <c r="O606" s="5"/>
      <c r="P606" s="5"/>
      <c r="Q606" s="5"/>
      <c r="R606" s="5"/>
      <c r="S606" s="5"/>
      <c r="T606" s="5"/>
      <c r="U606" s="5"/>
    </row>
    <row r="607" spans="12:21" s="1" customFormat="1" x14ac:dyDescent="0.3">
      <c r="L607" s="5"/>
      <c r="M607" s="5"/>
      <c r="N607" s="5"/>
      <c r="O607" s="5"/>
      <c r="P607" s="5"/>
      <c r="Q607" s="5"/>
      <c r="R607" s="5"/>
      <c r="S607" s="5"/>
      <c r="T607" s="5"/>
      <c r="U607" s="5"/>
    </row>
    <row r="608" spans="12:21" s="1" customFormat="1" x14ac:dyDescent="0.3">
      <c r="L608" s="5"/>
      <c r="M608" s="5"/>
      <c r="N608" s="5"/>
      <c r="O608" s="5"/>
      <c r="P608" s="5"/>
      <c r="Q608" s="5"/>
      <c r="R608" s="5"/>
      <c r="S608" s="5"/>
      <c r="T608" s="5"/>
      <c r="U608" s="5"/>
    </row>
    <row r="609" spans="12:21" s="1" customFormat="1" x14ac:dyDescent="0.3">
      <c r="L609" s="5"/>
      <c r="M609" s="5"/>
      <c r="N609" s="5"/>
      <c r="O609" s="5"/>
      <c r="P609" s="5"/>
      <c r="Q609" s="5"/>
      <c r="R609" s="5"/>
      <c r="S609" s="5"/>
      <c r="T609" s="5"/>
      <c r="U609" s="5"/>
    </row>
    <row r="610" spans="12:21" s="1" customFormat="1" x14ac:dyDescent="0.3">
      <c r="L610" s="5"/>
      <c r="M610" s="5"/>
      <c r="N610" s="5"/>
      <c r="O610" s="5"/>
      <c r="P610" s="5"/>
      <c r="Q610" s="5"/>
      <c r="R610" s="5"/>
      <c r="S610" s="5"/>
      <c r="T610" s="5"/>
      <c r="U610" s="5"/>
    </row>
    <row r="611" spans="12:21" s="1" customFormat="1" x14ac:dyDescent="0.3">
      <c r="L611" s="5"/>
      <c r="M611" s="5"/>
      <c r="N611" s="5"/>
      <c r="O611" s="5"/>
      <c r="P611" s="5"/>
      <c r="Q611" s="5"/>
      <c r="R611" s="5"/>
      <c r="S611" s="5"/>
      <c r="T611" s="5"/>
      <c r="U611" s="5"/>
    </row>
    <row r="612" spans="12:21" s="1" customFormat="1" x14ac:dyDescent="0.3">
      <c r="L612" s="5"/>
      <c r="M612" s="5"/>
      <c r="N612" s="5"/>
      <c r="O612" s="5"/>
      <c r="P612" s="5"/>
      <c r="Q612" s="5"/>
      <c r="R612" s="5"/>
      <c r="S612" s="5"/>
      <c r="T612" s="5"/>
      <c r="U612" s="5"/>
    </row>
    <row r="613" spans="12:21" s="1" customFormat="1" x14ac:dyDescent="0.3">
      <c r="L613" s="5"/>
      <c r="M613" s="5"/>
      <c r="N613" s="5"/>
      <c r="O613" s="5"/>
      <c r="P613" s="5"/>
      <c r="Q613" s="5"/>
      <c r="R613" s="5"/>
      <c r="S613" s="5"/>
      <c r="T613" s="5"/>
      <c r="U613" s="5"/>
    </row>
    <row r="614" spans="12:21" s="1" customFormat="1" x14ac:dyDescent="0.3">
      <c r="L614" s="5"/>
      <c r="M614" s="5"/>
      <c r="N614" s="5"/>
      <c r="O614" s="5"/>
      <c r="P614" s="5"/>
      <c r="Q614" s="5"/>
      <c r="R614" s="5"/>
      <c r="S614" s="5"/>
      <c r="T614" s="5"/>
      <c r="U614" s="5"/>
    </row>
    <row r="615" spans="12:21" s="1" customFormat="1" x14ac:dyDescent="0.3">
      <c r="L615" s="5"/>
      <c r="M615" s="5"/>
      <c r="N615" s="5"/>
      <c r="O615" s="5"/>
      <c r="P615" s="5"/>
      <c r="Q615" s="5"/>
      <c r="R615" s="5"/>
      <c r="S615" s="5"/>
      <c r="T615" s="5"/>
      <c r="U615" s="5"/>
    </row>
    <row r="616" spans="12:21" s="1" customFormat="1" x14ac:dyDescent="0.3">
      <c r="L616" s="5"/>
      <c r="M616" s="5"/>
      <c r="N616" s="5"/>
      <c r="O616" s="5"/>
      <c r="P616" s="5"/>
      <c r="Q616" s="5"/>
      <c r="R616" s="5"/>
      <c r="S616" s="5"/>
      <c r="T616" s="5"/>
      <c r="U616" s="5"/>
    </row>
    <row r="617" spans="12:21" s="1" customFormat="1" x14ac:dyDescent="0.3">
      <c r="L617" s="5"/>
      <c r="M617" s="5"/>
      <c r="N617" s="5"/>
      <c r="O617" s="5"/>
      <c r="P617" s="5"/>
      <c r="Q617" s="5"/>
      <c r="R617" s="5"/>
      <c r="S617" s="5"/>
      <c r="T617" s="5"/>
      <c r="U617" s="5"/>
    </row>
    <row r="618" spans="12:21" s="1" customFormat="1" x14ac:dyDescent="0.3">
      <c r="L618" s="5"/>
      <c r="M618" s="5"/>
      <c r="N618" s="5"/>
      <c r="O618" s="5"/>
      <c r="P618" s="5"/>
      <c r="Q618" s="5"/>
      <c r="R618" s="5"/>
      <c r="S618" s="5"/>
      <c r="T618" s="5"/>
      <c r="U618" s="5"/>
    </row>
    <row r="619" spans="12:21" s="1" customFormat="1" x14ac:dyDescent="0.3">
      <c r="L619" s="5"/>
      <c r="M619" s="5"/>
      <c r="N619" s="5"/>
      <c r="O619" s="5"/>
      <c r="P619" s="5"/>
      <c r="Q619" s="5"/>
      <c r="R619" s="5"/>
      <c r="S619" s="5"/>
      <c r="T619" s="5"/>
      <c r="U619" s="5"/>
    </row>
    <row r="620" spans="12:21" s="1" customFormat="1" x14ac:dyDescent="0.3">
      <c r="L620" s="5"/>
      <c r="M620" s="5"/>
      <c r="N620" s="5"/>
      <c r="O620" s="5"/>
      <c r="P620" s="5"/>
      <c r="Q620" s="5"/>
      <c r="R620" s="5"/>
      <c r="S620" s="5"/>
      <c r="T620" s="5"/>
      <c r="U620" s="5"/>
    </row>
    <row r="621" spans="12:21" s="1" customFormat="1" x14ac:dyDescent="0.3">
      <c r="L621" s="5"/>
      <c r="M621" s="5"/>
      <c r="N621" s="5"/>
      <c r="O621" s="5"/>
      <c r="P621" s="5"/>
      <c r="Q621" s="5"/>
      <c r="R621" s="5"/>
      <c r="S621" s="5"/>
      <c r="T621" s="5"/>
      <c r="U621" s="5"/>
    </row>
    <row r="622" spans="12:21" s="1" customFormat="1" x14ac:dyDescent="0.3">
      <c r="L622" s="5"/>
      <c r="M622" s="5"/>
      <c r="N622" s="5"/>
      <c r="O622" s="5"/>
      <c r="P622" s="5"/>
      <c r="Q622" s="5"/>
      <c r="R622" s="5"/>
      <c r="S622" s="5"/>
      <c r="T622" s="5"/>
      <c r="U622" s="5"/>
    </row>
    <row r="623" spans="12:21" s="1" customFormat="1" x14ac:dyDescent="0.3">
      <c r="L623" s="5"/>
      <c r="M623" s="5"/>
      <c r="N623" s="5"/>
      <c r="O623" s="5"/>
      <c r="P623" s="5"/>
      <c r="Q623" s="5"/>
      <c r="R623" s="5"/>
      <c r="S623" s="5"/>
      <c r="T623" s="5"/>
      <c r="U623" s="5"/>
    </row>
    <row r="624" spans="12:21" s="1" customFormat="1" x14ac:dyDescent="0.3">
      <c r="L624" s="5"/>
      <c r="M624" s="5"/>
      <c r="N624" s="5"/>
      <c r="O624" s="5"/>
      <c r="P624" s="5"/>
      <c r="Q624" s="5"/>
      <c r="R624" s="5"/>
      <c r="S624" s="5"/>
      <c r="T624" s="5"/>
      <c r="U624" s="5"/>
    </row>
    <row r="625" spans="12:21" s="1" customFormat="1" x14ac:dyDescent="0.3">
      <c r="L625" s="5"/>
      <c r="M625" s="5"/>
      <c r="N625" s="5"/>
      <c r="O625" s="5"/>
      <c r="P625" s="5"/>
      <c r="Q625" s="5"/>
      <c r="R625" s="5"/>
      <c r="S625" s="5"/>
      <c r="T625" s="5"/>
      <c r="U625" s="5"/>
    </row>
    <row r="626" spans="12:21" s="1" customFormat="1" x14ac:dyDescent="0.3">
      <c r="L626" s="5"/>
      <c r="M626" s="5"/>
      <c r="N626" s="5"/>
      <c r="O626" s="5"/>
      <c r="P626" s="5"/>
      <c r="Q626" s="5"/>
      <c r="R626" s="5"/>
      <c r="S626" s="5"/>
      <c r="T626" s="5"/>
      <c r="U626" s="5"/>
    </row>
    <row r="627" spans="12:21" s="1" customFormat="1" x14ac:dyDescent="0.3">
      <c r="L627" s="5"/>
      <c r="M627" s="5"/>
      <c r="N627" s="5"/>
      <c r="O627" s="5"/>
      <c r="P627" s="5"/>
      <c r="Q627" s="5"/>
      <c r="R627" s="5"/>
      <c r="S627" s="5"/>
      <c r="T627" s="5"/>
      <c r="U627" s="5"/>
    </row>
    <row r="628" spans="12:21" s="1" customFormat="1" x14ac:dyDescent="0.3">
      <c r="L628" s="5"/>
      <c r="M628" s="5"/>
      <c r="N628" s="5"/>
      <c r="O628" s="5"/>
      <c r="P628" s="5"/>
      <c r="Q628" s="5"/>
      <c r="R628" s="5"/>
      <c r="S628" s="5"/>
      <c r="T628" s="5"/>
      <c r="U628" s="5"/>
    </row>
    <row r="629" spans="12:21" s="1" customFormat="1" x14ac:dyDescent="0.3">
      <c r="L629" s="5"/>
      <c r="M629" s="5"/>
      <c r="N629" s="5"/>
      <c r="O629" s="5"/>
      <c r="P629" s="5"/>
      <c r="Q629" s="5"/>
      <c r="R629" s="5"/>
      <c r="S629" s="5"/>
      <c r="T629" s="5"/>
      <c r="U629" s="5"/>
    </row>
    <row r="630" spans="12:21" s="1" customFormat="1" x14ac:dyDescent="0.3">
      <c r="L630" s="5"/>
      <c r="M630" s="5"/>
      <c r="N630" s="5"/>
      <c r="O630" s="5"/>
      <c r="P630" s="5"/>
      <c r="Q630" s="5"/>
      <c r="R630" s="5"/>
      <c r="S630" s="5"/>
      <c r="T630" s="5"/>
      <c r="U630" s="5"/>
    </row>
    <row r="631" spans="12:21" s="1" customFormat="1" x14ac:dyDescent="0.3">
      <c r="L631" s="5"/>
      <c r="M631" s="5"/>
      <c r="N631" s="5"/>
      <c r="O631" s="5"/>
      <c r="P631" s="5"/>
      <c r="Q631" s="5"/>
      <c r="R631" s="5"/>
      <c r="S631" s="5"/>
      <c r="T631" s="5"/>
      <c r="U631" s="5"/>
    </row>
    <row r="632" spans="12:21" s="1" customFormat="1" x14ac:dyDescent="0.3">
      <c r="L632" s="5"/>
      <c r="M632" s="5"/>
      <c r="N632" s="5"/>
      <c r="O632" s="5"/>
      <c r="P632" s="5"/>
      <c r="Q632" s="5"/>
      <c r="R632" s="5"/>
      <c r="S632" s="5"/>
      <c r="T632" s="5"/>
      <c r="U632" s="5"/>
    </row>
    <row r="633" spans="12:21" s="1" customFormat="1" x14ac:dyDescent="0.3">
      <c r="L633" s="5"/>
      <c r="M633" s="5"/>
      <c r="N633" s="5"/>
      <c r="O633" s="5"/>
      <c r="P633" s="5"/>
      <c r="Q633" s="5"/>
      <c r="R633" s="5"/>
      <c r="S633" s="5"/>
      <c r="T633" s="5"/>
      <c r="U633" s="5"/>
    </row>
    <row r="634" spans="12:21" s="1" customFormat="1" x14ac:dyDescent="0.3">
      <c r="L634" s="5"/>
      <c r="M634" s="5"/>
      <c r="N634" s="5"/>
      <c r="O634" s="5"/>
      <c r="P634" s="5"/>
      <c r="Q634" s="5"/>
      <c r="R634" s="5"/>
      <c r="S634" s="5"/>
      <c r="T634" s="5"/>
      <c r="U634" s="5"/>
    </row>
    <row r="635" spans="12:21" s="1" customFormat="1" x14ac:dyDescent="0.3">
      <c r="L635" s="5"/>
      <c r="M635" s="5"/>
      <c r="N635" s="5"/>
      <c r="O635" s="5"/>
      <c r="P635" s="5"/>
      <c r="Q635" s="5"/>
      <c r="R635" s="5"/>
      <c r="S635" s="5"/>
      <c r="T635" s="5"/>
      <c r="U635" s="5"/>
    </row>
    <row r="636" spans="12:21" s="1" customFormat="1" x14ac:dyDescent="0.3">
      <c r="L636" s="5"/>
      <c r="M636" s="5"/>
      <c r="N636" s="5"/>
      <c r="O636" s="5"/>
      <c r="P636" s="5"/>
      <c r="Q636" s="5"/>
      <c r="R636" s="5"/>
      <c r="S636" s="5"/>
      <c r="T636" s="5"/>
      <c r="U636" s="5"/>
    </row>
    <row r="637" spans="12:21" s="1" customFormat="1" x14ac:dyDescent="0.3">
      <c r="L637" s="5"/>
      <c r="M637" s="5"/>
      <c r="N637" s="5"/>
      <c r="O637" s="5"/>
      <c r="P637" s="5"/>
      <c r="Q637" s="5"/>
      <c r="R637" s="5"/>
      <c r="S637" s="5"/>
      <c r="T637" s="5"/>
      <c r="U637" s="5"/>
    </row>
    <row r="638" spans="12:21" s="1" customFormat="1" x14ac:dyDescent="0.3">
      <c r="L638" s="5"/>
      <c r="M638" s="5"/>
      <c r="N638" s="5"/>
      <c r="O638" s="5"/>
      <c r="P638" s="5"/>
      <c r="Q638" s="5"/>
      <c r="R638" s="5"/>
      <c r="S638" s="5"/>
      <c r="T638" s="5"/>
      <c r="U638" s="5"/>
    </row>
    <row r="639" spans="12:21" s="1" customFormat="1" x14ac:dyDescent="0.3">
      <c r="L639" s="5"/>
      <c r="M639" s="5"/>
      <c r="N639" s="5"/>
      <c r="O639" s="5"/>
      <c r="P639" s="5"/>
      <c r="Q639" s="5"/>
      <c r="R639" s="5"/>
      <c r="S639" s="5"/>
      <c r="T639" s="5"/>
      <c r="U639" s="5"/>
    </row>
    <row r="640" spans="12:21" s="1" customFormat="1" x14ac:dyDescent="0.3">
      <c r="L640" s="5"/>
      <c r="M640" s="5"/>
      <c r="N640" s="5"/>
      <c r="O640" s="5"/>
      <c r="P640" s="5"/>
      <c r="Q640" s="5"/>
      <c r="R640" s="5"/>
      <c r="S640" s="5"/>
      <c r="T640" s="5"/>
      <c r="U640" s="5"/>
    </row>
    <row r="641" spans="12:21" s="1" customFormat="1" x14ac:dyDescent="0.3">
      <c r="L641" s="5"/>
      <c r="M641" s="5"/>
      <c r="N641" s="5"/>
      <c r="O641" s="5"/>
      <c r="P641" s="5"/>
      <c r="Q641" s="5"/>
      <c r="R641" s="5"/>
      <c r="S641" s="5"/>
      <c r="T641" s="5"/>
      <c r="U641" s="5"/>
    </row>
    <row r="642" spans="12:21" s="1" customFormat="1" x14ac:dyDescent="0.3">
      <c r="L642" s="5"/>
      <c r="M642" s="5"/>
      <c r="N642" s="5"/>
      <c r="O642" s="5"/>
      <c r="P642" s="5"/>
      <c r="Q642" s="5"/>
      <c r="R642" s="5"/>
      <c r="S642" s="5"/>
      <c r="T642" s="5"/>
      <c r="U642" s="5"/>
    </row>
    <row r="643" spans="12:21" s="1" customFormat="1" x14ac:dyDescent="0.3">
      <c r="L643" s="5"/>
      <c r="M643" s="5"/>
      <c r="N643" s="5"/>
      <c r="O643" s="5"/>
      <c r="P643" s="5"/>
      <c r="Q643" s="5"/>
      <c r="R643" s="5"/>
      <c r="S643" s="5"/>
      <c r="T643" s="5"/>
      <c r="U643" s="5"/>
    </row>
    <row r="644" spans="12:21" s="1" customFormat="1" x14ac:dyDescent="0.3">
      <c r="L644" s="5"/>
      <c r="M644" s="5"/>
      <c r="N644" s="5"/>
      <c r="O644" s="5"/>
      <c r="P644" s="5"/>
      <c r="Q644" s="5"/>
      <c r="R644" s="5"/>
      <c r="S644" s="5"/>
      <c r="T644" s="5"/>
      <c r="U644" s="5"/>
    </row>
    <row r="645" spans="12:21" s="1" customFormat="1" x14ac:dyDescent="0.3">
      <c r="L645" s="5"/>
      <c r="M645" s="5"/>
      <c r="N645" s="5"/>
      <c r="O645" s="5"/>
      <c r="P645" s="5"/>
      <c r="Q645" s="5"/>
      <c r="R645" s="5"/>
      <c r="S645" s="5"/>
      <c r="T645" s="5"/>
      <c r="U645" s="5"/>
    </row>
    <row r="646" spans="12:21" s="1" customFormat="1" x14ac:dyDescent="0.3">
      <c r="L646" s="5"/>
      <c r="M646" s="5"/>
      <c r="N646" s="5"/>
      <c r="O646" s="5"/>
      <c r="P646" s="5"/>
      <c r="Q646" s="5"/>
      <c r="R646" s="5"/>
      <c r="S646" s="5"/>
      <c r="T646" s="5"/>
      <c r="U646" s="5"/>
    </row>
    <row r="647" spans="12:21" s="1" customFormat="1" x14ac:dyDescent="0.3">
      <c r="L647" s="5"/>
      <c r="M647" s="5"/>
      <c r="N647" s="5"/>
      <c r="O647" s="5"/>
      <c r="P647" s="5"/>
      <c r="Q647" s="5"/>
      <c r="R647" s="5"/>
      <c r="S647" s="5"/>
      <c r="T647" s="5"/>
      <c r="U647" s="5"/>
    </row>
    <row r="648" spans="12:21" s="1" customFormat="1" x14ac:dyDescent="0.3">
      <c r="L648" s="5"/>
      <c r="M648" s="5"/>
      <c r="N648" s="5"/>
      <c r="O648" s="5"/>
      <c r="P648" s="5"/>
      <c r="Q648" s="5"/>
      <c r="R648" s="5"/>
      <c r="S648" s="5"/>
      <c r="T648" s="5"/>
      <c r="U648" s="5"/>
    </row>
    <row r="649" spans="12:21" s="1" customFormat="1" x14ac:dyDescent="0.3">
      <c r="L649" s="5"/>
      <c r="M649" s="5"/>
      <c r="N649" s="5"/>
      <c r="O649" s="5"/>
      <c r="P649" s="5"/>
      <c r="Q649" s="5"/>
      <c r="R649" s="5"/>
      <c r="S649" s="5"/>
      <c r="T649" s="5"/>
      <c r="U649" s="5"/>
    </row>
    <row r="650" spans="12:21" s="1" customFormat="1" x14ac:dyDescent="0.3">
      <c r="L650" s="5"/>
      <c r="M650" s="5"/>
      <c r="N650" s="5"/>
      <c r="O650" s="5"/>
      <c r="P650" s="5"/>
      <c r="Q650" s="5"/>
      <c r="R650" s="5"/>
      <c r="S650" s="5"/>
      <c r="T650" s="5"/>
      <c r="U650" s="5"/>
    </row>
    <row r="651" spans="12:21" s="1" customFormat="1" x14ac:dyDescent="0.3">
      <c r="L651" s="5"/>
      <c r="M651" s="5"/>
      <c r="N651" s="5"/>
      <c r="O651" s="5"/>
      <c r="P651" s="5"/>
      <c r="Q651" s="5"/>
      <c r="R651" s="5"/>
      <c r="S651" s="5"/>
      <c r="T651" s="5"/>
      <c r="U651" s="5"/>
    </row>
    <row r="652" spans="12:21" s="1" customFormat="1" x14ac:dyDescent="0.3">
      <c r="L652" s="5"/>
      <c r="M652" s="5"/>
      <c r="N652" s="5"/>
      <c r="O652" s="5"/>
      <c r="P652" s="5"/>
      <c r="Q652" s="5"/>
      <c r="R652" s="5"/>
      <c r="S652" s="5"/>
      <c r="T652" s="5"/>
      <c r="U652" s="5"/>
    </row>
    <row r="653" spans="12:21" s="1" customFormat="1" x14ac:dyDescent="0.3">
      <c r="L653" s="5"/>
      <c r="M653" s="5"/>
      <c r="N653" s="5"/>
      <c r="O653" s="5"/>
      <c r="P653" s="5"/>
      <c r="Q653" s="5"/>
      <c r="R653" s="5"/>
      <c r="S653" s="5"/>
      <c r="T653" s="5"/>
      <c r="U653" s="5"/>
    </row>
    <row r="654" spans="12:21" s="1" customFormat="1" x14ac:dyDescent="0.3">
      <c r="L654" s="5"/>
      <c r="M654" s="5"/>
      <c r="N654" s="5"/>
      <c r="O654" s="5"/>
      <c r="P654" s="5"/>
      <c r="Q654" s="5"/>
      <c r="R654" s="5"/>
      <c r="S654" s="5"/>
      <c r="T654" s="5"/>
      <c r="U654" s="5"/>
    </row>
    <row r="655" spans="12:21" s="1" customFormat="1" x14ac:dyDescent="0.3">
      <c r="L655" s="5"/>
      <c r="M655" s="5"/>
      <c r="N655" s="5"/>
      <c r="O655" s="5"/>
      <c r="P655" s="5"/>
      <c r="Q655" s="5"/>
      <c r="R655" s="5"/>
      <c r="S655" s="5"/>
      <c r="T655" s="5"/>
      <c r="U655" s="5"/>
    </row>
    <row r="656" spans="12:21" s="1" customFormat="1" x14ac:dyDescent="0.3">
      <c r="L656" s="5"/>
      <c r="M656" s="5"/>
      <c r="N656" s="5"/>
      <c r="O656" s="5"/>
      <c r="P656" s="5"/>
      <c r="Q656" s="5"/>
      <c r="R656" s="5"/>
      <c r="S656" s="5"/>
      <c r="T656" s="5"/>
      <c r="U656" s="5"/>
    </row>
    <row r="657" spans="12:21" s="1" customFormat="1" x14ac:dyDescent="0.3">
      <c r="L657" s="5"/>
      <c r="M657" s="5"/>
      <c r="N657" s="5"/>
      <c r="O657" s="5"/>
      <c r="P657" s="5"/>
      <c r="Q657" s="5"/>
      <c r="R657" s="5"/>
      <c r="S657" s="5"/>
      <c r="T657" s="5"/>
      <c r="U657" s="5"/>
    </row>
    <row r="658" spans="12:21" s="1" customFormat="1" x14ac:dyDescent="0.3">
      <c r="L658" s="5"/>
      <c r="M658" s="5"/>
      <c r="N658" s="5"/>
      <c r="O658" s="5"/>
      <c r="P658" s="5"/>
      <c r="Q658" s="5"/>
      <c r="R658" s="5"/>
      <c r="S658" s="5"/>
      <c r="T658" s="5"/>
      <c r="U658" s="5"/>
    </row>
    <row r="659" spans="12:21" s="1" customFormat="1" x14ac:dyDescent="0.3">
      <c r="L659" s="5"/>
      <c r="M659" s="5"/>
      <c r="N659" s="5"/>
      <c r="O659" s="5"/>
      <c r="P659" s="5"/>
      <c r="Q659" s="5"/>
      <c r="R659" s="5"/>
      <c r="S659" s="5"/>
      <c r="T659" s="5"/>
      <c r="U659" s="5"/>
    </row>
    <row r="660" spans="12:21" s="1" customFormat="1" x14ac:dyDescent="0.3">
      <c r="L660" s="5"/>
      <c r="M660" s="5"/>
      <c r="N660" s="5"/>
      <c r="O660" s="5"/>
      <c r="P660" s="5"/>
      <c r="Q660" s="5"/>
      <c r="R660" s="5"/>
      <c r="S660" s="5"/>
      <c r="T660" s="5"/>
      <c r="U660" s="5"/>
    </row>
    <row r="661" spans="12:21" s="1" customFormat="1" x14ac:dyDescent="0.3">
      <c r="L661" s="5"/>
      <c r="M661" s="5"/>
      <c r="N661" s="5"/>
      <c r="O661" s="5"/>
      <c r="P661" s="5"/>
      <c r="Q661" s="5"/>
      <c r="R661" s="5"/>
      <c r="S661" s="5"/>
      <c r="T661" s="5"/>
      <c r="U661" s="5"/>
    </row>
    <row r="662" spans="12:21" s="1" customFormat="1" x14ac:dyDescent="0.3">
      <c r="L662" s="5"/>
      <c r="M662" s="5"/>
      <c r="N662" s="5"/>
      <c r="O662" s="5"/>
      <c r="P662" s="5"/>
      <c r="Q662" s="5"/>
      <c r="R662" s="5"/>
      <c r="S662" s="5"/>
      <c r="T662" s="5"/>
      <c r="U662" s="5"/>
    </row>
    <row r="663" spans="12:21" s="1" customFormat="1" x14ac:dyDescent="0.3">
      <c r="L663" s="5"/>
      <c r="M663" s="5"/>
      <c r="N663" s="5"/>
      <c r="O663" s="5"/>
      <c r="P663" s="5"/>
      <c r="Q663" s="5"/>
      <c r="R663" s="5"/>
      <c r="S663" s="5"/>
      <c r="T663" s="5"/>
      <c r="U663" s="5"/>
    </row>
    <row r="664" spans="12:21" s="1" customFormat="1" x14ac:dyDescent="0.3">
      <c r="L664" s="5"/>
      <c r="M664" s="5"/>
      <c r="N664" s="5"/>
      <c r="O664" s="5"/>
      <c r="P664" s="5"/>
      <c r="Q664" s="5"/>
      <c r="R664" s="5"/>
      <c r="S664" s="5"/>
      <c r="T664" s="5"/>
      <c r="U664" s="5"/>
    </row>
    <row r="665" spans="12:21" s="1" customFormat="1" x14ac:dyDescent="0.3">
      <c r="L665" s="5"/>
      <c r="M665" s="5"/>
      <c r="N665" s="5"/>
      <c r="O665" s="5"/>
      <c r="P665" s="5"/>
      <c r="Q665" s="5"/>
      <c r="R665" s="5"/>
      <c r="S665" s="5"/>
      <c r="T665" s="5"/>
      <c r="U665" s="5"/>
    </row>
    <row r="666" spans="12:21" s="1" customFormat="1" x14ac:dyDescent="0.3">
      <c r="L666" s="5"/>
      <c r="M666" s="5"/>
      <c r="N666" s="5"/>
      <c r="O666" s="5"/>
      <c r="P666" s="5"/>
      <c r="Q666" s="5"/>
      <c r="R666" s="5"/>
      <c r="S666" s="5"/>
      <c r="T666" s="5"/>
      <c r="U666" s="5"/>
    </row>
    <row r="667" spans="12:21" s="1" customFormat="1" x14ac:dyDescent="0.3">
      <c r="L667" s="5"/>
      <c r="M667" s="5"/>
      <c r="N667" s="5"/>
      <c r="O667" s="5"/>
      <c r="P667" s="5"/>
      <c r="Q667" s="5"/>
      <c r="R667" s="5"/>
      <c r="S667" s="5"/>
      <c r="T667" s="5"/>
      <c r="U667" s="5"/>
    </row>
    <row r="668" spans="12:21" s="1" customFormat="1" x14ac:dyDescent="0.3">
      <c r="L668" s="5"/>
      <c r="M668" s="5"/>
      <c r="N668" s="5"/>
      <c r="O668" s="5"/>
      <c r="P668" s="5"/>
      <c r="Q668" s="5"/>
      <c r="R668" s="5"/>
      <c r="S668" s="5"/>
      <c r="T668" s="5"/>
      <c r="U668" s="5"/>
    </row>
    <row r="669" spans="12:21" s="1" customFormat="1" x14ac:dyDescent="0.3">
      <c r="L669" s="5"/>
      <c r="M669" s="5"/>
      <c r="N669" s="5"/>
      <c r="O669" s="5"/>
      <c r="P669" s="5"/>
      <c r="Q669" s="5"/>
      <c r="R669" s="5"/>
      <c r="S669" s="5"/>
      <c r="T669" s="5"/>
      <c r="U669" s="5"/>
    </row>
    <row r="670" spans="12:21" s="1" customFormat="1" x14ac:dyDescent="0.3">
      <c r="L670" s="5"/>
      <c r="M670" s="5"/>
      <c r="N670" s="5"/>
      <c r="O670" s="5"/>
      <c r="P670" s="5"/>
      <c r="Q670" s="5"/>
      <c r="R670" s="5"/>
      <c r="S670" s="5"/>
      <c r="T670" s="5"/>
      <c r="U670" s="5"/>
    </row>
    <row r="671" spans="12:21" s="1" customFormat="1" x14ac:dyDescent="0.3">
      <c r="L671" s="5"/>
      <c r="M671" s="5"/>
      <c r="N671" s="5"/>
      <c r="O671" s="5"/>
      <c r="P671" s="5"/>
      <c r="Q671" s="5"/>
      <c r="R671" s="5"/>
      <c r="S671" s="5"/>
      <c r="T671" s="5"/>
      <c r="U671" s="5"/>
    </row>
    <row r="672" spans="12:21" s="1" customFormat="1" x14ac:dyDescent="0.3">
      <c r="L672" s="5"/>
      <c r="M672" s="5"/>
      <c r="N672" s="5"/>
      <c r="O672" s="5"/>
      <c r="P672" s="5"/>
      <c r="Q672" s="5"/>
      <c r="R672" s="5"/>
      <c r="S672" s="5"/>
      <c r="T672" s="5"/>
      <c r="U672" s="5"/>
    </row>
    <row r="673" spans="12:21" s="1" customFormat="1" x14ac:dyDescent="0.3">
      <c r="L673" s="5"/>
      <c r="M673" s="5"/>
      <c r="N673" s="5"/>
      <c r="O673" s="5"/>
      <c r="P673" s="5"/>
      <c r="Q673" s="5"/>
      <c r="R673" s="5"/>
      <c r="S673" s="5"/>
      <c r="T673" s="5"/>
      <c r="U673" s="5"/>
    </row>
    <row r="674" spans="12:21" s="1" customFormat="1" x14ac:dyDescent="0.3">
      <c r="L674" s="5"/>
      <c r="M674" s="5"/>
      <c r="N674" s="5"/>
      <c r="O674" s="5"/>
      <c r="P674" s="5"/>
      <c r="Q674" s="5"/>
      <c r="R674" s="5"/>
      <c r="S674" s="5"/>
      <c r="T674" s="5"/>
      <c r="U674" s="5"/>
    </row>
    <row r="675" spans="12:21" s="1" customFormat="1" x14ac:dyDescent="0.3">
      <c r="L675" s="5"/>
      <c r="M675" s="5"/>
      <c r="N675" s="5"/>
      <c r="O675" s="5"/>
      <c r="P675" s="5"/>
      <c r="Q675" s="5"/>
      <c r="R675" s="5"/>
      <c r="S675" s="5"/>
      <c r="T675" s="5"/>
      <c r="U675" s="5"/>
    </row>
    <row r="676" spans="12:21" s="1" customFormat="1" x14ac:dyDescent="0.3">
      <c r="L676" s="5"/>
      <c r="M676" s="5"/>
      <c r="N676" s="5"/>
      <c r="O676" s="5"/>
      <c r="P676" s="5"/>
      <c r="Q676" s="5"/>
      <c r="R676" s="5"/>
      <c r="S676" s="5"/>
      <c r="T676" s="5"/>
      <c r="U676" s="5"/>
    </row>
    <row r="677" spans="12:21" s="1" customFormat="1" x14ac:dyDescent="0.3">
      <c r="L677" s="5"/>
      <c r="M677" s="5"/>
      <c r="N677" s="5"/>
      <c r="O677" s="5"/>
      <c r="P677" s="5"/>
      <c r="Q677" s="5"/>
      <c r="R677" s="5"/>
      <c r="S677" s="5"/>
      <c r="T677" s="5"/>
      <c r="U677" s="5"/>
    </row>
    <row r="678" spans="12:21" s="1" customFormat="1" x14ac:dyDescent="0.3">
      <c r="L678" s="5"/>
      <c r="M678" s="5"/>
      <c r="N678" s="5"/>
      <c r="O678" s="5"/>
      <c r="P678" s="5"/>
      <c r="Q678" s="5"/>
      <c r="R678" s="5"/>
      <c r="S678" s="5"/>
      <c r="T678" s="5"/>
      <c r="U678" s="5"/>
    </row>
    <row r="679" spans="12:21" s="1" customFormat="1" x14ac:dyDescent="0.3">
      <c r="L679" s="5"/>
      <c r="M679" s="5"/>
      <c r="N679" s="5"/>
      <c r="O679" s="5"/>
      <c r="P679" s="5"/>
      <c r="Q679" s="5"/>
      <c r="R679" s="5"/>
      <c r="S679" s="5"/>
      <c r="T679" s="5"/>
      <c r="U679" s="5"/>
    </row>
    <row r="680" spans="12:21" s="1" customFormat="1" x14ac:dyDescent="0.3">
      <c r="L680" s="5"/>
      <c r="M680" s="5"/>
      <c r="N680" s="5"/>
      <c r="O680" s="5"/>
      <c r="P680" s="5"/>
      <c r="Q680" s="5"/>
      <c r="R680" s="5"/>
      <c r="S680" s="5"/>
      <c r="T680" s="5"/>
      <c r="U680" s="5"/>
    </row>
    <row r="681" spans="12:21" s="1" customFormat="1" x14ac:dyDescent="0.3">
      <c r="L681" s="5"/>
      <c r="M681" s="5"/>
      <c r="N681" s="5"/>
      <c r="O681" s="5"/>
      <c r="P681" s="5"/>
      <c r="Q681" s="5"/>
      <c r="R681" s="5"/>
      <c r="S681" s="5"/>
      <c r="T681" s="5"/>
      <c r="U681" s="5"/>
    </row>
    <row r="682" spans="12:21" s="1" customFormat="1" x14ac:dyDescent="0.3">
      <c r="L682" s="5"/>
      <c r="M682" s="5"/>
      <c r="N682" s="5"/>
      <c r="O682" s="5"/>
      <c r="P682" s="5"/>
      <c r="Q682" s="5"/>
      <c r="R682" s="5"/>
      <c r="S682" s="5"/>
      <c r="T682" s="5"/>
      <c r="U682" s="5"/>
    </row>
    <row r="683" spans="12:21" s="1" customFormat="1" x14ac:dyDescent="0.3">
      <c r="L683" s="5"/>
      <c r="M683" s="5"/>
      <c r="N683" s="5"/>
      <c r="O683" s="5"/>
      <c r="P683" s="5"/>
      <c r="Q683" s="5"/>
      <c r="R683" s="5"/>
      <c r="S683" s="5"/>
      <c r="T683" s="5"/>
      <c r="U683" s="5"/>
    </row>
    <row r="684" spans="12:21" s="1" customFormat="1" x14ac:dyDescent="0.3">
      <c r="L684" s="5"/>
      <c r="M684" s="5"/>
      <c r="N684" s="5"/>
      <c r="O684" s="5"/>
      <c r="P684" s="5"/>
      <c r="Q684" s="5"/>
      <c r="R684" s="5"/>
      <c r="S684" s="5"/>
      <c r="T684" s="5"/>
      <c r="U684" s="5"/>
    </row>
    <row r="685" spans="12:21" s="1" customFormat="1" x14ac:dyDescent="0.3">
      <c r="L685" s="5"/>
      <c r="M685" s="5"/>
      <c r="N685" s="5"/>
      <c r="O685" s="5"/>
      <c r="P685" s="5"/>
      <c r="Q685" s="5"/>
      <c r="R685" s="5"/>
      <c r="S685" s="5"/>
      <c r="T685" s="5"/>
      <c r="U685" s="5"/>
    </row>
    <row r="686" spans="12:21" s="1" customFormat="1" x14ac:dyDescent="0.3">
      <c r="L686" s="5"/>
      <c r="M686" s="5"/>
      <c r="N686" s="5"/>
      <c r="O686" s="5"/>
      <c r="P686" s="5"/>
      <c r="Q686" s="5"/>
      <c r="R686" s="5"/>
      <c r="S686" s="5"/>
      <c r="T686" s="5"/>
      <c r="U686" s="5"/>
    </row>
    <row r="687" spans="12:21" s="1" customFormat="1" x14ac:dyDescent="0.3">
      <c r="L687" s="5"/>
      <c r="M687" s="5"/>
      <c r="N687" s="5"/>
      <c r="O687" s="5"/>
      <c r="P687" s="5"/>
      <c r="Q687" s="5"/>
      <c r="R687" s="5"/>
      <c r="S687" s="5"/>
      <c r="T687" s="5"/>
      <c r="U687" s="5"/>
    </row>
    <row r="688" spans="12:21" s="1" customFormat="1" x14ac:dyDescent="0.3">
      <c r="L688" s="5"/>
      <c r="M688" s="5"/>
      <c r="N688" s="5"/>
      <c r="O688" s="5"/>
      <c r="P688" s="5"/>
      <c r="Q688" s="5"/>
      <c r="R688" s="5"/>
      <c r="S688" s="5"/>
      <c r="T688" s="5"/>
      <c r="U688" s="5"/>
    </row>
    <row r="689" spans="12:21" s="1" customFormat="1" x14ac:dyDescent="0.3">
      <c r="L689" s="5"/>
      <c r="M689" s="5"/>
      <c r="N689" s="5"/>
      <c r="O689" s="5"/>
      <c r="P689" s="5"/>
      <c r="Q689" s="5"/>
      <c r="R689" s="5"/>
      <c r="S689" s="5"/>
      <c r="T689" s="5"/>
      <c r="U689" s="5"/>
    </row>
    <row r="690" spans="12:21" s="1" customFormat="1" x14ac:dyDescent="0.3">
      <c r="L690" s="5"/>
      <c r="M690" s="5"/>
      <c r="N690" s="5"/>
      <c r="O690" s="5"/>
      <c r="P690" s="5"/>
      <c r="Q690" s="5"/>
      <c r="R690" s="5"/>
      <c r="S690" s="5"/>
      <c r="T690" s="5"/>
      <c r="U690" s="5"/>
    </row>
    <row r="691" spans="12:21" s="1" customFormat="1" x14ac:dyDescent="0.3">
      <c r="L691" s="5"/>
      <c r="M691" s="5"/>
      <c r="N691" s="5"/>
      <c r="O691" s="5"/>
      <c r="P691" s="5"/>
      <c r="Q691" s="5"/>
      <c r="R691" s="5"/>
      <c r="S691" s="5"/>
      <c r="T691" s="5"/>
      <c r="U691" s="5"/>
    </row>
    <row r="692" spans="12:21" s="1" customFormat="1" x14ac:dyDescent="0.3">
      <c r="L692" s="5"/>
      <c r="M692" s="5"/>
      <c r="N692" s="5"/>
      <c r="O692" s="5"/>
      <c r="P692" s="5"/>
      <c r="Q692" s="5"/>
      <c r="R692" s="5"/>
      <c r="S692" s="5"/>
      <c r="T692" s="5"/>
      <c r="U692" s="5"/>
    </row>
    <row r="693" spans="12:21" s="1" customFormat="1" x14ac:dyDescent="0.3">
      <c r="L693" s="5"/>
      <c r="M693" s="5"/>
      <c r="N693" s="5"/>
      <c r="O693" s="5"/>
      <c r="P693" s="5"/>
      <c r="Q693" s="5"/>
      <c r="R693" s="5"/>
      <c r="S693" s="5"/>
      <c r="T693" s="5"/>
      <c r="U693" s="5"/>
    </row>
    <row r="694" spans="12:21" s="1" customFormat="1" x14ac:dyDescent="0.3">
      <c r="L694" s="5"/>
      <c r="M694" s="5"/>
      <c r="N694" s="5"/>
      <c r="O694" s="5"/>
      <c r="P694" s="5"/>
      <c r="Q694" s="5"/>
      <c r="R694" s="5"/>
      <c r="S694" s="5"/>
      <c r="T694" s="5"/>
      <c r="U694" s="5"/>
    </row>
    <row r="695" spans="12:21" s="1" customFormat="1" x14ac:dyDescent="0.3">
      <c r="L695" s="5"/>
      <c r="M695" s="5"/>
      <c r="N695" s="5"/>
      <c r="O695" s="5"/>
      <c r="P695" s="5"/>
      <c r="Q695" s="5"/>
      <c r="R695" s="5"/>
      <c r="S695" s="5"/>
      <c r="T695" s="5"/>
      <c r="U695" s="5"/>
    </row>
    <row r="696" spans="12:21" s="1" customFormat="1" x14ac:dyDescent="0.3">
      <c r="L696" s="5"/>
      <c r="M696" s="5"/>
      <c r="N696" s="5"/>
      <c r="O696" s="5"/>
      <c r="P696" s="5"/>
      <c r="Q696" s="5"/>
      <c r="R696" s="5"/>
      <c r="S696" s="5"/>
      <c r="T696" s="5"/>
      <c r="U696" s="5"/>
    </row>
    <row r="697" spans="12:21" s="1" customFormat="1" x14ac:dyDescent="0.3">
      <c r="L697" s="5"/>
      <c r="M697" s="5"/>
      <c r="N697" s="5"/>
      <c r="O697" s="5"/>
      <c r="P697" s="5"/>
      <c r="Q697" s="5"/>
      <c r="R697" s="5"/>
      <c r="S697" s="5"/>
      <c r="T697" s="5"/>
      <c r="U697" s="5"/>
    </row>
    <row r="698" spans="12:21" s="1" customFormat="1" x14ac:dyDescent="0.3">
      <c r="L698" s="5"/>
      <c r="M698" s="5"/>
      <c r="N698" s="5"/>
      <c r="O698" s="5"/>
      <c r="P698" s="5"/>
      <c r="Q698" s="5"/>
      <c r="R698" s="5"/>
      <c r="S698" s="5"/>
      <c r="T698" s="5"/>
      <c r="U698" s="5"/>
    </row>
    <row r="699" spans="12:21" s="1" customFormat="1" x14ac:dyDescent="0.3">
      <c r="L699" s="5"/>
      <c r="M699" s="5"/>
      <c r="N699" s="5"/>
      <c r="O699" s="5"/>
      <c r="P699" s="5"/>
      <c r="Q699" s="5"/>
      <c r="R699" s="5"/>
      <c r="S699" s="5"/>
      <c r="T699" s="5"/>
      <c r="U699" s="5"/>
    </row>
    <row r="700" spans="12:21" s="1" customFormat="1" x14ac:dyDescent="0.3">
      <c r="L700" s="5"/>
      <c r="M700" s="5"/>
      <c r="N700" s="5"/>
      <c r="O700" s="5"/>
      <c r="P700" s="5"/>
      <c r="Q700" s="5"/>
      <c r="R700" s="5"/>
      <c r="S700" s="5"/>
      <c r="T700" s="5"/>
      <c r="U700" s="5"/>
    </row>
    <row r="701" spans="12:21" s="1" customFormat="1" x14ac:dyDescent="0.3">
      <c r="L701" s="5"/>
      <c r="M701" s="5"/>
      <c r="N701" s="5"/>
      <c r="O701" s="5"/>
      <c r="P701" s="5"/>
      <c r="Q701" s="5"/>
      <c r="R701" s="5"/>
      <c r="S701" s="5"/>
      <c r="T701" s="5"/>
      <c r="U701" s="5"/>
    </row>
    <row r="702" spans="12:21" s="1" customFormat="1" x14ac:dyDescent="0.3">
      <c r="L702" s="5"/>
      <c r="M702" s="5"/>
      <c r="N702" s="5"/>
      <c r="O702" s="5"/>
      <c r="P702" s="5"/>
      <c r="Q702" s="5"/>
      <c r="R702" s="5"/>
      <c r="S702" s="5"/>
      <c r="T702" s="5"/>
      <c r="U702" s="5"/>
    </row>
    <row r="703" spans="12:21" s="1" customFormat="1" x14ac:dyDescent="0.3">
      <c r="L703" s="5"/>
      <c r="M703" s="5"/>
      <c r="N703" s="5"/>
      <c r="O703" s="5"/>
      <c r="P703" s="5"/>
      <c r="Q703" s="5"/>
      <c r="R703" s="5"/>
      <c r="S703" s="5"/>
      <c r="T703" s="5"/>
      <c r="U703" s="5"/>
    </row>
    <row r="704" spans="12:21" s="1" customFormat="1" x14ac:dyDescent="0.3">
      <c r="L704" s="5"/>
      <c r="M704" s="5"/>
      <c r="N704" s="5"/>
      <c r="O704" s="5"/>
      <c r="P704" s="5"/>
      <c r="Q704" s="5"/>
      <c r="R704" s="5"/>
      <c r="S704" s="5"/>
      <c r="T704" s="5"/>
      <c r="U704" s="5"/>
    </row>
    <row r="705" spans="12:21" s="1" customFormat="1" x14ac:dyDescent="0.3">
      <c r="L705" s="5"/>
      <c r="M705" s="5"/>
      <c r="N705" s="5"/>
      <c r="O705" s="5"/>
      <c r="P705" s="5"/>
      <c r="Q705" s="5"/>
      <c r="R705" s="5"/>
      <c r="S705" s="5"/>
      <c r="T705" s="5"/>
      <c r="U705" s="5"/>
    </row>
    <row r="706" spans="12:21" s="1" customFormat="1" x14ac:dyDescent="0.3">
      <c r="L706" s="5"/>
      <c r="M706" s="5"/>
      <c r="N706" s="5"/>
      <c r="O706" s="5"/>
      <c r="P706" s="5"/>
      <c r="Q706" s="5"/>
      <c r="R706" s="5"/>
      <c r="S706" s="5"/>
      <c r="T706" s="5"/>
      <c r="U706" s="5"/>
    </row>
    <row r="707" spans="12:21" s="1" customFormat="1" x14ac:dyDescent="0.3">
      <c r="L707" s="5"/>
      <c r="M707" s="5"/>
      <c r="N707" s="5"/>
      <c r="O707" s="5"/>
      <c r="P707" s="5"/>
      <c r="Q707" s="5"/>
      <c r="R707" s="5"/>
      <c r="S707" s="5"/>
      <c r="T707" s="5"/>
      <c r="U707" s="5"/>
    </row>
    <row r="708" spans="12:21" s="1" customFormat="1" x14ac:dyDescent="0.3">
      <c r="L708" s="5"/>
      <c r="M708" s="5"/>
      <c r="N708" s="5"/>
      <c r="O708" s="5"/>
      <c r="P708" s="5"/>
      <c r="Q708" s="5"/>
      <c r="R708" s="5"/>
      <c r="S708" s="5"/>
      <c r="T708" s="5"/>
      <c r="U708" s="5"/>
    </row>
    <row r="709" spans="12:21" s="1" customFormat="1" x14ac:dyDescent="0.3">
      <c r="L709" s="5"/>
      <c r="M709" s="5"/>
      <c r="N709" s="5"/>
      <c r="O709" s="5"/>
      <c r="P709" s="5"/>
      <c r="Q709" s="5"/>
      <c r="R709" s="5"/>
      <c r="S709" s="5"/>
      <c r="T709" s="5"/>
      <c r="U709" s="5"/>
    </row>
    <row r="710" spans="12:21" s="1" customFormat="1" x14ac:dyDescent="0.3">
      <c r="L710" s="5"/>
      <c r="M710" s="5"/>
      <c r="N710" s="5"/>
      <c r="O710" s="5"/>
      <c r="P710" s="5"/>
      <c r="Q710" s="5"/>
      <c r="R710" s="5"/>
      <c r="S710" s="5"/>
      <c r="T710" s="5"/>
      <c r="U710" s="5"/>
    </row>
    <row r="711" spans="12:21" s="1" customFormat="1" x14ac:dyDescent="0.3">
      <c r="L711" s="5"/>
      <c r="M711" s="5"/>
      <c r="N711" s="5"/>
      <c r="O711" s="5"/>
      <c r="P711" s="5"/>
      <c r="Q711" s="5"/>
      <c r="R711" s="5"/>
      <c r="S711" s="5"/>
      <c r="T711" s="5"/>
      <c r="U711" s="5"/>
    </row>
    <row r="712" spans="12:21" s="1" customFormat="1" x14ac:dyDescent="0.3">
      <c r="L712" s="5"/>
      <c r="M712" s="5"/>
      <c r="N712" s="5"/>
      <c r="O712" s="5"/>
      <c r="P712" s="5"/>
      <c r="Q712" s="5"/>
      <c r="R712" s="5"/>
      <c r="S712" s="5"/>
      <c r="T712" s="5"/>
      <c r="U712" s="5"/>
    </row>
    <row r="713" spans="12:21" s="1" customFormat="1" x14ac:dyDescent="0.3">
      <c r="L713" s="5"/>
      <c r="M713" s="5"/>
      <c r="N713" s="5"/>
      <c r="O713" s="5"/>
      <c r="P713" s="5"/>
      <c r="Q713" s="5"/>
      <c r="R713" s="5"/>
      <c r="S713" s="5"/>
      <c r="T713" s="5"/>
      <c r="U713" s="5"/>
    </row>
    <row r="714" spans="12:21" s="1" customFormat="1" x14ac:dyDescent="0.3">
      <c r="L714" s="5"/>
      <c r="M714" s="5"/>
      <c r="N714" s="5"/>
      <c r="O714" s="5"/>
      <c r="P714" s="5"/>
      <c r="Q714" s="5"/>
      <c r="R714" s="5"/>
      <c r="S714" s="5"/>
      <c r="T714" s="5"/>
      <c r="U714" s="5"/>
    </row>
    <row r="715" spans="12:21" s="1" customFormat="1" x14ac:dyDescent="0.3">
      <c r="L715" s="5"/>
      <c r="M715" s="5"/>
      <c r="N715" s="5"/>
      <c r="O715" s="5"/>
      <c r="P715" s="5"/>
      <c r="Q715" s="5"/>
      <c r="R715" s="5"/>
      <c r="S715" s="5"/>
      <c r="T715" s="5"/>
      <c r="U715" s="5"/>
    </row>
    <row r="716" spans="12:21" s="1" customFormat="1" x14ac:dyDescent="0.3">
      <c r="L716" s="5"/>
      <c r="M716" s="5"/>
      <c r="N716" s="5"/>
      <c r="O716" s="5"/>
      <c r="P716" s="5"/>
      <c r="Q716" s="5"/>
      <c r="R716" s="5"/>
      <c r="S716" s="5"/>
      <c r="T716" s="5"/>
      <c r="U716" s="5"/>
    </row>
    <row r="717" spans="12:21" s="1" customFormat="1" x14ac:dyDescent="0.3">
      <c r="L717" s="5"/>
      <c r="M717" s="5"/>
      <c r="N717" s="5"/>
      <c r="O717" s="5"/>
      <c r="P717" s="5"/>
      <c r="Q717" s="5"/>
      <c r="R717" s="5"/>
      <c r="S717" s="5"/>
      <c r="T717" s="5"/>
      <c r="U717" s="5"/>
    </row>
    <row r="718" spans="12:21" s="1" customFormat="1" x14ac:dyDescent="0.3">
      <c r="L718" s="5"/>
      <c r="M718" s="5"/>
      <c r="N718" s="5"/>
      <c r="O718" s="5"/>
      <c r="P718" s="5"/>
      <c r="Q718" s="5"/>
      <c r="R718" s="5"/>
      <c r="S718" s="5"/>
      <c r="T718" s="5"/>
      <c r="U718" s="5"/>
    </row>
    <row r="719" spans="12:21" s="1" customFormat="1" x14ac:dyDescent="0.3">
      <c r="L719" s="5"/>
      <c r="M719" s="5"/>
      <c r="N719" s="5"/>
      <c r="O719" s="5"/>
      <c r="P719" s="5"/>
      <c r="Q719" s="5"/>
      <c r="R719" s="5"/>
      <c r="S719" s="5"/>
      <c r="T719" s="5"/>
      <c r="U719" s="5"/>
    </row>
    <row r="720" spans="12:21" s="1" customFormat="1" x14ac:dyDescent="0.3">
      <c r="L720" s="5"/>
      <c r="M720" s="5"/>
      <c r="N720" s="5"/>
      <c r="O720" s="5"/>
      <c r="P720" s="5"/>
      <c r="Q720" s="5"/>
      <c r="R720" s="5"/>
      <c r="S720" s="5"/>
      <c r="T720" s="5"/>
      <c r="U720" s="5"/>
    </row>
    <row r="721" spans="12:21" s="1" customFormat="1" x14ac:dyDescent="0.3">
      <c r="L721" s="5"/>
      <c r="M721" s="5"/>
      <c r="N721" s="5"/>
      <c r="O721" s="5"/>
      <c r="P721" s="5"/>
      <c r="Q721" s="5"/>
      <c r="R721" s="5"/>
      <c r="S721" s="5"/>
      <c r="T721" s="5"/>
      <c r="U721" s="5"/>
    </row>
    <row r="722" spans="12:21" s="1" customFormat="1" x14ac:dyDescent="0.3">
      <c r="L722" s="5"/>
      <c r="M722" s="5"/>
      <c r="N722" s="5"/>
      <c r="O722" s="5"/>
      <c r="P722" s="5"/>
      <c r="Q722" s="5"/>
      <c r="R722" s="5"/>
      <c r="S722" s="5"/>
      <c r="T722" s="5"/>
      <c r="U722" s="5"/>
    </row>
    <row r="723" spans="12:21" s="1" customFormat="1" x14ac:dyDescent="0.3">
      <c r="L723" s="5"/>
      <c r="M723" s="5"/>
      <c r="N723" s="5"/>
      <c r="O723" s="5"/>
      <c r="P723" s="5"/>
      <c r="Q723" s="5"/>
      <c r="R723" s="5"/>
      <c r="S723" s="5"/>
      <c r="T723" s="5"/>
      <c r="U723" s="5"/>
    </row>
    <row r="724" spans="12:21" s="1" customFormat="1" x14ac:dyDescent="0.3">
      <c r="L724" s="5"/>
      <c r="M724" s="5"/>
      <c r="N724" s="5"/>
      <c r="O724" s="5"/>
      <c r="P724" s="5"/>
      <c r="Q724" s="5"/>
      <c r="R724" s="5"/>
      <c r="S724" s="5"/>
      <c r="T724" s="5"/>
      <c r="U724" s="5"/>
    </row>
    <row r="725" spans="12:21" s="1" customFormat="1" x14ac:dyDescent="0.3">
      <c r="L725" s="5"/>
      <c r="M725" s="5"/>
      <c r="N725" s="5"/>
      <c r="O725" s="5"/>
      <c r="P725" s="5"/>
      <c r="Q725" s="5"/>
      <c r="R725" s="5"/>
      <c r="S725" s="5"/>
      <c r="T725" s="5"/>
      <c r="U725" s="5"/>
    </row>
    <row r="726" spans="12:21" s="1" customFormat="1" x14ac:dyDescent="0.3">
      <c r="L726" s="5"/>
      <c r="M726" s="5"/>
      <c r="N726" s="5"/>
      <c r="O726" s="5"/>
      <c r="P726" s="5"/>
      <c r="Q726" s="5"/>
      <c r="R726" s="5"/>
      <c r="S726" s="5"/>
      <c r="T726" s="5"/>
      <c r="U726" s="5"/>
    </row>
    <row r="727" spans="12:21" s="1" customFormat="1" x14ac:dyDescent="0.3">
      <c r="L727" s="5"/>
      <c r="M727" s="5"/>
      <c r="N727" s="5"/>
      <c r="O727" s="5"/>
      <c r="P727" s="5"/>
      <c r="Q727" s="5"/>
      <c r="R727" s="5"/>
      <c r="S727" s="5"/>
      <c r="T727" s="5"/>
      <c r="U727" s="5"/>
    </row>
    <row r="728" spans="12:21" s="1" customFormat="1" x14ac:dyDescent="0.3">
      <c r="L728" s="5"/>
      <c r="M728" s="5"/>
      <c r="N728" s="5"/>
      <c r="O728" s="5"/>
      <c r="P728" s="5"/>
      <c r="Q728" s="5"/>
      <c r="R728" s="5"/>
      <c r="S728" s="5"/>
      <c r="T728" s="5"/>
      <c r="U728" s="5"/>
    </row>
    <row r="729" spans="12:21" s="1" customFormat="1" x14ac:dyDescent="0.3">
      <c r="L729" s="5"/>
      <c r="M729" s="5"/>
      <c r="N729" s="5"/>
      <c r="O729" s="5"/>
      <c r="P729" s="5"/>
      <c r="Q729" s="5"/>
      <c r="R729" s="5"/>
      <c r="S729" s="5"/>
      <c r="T729" s="5"/>
      <c r="U729" s="5"/>
    </row>
    <row r="730" spans="12:21" s="1" customFormat="1" x14ac:dyDescent="0.3">
      <c r="L730" s="5"/>
      <c r="M730" s="5"/>
      <c r="N730" s="5"/>
      <c r="O730" s="5"/>
      <c r="P730" s="5"/>
      <c r="Q730" s="5"/>
      <c r="R730" s="5"/>
      <c r="S730" s="5"/>
      <c r="T730" s="5"/>
      <c r="U730" s="5"/>
    </row>
    <row r="731" spans="12:21" s="1" customFormat="1" x14ac:dyDescent="0.3">
      <c r="L731" s="5"/>
      <c r="M731" s="5"/>
      <c r="N731" s="5"/>
      <c r="O731" s="5"/>
      <c r="P731" s="5"/>
      <c r="Q731" s="5"/>
      <c r="R731" s="5"/>
      <c r="S731" s="5"/>
      <c r="T731" s="5"/>
      <c r="U731" s="5"/>
    </row>
    <row r="732" spans="12:21" s="1" customFormat="1" x14ac:dyDescent="0.3">
      <c r="L732" s="5"/>
      <c r="M732" s="5"/>
      <c r="N732" s="5"/>
      <c r="O732" s="5"/>
      <c r="P732" s="5"/>
      <c r="Q732" s="5"/>
      <c r="R732" s="5"/>
      <c r="S732" s="5"/>
      <c r="T732" s="5"/>
      <c r="U732" s="5"/>
    </row>
    <row r="733" spans="12:21" s="1" customFormat="1" x14ac:dyDescent="0.3">
      <c r="L733" s="5"/>
      <c r="M733" s="5"/>
      <c r="N733" s="5"/>
      <c r="O733" s="5"/>
      <c r="P733" s="5"/>
      <c r="Q733" s="5"/>
      <c r="R733" s="5"/>
      <c r="S733" s="5"/>
      <c r="T733" s="5"/>
      <c r="U733" s="5"/>
    </row>
    <row r="734" spans="12:21" s="1" customFormat="1" x14ac:dyDescent="0.3">
      <c r="L734" s="5"/>
      <c r="M734" s="5"/>
      <c r="N734" s="5"/>
      <c r="O734" s="5"/>
      <c r="P734" s="5"/>
      <c r="Q734" s="5"/>
      <c r="R734" s="5"/>
      <c r="S734" s="5"/>
      <c r="T734" s="5"/>
      <c r="U734" s="5"/>
    </row>
    <row r="735" spans="12:21" s="1" customFormat="1" x14ac:dyDescent="0.3">
      <c r="L735" s="5"/>
      <c r="M735" s="5"/>
      <c r="N735" s="5"/>
      <c r="O735" s="5"/>
      <c r="P735" s="5"/>
      <c r="Q735" s="5"/>
      <c r="R735" s="5"/>
      <c r="S735" s="5"/>
      <c r="T735" s="5"/>
      <c r="U735" s="5"/>
    </row>
    <row r="736" spans="12:21" s="1" customFormat="1" x14ac:dyDescent="0.3">
      <c r="L736" s="5"/>
      <c r="M736" s="5"/>
      <c r="N736" s="5"/>
      <c r="O736" s="5"/>
      <c r="P736" s="5"/>
      <c r="Q736" s="5"/>
      <c r="R736" s="5"/>
      <c r="S736" s="5"/>
      <c r="T736" s="5"/>
      <c r="U736" s="5"/>
    </row>
    <row r="737" spans="12:21" s="1" customFormat="1" x14ac:dyDescent="0.3">
      <c r="L737" s="5"/>
      <c r="M737" s="5"/>
      <c r="N737" s="5"/>
      <c r="O737" s="5"/>
      <c r="P737" s="5"/>
      <c r="Q737" s="5"/>
      <c r="R737" s="5"/>
      <c r="S737" s="5"/>
      <c r="T737" s="5"/>
      <c r="U737" s="5"/>
    </row>
    <row r="738" spans="12:21" s="1" customFormat="1" x14ac:dyDescent="0.3">
      <c r="L738" s="5"/>
      <c r="M738" s="5"/>
      <c r="N738" s="5"/>
      <c r="O738" s="5"/>
      <c r="P738" s="5"/>
      <c r="Q738" s="5"/>
      <c r="R738" s="5"/>
      <c r="S738" s="5"/>
      <c r="T738" s="5"/>
      <c r="U738" s="5"/>
    </row>
    <row r="739" spans="12:21" s="1" customFormat="1" x14ac:dyDescent="0.3">
      <c r="L739" s="5"/>
      <c r="M739" s="5"/>
      <c r="N739" s="5"/>
      <c r="O739" s="5"/>
      <c r="P739" s="5"/>
      <c r="Q739" s="5"/>
      <c r="R739" s="5"/>
      <c r="S739" s="5"/>
      <c r="T739" s="5"/>
      <c r="U739" s="5"/>
    </row>
    <row r="740" spans="12:21" s="1" customFormat="1" x14ac:dyDescent="0.3">
      <c r="L740" s="5"/>
      <c r="M740" s="5"/>
      <c r="N740" s="5"/>
      <c r="O740" s="5"/>
      <c r="P740" s="5"/>
      <c r="Q740" s="5"/>
      <c r="R740" s="5"/>
      <c r="S740" s="5"/>
      <c r="T740" s="5"/>
      <c r="U740" s="5"/>
    </row>
    <row r="741" spans="12:21" s="1" customFormat="1" x14ac:dyDescent="0.3">
      <c r="L741" s="5"/>
      <c r="M741" s="5"/>
      <c r="N741" s="5"/>
      <c r="O741" s="5"/>
      <c r="P741" s="5"/>
      <c r="Q741" s="5"/>
      <c r="R741" s="5"/>
      <c r="S741" s="5"/>
      <c r="T741" s="5"/>
      <c r="U741" s="5"/>
    </row>
    <row r="742" spans="12:21" s="1" customFormat="1" x14ac:dyDescent="0.3">
      <c r="L742" s="5"/>
      <c r="M742" s="5"/>
      <c r="N742" s="5"/>
      <c r="O742" s="5"/>
      <c r="P742" s="5"/>
      <c r="Q742" s="5"/>
      <c r="R742" s="5"/>
      <c r="S742" s="5"/>
      <c r="T742" s="5"/>
      <c r="U742" s="5"/>
    </row>
    <row r="743" spans="12:21" s="1" customFormat="1" x14ac:dyDescent="0.3">
      <c r="L743" s="5"/>
      <c r="M743" s="5"/>
      <c r="N743" s="5"/>
      <c r="O743" s="5"/>
      <c r="P743" s="5"/>
      <c r="Q743" s="5"/>
      <c r="R743" s="5"/>
      <c r="S743" s="5"/>
      <c r="T743" s="5"/>
      <c r="U743" s="5"/>
    </row>
    <row r="744" spans="12:21" s="1" customFormat="1" x14ac:dyDescent="0.3">
      <c r="L744" s="5"/>
      <c r="M744" s="5"/>
      <c r="N744" s="5"/>
      <c r="O744" s="5"/>
      <c r="P744" s="5"/>
      <c r="Q744" s="5"/>
      <c r="R744" s="5"/>
      <c r="S744" s="5"/>
      <c r="T744" s="5"/>
      <c r="U744" s="5"/>
    </row>
    <row r="745" spans="12:21" s="1" customFormat="1" x14ac:dyDescent="0.3">
      <c r="L745" s="5"/>
      <c r="M745" s="5"/>
      <c r="N745" s="5"/>
      <c r="O745" s="5"/>
      <c r="P745" s="5"/>
      <c r="Q745" s="5"/>
      <c r="R745" s="5"/>
      <c r="S745" s="5"/>
      <c r="T745" s="5"/>
      <c r="U745" s="5"/>
    </row>
    <row r="746" spans="12:21" s="1" customFormat="1" x14ac:dyDescent="0.3">
      <c r="L746" s="5"/>
      <c r="M746" s="5"/>
      <c r="N746" s="5"/>
      <c r="O746" s="5"/>
      <c r="P746" s="5"/>
      <c r="Q746" s="5"/>
      <c r="R746" s="5"/>
      <c r="S746" s="5"/>
      <c r="T746" s="5"/>
      <c r="U746" s="5"/>
    </row>
    <row r="747" spans="12:21" s="1" customFormat="1" x14ac:dyDescent="0.3">
      <c r="L747" s="5"/>
      <c r="M747" s="5"/>
      <c r="N747" s="5"/>
      <c r="O747" s="5"/>
      <c r="P747" s="5"/>
      <c r="Q747" s="5"/>
      <c r="R747" s="5"/>
      <c r="S747" s="5"/>
      <c r="T747" s="5"/>
      <c r="U747" s="5"/>
    </row>
    <row r="748" spans="12:21" s="1" customFormat="1" x14ac:dyDescent="0.3">
      <c r="L748" s="5"/>
      <c r="M748" s="5"/>
      <c r="N748" s="5"/>
      <c r="O748" s="5"/>
      <c r="P748" s="5"/>
      <c r="Q748" s="5"/>
      <c r="R748" s="5"/>
      <c r="S748" s="5"/>
      <c r="T748" s="5"/>
      <c r="U748" s="5"/>
    </row>
    <row r="749" spans="12:21" s="1" customFormat="1" x14ac:dyDescent="0.3">
      <c r="L749" s="5"/>
      <c r="M749" s="5"/>
      <c r="N749" s="5"/>
      <c r="O749" s="5"/>
      <c r="P749" s="5"/>
      <c r="Q749" s="5"/>
      <c r="R749" s="5"/>
      <c r="S749" s="5"/>
      <c r="T749" s="5"/>
      <c r="U749" s="5"/>
    </row>
    <row r="750" spans="12:21" s="1" customFormat="1" x14ac:dyDescent="0.3">
      <c r="L750" s="5"/>
      <c r="M750" s="5"/>
      <c r="N750" s="5"/>
      <c r="O750" s="5"/>
      <c r="P750" s="5"/>
      <c r="Q750" s="5"/>
      <c r="R750" s="5"/>
      <c r="S750" s="5"/>
      <c r="T750" s="5"/>
      <c r="U750" s="5"/>
    </row>
    <row r="751" spans="12:21" s="1" customFormat="1" x14ac:dyDescent="0.3">
      <c r="L751" s="5"/>
      <c r="M751" s="5"/>
      <c r="N751" s="5"/>
      <c r="O751" s="5"/>
      <c r="P751" s="5"/>
      <c r="Q751" s="5"/>
      <c r="R751" s="5"/>
      <c r="S751" s="5"/>
      <c r="T751" s="5"/>
      <c r="U751" s="5"/>
    </row>
    <row r="752" spans="12:21" s="1" customFormat="1" x14ac:dyDescent="0.3">
      <c r="L752" s="5"/>
      <c r="M752" s="5"/>
      <c r="N752" s="5"/>
      <c r="O752" s="5"/>
      <c r="P752" s="5"/>
      <c r="Q752" s="5"/>
      <c r="R752" s="5"/>
      <c r="S752" s="5"/>
      <c r="T752" s="5"/>
      <c r="U752" s="5"/>
    </row>
    <row r="753" spans="12:21" s="1" customFormat="1" x14ac:dyDescent="0.3">
      <c r="L753" s="5"/>
      <c r="M753" s="5"/>
      <c r="N753" s="5"/>
      <c r="O753" s="5"/>
      <c r="P753" s="5"/>
      <c r="Q753" s="5"/>
      <c r="R753" s="5"/>
      <c r="S753" s="5"/>
      <c r="T753" s="5"/>
      <c r="U753" s="5"/>
    </row>
    <row r="754" spans="12:21" s="1" customFormat="1" x14ac:dyDescent="0.3">
      <c r="L754" s="5"/>
      <c r="M754" s="5"/>
      <c r="N754" s="5"/>
      <c r="O754" s="5"/>
      <c r="P754" s="5"/>
      <c r="Q754" s="5"/>
      <c r="R754" s="5"/>
      <c r="S754" s="5"/>
      <c r="T754" s="5"/>
      <c r="U754" s="5"/>
    </row>
    <row r="755" spans="12:21" s="1" customFormat="1" x14ac:dyDescent="0.3">
      <c r="L755" s="5"/>
      <c r="M755" s="5"/>
      <c r="N755" s="5"/>
      <c r="O755" s="5"/>
      <c r="P755" s="5"/>
      <c r="Q755" s="5"/>
      <c r="R755" s="5"/>
      <c r="S755" s="5"/>
      <c r="T755" s="5"/>
      <c r="U755" s="5"/>
    </row>
    <row r="756" spans="12:21" s="1" customFormat="1" x14ac:dyDescent="0.3">
      <c r="L756" s="5"/>
      <c r="M756" s="5"/>
      <c r="N756" s="5"/>
      <c r="O756" s="5"/>
      <c r="P756" s="5"/>
      <c r="Q756" s="5"/>
      <c r="R756" s="5"/>
      <c r="S756" s="5"/>
      <c r="T756" s="5"/>
      <c r="U756" s="5"/>
    </row>
    <row r="757" spans="12:21" s="1" customFormat="1" x14ac:dyDescent="0.3">
      <c r="L757" s="5"/>
      <c r="M757" s="5"/>
      <c r="N757" s="5"/>
      <c r="O757" s="5"/>
      <c r="P757" s="5"/>
      <c r="Q757" s="5"/>
      <c r="R757" s="5"/>
      <c r="S757" s="5"/>
      <c r="T757" s="5"/>
      <c r="U757" s="5"/>
    </row>
    <row r="758" spans="12:21" s="1" customFormat="1" x14ac:dyDescent="0.3">
      <c r="L758" s="5"/>
      <c r="M758" s="5"/>
      <c r="N758" s="5"/>
      <c r="O758" s="5"/>
      <c r="P758" s="5"/>
      <c r="Q758" s="5"/>
      <c r="R758" s="5"/>
      <c r="S758" s="5"/>
      <c r="T758" s="5"/>
      <c r="U758" s="5"/>
    </row>
    <row r="759" spans="12:21" s="1" customFormat="1" x14ac:dyDescent="0.3">
      <c r="L759" s="5"/>
      <c r="M759" s="5"/>
      <c r="N759" s="5"/>
      <c r="O759" s="5"/>
      <c r="P759" s="5"/>
      <c r="Q759" s="5"/>
      <c r="R759" s="5"/>
      <c r="S759" s="5"/>
      <c r="T759" s="5"/>
      <c r="U759" s="5"/>
    </row>
    <row r="760" spans="12:21" s="1" customFormat="1" x14ac:dyDescent="0.3">
      <c r="L760" s="5"/>
      <c r="M760" s="5"/>
      <c r="N760" s="5"/>
      <c r="O760" s="5"/>
      <c r="P760" s="5"/>
      <c r="Q760" s="5"/>
      <c r="R760" s="5"/>
      <c r="S760" s="5"/>
      <c r="T760" s="5"/>
      <c r="U760" s="5"/>
    </row>
    <row r="761" spans="12:21" s="1" customFormat="1" x14ac:dyDescent="0.3">
      <c r="L761" s="5"/>
      <c r="M761" s="5"/>
      <c r="N761" s="5"/>
      <c r="O761" s="5"/>
      <c r="P761" s="5"/>
      <c r="Q761" s="5"/>
      <c r="R761" s="5"/>
      <c r="S761" s="5"/>
      <c r="T761" s="5"/>
      <c r="U761" s="5"/>
    </row>
    <row r="762" spans="12:21" s="1" customFormat="1" x14ac:dyDescent="0.3">
      <c r="L762" s="5"/>
      <c r="M762" s="5"/>
      <c r="N762" s="5"/>
      <c r="O762" s="5"/>
      <c r="P762" s="5"/>
      <c r="Q762" s="5"/>
      <c r="R762" s="5"/>
      <c r="S762" s="5"/>
      <c r="T762" s="5"/>
      <c r="U762" s="5"/>
    </row>
    <row r="763" spans="12:21" s="1" customFormat="1" x14ac:dyDescent="0.3">
      <c r="L763" s="5"/>
      <c r="M763" s="5"/>
      <c r="N763" s="5"/>
      <c r="O763" s="5"/>
      <c r="P763" s="5"/>
      <c r="Q763" s="5"/>
      <c r="R763" s="5"/>
      <c r="S763" s="5"/>
      <c r="T763" s="5"/>
      <c r="U763" s="5"/>
    </row>
    <row r="764" spans="12:21" s="1" customFormat="1" x14ac:dyDescent="0.3">
      <c r="L764" s="5"/>
      <c r="M764" s="5"/>
      <c r="N764" s="5"/>
      <c r="O764" s="5"/>
      <c r="P764" s="5"/>
      <c r="Q764" s="5"/>
      <c r="R764" s="5"/>
      <c r="S764" s="5"/>
      <c r="T764" s="5"/>
      <c r="U764" s="5"/>
    </row>
    <row r="765" spans="12:21" s="1" customFormat="1" x14ac:dyDescent="0.3">
      <c r="L765" s="5"/>
      <c r="M765" s="5"/>
      <c r="N765" s="5"/>
      <c r="O765" s="5"/>
      <c r="P765" s="5"/>
      <c r="Q765" s="5"/>
      <c r="R765" s="5"/>
      <c r="S765" s="5"/>
      <c r="T765" s="5"/>
      <c r="U765" s="5"/>
    </row>
    <row r="766" spans="12:21" s="1" customFormat="1" x14ac:dyDescent="0.3">
      <c r="L766" s="5"/>
      <c r="M766" s="5"/>
      <c r="N766" s="5"/>
      <c r="O766" s="5"/>
      <c r="P766" s="5"/>
      <c r="Q766" s="5"/>
      <c r="R766" s="5"/>
      <c r="S766" s="5"/>
      <c r="T766" s="5"/>
      <c r="U766" s="5"/>
    </row>
    <row r="767" spans="12:21" s="1" customFormat="1" x14ac:dyDescent="0.3">
      <c r="L767" s="5"/>
      <c r="M767" s="5"/>
      <c r="N767" s="5"/>
      <c r="O767" s="5"/>
      <c r="P767" s="5"/>
      <c r="Q767" s="5"/>
      <c r="R767" s="5"/>
      <c r="S767" s="5"/>
      <c r="T767" s="5"/>
      <c r="U767" s="5"/>
    </row>
    <row r="768" spans="12:21" s="1" customFormat="1" x14ac:dyDescent="0.3">
      <c r="L768" s="5"/>
      <c r="M768" s="5"/>
      <c r="N768" s="5"/>
      <c r="O768" s="5"/>
      <c r="P768" s="5"/>
      <c r="Q768" s="5"/>
      <c r="R768" s="5"/>
      <c r="S768" s="5"/>
      <c r="T768" s="5"/>
      <c r="U768" s="5"/>
    </row>
    <row r="769" spans="12:21" s="1" customFormat="1" x14ac:dyDescent="0.3">
      <c r="L769" s="5"/>
      <c r="M769" s="5"/>
      <c r="N769" s="5"/>
      <c r="O769" s="5"/>
      <c r="P769" s="5"/>
      <c r="Q769" s="5"/>
      <c r="R769" s="5"/>
      <c r="S769" s="5"/>
      <c r="T769" s="5"/>
      <c r="U769" s="5"/>
    </row>
    <row r="770" spans="12:21" s="1" customFormat="1" x14ac:dyDescent="0.3">
      <c r="L770" s="5"/>
      <c r="M770" s="5"/>
      <c r="N770" s="5"/>
      <c r="O770" s="5"/>
      <c r="P770" s="5"/>
      <c r="Q770" s="5"/>
      <c r="R770" s="5"/>
      <c r="S770" s="5"/>
      <c r="T770" s="5"/>
      <c r="U770" s="5"/>
    </row>
    <row r="771" spans="12:21" s="1" customFormat="1" x14ac:dyDescent="0.3">
      <c r="L771" s="5"/>
      <c r="M771" s="5"/>
      <c r="N771" s="5"/>
      <c r="O771" s="5"/>
      <c r="P771" s="5"/>
      <c r="Q771" s="5"/>
      <c r="R771" s="5"/>
      <c r="S771" s="5"/>
      <c r="T771" s="5"/>
      <c r="U771" s="5"/>
    </row>
    <row r="772" spans="12:21" s="1" customFormat="1" x14ac:dyDescent="0.3">
      <c r="L772" s="5"/>
      <c r="M772" s="5"/>
      <c r="N772" s="5"/>
      <c r="O772" s="5"/>
      <c r="P772" s="5"/>
      <c r="Q772" s="5"/>
      <c r="R772" s="5"/>
      <c r="S772" s="5"/>
      <c r="T772" s="5"/>
      <c r="U772" s="5"/>
    </row>
    <row r="773" spans="12:21" s="1" customFormat="1" x14ac:dyDescent="0.3">
      <c r="L773" s="5"/>
      <c r="M773" s="5"/>
      <c r="N773" s="5"/>
      <c r="O773" s="5"/>
      <c r="P773" s="5"/>
      <c r="Q773" s="5"/>
      <c r="R773" s="5"/>
      <c r="S773" s="5"/>
      <c r="T773" s="5"/>
      <c r="U773" s="5"/>
    </row>
    <row r="774" spans="12:21" s="1" customFormat="1" x14ac:dyDescent="0.3">
      <c r="L774" s="5"/>
      <c r="M774" s="5"/>
      <c r="N774" s="5"/>
      <c r="O774" s="5"/>
      <c r="P774" s="5"/>
      <c r="Q774" s="5"/>
      <c r="R774" s="5"/>
      <c r="S774" s="5"/>
      <c r="T774" s="5"/>
      <c r="U774" s="5"/>
    </row>
    <row r="775" spans="12:21" s="1" customFormat="1" x14ac:dyDescent="0.3">
      <c r="L775" s="5"/>
      <c r="M775" s="5"/>
      <c r="N775" s="5"/>
      <c r="O775" s="5"/>
      <c r="P775" s="5"/>
      <c r="Q775" s="5"/>
      <c r="R775" s="5"/>
      <c r="S775" s="5"/>
      <c r="T775" s="5"/>
      <c r="U775" s="5"/>
    </row>
    <row r="776" spans="12:21" s="1" customFormat="1" x14ac:dyDescent="0.3">
      <c r="L776" s="5"/>
      <c r="M776" s="5"/>
      <c r="N776" s="5"/>
      <c r="O776" s="5"/>
      <c r="P776" s="5"/>
      <c r="Q776" s="5"/>
      <c r="R776" s="5"/>
      <c r="S776" s="5"/>
      <c r="T776" s="5"/>
      <c r="U776" s="5"/>
    </row>
    <row r="777" spans="12:21" s="1" customFormat="1" x14ac:dyDescent="0.3">
      <c r="L777" s="5"/>
      <c r="M777" s="5"/>
      <c r="N777" s="5"/>
      <c r="O777" s="5"/>
      <c r="P777" s="5"/>
      <c r="Q777" s="5"/>
      <c r="R777" s="5"/>
      <c r="S777" s="5"/>
      <c r="T777" s="5"/>
      <c r="U777" s="5"/>
    </row>
    <row r="778" spans="12:21" s="1" customFormat="1" x14ac:dyDescent="0.3">
      <c r="L778" s="5"/>
      <c r="M778" s="5"/>
      <c r="N778" s="5"/>
      <c r="O778" s="5"/>
      <c r="P778" s="5"/>
      <c r="Q778" s="5"/>
      <c r="R778" s="5"/>
      <c r="S778" s="5"/>
      <c r="T778" s="5"/>
      <c r="U778" s="5"/>
    </row>
    <row r="779" spans="12:21" s="1" customFormat="1" x14ac:dyDescent="0.3">
      <c r="L779" s="5"/>
      <c r="M779" s="5"/>
      <c r="N779" s="5"/>
      <c r="O779" s="5"/>
      <c r="P779" s="5"/>
      <c r="Q779" s="5"/>
      <c r="R779" s="5"/>
      <c r="S779" s="5"/>
      <c r="T779" s="5"/>
      <c r="U779" s="5"/>
    </row>
    <row r="780" spans="12:21" s="1" customFormat="1" x14ac:dyDescent="0.3">
      <c r="L780" s="5"/>
      <c r="M780" s="5"/>
      <c r="N780" s="5"/>
      <c r="O780" s="5"/>
      <c r="P780" s="5"/>
      <c r="Q780" s="5"/>
      <c r="R780" s="5"/>
      <c r="S780" s="5"/>
      <c r="T780" s="5"/>
      <c r="U780" s="5"/>
    </row>
    <row r="781" spans="12:21" s="1" customFormat="1" x14ac:dyDescent="0.3">
      <c r="L781" s="5"/>
      <c r="M781" s="5"/>
      <c r="N781" s="5"/>
      <c r="O781" s="5"/>
      <c r="P781" s="5"/>
      <c r="Q781" s="5"/>
      <c r="R781" s="5"/>
      <c r="S781" s="5"/>
      <c r="T781" s="5"/>
      <c r="U781" s="5"/>
    </row>
    <row r="782" spans="12:21" s="1" customFormat="1" x14ac:dyDescent="0.3">
      <c r="L782" s="5"/>
      <c r="M782" s="5"/>
      <c r="N782" s="5"/>
      <c r="O782" s="5"/>
      <c r="P782" s="5"/>
      <c r="Q782" s="5"/>
      <c r="R782" s="5"/>
      <c r="S782" s="5"/>
      <c r="T782" s="5"/>
      <c r="U782" s="5"/>
    </row>
    <row r="783" spans="12:21" s="1" customFormat="1" x14ac:dyDescent="0.3">
      <c r="L783" s="5"/>
      <c r="M783" s="5"/>
      <c r="N783" s="5"/>
      <c r="O783" s="5"/>
      <c r="P783" s="5"/>
      <c r="Q783" s="5"/>
      <c r="R783" s="5"/>
      <c r="S783" s="5"/>
      <c r="T783" s="5"/>
      <c r="U783" s="5"/>
    </row>
    <row r="784" spans="12:21" s="1" customFormat="1" x14ac:dyDescent="0.3">
      <c r="L784" s="5"/>
      <c r="M784" s="5"/>
      <c r="N784" s="5"/>
      <c r="O784" s="5"/>
      <c r="P784" s="5"/>
      <c r="Q784" s="5"/>
      <c r="R784" s="5"/>
      <c r="S784" s="5"/>
      <c r="T784" s="5"/>
      <c r="U784" s="5"/>
    </row>
    <row r="785" spans="12:21" s="1" customFormat="1" x14ac:dyDescent="0.3">
      <c r="L785" s="5"/>
      <c r="M785" s="5"/>
      <c r="N785" s="5"/>
      <c r="O785" s="5"/>
      <c r="P785" s="5"/>
      <c r="Q785" s="5"/>
      <c r="R785" s="5"/>
      <c r="S785" s="5"/>
      <c r="T785" s="5"/>
      <c r="U785" s="5"/>
    </row>
    <row r="786" spans="12:21" s="1" customFormat="1" x14ac:dyDescent="0.3">
      <c r="L786" s="5"/>
      <c r="M786" s="5"/>
      <c r="N786" s="5"/>
      <c r="O786" s="5"/>
      <c r="P786" s="5"/>
      <c r="Q786" s="5"/>
      <c r="R786" s="5"/>
      <c r="S786" s="5"/>
      <c r="T786" s="5"/>
      <c r="U786" s="5"/>
    </row>
    <row r="787" spans="12:21" s="1" customFormat="1" x14ac:dyDescent="0.3">
      <c r="L787" s="5"/>
      <c r="M787" s="5"/>
      <c r="N787" s="5"/>
      <c r="O787" s="5"/>
      <c r="P787" s="5"/>
      <c r="Q787" s="5"/>
      <c r="R787" s="5"/>
      <c r="S787" s="5"/>
      <c r="T787" s="5"/>
      <c r="U787" s="5"/>
    </row>
    <row r="788" spans="12:21" s="1" customFormat="1" x14ac:dyDescent="0.3">
      <c r="L788" s="5"/>
      <c r="M788" s="5"/>
      <c r="N788" s="5"/>
      <c r="O788" s="5"/>
      <c r="P788" s="5"/>
      <c r="Q788" s="5"/>
      <c r="R788" s="5"/>
      <c r="S788" s="5"/>
      <c r="T788" s="5"/>
      <c r="U788" s="5"/>
    </row>
    <row r="789" spans="12:21" s="1" customFormat="1" x14ac:dyDescent="0.3">
      <c r="L789" s="5"/>
      <c r="M789" s="5"/>
      <c r="N789" s="5"/>
      <c r="O789" s="5"/>
      <c r="P789" s="5"/>
      <c r="Q789" s="5"/>
      <c r="R789" s="5"/>
      <c r="S789" s="5"/>
      <c r="T789" s="5"/>
      <c r="U789" s="5"/>
    </row>
    <row r="790" spans="12:21" s="1" customFormat="1" x14ac:dyDescent="0.3">
      <c r="L790" s="5"/>
      <c r="M790" s="5"/>
      <c r="N790" s="5"/>
      <c r="O790" s="5"/>
      <c r="P790" s="5"/>
      <c r="Q790" s="5"/>
      <c r="R790" s="5"/>
      <c r="S790" s="5"/>
      <c r="T790" s="5"/>
      <c r="U790" s="5"/>
    </row>
    <row r="791" spans="12:21" s="1" customFormat="1" x14ac:dyDescent="0.3">
      <c r="L791" s="5"/>
      <c r="M791" s="5"/>
      <c r="N791" s="5"/>
      <c r="O791" s="5"/>
      <c r="P791" s="5"/>
      <c r="Q791" s="5"/>
      <c r="R791" s="5"/>
      <c r="S791" s="5"/>
      <c r="T791" s="5"/>
      <c r="U791" s="5"/>
    </row>
    <row r="792" spans="12:21" s="1" customFormat="1" x14ac:dyDescent="0.3">
      <c r="L792" s="5"/>
      <c r="M792" s="5"/>
      <c r="N792" s="5"/>
      <c r="O792" s="5"/>
      <c r="P792" s="5"/>
      <c r="Q792" s="5"/>
      <c r="R792" s="5"/>
      <c r="S792" s="5"/>
      <c r="T792" s="5"/>
      <c r="U792" s="5"/>
    </row>
    <row r="793" spans="12:21" s="1" customFormat="1" x14ac:dyDescent="0.3">
      <c r="L793" s="5"/>
      <c r="M793" s="5"/>
      <c r="N793" s="5"/>
      <c r="O793" s="5"/>
      <c r="P793" s="5"/>
      <c r="Q793" s="5"/>
      <c r="R793" s="5"/>
      <c r="S793" s="5"/>
      <c r="T793" s="5"/>
      <c r="U793" s="5"/>
    </row>
    <row r="794" spans="12:21" s="1" customFormat="1" x14ac:dyDescent="0.3">
      <c r="L794" s="5"/>
      <c r="M794" s="5"/>
      <c r="N794" s="5"/>
      <c r="O794" s="5"/>
      <c r="P794" s="5"/>
      <c r="Q794" s="5"/>
      <c r="R794" s="5"/>
      <c r="S794" s="5"/>
      <c r="T794" s="5"/>
      <c r="U794" s="5"/>
    </row>
    <row r="795" spans="12:21" s="1" customFormat="1" x14ac:dyDescent="0.3">
      <c r="L795" s="5"/>
      <c r="M795" s="5"/>
      <c r="N795" s="5"/>
      <c r="O795" s="5"/>
      <c r="P795" s="5"/>
      <c r="Q795" s="5"/>
      <c r="R795" s="5"/>
      <c r="S795" s="5"/>
      <c r="T795" s="5"/>
      <c r="U795" s="5"/>
    </row>
    <row r="796" spans="12:21" s="1" customFormat="1" x14ac:dyDescent="0.3">
      <c r="L796" s="5"/>
      <c r="M796" s="5"/>
      <c r="N796" s="5"/>
      <c r="O796" s="5"/>
      <c r="P796" s="5"/>
      <c r="Q796" s="5"/>
      <c r="R796" s="5"/>
      <c r="S796" s="5"/>
      <c r="T796" s="5"/>
      <c r="U796" s="5"/>
    </row>
    <row r="797" spans="12:21" s="1" customFormat="1" x14ac:dyDescent="0.3">
      <c r="L797" s="5"/>
      <c r="M797" s="5"/>
      <c r="N797" s="5"/>
      <c r="O797" s="5"/>
      <c r="P797" s="5"/>
      <c r="Q797" s="5"/>
      <c r="R797" s="5"/>
      <c r="S797" s="5"/>
      <c r="T797" s="5"/>
      <c r="U797" s="5"/>
    </row>
    <row r="798" spans="12:21" s="1" customFormat="1" x14ac:dyDescent="0.3">
      <c r="L798" s="5"/>
      <c r="M798" s="5"/>
      <c r="N798" s="5"/>
      <c r="O798" s="5"/>
      <c r="P798" s="5"/>
      <c r="Q798" s="5"/>
      <c r="R798" s="5"/>
      <c r="S798" s="5"/>
      <c r="T798" s="5"/>
      <c r="U798" s="5"/>
    </row>
    <row r="799" spans="12:21" s="1" customFormat="1" x14ac:dyDescent="0.3">
      <c r="L799" s="5"/>
      <c r="M799" s="5"/>
      <c r="N799" s="5"/>
      <c r="O799" s="5"/>
      <c r="P799" s="5"/>
      <c r="Q799" s="5"/>
      <c r="R799" s="5"/>
      <c r="S799" s="5"/>
      <c r="T799" s="5"/>
      <c r="U799" s="5"/>
    </row>
    <row r="800" spans="12:21" s="1" customFormat="1" x14ac:dyDescent="0.3">
      <c r="L800" s="5"/>
      <c r="M800" s="5"/>
      <c r="N800" s="5"/>
      <c r="O800" s="5"/>
      <c r="P800" s="5"/>
      <c r="Q800" s="5"/>
      <c r="R800" s="5"/>
      <c r="S800" s="5"/>
      <c r="T800" s="5"/>
      <c r="U800" s="5"/>
    </row>
    <row r="801" spans="12:21" s="1" customFormat="1" x14ac:dyDescent="0.3">
      <c r="L801" s="5"/>
      <c r="M801" s="5"/>
      <c r="N801" s="5"/>
      <c r="O801" s="5"/>
      <c r="P801" s="5"/>
      <c r="Q801" s="5"/>
      <c r="R801" s="5"/>
      <c r="S801" s="5"/>
      <c r="T801" s="5"/>
      <c r="U801" s="5"/>
    </row>
    <row r="802" spans="12:21" s="1" customFormat="1" x14ac:dyDescent="0.3">
      <c r="L802" s="5"/>
      <c r="M802" s="5"/>
      <c r="N802" s="5"/>
      <c r="O802" s="5"/>
      <c r="P802" s="5"/>
      <c r="Q802" s="5"/>
      <c r="R802" s="5"/>
      <c r="S802" s="5"/>
      <c r="T802" s="5"/>
      <c r="U802" s="5"/>
    </row>
    <row r="803" spans="12:21" s="1" customFormat="1" x14ac:dyDescent="0.3">
      <c r="L803" s="5"/>
      <c r="M803" s="5"/>
      <c r="N803" s="5"/>
      <c r="O803" s="5"/>
      <c r="P803" s="5"/>
      <c r="Q803" s="5"/>
      <c r="R803" s="5"/>
      <c r="S803" s="5"/>
      <c r="T803" s="5"/>
      <c r="U803" s="5"/>
    </row>
    <row r="804" spans="12:21" s="1" customFormat="1" x14ac:dyDescent="0.3">
      <c r="L804" s="5"/>
      <c r="M804" s="5"/>
      <c r="N804" s="5"/>
      <c r="O804" s="5"/>
      <c r="P804" s="5"/>
      <c r="Q804" s="5"/>
      <c r="R804" s="5"/>
      <c r="S804" s="5"/>
      <c r="T804" s="5"/>
      <c r="U804" s="5"/>
    </row>
    <row r="805" spans="12:21" s="1" customFormat="1" x14ac:dyDescent="0.3">
      <c r="L805" s="5"/>
      <c r="M805" s="5"/>
      <c r="N805" s="5"/>
      <c r="O805" s="5"/>
      <c r="P805" s="5"/>
      <c r="Q805" s="5"/>
      <c r="R805" s="5"/>
      <c r="S805" s="5"/>
      <c r="T805" s="5"/>
      <c r="U805" s="5"/>
    </row>
    <row r="806" spans="12:21" s="1" customFormat="1" x14ac:dyDescent="0.3">
      <c r="L806" s="5"/>
      <c r="M806" s="5"/>
      <c r="N806" s="5"/>
      <c r="O806" s="5"/>
      <c r="P806" s="5"/>
      <c r="Q806" s="5"/>
      <c r="R806" s="5"/>
      <c r="S806" s="5"/>
      <c r="T806" s="5"/>
      <c r="U806" s="5"/>
    </row>
    <row r="807" spans="12:21" s="1" customFormat="1" x14ac:dyDescent="0.3">
      <c r="L807" s="5"/>
      <c r="M807" s="5"/>
      <c r="N807" s="5"/>
      <c r="O807" s="5"/>
      <c r="P807" s="5"/>
      <c r="Q807" s="5"/>
      <c r="R807" s="5"/>
      <c r="S807" s="5"/>
      <c r="T807" s="5"/>
      <c r="U807" s="5"/>
    </row>
    <row r="808" spans="12:21" s="1" customFormat="1" x14ac:dyDescent="0.3">
      <c r="L808" s="5"/>
      <c r="M808" s="5"/>
      <c r="N808" s="5"/>
      <c r="O808" s="5"/>
      <c r="P808" s="5"/>
      <c r="Q808" s="5"/>
      <c r="R808" s="5"/>
      <c r="S808" s="5"/>
      <c r="T808" s="5"/>
      <c r="U808" s="5"/>
    </row>
    <row r="809" spans="12:21" s="1" customFormat="1" x14ac:dyDescent="0.3">
      <c r="L809" s="5"/>
      <c r="M809" s="5"/>
      <c r="N809" s="5"/>
      <c r="O809" s="5"/>
      <c r="P809" s="5"/>
      <c r="Q809" s="5"/>
      <c r="R809" s="5"/>
      <c r="S809" s="5"/>
      <c r="T809" s="5"/>
      <c r="U809" s="5"/>
    </row>
    <row r="810" spans="12:21" s="1" customFormat="1" x14ac:dyDescent="0.3">
      <c r="L810" s="5"/>
      <c r="M810" s="5"/>
      <c r="N810" s="5"/>
      <c r="O810" s="5"/>
      <c r="P810" s="5"/>
      <c r="Q810" s="5"/>
      <c r="R810" s="5"/>
      <c r="S810" s="5"/>
      <c r="T810" s="5"/>
      <c r="U810" s="5"/>
    </row>
    <row r="811" spans="12:21" s="1" customFormat="1" x14ac:dyDescent="0.3">
      <c r="L811" s="5"/>
      <c r="M811" s="5"/>
      <c r="N811" s="5"/>
      <c r="O811" s="5"/>
      <c r="P811" s="5"/>
      <c r="Q811" s="5"/>
      <c r="R811" s="5"/>
      <c r="S811" s="5"/>
      <c r="T811" s="5"/>
      <c r="U811" s="5"/>
    </row>
    <row r="812" spans="12:21" s="1" customFormat="1" x14ac:dyDescent="0.3">
      <c r="L812" s="5"/>
      <c r="M812" s="5"/>
      <c r="N812" s="5"/>
      <c r="O812" s="5"/>
      <c r="P812" s="5"/>
      <c r="Q812" s="5"/>
      <c r="R812" s="5"/>
      <c r="S812" s="5"/>
      <c r="T812" s="5"/>
      <c r="U812" s="5"/>
    </row>
    <row r="813" spans="12:21" s="1" customFormat="1" x14ac:dyDescent="0.3">
      <c r="L813" s="5"/>
      <c r="M813" s="5"/>
      <c r="N813" s="5"/>
      <c r="O813" s="5"/>
      <c r="P813" s="5"/>
      <c r="Q813" s="5"/>
      <c r="R813" s="5"/>
      <c r="S813" s="5"/>
      <c r="T813" s="5"/>
      <c r="U813" s="5"/>
    </row>
    <row r="814" spans="12:21" s="1" customFormat="1" x14ac:dyDescent="0.3">
      <c r="L814" s="5"/>
      <c r="M814" s="5"/>
      <c r="N814" s="5"/>
      <c r="O814" s="5"/>
      <c r="P814" s="5"/>
      <c r="Q814" s="5"/>
      <c r="R814" s="5"/>
      <c r="S814" s="5"/>
      <c r="T814" s="5"/>
      <c r="U814" s="5"/>
    </row>
    <row r="815" spans="12:21" s="1" customFormat="1" x14ac:dyDescent="0.3">
      <c r="L815" s="5"/>
      <c r="M815" s="5"/>
      <c r="N815" s="5"/>
      <c r="O815" s="5"/>
      <c r="P815" s="5"/>
      <c r="Q815" s="5"/>
      <c r="R815" s="5"/>
      <c r="S815" s="5"/>
      <c r="T815" s="5"/>
      <c r="U815" s="5"/>
    </row>
    <row r="816" spans="12:21" s="1" customFormat="1" x14ac:dyDescent="0.3">
      <c r="L816" s="5"/>
      <c r="M816" s="5"/>
      <c r="N816" s="5"/>
      <c r="O816" s="5"/>
      <c r="P816" s="5"/>
      <c r="Q816" s="5"/>
      <c r="R816" s="5"/>
      <c r="S816" s="5"/>
      <c r="T816" s="5"/>
      <c r="U816" s="5"/>
    </row>
    <row r="817" spans="12:21" s="1" customFormat="1" x14ac:dyDescent="0.3">
      <c r="L817" s="5"/>
      <c r="M817" s="5"/>
      <c r="N817" s="5"/>
      <c r="O817" s="5"/>
      <c r="P817" s="5"/>
      <c r="Q817" s="5"/>
      <c r="R817" s="5"/>
      <c r="S817" s="5"/>
      <c r="T817" s="5"/>
      <c r="U817" s="5"/>
    </row>
    <row r="818" spans="12:21" s="1" customFormat="1" x14ac:dyDescent="0.3">
      <c r="L818" s="5"/>
      <c r="M818" s="5"/>
      <c r="N818" s="5"/>
      <c r="O818" s="5"/>
      <c r="P818" s="5"/>
      <c r="Q818" s="5"/>
      <c r="R818" s="5"/>
      <c r="S818" s="5"/>
      <c r="T818" s="5"/>
      <c r="U818" s="5"/>
    </row>
    <row r="819" spans="12:21" s="1" customFormat="1" x14ac:dyDescent="0.3">
      <c r="L819" s="5"/>
      <c r="M819" s="5"/>
      <c r="N819" s="5"/>
      <c r="O819" s="5"/>
      <c r="P819" s="5"/>
      <c r="Q819" s="5"/>
      <c r="R819" s="5"/>
      <c r="S819" s="5"/>
      <c r="T819" s="5"/>
      <c r="U819" s="5"/>
    </row>
    <row r="820" spans="12:21" s="1" customFormat="1" x14ac:dyDescent="0.3">
      <c r="L820" s="5"/>
      <c r="M820" s="5"/>
      <c r="N820" s="5"/>
      <c r="O820" s="5"/>
      <c r="P820" s="5"/>
      <c r="Q820" s="5"/>
      <c r="R820" s="5"/>
      <c r="S820" s="5"/>
      <c r="T820" s="5"/>
      <c r="U820" s="5"/>
    </row>
    <row r="821" spans="12:21" s="1" customFormat="1" x14ac:dyDescent="0.3">
      <c r="L821" s="5"/>
      <c r="M821" s="5"/>
      <c r="N821" s="5"/>
      <c r="O821" s="5"/>
      <c r="P821" s="5"/>
      <c r="Q821" s="5"/>
      <c r="R821" s="5"/>
      <c r="S821" s="5"/>
      <c r="T821" s="5"/>
      <c r="U821" s="5"/>
    </row>
    <row r="822" spans="12:21" s="1" customFormat="1" x14ac:dyDescent="0.3">
      <c r="L822" s="5"/>
      <c r="M822" s="5"/>
      <c r="N822" s="5"/>
      <c r="O822" s="5"/>
      <c r="P822" s="5"/>
      <c r="Q822" s="5"/>
      <c r="R822" s="5"/>
      <c r="S822" s="5"/>
      <c r="T822" s="5"/>
      <c r="U822" s="5"/>
    </row>
    <row r="823" spans="12:21" s="1" customFormat="1" x14ac:dyDescent="0.3">
      <c r="L823" s="5"/>
      <c r="M823" s="5"/>
      <c r="N823" s="5"/>
      <c r="O823" s="5"/>
      <c r="P823" s="5"/>
      <c r="Q823" s="5"/>
      <c r="R823" s="5"/>
      <c r="S823" s="5"/>
      <c r="T823" s="5"/>
      <c r="U823" s="5"/>
    </row>
    <row r="824" spans="12:21" s="1" customFormat="1" x14ac:dyDescent="0.3">
      <c r="L824" s="5"/>
      <c r="M824" s="5"/>
      <c r="N824" s="5"/>
      <c r="O824" s="5"/>
      <c r="P824" s="5"/>
      <c r="Q824" s="5"/>
      <c r="R824" s="5"/>
      <c r="S824" s="5"/>
      <c r="T824" s="5"/>
      <c r="U824" s="5"/>
    </row>
    <row r="825" spans="12:21" s="1" customFormat="1" x14ac:dyDescent="0.3">
      <c r="L825" s="5"/>
      <c r="M825" s="5"/>
      <c r="N825" s="5"/>
      <c r="O825" s="5"/>
      <c r="P825" s="5"/>
      <c r="Q825" s="5"/>
      <c r="R825" s="5"/>
      <c r="S825" s="5"/>
      <c r="T825" s="5"/>
      <c r="U825" s="5"/>
    </row>
    <row r="826" spans="12:21" s="1" customFormat="1" x14ac:dyDescent="0.3">
      <c r="L826" s="5"/>
      <c r="M826" s="5"/>
      <c r="N826" s="5"/>
      <c r="O826" s="5"/>
      <c r="P826" s="5"/>
      <c r="Q826" s="5"/>
      <c r="R826" s="5"/>
      <c r="S826" s="5"/>
      <c r="T826" s="5"/>
      <c r="U826" s="5"/>
    </row>
    <row r="827" spans="12:21" s="1" customFormat="1" x14ac:dyDescent="0.3">
      <c r="L827" s="5"/>
      <c r="M827" s="5"/>
      <c r="N827" s="5"/>
      <c r="O827" s="5"/>
      <c r="P827" s="5"/>
      <c r="Q827" s="5"/>
      <c r="R827" s="5"/>
      <c r="S827" s="5"/>
      <c r="T827" s="5"/>
      <c r="U827" s="5"/>
    </row>
    <row r="828" spans="12:21" s="1" customFormat="1" x14ac:dyDescent="0.3">
      <c r="L828" s="5"/>
      <c r="M828" s="5"/>
      <c r="N828" s="5"/>
      <c r="O828" s="5"/>
      <c r="P828" s="5"/>
      <c r="Q828" s="5"/>
      <c r="R828" s="5"/>
      <c r="S828" s="5"/>
      <c r="T828" s="5"/>
      <c r="U828" s="5"/>
    </row>
    <row r="829" spans="12:21" s="1" customFormat="1" x14ac:dyDescent="0.3">
      <c r="L829" s="5"/>
      <c r="M829" s="5"/>
      <c r="N829" s="5"/>
      <c r="O829" s="5"/>
      <c r="P829" s="5"/>
      <c r="Q829" s="5"/>
      <c r="R829" s="5"/>
      <c r="S829" s="5"/>
      <c r="T829" s="5"/>
      <c r="U829" s="5"/>
    </row>
    <row r="830" spans="12:21" s="1" customFormat="1" x14ac:dyDescent="0.3">
      <c r="L830" s="5"/>
      <c r="M830" s="5"/>
      <c r="N830" s="5"/>
      <c r="O830" s="5"/>
      <c r="P830" s="5"/>
      <c r="Q830" s="5"/>
      <c r="R830" s="5"/>
      <c r="S830" s="5"/>
      <c r="T830" s="5"/>
      <c r="U830" s="5"/>
    </row>
    <row r="831" spans="12:21" s="1" customFormat="1" x14ac:dyDescent="0.3">
      <c r="L831" s="5"/>
      <c r="M831" s="5"/>
      <c r="N831" s="5"/>
      <c r="O831" s="5"/>
      <c r="P831" s="5"/>
      <c r="Q831" s="5"/>
      <c r="R831" s="5"/>
      <c r="S831" s="5"/>
      <c r="T831" s="5"/>
      <c r="U831" s="5"/>
    </row>
    <row r="832" spans="12:21" s="1" customFormat="1" x14ac:dyDescent="0.3">
      <c r="L832" s="5"/>
      <c r="M832" s="5"/>
      <c r="N832" s="5"/>
      <c r="O832" s="5"/>
      <c r="P832" s="5"/>
      <c r="Q832" s="5"/>
      <c r="R832" s="5"/>
      <c r="S832" s="5"/>
      <c r="T832" s="5"/>
      <c r="U832" s="5"/>
    </row>
    <row r="833" spans="12:21" s="1" customFormat="1" x14ac:dyDescent="0.3">
      <c r="L833" s="5"/>
      <c r="M833" s="5"/>
      <c r="N833" s="5"/>
      <c r="O833" s="5"/>
      <c r="P833" s="5"/>
      <c r="Q833" s="5"/>
      <c r="R833" s="5"/>
      <c r="S833" s="5"/>
      <c r="T833" s="5"/>
      <c r="U833" s="5"/>
    </row>
    <row r="834" spans="12:21" s="1" customFormat="1" x14ac:dyDescent="0.3">
      <c r="L834" s="5"/>
      <c r="M834" s="5"/>
      <c r="N834" s="5"/>
      <c r="O834" s="5"/>
      <c r="P834" s="5"/>
      <c r="Q834" s="5"/>
      <c r="R834" s="5"/>
      <c r="S834" s="5"/>
      <c r="T834" s="5"/>
      <c r="U834" s="5"/>
    </row>
    <row r="835" spans="12:21" s="1" customFormat="1" x14ac:dyDescent="0.3">
      <c r="L835" s="5"/>
      <c r="M835" s="5"/>
      <c r="N835" s="5"/>
      <c r="O835" s="5"/>
      <c r="P835" s="5"/>
      <c r="Q835" s="5"/>
      <c r="R835" s="5"/>
      <c r="S835" s="5"/>
      <c r="T835" s="5"/>
      <c r="U835" s="5"/>
    </row>
    <row r="836" spans="12:21" s="1" customFormat="1" x14ac:dyDescent="0.3">
      <c r="L836" s="5"/>
      <c r="M836" s="5"/>
      <c r="N836" s="5"/>
      <c r="O836" s="5"/>
      <c r="P836" s="5"/>
      <c r="Q836" s="5"/>
      <c r="R836" s="5"/>
      <c r="S836" s="5"/>
      <c r="T836" s="5"/>
      <c r="U836" s="5"/>
    </row>
    <row r="837" spans="12:21" s="1" customFormat="1" x14ac:dyDescent="0.3">
      <c r="L837" s="5"/>
      <c r="M837" s="5"/>
      <c r="N837" s="5"/>
      <c r="O837" s="5"/>
      <c r="P837" s="5"/>
      <c r="Q837" s="5"/>
      <c r="R837" s="5"/>
      <c r="S837" s="5"/>
      <c r="T837" s="5"/>
      <c r="U837" s="5"/>
    </row>
    <row r="838" spans="12:21" s="1" customFormat="1" x14ac:dyDescent="0.3">
      <c r="L838" s="5"/>
      <c r="M838" s="5"/>
      <c r="N838" s="5"/>
      <c r="O838" s="5"/>
      <c r="P838" s="5"/>
      <c r="Q838" s="5"/>
      <c r="R838" s="5"/>
      <c r="S838" s="5"/>
      <c r="T838" s="5"/>
      <c r="U838" s="5"/>
    </row>
    <row r="839" spans="12:21" s="1" customFormat="1" x14ac:dyDescent="0.3">
      <c r="L839" s="5"/>
      <c r="M839" s="5"/>
      <c r="N839" s="5"/>
      <c r="O839" s="5"/>
      <c r="P839" s="5"/>
      <c r="Q839" s="5"/>
      <c r="R839" s="5"/>
      <c r="S839" s="5"/>
      <c r="T839" s="5"/>
      <c r="U839" s="5"/>
    </row>
    <row r="840" spans="12:21" s="1" customFormat="1" x14ac:dyDescent="0.3">
      <c r="L840" s="5"/>
      <c r="M840" s="5"/>
      <c r="N840" s="5"/>
      <c r="O840" s="5"/>
      <c r="P840" s="5"/>
      <c r="Q840" s="5"/>
      <c r="R840" s="5"/>
      <c r="S840" s="5"/>
      <c r="T840" s="5"/>
      <c r="U840" s="5"/>
    </row>
    <row r="841" spans="12:21" s="1" customFormat="1" x14ac:dyDescent="0.3">
      <c r="L841" s="5"/>
      <c r="M841" s="5"/>
      <c r="N841" s="5"/>
      <c r="O841" s="5"/>
      <c r="P841" s="5"/>
      <c r="Q841" s="5"/>
      <c r="R841" s="5"/>
      <c r="S841" s="5"/>
      <c r="T841" s="5"/>
      <c r="U841" s="5"/>
    </row>
    <row r="842" spans="12:21" s="1" customFormat="1" x14ac:dyDescent="0.3">
      <c r="L842" s="5"/>
      <c r="M842" s="5"/>
      <c r="N842" s="5"/>
      <c r="O842" s="5"/>
      <c r="P842" s="5"/>
      <c r="Q842" s="5"/>
      <c r="R842" s="5"/>
      <c r="S842" s="5"/>
      <c r="T842" s="5"/>
      <c r="U842" s="5"/>
    </row>
    <row r="843" spans="12:21" s="1" customFormat="1" x14ac:dyDescent="0.3">
      <c r="L843" s="5"/>
      <c r="M843" s="5"/>
      <c r="N843" s="5"/>
      <c r="O843" s="5"/>
      <c r="P843" s="5"/>
      <c r="Q843" s="5"/>
      <c r="R843" s="5"/>
      <c r="S843" s="5"/>
      <c r="T843" s="5"/>
      <c r="U843" s="5"/>
    </row>
    <row r="844" spans="12:21" s="1" customFormat="1" x14ac:dyDescent="0.3">
      <c r="L844" s="5"/>
      <c r="M844" s="5"/>
      <c r="N844" s="5"/>
      <c r="O844" s="5"/>
      <c r="P844" s="5"/>
      <c r="Q844" s="5"/>
      <c r="R844" s="5"/>
      <c r="S844" s="5"/>
      <c r="T844" s="5"/>
      <c r="U844" s="5"/>
    </row>
    <row r="845" spans="12:21" s="1" customFormat="1" x14ac:dyDescent="0.3">
      <c r="L845" s="5"/>
      <c r="M845" s="5"/>
      <c r="N845" s="5"/>
      <c r="O845" s="5"/>
      <c r="P845" s="5"/>
      <c r="Q845" s="5"/>
      <c r="R845" s="5"/>
      <c r="S845" s="5"/>
      <c r="T845" s="5"/>
      <c r="U845" s="5"/>
    </row>
    <row r="846" spans="12:21" s="1" customFormat="1" x14ac:dyDescent="0.3">
      <c r="L846" s="5"/>
      <c r="M846" s="5"/>
      <c r="N846" s="5"/>
      <c r="O846" s="5"/>
      <c r="P846" s="5"/>
      <c r="Q846" s="5"/>
      <c r="R846" s="5"/>
      <c r="S846" s="5"/>
      <c r="T846" s="5"/>
      <c r="U846" s="5"/>
    </row>
    <row r="847" spans="12:21" s="1" customFormat="1" x14ac:dyDescent="0.3">
      <c r="L847" s="5"/>
      <c r="M847" s="5"/>
      <c r="N847" s="5"/>
      <c r="O847" s="5"/>
      <c r="P847" s="5"/>
      <c r="Q847" s="5"/>
      <c r="R847" s="5"/>
      <c r="S847" s="5"/>
      <c r="T847" s="5"/>
      <c r="U847" s="5"/>
    </row>
    <row r="848" spans="12:21" s="1" customFormat="1" x14ac:dyDescent="0.3">
      <c r="L848" s="5"/>
      <c r="M848" s="5"/>
      <c r="N848" s="5"/>
      <c r="O848" s="5"/>
      <c r="P848" s="5"/>
      <c r="Q848" s="5"/>
      <c r="R848" s="5"/>
      <c r="S848" s="5"/>
      <c r="T848" s="5"/>
      <c r="U848" s="5"/>
    </row>
    <row r="849" spans="12:21" s="1" customFormat="1" x14ac:dyDescent="0.3">
      <c r="L849" s="5"/>
      <c r="M849" s="5"/>
      <c r="N849" s="5"/>
      <c r="O849" s="5"/>
      <c r="P849" s="5"/>
      <c r="Q849" s="5"/>
      <c r="R849" s="5"/>
      <c r="S849" s="5"/>
      <c r="T849" s="5"/>
      <c r="U849" s="5"/>
    </row>
    <row r="850" spans="12:21" s="1" customFormat="1" x14ac:dyDescent="0.3">
      <c r="L850" s="5"/>
      <c r="M850" s="5"/>
      <c r="N850" s="5"/>
      <c r="O850" s="5"/>
      <c r="P850" s="5"/>
      <c r="Q850" s="5"/>
      <c r="R850" s="5"/>
      <c r="S850" s="5"/>
      <c r="T850" s="5"/>
      <c r="U850" s="5"/>
    </row>
    <row r="851" spans="12:21" s="1" customFormat="1" x14ac:dyDescent="0.3">
      <c r="L851" s="5"/>
      <c r="M851" s="5"/>
      <c r="N851" s="5"/>
      <c r="O851" s="5"/>
      <c r="P851" s="5"/>
      <c r="Q851" s="5"/>
      <c r="R851" s="5"/>
      <c r="S851" s="5"/>
      <c r="T851" s="5"/>
      <c r="U851" s="5"/>
    </row>
    <row r="852" spans="12:21" s="1" customFormat="1" x14ac:dyDescent="0.3">
      <c r="L852" s="5"/>
      <c r="M852" s="5"/>
      <c r="N852" s="5"/>
      <c r="O852" s="5"/>
      <c r="P852" s="5"/>
      <c r="Q852" s="5"/>
      <c r="R852" s="5"/>
      <c r="S852" s="5"/>
      <c r="T852" s="5"/>
      <c r="U852" s="5"/>
    </row>
    <row r="853" spans="12:21" s="1" customFormat="1" x14ac:dyDescent="0.3">
      <c r="L853" s="5"/>
      <c r="M853" s="5"/>
      <c r="N853" s="5"/>
      <c r="O853" s="5"/>
      <c r="P853" s="5"/>
      <c r="Q853" s="5"/>
      <c r="R853" s="5"/>
      <c r="S853" s="5"/>
      <c r="T853" s="5"/>
      <c r="U853" s="5"/>
    </row>
    <row r="854" spans="12:21" s="1" customFormat="1" x14ac:dyDescent="0.3">
      <c r="L854" s="5"/>
      <c r="M854" s="5"/>
      <c r="N854" s="5"/>
      <c r="O854" s="5"/>
      <c r="P854" s="5"/>
      <c r="Q854" s="5"/>
      <c r="R854" s="5"/>
      <c r="S854" s="5"/>
      <c r="T854" s="5"/>
      <c r="U854" s="5"/>
    </row>
    <row r="855" spans="12:21" s="1" customFormat="1" x14ac:dyDescent="0.3">
      <c r="L855" s="5"/>
      <c r="M855" s="5"/>
      <c r="N855" s="5"/>
      <c r="O855" s="5"/>
      <c r="P855" s="5"/>
      <c r="Q855" s="5"/>
      <c r="R855" s="5"/>
      <c r="S855" s="5"/>
      <c r="T855" s="5"/>
      <c r="U855" s="5"/>
    </row>
    <row r="856" spans="12:21" s="1" customFormat="1" x14ac:dyDescent="0.3">
      <c r="L856" s="5"/>
      <c r="M856" s="5"/>
      <c r="N856" s="5"/>
      <c r="O856" s="5"/>
      <c r="P856" s="5"/>
      <c r="Q856" s="5"/>
      <c r="R856" s="5"/>
      <c r="S856" s="5"/>
      <c r="T856" s="5"/>
      <c r="U856" s="5"/>
    </row>
    <row r="857" spans="12:21" s="1" customFormat="1" x14ac:dyDescent="0.3">
      <c r="L857" s="5"/>
      <c r="M857" s="5"/>
      <c r="N857" s="5"/>
      <c r="O857" s="5"/>
      <c r="P857" s="5"/>
      <c r="Q857" s="5"/>
      <c r="R857" s="5"/>
      <c r="S857" s="5"/>
      <c r="T857" s="5"/>
      <c r="U857" s="5"/>
    </row>
    <row r="858" spans="12:21" s="1" customFormat="1" x14ac:dyDescent="0.3">
      <c r="L858" s="5"/>
      <c r="M858" s="5"/>
      <c r="N858" s="5"/>
      <c r="O858" s="5"/>
      <c r="P858" s="5"/>
      <c r="Q858" s="5"/>
      <c r="R858" s="5"/>
      <c r="S858" s="5"/>
      <c r="T858" s="5"/>
      <c r="U858" s="5"/>
    </row>
    <row r="859" spans="12:21" s="1" customFormat="1" x14ac:dyDescent="0.3">
      <c r="L859" s="5"/>
      <c r="M859" s="5"/>
      <c r="N859" s="5"/>
      <c r="O859" s="5"/>
      <c r="P859" s="5"/>
      <c r="Q859" s="5"/>
      <c r="R859" s="5"/>
      <c r="S859" s="5"/>
      <c r="T859" s="5"/>
      <c r="U859" s="5"/>
    </row>
    <row r="860" spans="12:21" s="1" customFormat="1" x14ac:dyDescent="0.3">
      <c r="L860" s="5"/>
      <c r="M860" s="5"/>
      <c r="N860" s="5"/>
      <c r="O860" s="5"/>
      <c r="P860" s="5"/>
      <c r="Q860" s="5"/>
      <c r="R860" s="5"/>
      <c r="S860" s="5"/>
      <c r="T860" s="5"/>
      <c r="U860" s="5"/>
    </row>
    <row r="861" spans="12:21" s="1" customFormat="1" x14ac:dyDescent="0.3">
      <c r="L861" s="5"/>
      <c r="M861" s="5"/>
      <c r="N861" s="5"/>
      <c r="O861" s="5"/>
      <c r="P861" s="5"/>
      <c r="Q861" s="5"/>
      <c r="R861" s="5"/>
      <c r="S861" s="5"/>
      <c r="T861" s="5"/>
      <c r="U861" s="5"/>
    </row>
    <row r="862" spans="12:21" s="1" customFormat="1" x14ac:dyDescent="0.3">
      <c r="L862" s="5"/>
      <c r="M862" s="5"/>
      <c r="N862" s="5"/>
      <c r="O862" s="5"/>
      <c r="P862" s="5"/>
      <c r="Q862" s="5"/>
      <c r="R862" s="5"/>
      <c r="S862" s="5"/>
      <c r="T862" s="5"/>
      <c r="U862" s="5"/>
    </row>
    <row r="863" spans="12:21" s="1" customFormat="1" x14ac:dyDescent="0.3">
      <c r="L863" s="5"/>
      <c r="M863" s="5"/>
      <c r="N863" s="5"/>
      <c r="O863" s="5"/>
      <c r="P863" s="5"/>
      <c r="Q863" s="5"/>
      <c r="R863" s="5"/>
      <c r="S863" s="5"/>
      <c r="T863" s="5"/>
      <c r="U863" s="5"/>
    </row>
    <row r="864" spans="12:21" s="1" customFormat="1" x14ac:dyDescent="0.3">
      <c r="L864" s="5"/>
      <c r="M864" s="5"/>
      <c r="N864" s="5"/>
      <c r="O864" s="5"/>
      <c r="P864" s="5"/>
      <c r="Q864" s="5"/>
      <c r="R864" s="5"/>
      <c r="S864" s="5"/>
      <c r="T864" s="5"/>
      <c r="U864" s="5"/>
    </row>
    <row r="865" spans="12:21" s="1" customFormat="1" x14ac:dyDescent="0.3">
      <c r="L865" s="5"/>
      <c r="M865" s="5"/>
      <c r="N865" s="5"/>
      <c r="O865" s="5"/>
      <c r="P865" s="5"/>
      <c r="Q865" s="5"/>
      <c r="R865" s="5"/>
      <c r="S865" s="5"/>
      <c r="T865" s="5"/>
      <c r="U865" s="5"/>
    </row>
    <row r="866" spans="12:21" s="1" customFormat="1" x14ac:dyDescent="0.3">
      <c r="L866" s="5"/>
      <c r="M866" s="5"/>
      <c r="N866" s="5"/>
      <c r="O866" s="5"/>
      <c r="P866" s="5"/>
      <c r="Q866" s="5"/>
      <c r="R866" s="5"/>
      <c r="S866" s="5"/>
      <c r="T866" s="5"/>
      <c r="U866" s="5"/>
    </row>
    <row r="867" spans="12:21" s="1" customFormat="1" x14ac:dyDescent="0.3">
      <c r="L867" s="5"/>
      <c r="M867" s="5"/>
      <c r="N867" s="5"/>
      <c r="O867" s="5"/>
      <c r="P867" s="5"/>
      <c r="Q867" s="5"/>
      <c r="R867" s="5"/>
      <c r="S867" s="5"/>
      <c r="T867" s="5"/>
      <c r="U867" s="5"/>
    </row>
    <row r="868" spans="12:21" s="1" customFormat="1" x14ac:dyDescent="0.3">
      <c r="L868" s="5"/>
      <c r="M868" s="5"/>
      <c r="N868" s="5"/>
      <c r="O868" s="5"/>
      <c r="P868" s="5"/>
      <c r="Q868" s="5"/>
      <c r="R868" s="5"/>
      <c r="S868" s="5"/>
      <c r="T868" s="5"/>
      <c r="U868" s="5"/>
    </row>
    <row r="869" spans="12:21" s="1" customFormat="1" x14ac:dyDescent="0.3">
      <c r="L869" s="5"/>
      <c r="M869" s="5"/>
      <c r="N869" s="5"/>
      <c r="O869" s="5"/>
      <c r="P869" s="5"/>
      <c r="Q869" s="5"/>
      <c r="R869" s="5"/>
      <c r="S869" s="5"/>
      <c r="T869" s="5"/>
      <c r="U869" s="5"/>
    </row>
    <row r="870" spans="12:21" s="1" customFormat="1" x14ac:dyDescent="0.3">
      <c r="L870" s="5"/>
      <c r="M870" s="5"/>
      <c r="N870" s="5"/>
      <c r="O870" s="5"/>
      <c r="P870" s="5"/>
      <c r="Q870" s="5"/>
      <c r="R870" s="5"/>
      <c r="S870" s="5"/>
      <c r="T870" s="5"/>
      <c r="U870" s="5"/>
    </row>
    <row r="871" spans="12:21" s="1" customFormat="1" x14ac:dyDescent="0.3">
      <c r="L871" s="5"/>
      <c r="M871" s="5"/>
      <c r="N871" s="5"/>
      <c r="O871" s="5"/>
      <c r="P871" s="5"/>
      <c r="Q871" s="5"/>
      <c r="R871" s="5"/>
      <c r="S871" s="5"/>
      <c r="T871" s="5"/>
      <c r="U871" s="5"/>
    </row>
    <row r="872" spans="12:21" s="1" customFormat="1" x14ac:dyDescent="0.3">
      <c r="L872" s="5"/>
      <c r="M872" s="5"/>
      <c r="N872" s="5"/>
      <c r="O872" s="5"/>
      <c r="P872" s="5"/>
      <c r="Q872" s="5"/>
      <c r="R872" s="5"/>
      <c r="S872" s="5"/>
      <c r="T872" s="5"/>
      <c r="U872" s="5"/>
    </row>
    <row r="873" spans="12:21" s="1" customFormat="1" x14ac:dyDescent="0.3">
      <c r="L873" s="5"/>
      <c r="M873" s="5"/>
      <c r="N873" s="5"/>
      <c r="O873" s="5"/>
      <c r="P873" s="5"/>
      <c r="Q873" s="5"/>
      <c r="R873" s="5"/>
      <c r="S873" s="5"/>
      <c r="T873" s="5"/>
      <c r="U873" s="5"/>
    </row>
    <row r="874" spans="12:21" s="1" customFormat="1" x14ac:dyDescent="0.3">
      <c r="L874" s="5"/>
      <c r="M874" s="5"/>
      <c r="N874" s="5"/>
      <c r="O874" s="5"/>
      <c r="P874" s="5"/>
      <c r="Q874" s="5"/>
      <c r="R874" s="5"/>
      <c r="S874" s="5"/>
      <c r="T874" s="5"/>
      <c r="U874" s="5"/>
    </row>
    <row r="875" spans="12:21" s="1" customFormat="1" x14ac:dyDescent="0.3">
      <c r="L875" s="5"/>
      <c r="M875" s="5"/>
      <c r="N875" s="5"/>
      <c r="O875" s="5"/>
      <c r="P875" s="5"/>
      <c r="Q875" s="5"/>
      <c r="R875" s="5"/>
      <c r="S875" s="5"/>
      <c r="T875" s="5"/>
      <c r="U875" s="5"/>
    </row>
    <row r="876" spans="12:21" s="1" customFormat="1" x14ac:dyDescent="0.3">
      <c r="L876" s="5"/>
      <c r="M876" s="5"/>
      <c r="N876" s="5"/>
      <c r="O876" s="5"/>
      <c r="P876" s="5"/>
      <c r="Q876" s="5"/>
      <c r="R876" s="5"/>
      <c r="S876" s="5"/>
      <c r="T876" s="5"/>
      <c r="U876" s="5"/>
    </row>
    <row r="877" spans="12:21" s="1" customFormat="1" x14ac:dyDescent="0.3">
      <c r="L877" s="5"/>
      <c r="M877" s="5"/>
      <c r="N877" s="5"/>
      <c r="O877" s="5"/>
      <c r="P877" s="5"/>
      <c r="Q877" s="5"/>
      <c r="R877" s="5"/>
      <c r="S877" s="5"/>
      <c r="T877" s="5"/>
      <c r="U877" s="5"/>
    </row>
    <row r="878" spans="12:21" s="1" customFormat="1" x14ac:dyDescent="0.3">
      <c r="L878" s="5"/>
      <c r="M878" s="5"/>
      <c r="N878" s="5"/>
      <c r="O878" s="5"/>
      <c r="P878" s="5"/>
      <c r="Q878" s="5"/>
      <c r="R878" s="5"/>
      <c r="S878" s="5"/>
      <c r="T878" s="5"/>
      <c r="U878" s="5"/>
    </row>
    <row r="879" spans="12:21" s="1" customFormat="1" x14ac:dyDescent="0.3">
      <c r="L879" s="5"/>
      <c r="M879" s="5"/>
      <c r="N879" s="5"/>
      <c r="O879" s="5"/>
      <c r="P879" s="5"/>
      <c r="Q879" s="5"/>
      <c r="R879" s="5"/>
      <c r="S879" s="5"/>
      <c r="T879" s="5"/>
      <c r="U879" s="5"/>
    </row>
    <row r="880" spans="12:21" s="1" customFormat="1" x14ac:dyDescent="0.3">
      <c r="L880" s="5"/>
      <c r="M880" s="5"/>
      <c r="N880" s="5"/>
      <c r="O880" s="5"/>
      <c r="P880" s="5"/>
      <c r="Q880" s="5"/>
      <c r="R880" s="5"/>
      <c r="S880" s="5"/>
      <c r="T880" s="5"/>
      <c r="U880" s="5"/>
    </row>
    <row r="881" spans="12:21" s="1" customFormat="1" x14ac:dyDescent="0.3">
      <c r="L881" s="5"/>
      <c r="M881" s="5"/>
      <c r="N881" s="5"/>
      <c r="O881" s="5"/>
      <c r="P881" s="5"/>
      <c r="Q881" s="5"/>
      <c r="R881" s="5"/>
      <c r="S881" s="5"/>
      <c r="T881" s="5"/>
      <c r="U881" s="5"/>
    </row>
    <row r="882" spans="12:21" s="1" customFormat="1" x14ac:dyDescent="0.3">
      <c r="L882" s="5"/>
      <c r="M882" s="5"/>
      <c r="N882" s="5"/>
      <c r="O882" s="5"/>
      <c r="P882" s="5"/>
      <c r="Q882" s="5"/>
      <c r="R882" s="5"/>
      <c r="S882" s="5"/>
      <c r="T882" s="5"/>
      <c r="U882" s="5"/>
    </row>
    <row r="883" spans="12:21" s="1" customFormat="1" x14ac:dyDescent="0.3">
      <c r="L883" s="5"/>
      <c r="M883" s="5"/>
      <c r="N883" s="5"/>
      <c r="O883" s="5"/>
      <c r="P883" s="5"/>
      <c r="Q883" s="5"/>
      <c r="R883" s="5"/>
      <c r="S883" s="5"/>
      <c r="T883" s="5"/>
      <c r="U883" s="5"/>
    </row>
    <row r="884" spans="12:21" s="1" customFormat="1" x14ac:dyDescent="0.3">
      <c r="L884" s="5"/>
      <c r="M884" s="5"/>
      <c r="N884" s="5"/>
      <c r="O884" s="5"/>
      <c r="P884" s="5"/>
      <c r="Q884" s="5"/>
      <c r="R884" s="5"/>
      <c r="S884" s="5"/>
      <c r="T884" s="5"/>
      <c r="U884" s="5"/>
    </row>
    <row r="885" spans="12:21" s="1" customFormat="1" x14ac:dyDescent="0.3">
      <c r="L885" s="5"/>
      <c r="M885" s="5"/>
      <c r="N885" s="5"/>
      <c r="O885" s="5"/>
      <c r="P885" s="5"/>
      <c r="Q885" s="5"/>
      <c r="R885" s="5"/>
      <c r="S885" s="5"/>
      <c r="T885" s="5"/>
      <c r="U885" s="5"/>
    </row>
    <row r="886" spans="12:21" s="1" customFormat="1" x14ac:dyDescent="0.3">
      <c r="L886" s="5"/>
      <c r="M886" s="5"/>
      <c r="N886" s="5"/>
      <c r="O886" s="5"/>
      <c r="P886" s="5"/>
      <c r="Q886" s="5"/>
      <c r="R886" s="5"/>
      <c r="S886" s="5"/>
      <c r="T886" s="5"/>
      <c r="U886" s="5"/>
    </row>
    <row r="887" spans="12:21" s="1" customFormat="1" x14ac:dyDescent="0.3">
      <c r="L887" s="5"/>
      <c r="M887" s="5"/>
      <c r="N887" s="5"/>
      <c r="O887" s="5"/>
      <c r="P887" s="5"/>
      <c r="Q887" s="5"/>
      <c r="R887" s="5"/>
      <c r="S887" s="5"/>
      <c r="T887" s="5"/>
      <c r="U887" s="5"/>
    </row>
    <row r="888" spans="12:21" s="1" customFormat="1" x14ac:dyDescent="0.3">
      <c r="L888" s="5"/>
      <c r="M888" s="5"/>
      <c r="N888" s="5"/>
      <c r="O888" s="5"/>
      <c r="P888" s="5"/>
      <c r="Q888" s="5"/>
      <c r="R888" s="5"/>
      <c r="S888" s="5"/>
      <c r="T888" s="5"/>
      <c r="U888" s="5"/>
    </row>
    <row r="889" spans="12:21" s="1" customFormat="1" x14ac:dyDescent="0.3">
      <c r="L889" s="5"/>
      <c r="M889" s="5"/>
      <c r="N889" s="5"/>
      <c r="O889" s="5"/>
      <c r="P889" s="5"/>
      <c r="Q889" s="5"/>
      <c r="R889" s="5"/>
      <c r="S889" s="5"/>
      <c r="T889" s="5"/>
      <c r="U889" s="5"/>
    </row>
    <row r="890" spans="12:21" s="1" customFormat="1" x14ac:dyDescent="0.3">
      <c r="L890" s="5"/>
      <c r="M890" s="5"/>
      <c r="N890" s="5"/>
      <c r="O890" s="5"/>
      <c r="P890" s="5"/>
      <c r="Q890" s="5"/>
      <c r="R890" s="5"/>
      <c r="S890" s="5"/>
      <c r="T890" s="5"/>
      <c r="U890" s="5"/>
    </row>
    <row r="891" spans="12:21" s="1" customFormat="1" x14ac:dyDescent="0.3">
      <c r="L891" s="5"/>
      <c r="M891" s="5"/>
      <c r="N891" s="5"/>
      <c r="O891" s="5"/>
      <c r="P891" s="5"/>
      <c r="Q891" s="5"/>
      <c r="R891" s="5"/>
      <c r="S891" s="5"/>
      <c r="T891" s="5"/>
      <c r="U891" s="5"/>
    </row>
    <row r="892" spans="12:21" s="1" customFormat="1" x14ac:dyDescent="0.3">
      <c r="L892" s="5"/>
      <c r="M892" s="5"/>
      <c r="N892" s="5"/>
      <c r="O892" s="5"/>
      <c r="P892" s="5"/>
      <c r="Q892" s="5"/>
      <c r="R892" s="5"/>
      <c r="S892" s="5"/>
      <c r="T892" s="5"/>
      <c r="U892" s="5"/>
    </row>
    <row r="893" spans="12:21" s="1" customFormat="1" x14ac:dyDescent="0.3">
      <c r="L893" s="5"/>
      <c r="M893" s="5"/>
      <c r="N893" s="5"/>
      <c r="O893" s="5"/>
      <c r="P893" s="5"/>
      <c r="Q893" s="5"/>
      <c r="R893" s="5"/>
      <c r="S893" s="5"/>
      <c r="T893" s="5"/>
      <c r="U893" s="5"/>
    </row>
    <row r="894" spans="12:21" s="1" customFormat="1" x14ac:dyDescent="0.3">
      <c r="L894" s="5"/>
      <c r="M894" s="5"/>
      <c r="N894" s="5"/>
      <c r="O894" s="5"/>
      <c r="P894" s="5"/>
      <c r="Q894" s="5"/>
      <c r="R894" s="5"/>
      <c r="S894" s="5"/>
      <c r="T894" s="5"/>
      <c r="U894" s="5"/>
    </row>
    <row r="895" spans="12:21" s="1" customFormat="1" x14ac:dyDescent="0.3">
      <c r="L895" s="5"/>
      <c r="M895" s="5"/>
      <c r="N895" s="5"/>
      <c r="O895" s="5"/>
      <c r="P895" s="5"/>
      <c r="Q895" s="5"/>
      <c r="R895" s="5"/>
      <c r="S895" s="5"/>
      <c r="T895" s="5"/>
      <c r="U895" s="5"/>
    </row>
    <row r="896" spans="12:21" s="1" customFormat="1" x14ac:dyDescent="0.3">
      <c r="L896" s="5"/>
      <c r="M896" s="5"/>
      <c r="N896" s="5"/>
      <c r="O896" s="5"/>
      <c r="P896" s="5"/>
      <c r="Q896" s="5"/>
      <c r="R896" s="5"/>
      <c r="S896" s="5"/>
      <c r="T896" s="5"/>
      <c r="U896" s="5"/>
    </row>
    <row r="897" spans="12:21" s="1" customFormat="1" x14ac:dyDescent="0.3">
      <c r="L897" s="5"/>
      <c r="M897" s="5"/>
      <c r="N897" s="5"/>
      <c r="O897" s="5"/>
      <c r="P897" s="5"/>
      <c r="Q897" s="5"/>
      <c r="R897" s="5"/>
      <c r="S897" s="5"/>
      <c r="T897" s="5"/>
      <c r="U897" s="5"/>
    </row>
    <row r="898" spans="12:21" s="1" customFormat="1" x14ac:dyDescent="0.3">
      <c r="L898" s="5"/>
      <c r="M898" s="5"/>
      <c r="N898" s="5"/>
      <c r="O898" s="5"/>
      <c r="P898" s="5"/>
      <c r="Q898" s="5"/>
      <c r="R898" s="5"/>
      <c r="S898" s="5"/>
      <c r="T898" s="5"/>
      <c r="U898" s="5"/>
    </row>
    <row r="899" spans="12:21" s="1" customFormat="1" x14ac:dyDescent="0.3">
      <c r="L899" s="5"/>
      <c r="M899" s="5"/>
      <c r="N899" s="5"/>
      <c r="O899" s="5"/>
      <c r="P899" s="5"/>
      <c r="Q899" s="5"/>
      <c r="R899" s="5"/>
      <c r="S899" s="5"/>
      <c r="T899" s="5"/>
      <c r="U899" s="5"/>
    </row>
    <row r="900" spans="12:21" s="1" customFormat="1" x14ac:dyDescent="0.3">
      <c r="L900" s="5"/>
      <c r="M900" s="5"/>
      <c r="N900" s="5"/>
      <c r="O900" s="5"/>
      <c r="P900" s="5"/>
      <c r="Q900" s="5"/>
      <c r="R900" s="5"/>
      <c r="S900" s="5"/>
      <c r="T900" s="5"/>
      <c r="U900" s="5"/>
    </row>
    <row r="901" spans="12:21" s="1" customFormat="1" x14ac:dyDescent="0.3">
      <c r="L901" s="5"/>
      <c r="M901" s="5"/>
      <c r="N901" s="5"/>
      <c r="O901" s="5"/>
      <c r="P901" s="5"/>
      <c r="Q901" s="5"/>
      <c r="R901" s="5"/>
      <c r="S901" s="5"/>
      <c r="T901" s="5"/>
      <c r="U901" s="5"/>
    </row>
    <row r="902" spans="12:21" s="1" customFormat="1" x14ac:dyDescent="0.3">
      <c r="L902" s="5"/>
      <c r="M902" s="5"/>
      <c r="N902" s="5"/>
      <c r="O902" s="5"/>
      <c r="P902" s="5"/>
      <c r="Q902" s="5"/>
      <c r="R902" s="5"/>
      <c r="S902" s="5"/>
      <c r="T902" s="5"/>
      <c r="U902" s="5"/>
    </row>
    <row r="903" spans="12:21" s="1" customFormat="1" x14ac:dyDescent="0.3">
      <c r="L903" s="5"/>
      <c r="M903" s="5"/>
      <c r="N903" s="5"/>
      <c r="O903" s="5"/>
      <c r="P903" s="5"/>
      <c r="Q903" s="5"/>
      <c r="R903" s="5"/>
      <c r="S903" s="5"/>
      <c r="T903" s="5"/>
      <c r="U903" s="5"/>
    </row>
    <row r="904" spans="12:21" s="1" customFormat="1" x14ac:dyDescent="0.3">
      <c r="L904" s="5"/>
      <c r="M904" s="5"/>
      <c r="N904" s="5"/>
      <c r="O904" s="5"/>
      <c r="P904" s="5"/>
      <c r="Q904" s="5"/>
      <c r="R904" s="5"/>
      <c r="S904" s="5"/>
      <c r="T904" s="5"/>
      <c r="U904" s="5"/>
    </row>
    <row r="905" spans="12:21" s="1" customFormat="1" x14ac:dyDescent="0.3">
      <c r="L905" s="5"/>
      <c r="M905" s="5"/>
      <c r="N905" s="5"/>
      <c r="O905" s="5"/>
      <c r="P905" s="5"/>
      <c r="Q905" s="5"/>
      <c r="R905" s="5"/>
      <c r="S905" s="5"/>
      <c r="T905" s="5"/>
      <c r="U905" s="5"/>
    </row>
    <row r="906" spans="12:21" s="1" customFormat="1" x14ac:dyDescent="0.3">
      <c r="L906" s="5"/>
      <c r="M906" s="5"/>
      <c r="N906" s="5"/>
      <c r="O906" s="5"/>
      <c r="P906" s="5"/>
      <c r="Q906" s="5"/>
      <c r="R906" s="5"/>
      <c r="S906" s="5"/>
      <c r="T906" s="5"/>
      <c r="U906" s="5"/>
    </row>
    <row r="907" spans="12:21" s="1" customFormat="1" x14ac:dyDescent="0.3">
      <c r="L907" s="5"/>
      <c r="M907" s="5"/>
      <c r="N907" s="5"/>
      <c r="O907" s="5"/>
      <c r="P907" s="5"/>
      <c r="Q907" s="5"/>
      <c r="R907" s="5"/>
      <c r="S907" s="5"/>
      <c r="T907" s="5"/>
      <c r="U907" s="5"/>
    </row>
    <row r="908" spans="12:21" s="1" customFormat="1" x14ac:dyDescent="0.3">
      <c r="L908" s="5"/>
      <c r="M908" s="5"/>
      <c r="N908" s="5"/>
      <c r="O908" s="5"/>
      <c r="P908" s="5"/>
      <c r="Q908" s="5"/>
      <c r="R908" s="5"/>
      <c r="S908" s="5"/>
      <c r="T908" s="5"/>
      <c r="U908" s="5"/>
    </row>
    <row r="909" spans="12:21" s="1" customFormat="1" x14ac:dyDescent="0.3">
      <c r="L909" s="5"/>
      <c r="M909" s="5"/>
      <c r="N909" s="5"/>
      <c r="O909" s="5"/>
      <c r="P909" s="5"/>
      <c r="Q909" s="5"/>
      <c r="R909" s="5"/>
      <c r="S909" s="5"/>
      <c r="T909" s="5"/>
      <c r="U909" s="5"/>
    </row>
    <row r="910" spans="12:21" s="1" customFormat="1" x14ac:dyDescent="0.3">
      <c r="L910" s="5"/>
      <c r="M910" s="5"/>
      <c r="N910" s="5"/>
      <c r="O910" s="5"/>
      <c r="P910" s="5"/>
      <c r="Q910" s="5"/>
      <c r="R910" s="5"/>
      <c r="S910" s="5"/>
      <c r="T910" s="5"/>
      <c r="U910" s="5"/>
    </row>
    <row r="911" spans="12:21" s="1" customFormat="1" x14ac:dyDescent="0.3">
      <c r="L911" s="5"/>
      <c r="M911" s="5"/>
      <c r="N911" s="5"/>
      <c r="O911" s="5"/>
      <c r="P911" s="5"/>
      <c r="Q911" s="5"/>
      <c r="R911" s="5"/>
      <c r="S911" s="5"/>
      <c r="T911" s="5"/>
      <c r="U911" s="5"/>
    </row>
    <row r="912" spans="12:21" s="1" customFormat="1" x14ac:dyDescent="0.3">
      <c r="L912" s="5"/>
      <c r="M912" s="5"/>
      <c r="N912" s="5"/>
      <c r="O912" s="5"/>
      <c r="P912" s="5"/>
      <c r="Q912" s="5"/>
      <c r="R912" s="5"/>
      <c r="S912" s="5"/>
      <c r="T912" s="5"/>
      <c r="U912" s="5"/>
    </row>
    <row r="913" spans="12:21" s="1" customFormat="1" x14ac:dyDescent="0.3">
      <c r="L913" s="5"/>
      <c r="M913" s="5"/>
      <c r="N913" s="5"/>
      <c r="O913" s="5"/>
      <c r="P913" s="5"/>
      <c r="Q913" s="5"/>
      <c r="R913" s="5"/>
      <c r="S913" s="5"/>
      <c r="T913" s="5"/>
      <c r="U913" s="5"/>
    </row>
    <row r="914" spans="12:21" s="1" customFormat="1" x14ac:dyDescent="0.3">
      <c r="L914" s="5"/>
      <c r="M914" s="5"/>
      <c r="N914" s="5"/>
      <c r="O914" s="5"/>
      <c r="P914" s="5"/>
      <c r="Q914" s="5"/>
      <c r="R914" s="5"/>
      <c r="S914" s="5"/>
      <c r="T914" s="5"/>
      <c r="U914" s="5"/>
    </row>
    <row r="915" spans="12:21" s="1" customFormat="1" x14ac:dyDescent="0.3">
      <c r="L915" s="5"/>
      <c r="M915" s="5"/>
      <c r="N915" s="5"/>
      <c r="O915" s="5"/>
      <c r="P915" s="5"/>
      <c r="Q915" s="5"/>
      <c r="R915" s="5"/>
      <c r="S915" s="5"/>
      <c r="T915" s="5"/>
      <c r="U915" s="5"/>
    </row>
    <row r="916" spans="12:21" s="1" customFormat="1" x14ac:dyDescent="0.3">
      <c r="L916" s="5"/>
      <c r="M916" s="5"/>
      <c r="N916" s="5"/>
      <c r="O916" s="5"/>
      <c r="P916" s="5"/>
      <c r="Q916" s="5"/>
      <c r="R916" s="5"/>
      <c r="S916" s="5"/>
      <c r="T916" s="5"/>
      <c r="U916" s="5"/>
    </row>
    <row r="917" spans="12:21" s="1" customFormat="1" x14ac:dyDescent="0.3">
      <c r="L917" s="5"/>
      <c r="M917" s="5"/>
      <c r="N917" s="5"/>
      <c r="O917" s="5"/>
      <c r="P917" s="5"/>
      <c r="Q917" s="5"/>
      <c r="R917" s="5"/>
      <c r="S917" s="5"/>
      <c r="T917" s="5"/>
      <c r="U917" s="5"/>
    </row>
    <row r="918" spans="12:21" s="1" customFormat="1" x14ac:dyDescent="0.3">
      <c r="L918" s="5"/>
      <c r="M918" s="5"/>
      <c r="N918" s="5"/>
      <c r="O918" s="5"/>
      <c r="P918" s="5"/>
      <c r="Q918" s="5"/>
      <c r="R918" s="5"/>
      <c r="S918" s="5"/>
      <c r="T918" s="5"/>
      <c r="U918" s="5"/>
    </row>
    <row r="919" spans="12:21" s="1" customFormat="1" x14ac:dyDescent="0.3">
      <c r="L919" s="5"/>
      <c r="M919" s="5"/>
      <c r="N919" s="5"/>
      <c r="O919" s="5"/>
      <c r="P919" s="5"/>
      <c r="Q919" s="5"/>
      <c r="R919" s="5"/>
      <c r="S919" s="5"/>
      <c r="T919" s="5"/>
      <c r="U919" s="5"/>
    </row>
    <row r="920" spans="12:21" s="1" customFormat="1" x14ac:dyDescent="0.3">
      <c r="L920" s="5"/>
      <c r="M920" s="5"/>
      <c r="N920" s="5"/>
      <c r="O920" s="5"/>
      <c r="P920" s="5"/>
      <c r="Q920" s="5"/>
      <c r="R920" s="5"/>
      <c r="S920" s="5"/>
      <c r="T920" s="5"/>
      <c r="U920" s="5"/>
    </row>
    <row r="921" spans="12:21" s="1" customFormat="1" x14ac:dyDescent="0.3">
      <c r="L921" s="5"/>
      <c r="M921" s="5"/>
      <c r="N921" s="5"/>
      <c r="O921" s="5"/>
      <c r="P921" s="5"/>
      <c r="Q921" s="5"/>
      <c r="R921" s="5"/>
      <c r="S921" s="5"/>
      <c r="T921" s="5"/>
      <c r="U921" s="5"/>
    </row>
    <row r="922" spans="12:21" s="1" customFormat="1" x14ac:dyDescent="0.3">
      <c r="L922" s="5"/>
      <c r="M922" s="5"/>
      <c r="N922" s="5"/>
      <c r="O922" s="5"/>
      <c r="P922" s="5"/>
      <c r="Q922" s="5"/>
      <c r="R922" s="5"/>
      <c r="S922" s="5"/>
      <c r="T922" s="5"/>
      <c r="U922" s="5"/>
    </row>
    <row r="923" spans="12:21" s="1" customFormat="1" x14ac:dyDescent="0.3">
      <c r="L923" s="5"/>
      <c r="M923" s="5"/>
      <c r="N923" s="5"/>
      <c r="O923" s="5"/>
      <c r="P923" s="5"/>
      <c r="Q923" s="5"/>
      <c r="R923" s="5"/>
      <c r="S923" s="5"/>
      <c r="T923" s="5"/>
      <c r="U923" s="5"/>
    </row>
    <row r="924" spans="12:21" s="1" customFormat="1" x14ac:dyDescent="0.3">
      <c r="L924" s="5"/>
      <c r="M924" s="5"/>
      <c r="N924" s="5"/>
      <c r="O924" s="5"/>
      <c r="P924" s="5"/>
      <c r="Q924" s="5"/>
      <c r="R924" s="5"/>
      <c r="S924" s="5"/>
      <c r="T924" s="5"/>
      <c r="U924" s="5"/>
    </row>
    <row r="925" spans="12:21" s="1" customFormat="1" x14ac:dyDescent="0.3">
      <c r="L925" s="5"/>
      <c r="M925" s="5"/>
      <c r="N925" s="5"/>
      <c r="O925" s="5"/>
      <c r="P925" s="5"/>
      <c r="Q925" s="5"/>
      <c r="R925" s="5"/>
      <c r="S925" s="5"/>
      <c r="T925" s="5"/>
      <c r="U925" s="5"/>
    </row>
    <row r="926" spans="12:21" s="1" customFormat="1" x14ac:dyDescent="0.3">
      <c r="L926" s="5"/>
      <c r="M926" s="5"/>
      <c r="N926" s="5"/>
      <c r="O926" s="5"/>
      <c r="P926" s="5"/>
      <c r="Q926" s="5"/>
      <c r="R926" s="5"/>
      <c r="S926" s="5"/>
      <c r="T926" s="5"/>
      <c r="U926" s="5"/>
    </row>
    <row r="927" spans="12:21" s="1" customFormat="1" x14ac:dyDescent="0.3">
      <c r="L927" s="5"/>
      <c r="M927" s="5"/>
      <c r="N927" s="5"/>
      <c r="O927" s="5"/>
      <c r="P927" s="5"/>
      <c r="Q927" s="5"/>
      <c r="R927" s="5"/>
      <c r="S927" s="5"/>
      <c r="T927" s="5"/>
      <c r="U927" s="5"/>
    </row>
    <row r="928" spans="12:21" s="1" customFormat="1" x14ac:dyDescent="0.3">
      <c r="L928" s="5"/>
      <c r="M928" s="5"/>
      <c r="N928" s="5"/>
      <c r="O928" s="5"/>
      <c r="P928" s="5"/>
      <c r="Q928" s="5"/>
      <c r="R928" s="5"/>
      <c r="S928" s="5"/>
      <c r="T928" s="5"/>
      <c r="U928" s="5"/>
    </row>
    <row r="929" spans="12:21" s="1" customFormat="1" x14ac:dyDescent="0.3">
      <c r="L929" s="5"/>
      <c r="M929" s="5"/>
      <c r="N929" s="5"/>
      <c r="O929" s="5"/>
      <c r="P929" s="5"/>
      <c r="Q929" s="5"/>
      <c r="R929" s="5"/>
      <c r="S929" s="5"/>
      <c r="T929" s="5"/>
      <c r="U929" s="5"/>
    </row>
    <row r="930" spans="12:21" s="1" customFormat="1" x14ac:dyDescent="0.3">
      <c r="L930" s="5"/>
      <c r="M930" s="5"/>
      <c r="N930" s="5"/>
      <c r="O930" s="5"/>
      <c r="P930" s="5"/>
      <c r="Q930" s="5"/>
      <c r="R930" s="5"/>
      <c r="S930" s="5"/>
      <c r="T930" s="5"/>
      <c r="U930" s="5"/>
    </row>
    <row r="931" spans="12:21" s="1" customFormat="1" x14ac:dyDescent="0.3">
      <c r="L931" s="5"/>
      <c r="M931" s="5"/>
      <c r="N931" s="5"/>
      <c r="O931" s="5"/>
      <c r="P931" s="5"/>
      <c r="Q931" s="5"/>
      <c r="R931" s="5"/>
      <c r="S931" s="5"/>
      <c r="T931" s="5"/>
      <c r="U931" s="5"/>
    </row>
    <row r="932" spans="12:21" s="1" customFormat="1" x14ac:dyDescent="0.3">
      <c r="L932" s="5"/>
      <c r="M932" s="5"/>
      <c r="N932" s="5"/>
      <c r="O932" s="5"/>
      <c r="P932" s="5"/>
      <c r="Q932" s="5"/>
      <c r="R932" s="5"/>
      <c r="S932" s="5"/>
      <c r="T932" s="5"/>
      <c r="U932" s="5"/>
    </row>
    <row r="933" spans="12:21" s="1" customFormat="1" x14ac:dyDescent="0.3">
      <c r="L933" s="5"/>
      <c r="M933" s="5"/>
      <c r="N933" s="5"/>
      <c r="O933" s="5"/>
      <c r="P933" s="5"/>
      <c r="Q933" s="5"/>
      <c r="R933" s="5"/>
      <c r="S933" s="5"/>
      <c r="T933" s="5"/>
      <c r="U933" s="5"/>
    </row>
    <row r="934" spans="12:21" s="1" customFormat="1" x14ac:dyDescent="0.3">
      <c r="L934" s="5"/>
      <c r="M934" s="5"/>
      <c r="N934" s="5"/>
      <c r="O934" s="5"/>
      <c r="P934" s="5"/>
      <c r="Q934" s="5"/>
      <c r="R934" s="5"/>
      <c r="S934" s="5"/>
      <c r="T934" s="5"/>
      <c r="U934" s="5"/>
    </row>
    <row r="935" spans="12:21" s="1" customFormat="1" x14ac:dyDescent="0.3">
      <c r="L935" s="5"/>
      <c r="M935" s="5"/>
      <c r="N935" s="5"/>
      <c r="O935" s="5"/>
      <c r="P935" s="5"/>
      <c r="Q935" s="5"/>
      <c r="R935" s="5"/>
      <c r="S935" s="5"/>
      <c r="T935" s="5"/>
      <c r="U935" s="5"/>
    </row>
    <row r="936" spans="12:21" s="1" customFormat="1" x14ac:dyDescent="0.3">
      <c r="L936" s="5"/>
      <c r="M936" s="5"/>
      <c r="N936" s="5"/>
      <c r="O936" s="5"/>
      <c r="P936" s="5"/>
      <c r="Q936" s="5"/>
      <c r="R936" s="5"/>
      <c r="S936" s="5"/>
      <c r="T936" s="5"/>
      <c r="U936" s="5"/>
    </row>
    <row r="937" spans="12:21" s="1" customFormat="1" x14ac:dyDescent="0.3">
      <c r="L937" s="5"/>
      <c r="M937" s="5"/>
      <c r="N937" s="5"/>
      <c r="O937" s="5"/>
      <c r="P937" s="5"/>
      <c r="Q937" s="5"/>
      <c r="R937" s="5"/>
      <c r="S937" s="5"/>
      <c r="T937" s="5"/>
      <c r="U937" s="5"/>
    </row>
    <row r="938" spans="12:21" s="1" customFormat="1" x14ac:dyDescent="0.3">
      <c r="L938" s="5"/>
      <c r="M938" s="5"/>
      <c r="N938" s="5"/>
      <c r="O938" s="5"/>
      <c r="P938" s="5"/>
      <c r="Q938" s="5"/>
      <c r="R938" s="5"/>
      <c r="S938" s="5"/>
      <c r="T938" s="5"/>
      <c r="U938" s="5"/>
    </row>
    <row r="939" spans="12:21" s="1" customFormat="1" x14ac:dyDescent="0.3">
      <c r="L939" s="5"/>
      <c r="M939" s="5"/>
      <c r="N939" s="5"/>
      <c r="O939" s="5"/>
      <c r="P939" s="5"/>
      <c r="Q939" s="5"/>
      <c r="R939" s="5"/>
      <c r="S939" s="5"/>
      <c r="T939" s="5"/>
      <c r="U939" s="5"/>
    </row>
    <row r="940" spans="12:21" s="1" customFormat="1" x14ac:dyDescent="0.3">
      <c r="L940" s="5"/>
      <c r="M940" s="5"/>
      <c r="N940" s="5"/>
      <c r="O940" s="5"/>
      <c r="P940" s="5"/>
      <c r="Q940" s="5"/>
      <c r="R940" s="5"/>
      <c r="S940" s="5"/>
      <c r="T940" s="5"/>
      <c r="U940" s="5"/>
    </row>
    <row r="941" spans="12:21" s="1" customFormat="1" x14ac:dyDescent="0.3">
      <c r="L941" s="5"/>
      <c r="M941" s="5"/>
      <c r="N941" s="5"/>
      <c r="O941" s="5"/>
      <c r="P941" s="5"/>
      <c r="Q941" s="5"/>
      <c r="R941" s="5"/>
      <c r="S941" s="5"/>
      <c r="T941" s="5"/>
      <c r="U941" s="5"/>
    </row>
    <row r="942" spans="12:21" s="1" customFormat="1" x14ac:dyDescent="0.3">
      <c r="L942" s="5"/>
      <c r="M942" s="5"/>
      <c r="N942" s="5"/>
      <c r="O942" s="5"/>
      <c r="P942" s="5"/>
      <c r="Q942" s="5"/>
      <c r="R942" s="5"/>
      <c r="S942" s="5"/>
      <c r="T942" s="5"/>
      <c r="U942" s="5"/>
    </row>
    <row r="943" spans="12:21" s="1" customFormat="1" x14ac:dyDescent="0.3">
      <c r="L943" s="5"/>
      <c r="M943" s="5"/>
      <c r="N943" s="5"/>
      <c r="O943" s="5"/>
      <c r="P943" s="5"/>
      <c r="Q943" s="5"/>
      <c r="R943" s="5"/>
      <c r="S943" s="5"/>
      <c r="T943" s="5"/>
      <c r="U943" s="5"/>
    </row>
    <row r="944" spans="12:21" s="1" customFormat="1" x14ac:dyDescent="0.3">
      <c r="L944" s="5"/>
      <c r="M944" s="5"/>
      <c r="N944" s="5"/>
      <c r="O944" s="5"/>
      <c r="P944" s="5"/>
      <c r="Q944" s="5"/>
      <c r="R944" s="5"/>
      <c r="S944" s="5"/>
      <c r="T944" s="5"/>
      <c r="U944" s="5"/>
    </row>
    <row r="945" spans="12:21" s="1" customFormat="1" x14ac:dyDescent="0.3">
      <c r="L945" s="5"/>
      <c r="M945" s="5"/>
      <c r="N945" s="5"/>
      <c r="O945" s="5"/>
      <c r="P945" s="5"/>
      <c r="Q945" s="5"/>
      <c r="R945" s="5"/>
      <c r="S945" s="5"/>
      <c r="T945" s="5"/>
      <c r="U945" s="5"/>
    </row>
    <row r="946" spans="12:21" s="1" customFormat="1" x14ac:dyDescent="0.3">
      <c r="L946" s="5"/>
      <c r="M946" s="5"/>
      <c r="N946" s="5"/>
      <c r="O946" s="5"/>
      <c r="P946" s="5"/>
      <c r="Q946" s="5"/>
      <c r="R946" s="5"/>
      <c r="S946" s="5"/>
      <c r="T946" s="5"/>
      <c r="U946" s="5"/>
    </row>
    <row r="947" spans="12:21" s="1" customFormat="1" x14ac:dyDescent="0.3">
      <c r="L947" s="5"/>
      <c r="M947" s="5"/>
      <c r="N947" s="5"/>
      <c r="O947" s="5"/>
      <c r="P947" s="5"/>
      <c r="Q947" s="5"/>
      <c r="R947" s="5"/>
      <c r="S947" s="5"/>
      <c r="T947" s="5"/>
      <c r="U947" s="5"/>
    </row>
    <row r="948" spans="12:21" s="1" customFormat="1" x14ac:dyDescent="0.3">
      <c r="L948" s="5"/>
      <c r="M948" s="5"/>
      <c r="N948" s="5"/>
      <c r="O948" s="5"/>
      <c r="P948" s="5"/>
      <c r="Q948" s="5"/>
      <c r="R948" s="5"/>
      <c r="S948" s="5"/>
      <c r="T948" s="5"/>
      <c r="U948" s="5"/>
    </row>
    <row r="949" spans="12:21" s="1" customFormat="1" x14ac:dyDescent="0.3">
      <c r="L949" s="5"/>
      <c r="M949" s="5"/>
      <c r="N949" s="5"/>
      <c r="O949" s="5"/>
      <c r="P949" s="5"/>
      <c r="Q949" s="5"/>
      <c r="R949" s="5"/>
      <c r="S949" s="5"/>
      <c r="T949" s="5"/>
      <c r="U949" s="5"/>
    </row>
    <row r="950" spans="12:21" s="1" customFormat="1" x14ac:dyDescent="0.3">
      <c r="L950" s="5"/>
      <c r="M950" s="5"/>
      <c r="N950" s="5"/>
      <c r="O950" s="5"/>
      <c r="P950" s="5"/>
      <c r="Q950" s="5"/>
      <c r="R950" s="5"/>
      <c r="S950" s="5"/>
      <c r="T950" s="5"/>
      <c r="U950" s="5"/>
    </row>
    <row r="951" spans="12:21" s="1" customFormat="1" x14ac:dyDescent="0.3">
      <c r="L951" s="5"/>
      <c r="M951" s="5"/>
      <c r="N951" s="5"/>
      <c r="O951" s="5"/>
      <c r="P951" s="5"/>
      <c r="Q951" s="5"/>
      <c r="R951" s="5"/>
      <c r="S951" s="5"/>
      <c r="T951" s="5"/>
      <c r="U951" s="5"/>
    </row>
    <row r="952" spans="12:21" s="1" customFormat="1" x14ac:dyDescent="0.3">
      <c r="L952" s="5"/>
      <c r="M952" s="5"/>
      <c r="N952" s="5"/>
      <c r="O952" s="5"/>
      <c r="P952" s="5"/>
      <c r="Q952" s="5"/>
      <c r="R952" s="5"/>
      <c r="S952" s="5"/>
      <c r="T952" s="5"/>
      <c r="U952" s="5"/>
    </row>
    <row r="953" spans="12:21" s="1" customFormat="1" x14ac:dyDescent="0.3">
      <c r="L953" s="5"/>
      <c r="M953" s="5"/>
      <c r="N953" s="5"/>
      <c r="O953" s="5"/>
      <c r="P953" s="5"/>
      <c r="Q953" s="5"/>
      <c r="R953" s="5"/>
      <c r="S953" s="5"/>
      <c r="T953" s="5"/>
      <c r="U953" s="5"/>
    </row>
    <row r="954" spans="12:21" s="1" customFormat="1" x14ac:dyDescent="0.3">
      <c r="L954" s="5"/>
      <c r="M954" s="5"/>
      <c r="N954" s="5"/>
      <c r="O954" s="5"/>
      <c r="P954" s="5"/>
      <c r="Q954" s="5"/>
      <c r="R954" s="5"/>
      <c r="S954" s="5"/>
      <c r="T954" s="5"/>
      <c r="U954" s="5"/>
    </row>
    <row r="955" spans="12:21" s="1" customFormat="1" x14ac:dyDescent="0.3">
      <c r="L955" s="5"/>
      <c r="M955" s="5"/>
      <c r="N955" s="5"/>
      <c r="O955" s="5"/>
      <c r="P955" s="5"/>
      <c r="Q955" s="5"/>
      <c r="R955" s="5"/>
      <c r="S955" s="5"/>
      <c r="T955" s="5"/>
      <c r="U955" s="5"/>
    </row>
    <row r="956" spans="12:21" s="1" customFormat="1" x14ac:dyDescent="0.3">
      <c r="L956" s="5"/>
      <c r="M956" s="5"/>
      <c r="N956" s="5"/>
      <c r="O956" s="5"/>
      <c r="P956" s="5"/>
      <c r="Q956" s="5"/>
      <c r="R956" s="5"/>
      <c r="S956" s="5"/>
      <c r="T956" s="5"/>
      <c r="U956" s="5"/>
    </row>
    <row r="957" spans="12:21" s="1" customFormat="1" x14ac:dyDescent="0.3">
      <c r="L957" s="5"/>
      <c r="M957" s="5"/>
      <c r="N957" s="5"/>
      <c r="O957" s="5"/>
      <c r="P957" s="5"/>
      <c r="Q957" s="5"/>
      <c r="R957" s="5"/>
      <c r="S957" s="5"/>
      <c r="T957" s="5"/>
      <c r="U957" s="5"/>
    </row>
    <row r="958" spans="12:21" s="1" customFormat="1" x14ac:dyDescent="0.3">
      <c r="L958" s="5"/>
      <c r="M958" s="5"/>
      <c r="N958" s="5"/>
      <c r="O958" s="5"/>
      <c r="P958" s="5"/>
      <c r="Q958" s="5"/>
      <c r="R958" s="5"/>
      <c r="S958" s="5"/>
      <c r="T958" s="5"/>
      <c r="U958" s="5"/>
    </row>
    <row r="959" spans="12:21" s="1" customFormat="1" x14ac:dyDescent="0.3">
      <c r="L959" s="5"/>
      <c r="M959" s="5"/>
      <c r="N959" s="5"/>
      <c r="O959" s="5"/>
      <c r="P959" s="5"/>
      <c r="Q959" s="5"/>
      <c r="R959" s="5"/>
      <c r="S959" s="5"/>
      <c r="T959" s="5"/>
      <c r="U959" s="5"/>
    </row>
    <row r="960" spans="12:21" s="1" customFormat="1" x14ac:dyDescent="0.3">
      <c r="L960" s="5"/>
      <c r="M960" s="5"/>
      <c r="N960" s="5"/>
      <c r="O960" s="5"/>
      <c r="P960" s="5"/>
      <c r="Q960" s="5"/>
      <c r="R960" s="5"/>
      <c r="S960" s="5"/>
      <c r="T960" s="5"/>
      <c r="U960" s="5"/>
    </row>
    <row r="961" spans="12:21" s="1" customFormat="1" x14ac:dyDescent="0.3">
      <c r="L961" s="5"/>
      <c r="M961" s="5"/>
      <c r="N961" s="5"/>
      <c r="O961" s="5"/>
      <c r="P961" s="5"/>
      <c r="Q961" s="5"/>
      <c r="R961" s="5"/>
      <c r="S961" s="5"/>
      <c r="T961" s="5"/>
      <c r="U961" s="5"/>
    </row>
    <row r="962" spans="12:21" s="1" customFormat="1" x14ac:dyDescent="0.3">
      <c r="L962" s="5"/>
      <c r="M962" s="5"/>
      <c r="N962" s="5"/>
      <c r="O962" s="5"/>
      <c r="P962" s="5"/>
      <c r="Q962" s="5"/>
      <c r="R962" s="5"/>
      <c r="S962" s="5"/>
      <c r="T962" s="5"/>
      <c r="U962" s="5"/>
    </row>
    <row r="963" spans="12:21" s="1" customFormat="1" x14ac:dyDescent="0.3">
      <c r="L963" s="5"/>
      <c r="M963" s="5"/>
      <c r="N963" s="5"/>
      <c r="O963" s="5"/>
      <c r="P963" s="5"/>
      <c r="Q963" s="5"/>
      <c r="R963" s="5"/>
      <c r="S963" s="5"/>
      <c r="T963" s="5"/>
      <c r="U963" s="5"/>
    </row>
    <row r="964" spans="12:21" s="1" customFormat="1" x14ac:dyDescent="0.3">
      <c r="L964" s="5"/>
      <c r="M964" s="5"/>
      <c r="N964" s="5"/>
      <c r="O964" s="5"/>
      <c r="P964" s="5"/>
      <c r="Q964" s="5"/>
      <c r="R964" s="5"/>
      <c r="S964" s="5"/>
      <c r="T964" s="5"/>
      <c r="U964" s="5"/>
    </row>
    <row r="965" spans="12:21" s="1" customFormat="1" x14ac:dyDescent="0.3">
      <c r="L965" s="5"/>
      <c r="M965" s="5"/>
      <c r="N965" s="5"/>
      <c r="O965" s="5"/>
      <c r="P965" s="5"/>
      <c r="Q965" s="5"/>
      <c r="R965" s="5"/>
      <c r="S965" s="5"/>
      <c r="T965" s="5"/>
      <c r="U965" s="5"/>
    </row>
    <row r="966" spans="12:21" s="1" customFormat="1" x14ac:dyDescent="0.3">
      <c r="L966" s="5"/>
      <c r="M966" s="5"/>
      <c r="N966" s="5"/>
      <c r="O966" s="5"/>
      <c r="P966" s="5"/>
      <c r="Q966" s="5"/>
      <c r="R966" s="5"/>
      <c r="S966" s="5"/>
      <c r="T966" s="5"/>
      <c r="U966" s="5"/>
    </row>
    <row r="967" spans="12:21" s="1" customFormat="1" x14ac:dyDescent="0.3">
      <c r="L967" s="5"/>
      <c r="M967" s="5"/>
      <c r="N967" s="5"/>
      <c r="O967" s="5"/>
      <c r="P967" s="5"/>
      <c r="Q967" s="5"/>
      <c r="R967" s="5"/>
      <c r="S967" s="5"/>
      <c r="T967" s="5"/>
      <c r="U967" s="5"/>
    </row>
    <row r="968" spans="12:21" s="1" customFormat="1" x14ac:dyDescent="0.3">
      <c r="L968" s="5"/>
      <c r="M968" s="5"/>
      <c r="N968" s="5"/>
      <c r="O968" s="5"/>
      <c r="P968" s="5"/>
      <c r="Q968" s="5"/>
      <c r="R968" s="5"/>
      <c r="S968" s="5"/>
      <c r="T968" s="5"/>
      <c r="U968" s="5"/>
    </row>
    <row r="969" spans="12:21" s="1" customFormat="1" x14ac:dyDescent="0.3">
      <c r="L969" s="5"/>
      <c r="M969" s="5"/>
      <c r="N969" s="5"/>
      <c r="O969" s="5"/>
      <c r="P969" s="5"/>
      <c r="Q969" s="5"/>
      <c r="R969" s="5"/>
      <c r="S969" s="5"/>
      <c r="T969" s="5"/>
      <c r="U969" s="5"/>
    </row>
    <row r="970" spans="12:21" s="1" customFormat="1" x14ac:dyDescent="0.3">
      <c r="L970" s="5"/>
      <c r="M970" s="5"/>
      <c r="N970" s="5"/>
      <c r="O970" s="5"/>
      <c r="P970" s="5"/>
      <c r="Q970" s="5"/>
      <c r="R970" s="5"/>
      <c r="S970" s="5"/>
      <c r="T970" s="5"/>
      <c r="U970" s="5"/>
    </row>
    <row r="971" spans="12:21" s="1" customFormat="1" x14ac:dyDescent="0.3">
      <c r="L971" s="5"/>
      <c r="M971" s="5"/>
      <c r="N971" s="5"/>
      <c r="O971" s="5"/>
      <c r="P971" s="5"/>
      <c r="Q971" s="5"/>
      <c r="R971" s="5"/>
      <c r="S971" s="5"/>
      <c r="T971" s="5"/>
      <c r="U971" s="5"/>
    </row>
    <row r="972" spans="12:21" s="1" customFormat="1" x14ac:dyDescent="0.3">
      <c r="L972" s="5"/>
      <c r="M972" s="5"/>
      <c r="N972" s="5"/>
      <c r="O972" s="5"/>
      <c r="P972" s="5"/>
      <c r="Q972" s="5"/>
      <c r="R972" s="5"/>
      <c r="S972" s="5"/>
      <c r="T972" s="5"/>
      <c r="U972" s="5"/>
    </row>
    <row r="973" spans="12:21" s="1" customFormat="1" x14ac:dyDescent="0.3">
      <c r="L973" s="5"/>
      <c r="M973" s="5"/>
      <c r="N973" s="5"/>
      <c r="O973" s="5"/>
      <c r="P973" s="5"/>
      <c r="Q973" s="5"/>
      <c r="R973" s="5"/>
      <c r="S973" s="5"/>
      <c r="T973" s="5"/>
      <c r="U973" s="5"/>
    </row>
    <row r="974" spans="12:21" s="1" customFormat="1" x14ac:dyDescent="0.3">
      <c r="L974" s="5"/>
      <c r="M974" s="5"/>
      <c r="N974" s="5"/>
      <c r="O974" s="5"/>
      <c r="P974" s="5"/>
      <c r="Q974" s="5"/>
      <c r="R974" s="5"/>
      <c r="S974" s="5"/>
      <c r="T974" s="5"/>
      <c r="U974" s="5"/>
    </row>
    <row r="975" spans="12:21" s="1" customFormat="1" x14ac:dyDescent="0.3">
      <c r="L975" s="5"/>
      <c r="M975" s="5"/>
      <c r="N975" s="5"/>
      <c r="O975" s="5"/>
      <c r="P975" s="5"/>
      <c r="Q975" s="5"/>
      <c r="R975" s="5"/>
      <c r="S975" s="5"/>
      <c r="T975" s="5"/>
      <c r="U975" s="5"/>
    </row>
    <row r="976" spans="12:21" s="1" customFormat="1" x14ac:dyDescent="0.3">
      <c r="L976" s="5"/>
      <c r="M976" s="5"/>
      <c r="N976" s="5"/>
      <c r="O976" s="5"/>
      <c r="P976" s="5"/>
      <c r="Q976" s="5"/>
      <c r="R976" s="5"/>
      <c r="S976" s="5"/>
      <c r="T976" s="5"/>
      <c r="U976" s="5"/>
    </row>
    <row r="977" spans="12:21" s="1" customFormat="1" x14ac:dyDescent="0.3">
      <c r="L977" s="5"/>
      <c r="M977" s="5"/>
      <c r="N977" s="5"/>
      <c r="O977" s="5"/>
      <c r="P977" s="5"/>
      <c r="Q977" s="5"/>
      <c r="R977" s="5"/>
      <c r="S977" s="5"/>
      <c r="T977" s="5"/>
      <c r="U977" s="5"/>
    </row>
    <row r="978" spans="12:21" s="1" customFormat="1" x14ac:dyDescent="0.3">
      <c r="L978" s="5"/>
      <c r="M978" s="5"/>
      <c r="N978" s="5"/>
      <c r="O978" s="5"/>
      <c r="P978" s="5"/>
      <c r="Q978" s="5"/>
      <c r="R978" s="5"/>
      <c r="S978" s="5"/>
      <c r="T978" s="5"/>
      <c r="U978" s="5"/>
    </row>
    <row r="979" spans="12:21" s="1" customFormat="1" x14ac:dyDescent="0.3">
      <c r="L979" s="5"/>
      <c r="M979" s="5"/>
      <c r="N979" s="5"/>
      <c r="O979" s="5"/>
      <c r="P979" s="5"/>
      <c r="Q979" s="5"/>
      <c r="R979" s="5"/>
      <c r="S979" s="5"/>
      <c r="T979" s="5"/>
      <c r="U979" s="5"/>
    </row>
    <row r="980" spans="12:21" s="1" customFormat="1" x14ac:dyDescent="0.3">
      <c r="L980" s="5"/>
      <c r="M980" s="5"/>
      <c r="N980" s="5"/>
      <c r="O980" s="5"/>
      <c r="P980" s="5"/>
      <c r="Q980" s="5"/>
      <c r="R980" s="5"/>
      <c r="S980" s="5"/>
      <c r="T980" s="5"/>
      <c r="U980" s="5"/>
    </row>
    <row r="981" spans="12:21" s="1" customFormat="1" x14ac:dyDescent="0.3">
      <c r="L981" s="5"/>
      <c r="M981" s="5"/>
      <c r="N981" s="5"/>
      <c r="O981" s="5"/>
      <c r="P981" s="5"/>
      <c r="Q981" s="5"/>
      <c r="R981" s="5"/>
      <c r="S981" s="5"/>
      <c r="T981" s="5"/>
      <c r="U981" s="5"/>
    </row>
    <row r="982" spans="12:21" s="1" customFormat="1" x14ac:dyDescent="0.3">
      <c r="L982" s="5"/>
      <c r="M982" s="5"/>
      <c r="N982" s="5"/>
      <c r="O982" s="5"/>
      <c r="P982" s="5"/>
      <c r="Q982" s="5"/>
      <c r="R982" s="5"/>
      <c r="S982" s="5"/>
      <c r="T982" s="5"/>
      <c r="U982" s="5"/>
    </row>
    <row r="983" spans="12:21" s="1" customFormat="1" x14ac:dyDescent="0.3">
      <c r="L983" s="5"/>
      <c r="M983" s="5"/>
      <c r="N983" s="5"/>
      <c r="O983" s="5"/>
      <c r="P983" s="5"/>
      <c r="Q983" s="5"/>
      <c r="R983" s="5"/>
      <c r="S983" s="5"/>
      <c r="T983" s="5"/>
      <c r="U983" s="5"/>
    </row>
    <row r="984" spans="12:21" s="1" customFormat="1" x14ac:dyDescent="0.3">
      <c r="L984" s="5"/>
      <c r="M984" s="5"/>
      <c r="N984" s="5"/>
      <c r="O984" s="5"/>
      <c r="P984" s="5"/>
      <c r="Q984" s="5"/>
      <c r="R984" s="5"/>
      <c r="S984" s="5"/>
      <c r="T984" s="5"/>
      <c r="U984" s="5"/>
    </row>
    <row r="985" spans="12:21" s="1" customFormat="1" x14ac:dyDescent="0.3">
      <c r="L985" s="5"/>
      <c r="M985" s="5"/>
      <c r="N985" s="5"/>
      <c r="O985" s="5"/>
      <c r="P985" s="5"/>
      <c r="Q985" s="5"/>
      <c r="R985" s="5"/>
      <c r="S985" s="5"/>
      <c r="T985" s="5"/>
      <c r="U985" s="5"/>
    </row>
    <row r="986" spans="12:21" s="1" customFormat="1" x14ac:dyDescent="0.3">
      <c r="L986" s="5"/>
      <c r="M986" s="5"/>
      <c r="N986" s="5"/>
      <c r="O986" s="5"/>
      <c r="P986" s="5"/>
      <c r="Q986" s="5"/>
      <c r="R986" s="5"/>
      <c r="S986" s="5"/>
      <c r="T986" s="5"/>
      <c r="U986" s="5"/>
    </row>
    <row r="987" spans="12:21" s="1" customFormat="1" x14ac:dyDescent="0.3">
      <c r="L987" s="5"/>
      <c r="M987" s="5"/>
      <c r="N987" s="5"/>
      <c r="O987" s="5"/>
      <c r="P987" s="5"/>
      <c r="Q987" s="5"/>
      <c r="R987" s="5"/>
      <c r="S987" s="5"/>
      <c r="T987" s="5"/>
      <c r="U987" s="5"/>
    </row>
    <row r="988" spans="12:21" s="1" customFormat="1" x14ac:dyDescent="0.3">
      <c r="L988" s="5"/>
      <c r="M988" s="5"/>
      <c r="N988" s="5"/>
      <c r="O988" s="5"/>
      <c r="P988" s="5"/>
      <c r="Q988" s="5"/>
      <c r="R988" s="5"/>
      <c r="S988" s="5"/>
      <c r="T988" s="5"/>
      <c r="U988" s="5"/>
    </row>
    <row r="989" spans="12:21" s="1" customFormat="1" x14ac:dyDescent="0.3">
      <c r="L989" s="5"/>
      <c r="M989" s="5"/>
      <c r="N989" s="5"/>
      <c r="O989" s="5"/>
      <c r="P989" s="5"/>
      <c r="Q989" s="5"/>
      <c r="R989" s="5"/>
      <c r="S989" s="5"/>
      <c r="T989" s="5"/>
      <c r="U989" s="5"/>
    </row>
    <row r="990" spans="12:21" s="1" customFormat="1" x14ac:dyDescent="0.3">
      <c r="L990" s="5"/>
      <c r="M990" s="5"/>
      <c r="N990" s="5"/>
      <c r="O990" s="5"/>
      <c r="P990" s="5"/>
      <c r="Q990" s="5"/>
      <c r="R990" s="5"/>
      <c r="S990" s="5"/>
      <c r="T990" s="5"/>
      <c r="U990" s="5"/>
    </row>
    <row r="991" spans="12:21" s="1" customFormat="1" x14ac:dyDescent="0.3">
      <c r="L991" s="5"/>
      <c r="M991" s="5"/>
      <c r="N991" s="5"/>
      <c r="O991" s="5"/>
      <c r="P991" s="5"/>
      <c r="Q991" s="5"/>
      <c r="R991" s="5"/>
      <c r="S991" s="5"/>
      <c r="T991" s="5"/>
      <c r="U991" s="5"/>
    </row>
    <row r="992" spans="12:21" s="1" customFormat="1" x14ac:dyDescent="0.3">
      <c r="L992" s="5"/>
      <c r="M992" s="5"/>
      <c r="N992" s="5"/>
      <c r="O992" s="5"/>
      <c r="P992" s="5"/>
      <c r="Q992" s="5"/>
      <c r="R992" s="5"/>
      <c r="S992" s="5"/>
      <c r="T992" s="5"/>
      <c r="U992" s="5"/>
    </row>
    <row r="993" spans="12:21" s="1" customFormat="1" x14ac:dyDescent="0.3">
      <c r="L993" s="5"/>
      <c r="M993" s="5"/>
      <c r="N993" s="5"/>
      <c r="O993" s="5"/>
      <c r="P993" s="5"/>
      <c r="Q993" s="5"/>
      <c r="R993" s="5"/>
      <c r="S993" s="5"/>
      <c r="T993" s="5"/>
      <c r="U993" s="5"/>
    </row>
    <row r="994" spans="12:21" s="1" customFormat="1" x14ac:dyDescent="0.3">
      <c r="L994" s="5"/>
      <c r="M994" s="5"/>
      <c r="N994" s="5"/>
      <c r="O994" s="5"/>
      <c r="P994" s="5"/>
      <c r="Q994" s="5"/>
      <c r="R994" s="5"/>
      <c r="S994" s="5"/>
      <c r="T994" s="5"/>
      <c r="U994" s="5"/>
    </row>
    <row r="995" spans="12:21" s="1" customFormat="1" x14ac:dyDescent="0.3">
      <c r="L995" s="5"/>
      <c r="M995" s="5"/>
      <c r="N995" s="5"/>
      <c r="O995" s="5"/>
      <c r="P995" s="5"/>
      <c r="Q995" s="5"/>
      <c r="R995" s="5"/>
      <c r="S995" s="5"/>
      <c r="T995" s="5"/>
      <c r="U995" s="5"/>
    </row>
    <row r="996" spans="12:21" s="1" customFormat="1" x14ac:dyDescent="0.3">
      <c r="L996" s="5"/>
      <c r="M996" s="5"/>
      <c r="N996" s="5"/>
      <c r="O996" s="5"/>
      <c r="P996" s="5"/>
      <c r="Q996" s="5"/>
      <c r="R996" s="5"/>
      <c r="S996" s="5"/>
      <c r="T996" s="5"/>
      <c r="U996" s="5"/>
    </row>
    <row r="997" spans="12:21" s="1" customFormat="1" x14ac:dyDescent="0.3">
      <c r="L997" s="5"/>
      <c r="M997" s="5"/>
      <c r="N997" s="5"/>
      <c r="O997" s="5"/>
      <c r="P997" s="5"/>
      <c r="Q997" s="5"/>
      <c r="R997" s="5"/>
      <c r="S997" s="5"/>
      <c r="T997" s="5"/>
      <c r="U997" s="5"/>
    </row>
    <row r="998" spans="12:21" s="1" customFormat="1" x14ac:dyDescent="0.3">
      <c r="L998" s="5"/>
      <c r="M998" s="5"/>
      <c r="N998" s="5"/>
      <c r="O998" s="5"/>
      <c r="P998" s="5"/>
      <c r="Q998" s="5"/>
      <c r="R998" s="5"/>
      <c r="S998" s="5"/>
      <c r="T998" s="5"/>
      <c r="U998" s="5"/>
    </row>
    <row r="999" spans="12:21" s="1" customFormat="1" x14ac:dyDescent="0.3">
      <c r="L999" s="5"/>
      <c r="M999" s="5"/>
      <c r="N999" s="5"/>
      <c r="O999" s="5"/>
      <c r="P999" s="5"/>
      <c r="Q999" s="5"/>
      <c r="R999" s="5"/>
      <c r="S999" s="5"/>
      <c r="T999" s="5"/>
      <c r="U999" s="5"/>
    </row>
    <row r="1000" spans="12:21" s="1" customFormat="1" x14ac:dyDescent="0.3">
      <c r="L1000" s="5"/>
      <c r="M1000" s="5"/>
      <c r="N1000" s="5"/>
      <c r="O1000" s="5"/>
      <c r="P1000" s="5"/>
      <c r="Q1000" s="5"/>
      <c r="R1000" s="5"/>
      <c r="S1000" s="5"/>
      <c r="T1000" s="5"/>
      <c r="U1000" s="5"/>
    </row>
    <row r="1001" spans="12:21" s="1" customFormat="1" x14ac:dyDescent="0.3">
      <c r="L1001" s="5"/>
      <c r="M1001" s="5"/>
      <c r="N1001" s="5"/>
      <c r="O1001" s="5"/>
      <c r="P1001" s="5"/>
      <c r="Q1001" s="5"/>
      <c r="R1001" s="5"/>
      <c r="S1001" s="5"/>
      <c r="T1001" s="5"/>
      <c r="U1001" s="5"/>
    </row>
    <row r="1002" spans="12:21" s="1" customFormat="1" x14ac:dyDescent="0.3">
      <c r="L1002" s="5"/>
      <c r="M1002" s="5"/>
      <c r="N1002" s="5"/>
      <c r="O1002" s="5"/>
      <c r="P1002" s="5"/>
      <c r="Q1002" s="5"/>
      <c r="R1002" s="5"/>
      <c r="S1002" s="5"/>
      <c r="T1002" s="5"/>
      <c r="U1002" s="5"/>
    </row>
    <row r="1003" spans="12:21" s="1" customFormat="1" x14ac:dyDescent="0.3">
      <c r="L1003" s="5"/>
      <c r="M1003" s="5"/>
      <c r="N1003" s="5"/>
      <c r="O1003" s="5"/>
      <c r="P1003" s="5"/>
      <c r="Q1003" s="5"/>
      <c r="R1003" s="5"/>
      <c r="S1003" s="5"/>
      <c r="T1003" s="5"/>
      <c r="U1003" s="5"/>
    </row>
    <row r="1004" spans="12:21" s="1" customFormat="1" x14ac:dyDescent="0.3">
      <c r="L1004" s="5"/>
      <c r="M1004" s="5"/>
      <c r="N1004" s="5"/>
      <c r="O1004" s="5"/>
      <c r="P1004" s="5"/>
      <c r="Q1004" s="5"/>
      <c r="R1004" s="5"/>
      <c r="S1004" s="5"/>
      <c r="T1004" s="5"/>
      <c r="U1004" s="5"/>
    </row>
    <row r="1005" spans="12:21" s="1" customFormat="1" x14ac:dyDescent="0.3">
      <c r="L1005" s="5"/>
      <c r="M1005" s="5"/>
      <c r="N1005" s="5"/>
      <c r="O1005" s="5"/>
      <c r="P1005" s="5"/>
      <c r="Q1005" s="5"/>
      <c r="R1005" s="5"/>
      <c r="S1005" s="5"/>
      <c r="T1005" s="5"/>
      <c r="U1005" s="5"/>
    </row>
    <row r="1006" spans="12:21" s="1" customFormat="1" x14ac:dyDescent="0.3">
      <c r="L1006" s="5"/>
      <c r="M1006" s="5"/>
      <c r="N1006" s="5"/>
      <c r="O1006" s="5"/>
      <c r="P1006" s="5"/>
      <c r="Q1006" s="5"/>
      <c r="R1006" s="5"/>
      <c r="S1006" s="5"/>
      <c r="T1006" s="5"/>
      <c r="U1006" s="5"/>
    </row>
    <row r="1007" spans="12:21" s="1" customFormat="1" x14ac:dyDescent="0.3">
      <c r="L1007" s="5"/>
      <c r="M1007" s="5"/>
      <c r="N1007" s="5"/>
      <c r="O1007" s="5"/>
      <c r="P1007" s="5"/>
      <c r="Q1007" s="5"/>
      <c r="R1007" s="5"/>
      <c r="S1007" s="5"/>
      <c r="T1007" s="5"/>
      <c r="U1007" s="5"/>
    </row>
    <row r="1008" spans="12:21" s="1" customFormat="1" x14ac:dyDescent="0.3">
      <c r="L1008" s="5"/>
      <c r="M1008" s="5"/>
      <c r="N1008" s="5"/>
      <c r="O1008" s="5"/>
      <c r="P1008" s="5"/>
      <c r="Q1008" s="5"/>
      <c r="R1008" s="5"/>
      <c r="S1008" s="5"/>
      <c r="T1008" s="5"/>
      <c r="U1008" s="5"/>
    </row>
    <row r="1009" spans="12:21" s="1" customFormat="1" x14ac:dyDescent="0.3">
      <c r="L1009" s="5"/>
      <c r="M1009" s="5"/>
      <c r="N1009" s="5"/>
      <c r="O1009" s="5"/>
      <c r="P1009" s="5"/>
      <c r="Q1009" s="5"/>
      <c r="R1009" s="5"/>
      <c r="S1009" s="5"/>
      <c r="T1009" s="5"/>
      <c r="U1009" s="5"/>
    </row>
    <row r="1010" spans="12:21" s="1" customFormat="1" x14ac:dyDescent="0.3">
      <c r="L1010" s="5"/>
      <c r="M1010" s="5"/>
      <c r="N1010" s="5"/>
      <c r="O1010" s="5"/>
      <c r="P1010" s="5"/>
      <c r="Q1010" s="5"/>
      <c r="R1010" s="5"/>
      <c r="S1010" s="5"/>
      <c r="T1010" s="5"/>
      <c r="U1010" s="5"/>
    </row>
    <row r="1011" spans="12:21" s="1" customFormat="1" x14ac:dyDescent="0.3">
      <c r="L1011" s="5"/>
      <c r="M1011" s="5"/>
      <c r="N1011" s="5"/>
      <c r="O1011" s="5"/>
      <c r="P1011" s="5"/>
      <c r="Q1011" s="5"/>
      <c r="R1011" s="5"/>
      <c r="S1011" s="5"/>
      <c r="T1011" s="5"/>
      <c r="U1011" s="5"/>
    </row>
    <row r="1012" spans="12:21" s="1" customFormat="1" x14ac:dyDescent="0.3">
      <c r="L1012" s="5"/>
      <c r="M1012" s="5"/>
      <c r="N1012" s="5"/>
      <c r="O1012" s="5"/>
      <c r="P1012" s="5"/>
      <c r="Q1012" s="5"/>
      <c r="R1012" s="5"/>
      <c r="S1012" s="5"/>
      <c r="T1012" s="5"/>
      <c r="U1012" s="5"/>
    </row>
    <row r="1013" spans="12:21" s="1" customFormat="1" x14ac:dyDescent="0.3">
      <c r="L1013" s="5"/>
      <c r="M1013" s="5"/>
      <c r="N1013" s="5"/>
      <c r="O1013" s="5"/>
      <c r="P1013" s="5"/>
      <c r="Q1013" s="5"/>
      <c r="R1013" s="5"/>
      <c r="S1013" s="5"/>
      <c r="T1013" s="5"/>
      <c r="U1013" s="5"/>
    </row>
    <row r="1014" spans="12:21" s="1" customFormat="1" x14ac:dyDescent="0.3">
      <c r="L1014" s="5"/>
      <c r="M1014" s="5"/>
      <c r="N1014" s="5"/>
      <c r="O1014" s="5"/>
      <c r="P1014" s="5"/>
      <c r="Q1014" s="5"/>
      <c r="R1014" s="5"/>
      <c r="S1014" s="5"/>
      <c r="T1014" s="5"/>
      <c r="U1014" s="5"/>
    </row>
    <row r="1015" spans="12:21" s="1" customFormat="1" x14ac:dyDescent="0.3">
      <c r="L1015" s="5"/>
      <c r="M1015" s="5"/>
      <c r="N1015" s="5"/>
      <c r="O1015" s="5"/>
      <c r="P1015" s="5"/>
      <c r="Q1015" s="5"/>
      <c r="R1015" s="5"/>
      <c r="S1015" s="5"/>
      <c r="T1015" s="5"/>
      <c r="U1015" s="5"/>
    </row>
    <row r="1016" spans="12:21" s="1" customFormat="1" x14ac:dyDescent="0.3">
      <c r="L1016" s="5"/>
      <c r="M1016" s="5"/>
      <c r="N1016" s="5"/>
      <c r="O1016" s="5"/>
      <c r="P1016" s="5"/>
      <c r="Q1016" s="5"/>
      <c r="R1016" s="5"/>
      <c r="S1016" s="5"/>
      <c r="T1016" s="5"/>
      <c r="U1016" s="5"/>
    </row>
    <row r="1017" spans="12:21" s="1" customFormat="1" x14ac:dyDescent="0.3">
      <c r="L1017" s="5"/>
      <c r="M1017" s="5"/>
      <c r="N1017" s="5"/>
      <c r="O1017" s="5"/>
      <c r="P1017" s="5"/>
      <c r="Q1017" s="5"/>
      <c r="R1017" s="5"/>
      <c r="S1017" s="5"/>
      <c r="T1017" s="5"/>
      <c r="U1017" s="5"/>
    </row>
    <row r="1018" spans="12:21" s="1" customFormat="1" x14ac:dyDescent="0.3">
      <c r="L1018" s="5"/>
      <c r="M1018" s="5"/>
      <c r="N1018" s="5"/>
      <c r="O1018" s="5"/>
      <c r="P1018" s="5"/>
      <c r="Q1018" s="5"/>
      <c r="R1018" s="5"/>
      <c r="S1018" s="5"/>
      <c r="T1018" s="5"/>
      <c r="U1018" s="5"/>
    </row>
    <row r="1019" spans="12:21" s="1" customFormat="1" x14ac:dyDescent="0.3">
      <c r="L1019" s="5"/>
      <c r="M1019" s="5"/>
      <c r="N1019" s="5"/>
      <c r="O1019" s="5"/>
      <c r="P1019" s="5"/>
      <c r="Q1019" s="5"/>
      <c r="R1019" s="5"/>
      <c r="S1019" s="5"/>
      <c r="T1019" s="5"/>
      <c r="U1019" s="5"/>
    </row>
    <row r="1020" spans="12:21" s="1" customFormat="1" x14ac:dyDescent="0.3">
      <c r="L1020" s="5"/>
      <c r="M1020" s="5"/>
      <c r="N1020" s="5"/>
      <c r="O1020" s="5"/>
      <c r="P1020" s="5"/>
      <c r="Q1020" s="5"/>
      <c r="R1020" s="5"/>
      <c r="S1020" s="5"/>
      <c r="T1020" s="5"/>
      <c r="U1020" s="5"/>
    </row>
    <row r="1021" spans="12:21" s="1" customFormat="1" x14ac:dyDescent="0.3">
      <c r="L1021" s="5"/>
      <c r="M1021" s="5"/>
      <c r="N1021" s="5"/>
      <c r="O1021" s="5"/>
      <c r="P1021" s="5"/>
      <c r="Q1021" s="5"/>
      <c r="R1021" s="5"/>
      <c r="S1021" s="5"/>
      <c r="T1021" s="5"/>
      <c r="U1021" s="5"/>
    </row>
    <row r="1022" spans="12:21" s="1" customFormat="1" x14ac:dyDescent="0.3">
      <c r="L1022" s="5"/>
      <c r="M1022" s="5"/>
      <c r="N1022" s="5"/>
      <c r="O1022" s="5"/>
      <c r="P1022" s="5"/>
      <c r="Q1022" s="5"/>
      <c r="R1022" s="5"/>
      <c r="S1022" s="5"/>
      <c r="T1022" s="5"/>
      <c r="U1022" s="5"/>
    </row>
    <row r="1023" spans="12:21" s="1" customFormat="1" x14ac:dyDescent="0.3">
      <c r="L1023" s="5"/>
      <c r="M1023" s="5"/>
      <c r="N1023" s="5"/>
      <c r="O1023" s="5"/>
      <c r="P1023" s="5"/>
      <c r="Q1023" s="5"/>
      <c r="R1023" s="5"/>
      <c r="S1023" s="5"/>
      <c r="T1023" s="5"/>
      <c r="U1023" s="5"/>
    </row>
    <row r="1024" spans="12:21" s="1" customFormat="1" x14ac:dyDescent="0.3">
      <c r="L1024" s="5"/>
      <c r="M1024" s="5"/>
      <c r="N1024" s="5"/>
      <c r="O1024" s="5"/>
      <c r="P1024" s="5"/>
      <c r="Q1024" s="5"/>
      <c r="R1024" s="5"/>
      <c r="S1024" s="5"/>
      <c r="T1024" s="5"/>
      <c r="U1024" s="5"/>
    </row>
    <row r="1025" spans="12:21" s="1" customFormat="1" x14ac:dyDescent="0.3">
      <c r="L1025" s="5"/>
      <c r="M1025" s="5"/>
      <c r="N1025" s="5"/>
      <c r="O1025" s="5"/>
      <c r="P1025" s="5"/>
      <c r="Q1025" s="5"/>
      <c r="R1025" s="5"/>
      <c r="S1025" s="5"/>
      <c r="T1025" s="5"/>
      <c r="U1025" s="5"/>
    </row>
    <row r="1026" spans="12:21" s="1" customFormat="1" x14ac:dyDescent="0.3">
      <c r="L1026" s="5"/>
      <c r="M1026" s="5"/>
      <c r="N1026" s="5"/>
      <c r="O1026" s="5"/>
      <c r="P1026" s="5"/>
      <c r="Q1026" s="5"/>
      <c r="R1026" s="5"/>
      <c r="S1026" s="5"/>
      <c r="T1026" s="5"/>
      <c r="U1026" s="5"/>
    </row>
    <row r="1027" spans="12:21" s="1" customFormat="1" x14ac:dyDescent="0.3">
      <c r="L1027" s="5"/>
      <c r="M1027" s="5"/>
      <c r="N1027" s="5"/>
      <c r="O1027" s="5"/>
      <c r="P1027" s="5"/>
      <c r="Q1027" s="5"/>
      <c r="R1027" s="5"/>
      <c r="S1027" s="5"/>
      <c r="T1027" s="5"/>
      <c r="U1027" s="5"/>
    </row>
    <row r="1028" spans="12:21" s="1" customFormat="1" x14ac:dyDescent="0.3">
      <c r="L1028" s="5"/>
      <c r="M1028" s="5"/>
      <c r="N1028" s="5"/>
      <c r="O1028" s="5"/>
      <c r="P1028" s="5"/>
      <c r="Q1028" s="5"/>
      <c r="R1028" s="5"/>
      <c r="S1028" s="5"/>
      <c r="T1028" s="5"/>
      <c r="U1028" s="5"/>
    </row>
    <row r="1029" spans="12:21" s="1" customFormat="1" x14ac:dyDescent="0.3">
      <c r="L1029" s="5"/>
      <c r="M1029" s="5"/>
      <c r="N1029" s="5"/>
      <c r="O1029" s="5"/>
      <c r="P1029" s="5"/>
      <c r="Q1029" s="5"/>
      <c r="R1029" s="5"/>
      <c r="S1029" s="5"/>
      <c r="T1029" s="5"/>
      <c r="U1029" s="5"/>
    </row>
    <row r="1030" spans="12:21" s="1" customFormat="1" x14ac:dyDescent="0.3">
      <c r="L1030" s="5"/>
      <c r="M1030" s="5"/>
      <c r="N1030" s="5"/>
      <c r="O1030" s="5"/>
      <c r="P1030" s="5"/>
      <c r="Q1030" s="5"/>
      <c r="R1030" s="5"/>
      <c r="S1030" s="5"/>
      <c r="T1030" s="5"/>
      <c r="U1030" s="5"/>
    </row>
    <row r="1031" spans="12:21" s="1" customFormat="1" x14ac:dyDescent="0.3">
      <c r="L1031" s="5"/>
      <c r="M1031" s="5"/>
      <c r="N1031" s="5"/>
      <c r="O1031" s="5"/>
      <c r="P1031" s="5"/>
      <c r="Q1031" s="5"/>
      <c r="R1031" s="5"/>
      <c r="S1031" s="5"/>
      <c r="T1031" s="5"/>
      <c r="U1031" s="5"/>
    </row>
    <row r="1032" spans="12:21" s="1" customFormat="1" x14ac:dyDescent="0.3">
      <c r="L1032" s="5"/>
      <c r="M1032" s="5"/>
      <c r="N1032" s="5"/>
      <c r="O1032" s="5"/>
      <c r="P1032" s="5"/>
      <c r="Q1032" s="5"/>
      <c r="R1032" s="5"/>
      <c r="S1032" s="5"/>
      <c r="T1032" s="5"/>
      <c r="U1032" s="5"/>
    </row>
    <row r="1033" spans="12:21" s="1" customFormat="1" x14ac:dyDescent="0.3">
      <c r="L1033" s="5"/>
      <c r="M1033" s="5"/>
      <c r="N1033" s="5"/>
      <c r="O1033" s="5"/>
      <c r="P1033" s="5"/>
      <c r="Q1033" s="5"/>
      <c r="R1033" s="5"/>
      <c r="S1033" s="5"/>
      <c r="T1033" s="5"/>
      <c r="U1033" s="5"/>
    </row>
    <row r="1034" spans="12:21" s="1" customFormat="1" x14ac:dyDescent="0.3">
      <c r="L1034" s="5"/>
      <c r="M1034" s="5"/>
      <c r="N1034" s="5"/>
      <c r="O1034" s="5"/>
      <c r="P1034" s="5"/>
      <c r="Q1034" s="5"/>
      <c r="R1034" s="5"/>
      <c r="S1034" s="5"/>
      <c r="T1034" s="5"/>
      <c r="U1034" s="5"/>
    </row>
    <row r="1035" spans="12:21" s="1" customFormat="1" x14ac:dyDescent="0.3">
      <c r="L1035" s="5"/>
      <c r="M1035" s="5"/>
      <c r="N1035" s="5"/>
      <c r="O1035" s="5"/>
      <c r="P1035" s="5"/>
      <c r="Q1035" s="5"/>
      <c r="R1035" s="5"/>
      <c r="S1035" s="5"/>
      <c r="T1035" s="5"/>
      <c r="U1035" s="5"/>
    </row>
    <row r="1036" spans="12:21" s="1" customFormat="1" x14ac:dyDescent="0.3">
      <c r="L1036" s="5"/>
      <c r="M1036" s="5"/>
      <c r="N1036" s="5"/>
      <c r="O1036" s="5"/>
      <c r="P1036" s="5"/>
      <c r="Q1036" s="5"/>
      <c r="R1036" s="5"/>
      <c r="S1036" s="5"/>
      <c r="T1036" s="5"/>
      <c r="U1036" s="5"/>
    </row>
    <row r="1037" spans="12:21" s="1" customFormat="1" x14ac:dyDescent="0.3">
      <c r="L1037" s="5"/>
      <c r="M1037" s="5"/>
      <c r="N1037" s="5"/>
      <c r="O1037" s="5"/>
      <c r="P1037" s="5"/>
      <c r="Q1037" s="5"/>
      <c r="R1037" s="5"/>
      <c r="S1037" s="5"/>
      <c r="T1037" s="5"/>
      <c r="U1037" s="5"/>
    </row>
    <row r="1038" spans="12:21" s="1" customFormat="1" x14ac:dyDescent="0.3">
      <c r="L1038" s="5"/>
      <c r="M1038" s="5"/>
      <c r="N1038" s="5"/>
      <c r="O1038" s="5"/>
      <c r="P1038" s="5"/>
      <c r="Q1038" s="5"/>
      <c r="R1038" s="5"/>
      <c r="S1038" s="5"/>
      <c r="T1038" s="5"/>
      <c r="U1038" s="5"/>
    </row>
    <row r="1039" spans="12:21" s="1" customFormat="1" x14ac:dyDescent="0.3">
      <c r="L1039" s="5"/>
      <c r="M1039" s="5"/>
      <c r="N1039" s="5"/>
      <c r="O1039" s="5"/>
      <c r="P1039" s="5"/>
      <c r="Q1039" s="5"/>
      <c r="R1039" s="5"/>
      <c r="S1039" s="5"/>
      <c r="T1039" s="5"/>
      <c r="U1039" s="5"/>
    </row>
    <row r="1040" spans="12:21" s="1" customFormat="1" x14ac:dyDescent="0.3">
      <c r="L1040" s="5"/>
      <c r="M1040" s="5"/>
      <c r="N1040" s="5"/>
      <c r="O1040" s="5"/>
      <c r="P1040" s="5"/>
      <c r="Q1040" s="5"/>
      <c r="R1040" s="5"/>
      <c r="S1040" s="5"/>
      <c r="T1040" s="5"/>
      <c r="U1040" s="5"/>
    </row>
    <row r="1041" spans="12:21" s="1" customFormat="1" x14ac:dyDescent="0.3">
      <c r="L1041" s="5"/>
      <c r="M1041" s="5"/>
      <c r="N1041" s="5"/>
      <c r="O1041" s="5"/>
      <c r="P1041" s="5"/>
      <c r="Q1041" s="5"/>
      <c r="R1041" s="5"/>
      <c r="S1041" s="5"/>
      <c r="T1041" s="5"/>
      <c r="U1041" s="5"/>
    </row>
    <row r="1042" spans="12:21" s="1" customFormat="1" x14ac:dyDescent="0.3">
      <c r="L1042" s="5"/>
      <c r="M1042" s="5"/>
      <c r="N1042" s="5"/>
      <c r="O1042" s="5"/>
      <c r="P1042" s="5"/>
      <c r="Q1042" s="5"/>
      <c r="R1042" s="5"/>
      <c r="S1042" s="5"/>
      <c r="T1042" s="5"/>
      <c r="U1042" s="5"/>
    </row>
    <row r="1043" spans="12:21" s="1" customFormat="1" x14ac:dyDescent="0.3">
      <c r="L1043" s="5"/>
      <c r="M1043" s="5"/>
      <c r="N1043" s="5"/>
      <c r="O1043" s="5"/>
      <c r="P1043" s="5"/>
      <c r="Q1043" s="5"/>
      <c r="R1043" s="5"/>
      <c r="S1043" s="5"/>
      <c r="T1043" s="5"/>
      <c r="U1043" s="5"/>
    </row>
    <row r="1044" spans="12:21" s="1" customFormat="1" x14ac:dyDescent="0.3">
      <c r="L1044" s="5"/>
      <c r="M1044" s="5"/>
      <c r="N1044" s="5"/>
      <c r="O1044" s="5"/>
      <c r="P1044" s="5"/>
      <c r="Q1044" s="5"/>
      <c r="R1044" s="5"/>
      <c r="S1044" s="5"/>
      <c r="T1044" s="5"/>
      <c r="U1044" s="5"/>
    </row>
    <row r="1045" spans="12:21" s="1" customFormat="1" x14ac:dyDescent="0.3">
      <c r="L1045" s="5"/>
      <c r="M1045" s="5"/>
      <c r="N1045" s="5"/>
      <c r="O1045" s="5"/>
      <c r="P1045" s="5"/>
      <c r="Q1045" s="5"/>
      <c r="R1045" s="5"/>
      <c r="S1045" s="5"/>
      <c r="T1045" s="5"/>
      <c r="U1045" s="5"/>
    </row>
    <row r="1046" spans="12:21" s="1" customFormat="1" x14ac:dyDescent="0.3">
      <c r="L1046" s="5"/>
      <c r="M1046" s="5"/>
      <c r="N1046" s="5"/>
      <c r="O1046" s="5"/>
      <c r="P1046" s="5"/>
      <c r="Q1046" s="5"/>
      <c r="R1046" s="5"/>
      <c r="S1046" s="5"/>
      <c r="T1046" s="5"/>
      <c r="U1046" s="5"/>
    </row>
    <row r="1047" spans="12:21" s="1" customFormat="1" x14ac:dyDescent="0.3">
      <c r="L1047" s="5"/>
      <c r="M1047" s="5"/>
      <c r="N1047" s="5"/>
      <c r="O1047" s="5"/>
      <c r="P1047" s="5"/>
      <c r="Q1047" s="5"/>
      <c r="R1047" s="5"/>
      <c r="S1047" s="5"/>
      <c r="T1047" s="5"/>
      <c r="U1047" s="5"/>
    </row>
    <row r="1048" spans="12:21" s="1" customFormat="1" x14ac:dyDescent="0.3">
      <c r="L1048" s="5"/>
      <c r="M1048" s="5"/>
      <c r="N1048" s="5"/>
      <c r="O1048" s="5"/>
      <c r="P1048" s="5"/>
      <c r="Q1048" s="5"/>
      <c r="R1048" s="5"/>
      <c r="S1048" s="5"/>
      <c r="T1048" s="5"/>
      <c r="U1048" s="5"/>
    </row>
    <row r="1049" spans="12:21" s="1" customFormat="1" x14ac:dyDescent="0.3">
      <c r="L1049" s="5"/>
      <c r="M1049" s="5"/>
      <c r="N1049" s="5"/>
      <c r="O1049" s="5"/>
      <c r="P1049" s="5"/>
      <c r="Q1049" s="5"/>
      <c r="R1049" s="5"/>
      <c r="S1049" s="5"/>
      <c r="T1049" s="5"/>
      <c r="U1049" s="5"/>
    </row>
    <row r="1050" spans="12:21" s="1" customFormat="1" x14ac:dyDescent="0.3">
      <c r="L1050" s="5"/>
      <c r="M1050" s="5"/>
      <c r="N1050" s="5"/>
      <c r="O1050" s="5"/>
      <c r="P1050" s="5"/>
      <c r="Q1050" s="5"/>
      <c r="R1050" s="5"/>
      <c r="S1050" s="5"/>
      <c r="T1050" s="5"/>
      <c r="U1050" s="5"/>
    </row>
    <row r="1051" spans="12:21" s="1" customFormat="1" x14ac:dyDescent="0.3">
      <c r="L1051" s="5"/>
      <c r="M1051" s="5"/>
      <c r="N1051" s="5"/>
      <c r="O1051" s="5"/>
      <c r="P1051" s="5"/>
      <c r="Q1051" s="5"/>
      <c r="R1051" s="5"/>
      <c r="S1051" s="5"/>
      <c r="T1051" s="5"/>
      <c r="U1051" s="5"/>
    </row>
    <row r="1052" spans="12:21" s="1" customFormat="1" x14ac:dyDescent="0.3">
      <c r="L1052" s="5"/>
      <c r="M1052" s="5"/>
      <c r="N1052" s="5"/>
      <c r="O1052" s="5"/>
      <c r="P1052" s="5"/>
      <c r="Q1052" s="5"/>
      <c r="R1052" s="5"/>
      <c r="S1052" s="5"/>
      <c r="T1052" s="5"/>
      <c r="U1052" s="5"/>
    </row>
    <row r="1053" spans="12:21" s="1" customFormat="1" x14ac:dyDescent="0.3">
      <c r="L1053" s="5"/>
      <c r="M1053" s="5"/>
      <c r="N1053" s="5"/>
      <c r="O1053" s="5"/>
      <c r="P1053" s="5"/>
      <c r="Q1053" s="5"/>
      <c r="R1053" s="5"/>
      <c r="S1053" s="5"/>
      <c r="T1053" s="5"/>
      <c r="U1053" s="5"/>
    </row>
    <row r="1054" spans="12:21" s="1" customFormat="1" x14ac:dyDescent="0.3">
      <c r="L1054" s="5"/>
      <c r="M1054" s="5"/>
      <c r="N1054" s="5"/>
      <c r="O1054" s="5"/>
      <c r="P1054" s="5"/>
      <c r="Q1054" s="5"/>
      <c r="R1054" s="5"/>
      <c r="S1054" s="5"/>
      <c r="T1054" s="5"/>
      <c r="U1054" s="5"/>
    </row>
    <row r="1055" spans="12:21" s="1" customFormat="1" x14ac:dyDescent="0.3">
      <c r="L1055" s="5"/>
      <c r="M1055" s="5"/>
      <c r="N1055" s="5"/>
      <c r="O1055" s="5"/>
      <c r="P1055" s="5"/>
      <c r="Q1055" s="5"/>
      <c r="R1055" s="5"/>
      <c r="S1055" s="5"/>
      <c r="T1055" s="5"/>
      <c r="U1055" s="5"/>
    </row>
    <row r="1056" spans="12:21" s="1" customFormat="1" x14ac:dyDescent="0.3">
      <c r="L1056" s="5"/>
      <c r="M1056" s="5"/>
      <c r="N1056" s="5"/>
      <c r="O1056" s="5"/>
      <c r="P1056" s="5"/>
      <c r="Q1056" s="5"/>
      <c r="R1056" s="5"/>
      <c r="S1056" s="5"/>
      <c r="T1056" s="5"/>
      <c r="U1056" s="5"/>
    </row>
    <row r="1057" spans="12:21" s="1" customFormat="1" x14ac:dyDescent="0.3">
      <c r="L1057" s="5"/>
      <c r="M1057" s="5"/>
      <c r="N1057" s="5"/>
      <c r="O1057" s="5"/>
      <c r="P1057" s="5"/>
      <c r="Q1057" s="5"/>
      <c r="R1057" s="5"/>
      <c r="S1057" s="5"/>
      <c r="T1057" s="5"/>
      <c r="U1057" s="5"/>
    </row>
    <row r="1058" spans="12:21" s="1" customFormat="1" x14ac:dyDescent="0.3">
      <c r="L1058" s="5"/>
      <c r="M1058" s="5"/>
      <c r="N1058" s="5"/>
      <c r="O1058" s="5"/>
      <c r="P1058" s="5"/>
      <c r="Q1058" s="5"/>
      <c r="R1058" s="5"/>
      <c r="S1058" s="5"/>
      <c r="T1058" s="5"/>
      <c r="U1058" s="5"/>
    </row>
    <row r="1059" spans="12:21" s="1" customFormat="1" x14ac:dyDescent="0.3">
      <c r="L1059" s="5"/>
      <c r="M1059" s="5"/>
      <c r="N1059" s="5"/>
      <c r="O1059" s="5"/>
      <c r="P1059" s="5"/>
      <c r="Q1059" s="5"/>
      <c r="R1059" s="5"/>
      <c r="S1059" s="5"/>
      <c r="T1059" s="5"/>
      <c r="U1059" s="5"/>
    </row>
    <row r="1060" spans="12:21" s="1" customFormat="1" x14ac:dyDescent="0.3">
      <c r="L1060" s="5"/>
      <c r="M1060" s="5"/>
      <c r="N1060" s="5"/>
      <c r="O1060" s="5"/>
      <c r="P1060" s="5"/>
      <c r="Q1060" s="5"/>
      <c r="R1060" s="5"/>
      <c r="S1060" s="5"/>
      <c r="T1060" s="5"/>
      <c r="U1060" s="5"/>
    </row>
    <row r="1061" spans="12:21" s="1" customFormat="1" x14ac:dyDescent="0.3">
      <c r="L1061" s="5"/>
      <c r="M1061" s="5"/>
      <c r="N1061" s="5"/>
      <c r="O1061" s="5"/>
      <c r="P1061" s="5"/>
      <c r="Q1061" s="5"/>
      <c r="R1061" s="5"/>
      <c r="S1061" s="5"/>
      <c r="T1061" s="5"/>
      <c r="U1061" s="5"/>
    </row>
    <row r="1062" spans="12:21" s="1" customFormat="1" x14ac:dyDescent="0.3">
      <c r="L1062" s="5"/>
      <c r="M1062" s="5"/>
      <c r="N1062" s="5"/>
      <c r="O1062" s="5"/>
      <c r="P1062" s="5"/>
      <c r="Q1062" s="5"/>
      <c r="R1062" s="5"/>
      <c r="S1062" s="5"/>
      <c r="T1062" s="5"/>
      <c r="U1062" s="5"/>
    </row>
    <row r="1063" spans="12:21" s="1" customFormat="1" x14ac:dyDescent="0.3">
      <c r="L1063" s="5"/>
      <c r="M1063" s="5"/>
      <c r="N1063" s="5"/>
      <c r="O1063" s="5"/>
      <c r="P1063" s="5"/>
      <c r="Q1063" s="5"/>
      <c r="R1063" s="5"/>
      <c r="S1063" s="5"/>
      <c r="T1063" s="5"/>
      <c r="U1063" s="5"/>
    </row>
    <row r="1064" spans="12:21" s="1" customFormat="1" x14ac:dyDescent="0.3">
      <c r="L1064" s="5"/>
      <c r="M1064" s="5"/>
      <c r="N1064" s="5"/>
      <c r="O1064" s="5"/>
      <c r="P1064" s="5"/>
      <c r="Q1064" s="5"/>
      <c r="R1064" s="5"/>
      <c r="S1064" s="5"/>
      <c r="T1064" s="5"/>
      <c r="U1064" s="5"/>
    </row>
    <row r="1065" spans="12:21" s="1" customFormat="1" x14ac:dyDescent="0.3">
      <c r="L1065" s="5"/>
      <c r="M1065" s="5"/>
      <c r="N1065" s="5"/>
      <c r="O1065" s="5"/>
      <c r="P1065" s="5"/>
      <c r="Q1065" s="5"/>
      <c r="R1065" s="5"/>
      <c r="S1065" s="5"/>
      <c r="T1065" s="5"/>
      <c r="U1065" s="5"/>
    </row>
    <row r="1066" spans="12:21" s="1" customFormat="1" x14ac:dyDescent="0.3">
      <c r="L1066" s="5"/>
      <c r="M1066" s="5"/>
      <c r="N1066" s="5"/>
      <c r="O1066" s="5"/>
      <c r="P1066" s="5"/>
      <c r="Q1066" s="5"/>
      <c r="R1066" s="5"/>
      <c r="S1066" s="5"/>
      <c r="T1066" s="5"/>
      <c r="U1066" s="5"/>
    </row>
    <row r="1067" spans="12:21" s="1" customFormat="1" x14ac:dyDescent="0.3">
      <c r="L1067" s="5"/>
      <c r="M1067" s="5"/>
      <c r="N1067" s="5"/>
      <c r="O1067" s="5"/>
      <c r="P1067" s="5"/>
      <c r="Q1067" s="5"/>
      <c r="R1067" s="5"/>
      <c r="S1067" s="5"/>
      <c r="T1067" s="5"/>
      <c r="U1067" s="5"/>
    </row>
    <row r="1068" spans="12:21" s="1" customFormat="1" x14ac:dyDescent="0.3">
      <c r="L1068" s="5"/>
      <c r="M1068" s="5"/>
      <c r="N1068" s="5"/>
      <c r="O1068" s="5"/>
      <c r="P1068" s="5"/>
      <c r="Q1068" s="5"/>
      <c r="R1068" s="5"/>
      <c r="S1068" s="5"/>
      <c r="T1068" s="5"/>
      <c r="U1068" s="5"/>
    </row>
    <row r="1069" spans="12:21" s="1" customFormat="1" x14ac:dyDescent="0.3">
      <c r="L1069" s="5"/>
      <c r="M1069" s="5"/>
      <c r="N1069" s="5"/>
      <c r="O1069" s="5"/>
      <c r="P1069" s="5"/>
      <c r="Q1069" s="5"/>
      <c r="R1069" s="5"/>
      <c r="S1069" s="5"/>
      <c r="T1069" s="5"/>
      <c r="U1069" s="5"/>
    </row>
    <row r="1070" spans="12:21" s="1" customFormat="1" x14ac:dyDescent="0.3">
      <c r="L1070" s="5"/>
      <c r="M1070" s="5"/>
      <c r="N1070" s="5"/>
      <c r="O1070" s="5"/>
      <c r="P1070" s="5"/>
      <c r="Q1070" s="5"/>
      <c r="R1070" s="5"/>
      <c r="S1070" s="5"/>
      <c r="T1070" s="5"/>
      <c r="U1070" s="5"/>
    </row>
    <row r="1071" spans="12:21" s="1" customFormat="1" x14ac:dyDescent="0.3">
      <c r="L1071" s="5"/>
      <c r="M1071" s="5"/>
      <c r="N1071" s="5"/>
      <c r="O1071" s="5"/>
      <c r="P1071" s="5"/>
      <c r="Q1071" s="5"/>
      <c r="R1071" s="5"/>
      <c r="S1071" s="5"/>
      <c r="T1071" s="5"/>
      <c r="U1071" s="5"/>
    </row>
    <row r="1072" spans="12:21" s="1" customFormat="1" x14ac:dyDescent="0.3">
      <c r="L1072" s="5"/>
      <c r="M1072" s="5"/>
      <c r="N1072" s="5"/>
      <c r="O1072" s="5"/>
      <c r="P1072" s="5"/>
      <c r="Q1072" s="5"/>
      <c r="R1072" s="5"/>
      <c r="S1072" s="5"/>
      <c r="T1072" s="5"/>
      <c r="U1072" s="5"/>
    </row>
    <row r="1073" spans="12:21" s="1" customFormat="1" x14ac:dyDescent="0.3">
      <c r="L1073" s="5"/>
      <c r="M1073" s="5"/>
      <c r="N1073" s="5"/>
      <c r="O1073" s="5"/>
      <c r="P1073" s="5"/>
      <c r="Q1073" s="5"/>
      <c r="R1073" s="5"/>
      <c r="S1073" s="5"/>
      <c r="T1073" s="5"/>
      <c r="U1073" s="5"/>
    </row>
    <row r="1074" spans="12:21" s="1" customFormat="1" x14ac:dyDescent="0.3">
      <c r="L1074" s="5"/>
      <c r="M1074" s="5"/>
      <c r="N1074" s="5"/>
      <c r="O1074" s="5"/>
      <c r="P1074" s="5"/>
      <c r="Q1074" s="5"/>
      <c r="R1074" s="5"/>
      <c r="S1074" s="5"/>
      <c r="T1074" s="5"/>
      <c r="U1074" s="5"/>
    </row>
    <row r="1075" spans="12:21" s="1" customFormat="1" x14ac:dyDescent="0.3">
      <c r="L1075" s="5"/>
      <c r="M1075" s="5"/>
      <c r="N1075" s="5"/>
      <c r="O1075" s="5"/>
      <c r="P1075" s="5"/>
      <c r="Q1075" s="5"/>
      <c r="R1075" s="5"/>
      <c r="S1075" s="5"/>
      <c r="T1075" s="5"/>
      <c r="U1075" s="5"/>
    </row>
    <row r="1076" spans="12:21" s="1" customFormat="1" x14ac:dyDescent="0.3">
      <c r="L1076" s="5"/>
      <c r="M1076" s="5"/>
      <c r="N1076" s="5"/>
      <c r="O1076" s="5"/>
      <c r="P1076" s="5"/>
      <c r="Q1076" s="5"/>
      <c r="R1076" s="5"/>
      <c r="S1076" s="5"/>
      <c r="T1076" s="5"/>
      <c r="U1076" s="5"/>
    </row>
    <row r="1077" spans="12:21" s="1" customFormat="1" x14ac:dyDescent="0.3">
      <c r="L1077" s="5"/>
      <c r="M1077" s="5"/>
      <c r="N1077" s="5"/>
      <c r="O1077" s="5"/>
      <c r="P1077" s="5"/>
      <c r="Q1077" s="5"/>
      <c r="R1077" s="5"/>
      <c r="S1077" s="5"/>
      <c r="T1077" s="5"/>
      <c r="U1077" s="5"/>
    </row>
    <row r="1078" spans="12:21" s="1" customFormat="1" x14ac:dyDescent="0.3">
      <c r="L1078" s="5"/>
      <c r="M1078" s="5"/>
      <c r="N1078" s="5"/>
      <c r="O1078" s="5"/>
      <c r="P1078" s="5"/>
      <c r="Q1078" s="5"/>
      <c r="R1078" s="5"/>
      <c r="S1078" s="5"/>
      <c r="T1078" s="5"/>
      <c r="U1078" s="5"/>
    </row>
    <row r="1079" spans="12:21" s="1" customFormat="1" x14ac:dyDescent="0.3">
      <c r="L1079" s="5"/>
      <c r="M1079" s="5"/>
      <c r="N1079" s="5"/>
      <c r="O1079" s="5"/>
      <c r="P1079" s="5"/>
      <c r="Q1079" s="5"/>
      <c r="R1079" s="5"/>
      <c r="S1079" s="5"/>
      <c r="T1079" s="5"/>
      <c r="U1079" s="5"/>
    </row>
    <row r="1080" spans="12:21" s="1" customFormat="1" x14ac:dyDescent="0.3">
      <c r="L1080" s="5"/>
      <c r="M1080" s="5"/>
      <c r="N1080" s="5"/>
      <c r="O1080" s="5"/>
      <c r="P1080" s="5"/>
      <c r="Q1080" s="5"/>
      <c r="R1080" s="5"/>
      <c r="S1080" s="5"/>
      <c r="T1080" s="5"/>
      <c r="U1080" s="5"/>
    </row>
    <row r="1081" spans="12:21" s="1" customFormat="1" x14ac:dyDescent="0.3">
      <c r="L1081" s="5"/>
      <c r="M1081" s="5"/>
      <c r="N1081" s="5"/>
      <c r="O1081" s="5"/>
      <c r="P1081" s="5"/>
      <c r="Q1081" s="5"/>
      <c r="R1081" s="5"/>
      <c r="S1081" s="5"/>
      <c r="T1081" s="5"/>
      <c r="U1081" s="5"/>
    </row>
    <row r="1082" spans="12:21" s="1" customFormat="1" x14ac:dyDescent="0.3">
      <c r="L1082" s="5"/>
      <c r="M1082" s="5"/>
      <c r="N1082" s="5"/>
      <c r="O1082" s="5"/>
      <c r="P1082" s="5"/>
      <c r="Q1082" s="5"/>
      <c r="R1082" s="5"/>
      <c r="S1082" s="5"/>
      <c r="T1082" s="5"/>
      <c r="U1082" s="5"/>
    </row>
    <row r="1083" spans="12:21" s="1" customFormat="1" x14ac:dyDescent="0.3">
      <c r="L1083" s="5"/>
      <c r="M1083" s="5"/>
      <c r="N1083" s="5"/>
      <c r="O1083" s="5"/>
      <c r="P1083" s="5"/>
      <c r="Q1083" s="5"/>
      <c r="R1083" s="5"/>
      <c r="S1083" s="5"/>
      <c r="T1083" s="5"/>
      <c r="U1083" s="5"/>
    </row>
    <row r="1084" spans="12:21" s="1" customFormat="1" x14ac:dyDescent="0.3">
      <c r="L1084" s="5"/>
      <c r="M1084" s="5"/>
      <c r="N1084" s="5"/>
      <c r="O1084" s="5"/>
      <c r="P1084" s="5"/>
      <c r="Q1084" s="5"/>
      <c r="R1084" s="5"/>
      <c r="S1084" s="5"/>
      <c r="T1084" s="5"/>
      <c r="U1084" s="5"/>
    </row>
    <row r="1085" spans="12:21" s="1" customFormat="1" x14ac:dyDescent="0.3">
      <c r="L1085" s="5"/>
      <c r="M1085" s="5"/>
      <c r="N1085" s="5"/>
      <c r="O1085" s="5"/>
      <c r="P1085" s="5"/>
      <c r="Q1085" s="5"/>
      <c r="R1085" s="5"/>
      <c r="S1085" s="5"/>
      <c r="T1085" s="5"/>
      <c r="U1085" s="5"/>
    </row>
    <row r="1086" spans="12:21" s="1" customFormat="1" x14ac:dyDescent="0.3">
      <c r="L1086" s="5"/>
      <c r="M1086" s="5"/>
      <c r="N1086" s="5"/>
      <c r="O1086" s="5"/>
      <c r="P1086" s="5"/>
      <c r="Q1086" s="5"/>
      <c r="R1086" s="5"/>
      <c r="S1086" s="5"/>
      <c r="T1086" s="5"/>
      <c r="U1086" s="5"/>
    </row>
    <row r="1087" spans="12:21" s="1" customFormat="1" x14ac:dyDescent="0.3">
      <c r="L1087" s="5"/>
      <c r="M1087" s="5"/>
      <c r="N1087" s="5"/>
      <c r="O1087" s="5"/>
      <c r="P1087" s="5"/>
      <c r="Q1087" s="5"/>
      <c r="R1087" s="5"/>
      <c r="S1087" s="5"/>
      <c r="T1087" s="5"/>
      <c r="U1087" s="5"/>
    </row>
    <row r="1088" spans="12:21" s="1" customFormat="1" x14ac:dyDescent="0.3">
      <c r="L1088" s="5"/>
      <c r="M1088" s="5"/>
      <c r="N1088" s="5"/>
      <c r="O1088" s="5"/>
      <c r="P1088" s="5"/>
      <c r="Q1088" s="5"/>
      <c r="R1088" s="5"/>
      <c r="S1088" s="5"/>
      <c r="T1088" s="5"/>
      <c r="U1088" s="5"/>
    </row>
    <row r="1089" spans="12:21" s="1" customFormat="1" x14ac:dyDescent="0.3">
      <c r="L1089" s="5"/>
      <c r="M1089" s="5"/>
      <c r="N1089" s="5"/>
      <c r="O1089" s="5"/>
      <c r="P1089" s="5"/>
      <c r="Q1089" s="5"/>
      <c r="R1089" s="5"/>
      <c r="S1089" s="5"/>
      <c r="T1089" s="5"/>
      <c r="U1089" s="5"/>
    </row>
    <row r="1090" spans="12:21" s="1" customFormat="1" x14ac:dyDescent="0.3">
      <c r="L1090" s="5"/>
      <c r="M1090" s="5"/>
      <c r="N1090" s="5"/>
      <c r="O1090" s="5"/>
      <c r="P1090" s="5"/>
      <c r="Q1090" s="5"/>
      <c r="R1090" s="5"/>
      <c r="S1090" s="5"/>
      <c r="T1090" s="5"/>
      <c r="U1090" s="5"/>
    </row>
    <row r="1091" spans="12:21" s="1" customFormat="1" x14ac:dyDescent="0.3">
      <c r="L1091" s="5"/>
      <c r="M1091" s="5"/>
      <c r="N1091" s="5"/>
      <c r="O1091" s="5"/>
      <c r="P1091" s="5"/>
      <c r="Q1091" s="5"/>
      <c r="R1091" s="5"/>
      <c r="S1091" s="5"/>
      <c r="T1091" s="5"/>
      <c r="U1091" s="5"/>
    </row>
    <row r="1092" spans="12:21" s="1" customFormat="1" x14ac:dyDescent="0.3">
      <c r="L1092" s="5"/>
      <c r="M1092" s="5"/>
      <c r="N1092" s="5"/>
      <c r="O1092" s="5"/>
      <c r="P1092" s="5"/>
      <c r="Q1092" s="5"/>
      <c r="R1092" s="5"/>
      <c r="S1092" s="5"/>
      <c r="T1092" s="5"/>
      <c r="U1092" s="5"/>
    </row>
    <row r="1093" spans="12:21" s="1" customFormat="1" x14ac:dyDescent="0.3">
      <c r="L1093" s="5"/>
      <c r="M1093" s="5"/>
      <c r="N1093" s="5"/>
      <c r="O1093" s="5"/>
      <c r="P1093" s="5"/>
      <c r="Q1093" s="5"/>
      <c r="R1093" s="5"/>
      <c r="S1093" s="5"/>
      <c r="T1093" s="5"/>
      <c r="U1093" s="5"/>
    </row>
    <row r="1094" spans="12:21" s="1" customFormat="1" x14ac:dyDescent="0.3">
      <c r="L1094" s="5"/>
      <c r="M1094" s="5"/>
      <c r="N1094" s="5"/>
      <c r="O1094" s="5"/>
      <c r="P1094" s="5"/>
      <c r="Q1094" s="5"/>
      <c r="R1094" s="5"/>
      <c r="S1094" s="5"/>
      <c r="T1094" s="5"/>
      <c r="U1094" s="5"/>
    </row>
    <row r="1095" spans="12:21" s="1" customFormat="1" x14ac:dyDescent="0.3">
      <c r="L1095" s="5"/>
      <c r="M1095" s="5"/>
      <c r="N1095" s="5"/>
      <c r="O1095" s="5"/>
      <c r="P1095" s="5"/>
      <c r="Q1095" s="5"/>
      <c r="R1095" s="5"/>
      <c r="S1095" s="5"/>
      <c r="T1095" s="5"/>
      <c r="U1095" s="5"/>
    </row>
    <row r="1096" spans="12:21" s="1" customFormat="1" x14ac:dyDescent="0.3">
      <c r="L1096" s="5"/>
      <c r="M1096" s="5"/>
      <c r="N1096" s="5"/>
      <c r="O1096" s="5"/>
      <c r="P1096" s="5"/>
      <c r="Q1096" s="5"/>
      <c r="R1096" s="5"/>
      <c r="S1096" s="5"/>
      <c r="T1096" s="5"/>
      <c r="U1096" s="5"/>
    </row>
    <row r="1097" spans="12:21" s="1" customFormat="1" x14ac:dyDescent="0.3">
      <c r="L1097" s="5"/>
      <c r="M1097" s="5"/>
      <c r="N1097" s="5"/>
      <c r="O1097" s="5"/>
      <c r="P1097" s="5"/>
      <c r="Q1097" s="5"/>
      <c r="R1097" s="5"/>
      <c r="S1097" s="5"/>
      <c r="T1097" s="5"/>
      <c r="U1097" s="5"/>
    </row>
    <row r="1098" spans="12:21" s="1" customFormat="1" x14ac:dyDescent="0.3">
      <c r="L1098" s="5"/>
      <c r="M1098" s="5"/>
      <c r="N1098" s="5"/>
      <c r="O1098" s="5"/>
      <c r="P1098" s="5"/>
      <c r="Q1098" s="5"/>
      <c r="R1098" s="5"/>
      <c r="S1098" s="5"/>
      <c r="T1098" s="5"/>
      <c r="U1098" s="5"/>
    </row>
    <row r="1099" spans="12:21" s="1" customFormat="1" x14ac:dyDescent="0.3">
      <c r="L1099" s="5"/>
      <c r="M1099" s="5"/>
      <c r="N1099" s="5"/>
      <c r="O1099" s="5"/>
      <c r="P1099" s="5"/>
      <c r="Q1099" s="5"/>
      <c r="R1099" s="5"/>
      <c r="S1099" s="5"/>
      <c r="T1099" s="5"/>
      <c r="U1099" s="5"/>
    </row>
    <row r="1100" spans="12:21" s="1" customFormat="1" x14ac:dyDescent="0.3">
      <c r="L1100" s="5"/>
      <c r="M1100" s="5"/>
      <c r="N1100" s="5"/>
      <c r="O1100" s="5"/>
      <c r="P1100" s="5"/>
      <c r="Q1100" s="5"/>
      <c r="R1100" s="5"/>
      <c r="S1100" s="5"/>
      <c r="T1100" s="5"/>
      <c r="U1100" s="5"/>
    </row>
    <row r="1101" spans="12:21" s="1" customFormat="1" x14ac:dyDescent="0.3">
      <c r="L1101" s="5"/>
      <c r="M1101" s="5"/>
      <c r="N1101" s="5"/>
      <c r="O1101" s="5"/>
      <c r="P1101" s="5"/>
      <c r="Q1101" s="5"/>
      <c r="R1101" s="5"/>
      <c r="S1101" s="5"/>
      <c r="T1101" s="5"/>
      <c r="U1101" s="5"/>
    </row>
    <row r="1102" spans="12:21" s="1" customFormat="1" x14ac:dyDescent="0.3">
      <c r="L1102" s="5"/>
      <c r="M1102" s="5"/>
      <c r="N1102" s="5"/>
      <c r="O1102" s="5"/>
      <c r="P1102" s="5"/>
      <c r="Q1102" s="5"/>
      <c r="R1102" s="5"/>
      <c r="S1102" s="5"/>
      <c r="T1102" s="5"/>
      <c r="U1102" s="5"/>
    </row>
    <row r="1103" spans="12:21" s="1" customFormat="1" x14ac:dyDescent="0.3">
      <c r="L1103" s="5"/>
      <c r="M1103" s="5"/>
      <c r="N1103" s="5"/>
      <c r="O1103" s="5"/>
      <c r="P1103" s="5"/>
      <c r="Q1103" s="5"/>
      <c r="R1103" s="5"/>
      <c r="S1103" s="5"/>
      <c r="T1103" s="5"/>
      <c r="U1103" s="5"/>
    </row>
    <row r="1104" spans="12:21" s="1" customFormat="1" x14ac:dyDescent="0.3">
      <c r="L1104" s="5"/>
      <c r="M1104" s="5"/>
      <c r="N1104" s="5"/>
      <c r="O1104" s="5"/>
      <c r="P1104" s="5"/>
      <c r="Q1104" s="5"/>
      <c r="R1104" s="5"/>
      <c r="S1104" s="5"/>
      <c r="T1104" s="5"/>
      <c r="U1104" s="5"/>
    </row>
    <row r="1105" spans="12:21" s="1" customFormat="1" x14ac:dyDescent="0.3">
      <c r="L1105" s="5"/>
      <c r="M1105" s="5"/>
      <c r="N1105" s="5"/>
      <c r="O1105" s="5"/>
      <c r="P1105" s="5"/>
      <c r="Q1105" s="5"/>
      <c r="R1105" s="5"/>
      <c r="S1105" s="5"/>
      <c r="T1105" s="5"/>
      <c r="U1105" s="5"/>
    </row>
    <row r="1106" spans="12:21" s="1" customFormat="1" x14ac:dyDescent="0.3">
      <c r="L1106" s="5"/>
      <c r="M1106" s="5"/>
      <c r="N1106" s="5"/>
      <c r="O1106" s="5"/>
      <c r="P1106" s="5"/>
      <c r="Q1106" s="5"/>
      <c r="R1106" s="5"/>
      <c r="S1106" s="5"/>
      <c r="T1106" s="5"/>
      <c r="U1106" s="5"/>
    </row>
    <row r="1107" spans="12:21" s="1" customFormat="1" x14ac:dyDescent="0.3">
      <c r="L1107" s="5"/>
      <c r="M1107" s="5"/>
      <c r="N1107" s="5"/>
      <c r="O1107" s="5"/>
      <c r="P1107" s="5"/>
      <c r="Q1107" s="5"/>
      <c r="R1107" s="5"/>
      <c r="S1107" s="5"/>
      <c r="T1107" s="5"/>
      <c r="U1107" s="5"/>
    </row>
    <row r="1108" spans="12:21" s="1" customFormat="1" x14ac:dyDescent="0.3">
      <c r="L1108" s="5"/>
      <c r="M1108" s="5"/>
      <c r="N1108" s="5"/>
      <c r="O1108" s="5"/>
      <c r="P1108" s="5"/>
      <c r="Q1108" s="5"/>
      <c r="R1108" s="5"/>
      <c r="S1108" s="5"/>
      <c r="T1108" s="5"/>
      <c r="U1108" s="5"/>
    </row>
    <row r="1109" spans="12:21" s="1" customFormat="1" x14ac:dyDescent="0.3">
      <c r="L1109" s="5"/>
      <c r="M1109" s="5"/>
      <c r="N1109" s="5"/>
      <c r="O1109" s="5"/>
      <c r="P1109" s="5"/>
      <c r="Q1109" s="5"/>
      <c r="R1109" s="5"/>
      <c r="S1109" s="5"/>
      <c r="T1109" s="5"/>
      <c r="U1109" s="5"/>
    </row>
    <row r="1110" spans="12:21" s="1" customFormat="1" x14ac:dyDescent="0.3">
      <c r="L1110" s="5"/>
      <c r="M1110" s="5"/>
      <c r="N1110" s="5"/>
      <c r="O1110" s="5"/>
      <c r="P1110" s="5"/>
      <c r="Q1110" s="5"/>
      <c r="R1110" s="5"/>
      <c r="S1110" s="5"/>
      <c r="T1110" s="5"/>
      <c r="U1110" s="5"/>
    </row>
    <row r="1111" spans="12:21" s="1" customFormat="1" x14ac:dyDescent="0.3">
      <c r="L1111" s="5"/>
      <c r="M1111" s="5"/>
      <c r="N1111" s="5"/>
      <c r="O1111" s="5"/>
      <c r="P1111" s="5"/>
      <c r="Q1111" s="5"/>
      <c r="R1111" s="5"/>
      <c r="S1111" s="5"/>
      <c r="T1111" s="5"/>
      <c r="U1111" s="5"/>
    </row>
    <row r="1112" spans="12:21" s="1" customFormat="1" x14ac:dyDescent="0.3">
      <c r="L1112" s="5"/>
      <c r="M1112" s="5"/>
      <c r="N1112" s="5"/>
      <c r="O1112" s="5"/>
      <c r="P1112" s="5"/>
      <c r="Q1112" s="5"/>
      <c r="R1112" s="5"/>
      <c r="S1112" s="5"/>
      <c r="T1112" s="5"/>
      <c r="U1112" s="5"/>
    </row>
    <row r="1113" spans="12:21" s="1" customFormat="1" x14ac:dyDescent="0.3">
      <c r="L1113" s="5"/>
      <c r="M1113" s="5"/>
      <c r="N1113" s="5"/>
      <c r="O1113" s="5"/>
      <c r="P1113" s="5"/>
      <c r="Q1113" s="5"/>
      <c r="R1113" s="5"/>
      <c r="S1113" s="5"/>
      <c r="T1113" s="5"/>
      <c r="U1113" s="5"/>
    </row>
    <row r="1114" spans="12:21" s="1" customFormat="1" x14ac:dyDescent="0.3">
      <c r="L1114" s="5"/>
      <c r="M1114" s="5"/>
      <c r="N1114" s="5"/>
      <c r="O1114" s="5"/>
      <c r="P1114" s="5"/>
      <c r="Q1114" s="5"/>
      <c r="R1114" s="5"/>
      <c r="S1114" s="5"/>
      <c r="T1114" s="5"/>
      <c r="U1114" s="5"/>
    </row>
    <row r="1115" spans="12:21" s="1" customFormat="1" x14ac:dyDescent="0.3">
      <c r="L1115" s="5"/>
      <c r="M1115" s="5"/>
      <c r="N1115" s="5"/>
      <c r="O1115" s="5"/>
      <c r="P1115" s="5"/>
      <c r="Q1115" s="5"/>
      <c r="R1115" s="5"/>
      <c r="S1115" s="5"/>
      <c r="T1115" s="5"/>
      <c r="U1115" s="5"/>
    </row>
    <row r="1116" spans="12:21" s="1" customFormat="1" x14ac:dyDescent="0.3">
      <c r="L1116" s="5"/>
      <c r="M1116" s="5"/>
      <c r="N1116" s="5"/>
      <c r="O1116" s="5"/>
      <c r="P1116" s="5"/>
      <c r="Q1116" s="5"/>
      <c r="R1116" s="5"/>
      <c r="S1116" s="5"/>
      <c r="T1116" s="5"/>
      <c r="U1116" s="5"/>
    </row>
    <row r="1117" spans="12:21" s="1" customFormat="1" x14ac:dyDescent="0.3">
      <c r="L1117" s="5"/>
      <c r="M1117" s="5"/>
      <c r="N1117" s="5"/>
      <c r="O1117" s="5"/>
      <c r="P1117" s="5"/>
      <c r="Q1117" s="5"/>
      <c r="R1117" s="5"/>
      <c r="S1117" s="5"/>
      <c r="T1117" s="5"/>
      <c r="U1117" s="5"/>
    </row>
    <row r="1118" spans="12:21" s="1" customFormat="1" x14ac:dyDescent="0.3">
      <c r="L1118" s="5"/>
      <c r="M1118" s="5"/>
      <c r="N1118" s="5"/>
      <c r="O1118" s="5"/>
      <c r="P1118" s="5"/>
      <c r="Q1118" s="5"/>
      <c r="R1118" s="5"/>
      <c r="S1118" s="5"/>
      <c r="T1118" s="5"/>
      <c r="U1118" s="5"/>
    </row>
    <row r="1119" spans="12:21" s="1" customFormat="1" x14ac:dyDescent="0.3">
      <c r="L1119" s="5"/>
      <c r="M1119" s="5"/>
      <c r="N1119" s="5"/>
      <c r="O1119" s="5"/>
      <c r="P1119" s="5"/>
      <c r="Q1119" s="5"/>
      <c r="R1119" s="5"/>
      <c r="S1119" s="5"/>
      <c r="T1119" s="5"/>
      <c r="U1119" s="5"/>
    </row>
    <row r="1120" spans="12:21" s="1" customFormat="1" x14ac:dyDescent="0.3">
      <c r="L1120" s="5"/>
      <c r="M1120" s="5"/>
      <c r="N1120" s="5"/>
      <c r="O1120" s="5"/>
      <c r="P1120" s="5"/>
      <c r="Q1120" s="5"/>
      <c r="R1120" s="5"/>
      <c r="S1120" s="5"/>
      <c r="T1120" s="5"/>
      <c r="U1120" s="5"/>
    </row>
    <row r="1121" spans="12:21" s="1" customFormat="1" x14ac:dyDescent="0.3">
      <c r="L1121" s="5"/>
      <c r="M1121" s="5"/>
      <c r="N1121" s="5"/>
      <c r="O1121" s="5"/>
      <c r="P1121" s="5"/>
      <c r="Q1121" s="5"/>
      <c r="R1121" s="5"/>
      <c r="S1121" s="5"/>
      <c r="T1121" s="5"/>
      <c r="U1121" s="5"/>
    </row>
    <row r="1122" spans="12:21" s="1" customFormat="1" x14ac:dyDescent="0.3">
      <c r="L1122" s="5"/>
      <c r="M1122" s="5"/>
      <c r="N1122" s="5"/>
      <c r="O1122" s="5"/>
      <c r="P1122" s="5"/>
      <c r="Q1122" s="5"/>
      <c r="R1122" s="5"/>
      <c r="S1122" s="5"/>
      <c r="T1122" s="5"/>
      <c r="U1122" s="5"/>
    </row>
    <row r="1123" spans="12:21" s="1" customFormat="1" x14ac:dyDescent="0.3">
      <c r="L1123" s="5"/>
      <c r="M1123" s="5"/>
      <c r="N1123" s="5"/>
      <c r="O1123" s="5"/>
      <c r="P1123" s="5"/>
      <c r="Q1123" s="5"/>
      <c r="R1123" s="5"/>
      <c r="S1123" s="5"/>
      <c r="T1123" s="5"/>
      <c r="U1123" s="5"/>
    </row>
    <row r="1124" spans="12:21" s="1" customFormat="1" x14ac:dyDescent="0.3">
      <c r="L1124" s="5"/>
      <c r="M1124" s="5"/>
      <c r="N1124" s="5"/>
      <c r="O1124" s="5"/>
      <c r="P1124" s="5"/>
      <c r="Q1124" s="5"/>
      <c r="R1124" s="5"/>
      <c r="S1124" s="5"/>
      <c r="T1124" s="5"/>
      <c r="U1124" s="5"/>
    </row>
    <row r="1125" spans="12:21" s="1" customFormat="1" x14ac:dyDescent="0.3">
      <c r="L1125" s="5"/>
      <c r="M1125" s="5"/>
      <c r="N1125" s="5"/>
      <c r="O1125" s="5"/>
      <c r="P1125" s="5"/>
      <c r="Q1125" s="5"/>
      <c r="R1125" s="5"/>
      <c r="S1125" s="5"/>
      <c r="T1125" s="5"/>
      <c r="U1125" s="5"/>
    </row>
    <row r="1126" spans="12:21" s="1" customFormat="1" x14ac:dyDescent="0.3">
      <c r="L1126" s="5"/>
      <c r="M1126" s="5"/>
      <c r="N1126" s="5"/>
      <c r="O1126" s="5"/>
      <c r="P1126" s="5"/>
      <c r="Q1126" s="5"/>
      <c r="R1126" s="5"/>
      <c r="S1126" s="5"/>
      <c r="T1126" s="5"/>
      <c r="U1126" s="5"/>
    </row>
    <row r="1127" spans="12:21" s="1" customFormat="1" x14ac:dyDescent="0.3">
      <c r="L1127" s="5"/>
      <c r="M1127" s="5"/>
      <c r="N1127" s="5"/>
      <c r="O1127" s="5"/>
      <c r="P1127" s="5"/>
      <c r="Q1127" s="5"/>
      <c r="R1127" s="5"/>
      <c r="S1127" s="5"/>
      <c r="T1127" s="5"/>
      <c r="U1127" s="5"/>
    </row>
    <row r="1128" spans="12:21" s="1" customFormat="1" x14ac:dyDescent="0.3">
      <c r="L1128" s="5"/>
      <c r="M1128" s="5"/>
      <c r="N1128" s="5"/>
      <c r="O1128" s="5"/>
      <c r="P1128" s="5"/>
      <c r="Q1128" s="5"/>
      <c r="R1128" s="5"/>
      <c r="S1128" s="5"/>
      <c r="T1128" s="5"/>
      <c r="U1128" s="5"/>
    </row>
    <row r="1129" spans="12:21" s="1" customFormat="1" x14ac:dyDescent="0.3">
      <c r="L1129" s="5"/>
      <c r="M1129" s="5"/>
      <c r="N1129" s="5"/>
      <c r="O1129" s="5"/>
      <c r="P1129" s="5"/>
      <c r="Q1129" s="5"/>
      <c r="R1129" s="5"/>
      <c r="S1129" s="5"/>
      <c r="T1129" s="5"/>
      <c r="U1129" s="5"/>
    </row>
    <row r="1130" spans="12:21" s="1" customFormat="1" x14ac:dyDescent="0.3">
      <c r="L1130" s="5"/>
      <c r="M1130" s="5"/>
      <c r="N1130" s="5"/>
      <c r="O1130" s="5"/>
      <c r="P1130" s="5"/>
      <c r="Q1130" s="5"/>
      <c r="R1130" s="5"/>
      <c r="S1130" s="5"/>
      <c r="T1130" s="5"/>
      <c r="U1130" s="5"/>
    </row>
    <row r="1131" spans="12:21" s="1" customFormat="1" x14ac:dyDescent="0.3">
      <c r="L1131" s="5"/>
      <c r="M1131" s="5"/>
      <c r="N1131" s="5"/>
      <c r="O1131" s="5"/>
      <c r="P1131" s="5"/>
      <c r="Q1131" s="5"/>
      <c r="R1131" s="5"/>
      <c r="S1131" s="5"/>
      <c r="T1131" s="5"/>
      <c r="U1131" s="5"/>
    </row>
    <row r="1132" spans="12:21" s="1" customFormat="1" x14ac:dyDescent="0.3">
      <c r="L1132" s="5"/>
      <c r="M1132" s="5"/>
      <c r="N1132" s="5"/>
      <c r="O1132" s="5"/>
      <c r="P1132" s="5"/>
      <c r="Q1132" s="5"/>
      <c r="R1132" s="5"/>
      <c r="S1132" s="5"/>
      <c r="T1132" s="5"/>
      <c r="U1132" s="5"/>
    </row>
    <row r="1133" spans="12:21" s="1" customFormat="1" x14ac:dyDescent="0.3">
      <c r="L1133" s="5"/>
      <c r="M1133" s="5"/>
      <c r="N1133" s="5"/>
      <c r="O1133" s="5"/>
      <c r="P1133" s="5"/>
      <c r="Q1133" s="5"/>
      <c r="R1133" s="5"/>
      <c r="S1133" s="5"/>
      <c r="T1133" s="5"/>
      <c r="U1133" s="5"/>
    </row>
    <row r="1134" spans="12:21" s="1" customFormat="1" x14ac:dyDescent="0.3">
      <c r="L1134" s="5"/>
      <c r="M1134" s="5"/>
      <c r="N1134" s="5"/>
      <c r="O1134" s="5"/>
      <c r="P1134" s="5"/>
      <c r="Q1134" s="5"/>
      <c r="R1134" s="5"/>
      <c r="S1134" s="5"/>
      <c r="T1134" s="5"/>
      <c r="U1134" s="5"/>
    </row>
    <row r="1135" spans="12:21" s="1" customFormat="1" x14ac:dyDescent="0.3">
      <c r="L1135" s="5"/>
      <c r="M1135" s="5"/>
      <c r="N1135" s="5"/>
      <c r="O1135" s="5"/>
      <c r="P1135" s="5"/>
      <c r="Q1135" s="5"/>
      <c r="R1135" s="5"/>
      <c r="S1135" s="5"/>
      <c r="T1135" s="5"/>
      <c r="U1135" s="5"/>
    </row>
    <row r="1136" spans="12:21" s="1" customFormat="1" x14ac:dyDescent="0.3">
      <c r="L1136" s="5"/>
      <c r="M1136" s="5"/>
      <c r="N1136" s="5"/>
      <c r="O1136" s="5"/>
      <c r="P1136" s="5"/>
      <c r="Q1136" s="5"/>
      <c r="R1136" s="5"/>
      <c r="S1136" s="5"/>
      <c r="T1136" s="5"/>
      <c r="U1136" s="5"/>
    </row>
    <row r="1137" spans="12:21" s="1" customFormat="1" x14ac:dyDescent="0.3">
      <c r="L1137" s="5"/>
      <c r="M1137" s="5"/>
      <c r="N1137" s="5"/>
      <c r="O1137" s="5"/>
      <c r="P1137" s="5"/>
      <c r="Q1137" s="5"/>
      <c r="R1137" s="5"/>
      <c r="S1137" s="5"/>
      <c r="T1137" s="5"/>
      <c r="U1137" s="5"/>
    </row>
    <row r="1138" spans="12:21" s="1" customFormat="1" x14ac:dyDescent="0.3">
      <c r="L1138" s="5"/>
      <c r="M1138" s="5"/>
      <c r="N1138" s="5"/>
      <c r="O1138" s="5"/>
      <c r="P1138" s="5"/>
      <c r="Q1138" s="5"/>
      <c r="R1138" s="5"/>
      <c r="S1138" s="5"/>
      <c r="T1138" s="5"/>
      <c r="U1138" s="5"/>
    </row>
    <row r="1139" spans="12:21" s="1" customFormat="1" x14ac:dyDescent="0.3">
      <c r="L1139" s="5"/>
      <c r="M1139" s="5"/>
      <c r="N1139" s="5"/>
      <c r="O1139" s="5"/>
      <c r="P1139" s="5"/>
      <c r="Q1139" s="5"/>
      <c r="R1139" s="5"/>
      <c r="S1139" s="5"/>
      <c r="T1139" s="5"/>
      <c r="U1139" s="5"/>
    </row>
    <row r="1140" spans="12:21" s="1" customFormat="1" x14ac:dyDescent="0.3">
      <c r="L1140" s="5"/>
      <c r="M1140" s="5"/>
      <c r="N1140" s="5"/>
      <c r="O1140" s="5"/>
      <c r="P1140" s="5"/>
      <c r="Q1140" s="5"/>
      <c r="R1140" s="5"/>
      <c r="S1140" s="5"/>
      <c r="T1140" s="5"/>
      <c r="U1140" s="5"/>
    </row>
    <row r="1141" spans="12:21" s="1" customFormat="1" x14ac:dyDescent="0.3">
      <c r="L1141" s="5"/>
      <c r="M1141" s="5"/>
      <c r="N1141" s="5"/>
      <c r="O1141" s="5"/>
      <c r="P1141" s="5"/>
      <c r="Q1141" s="5"/>
      <c r="R1141" s="5"/>
      <c r="S1141" s="5"/>
      <c r="T1141" s="5"/>
      <c r="U1141" s="5"/>
    </row>
    <row r="1142" spans="12:21" s="1" customFormat="1" x14ac:dyDescent="0.3">
      <c r="L1142" s="5"/>
      <c r="M1142" s="5"/>
      <c r="N1142" s="5"/>
      <c r="O1142" s="5"/>
      <c r="P1142" s="5"/>
      <c r="Q1142" s="5"/>
      <c r="R1142" s="5"/>
      <c r="S1142" s="5"/>
      <c r="T1142" s="5"/>
      <c r="U1142" s="5"/>
    </row>
    <row r="1143" spans="12:21" s="1" customFormat="1" x14ac:dyDescent="0.3">
      <c r="L1143" s="5"/>
      <c r="M1143" s="5"/>
      <c r="N1143" s="5"/>
      <c r="O1143" s="5"/>
      <c r="P1143" s="5"/>
      <c r="Q1143" s="5"/>
      <c r="R1143" s="5"/>
      <c r="S1143" s="5"/>
      <c r="T1143" s="5"/>
      <c r="U1143" s="5"/>
    </row>
    <row r="1144" spans="12:21" s="1" customFormat="1" x14ac:dyDescent="0.3">
      <c r="L1144" s="5"/>
      <c r="M1144" s="5"/>
      <c r="N1144" s="5"/>
      <c r="O1144" s="5"/>
      <c r="P1144" s="5"/>
      <c r="Q1144" s="5"/>
      <c r="R1144" s="5"/>
      <c r="S1144" s="5"/>
      <c r="T1144" s="5"/>
      <c r="U1144" s="5"/>
    </row>
    <row r="1145" spans="12:21" s="1" customFormat="1" x14ac:dyDescent="0.3">
      <c r="L1145" s="5"/>
      <c r="M1145" s="5"/>
      <c r="N1145" s="5"/>
      <c r="O1145" s="5"/>
      <c r="P1145" s="5"/>
      <c r="Q1145" s="5"/>
      <c r="R1145" s="5"/>
      <c r="S1145" s="5"/>
      <c r="T1145" s="5"/>
      <c r="U1145" s="5"/>
    </row>
    <row r="1146" spans="12:21" s="1" customFormat="1" x14ac:dyDescent="0.3">
      <c r="L1146" s="5"/>
      <c r="M1146" s="5"/>
      <c r="N1146" s="5"/>
      <c r="O1146" s="5"/>
      <c r="P1146" s="5"/>
      <c r="Q1146" s="5"/>
      <c r="R1146" s="5"/>
      <c r="S1146" s="5"/>
      <c r="T1146" s="5"/>
      <c r="U1146" s="5"/>
    </row>
    <row r="1147" spans="12:21" s="1" customFormat="1" x14ac:dyDescent="0.3">
      <c r="L1147" s="5"/>
      <c r="M1147" s="5"/>
      <c r="N1147" s="5"/>
      <c r="O1147" s="5"/>
      <c r="P1147" s="5"/>
      <c r="Q1147" s="5"/>
      <c r="R1147" s="5"/>
      <c r="S1147" s="5"/>
      <c r="T1147" s="5"/>
      <c r="U1147" s="5"/>
    </row>
    <row r="1148" spans="12:21" s="1" customFormat="1" x14ac:dyDescent="0.3">
      <c r="L1148" s="5"/>
      <c r="M1148" s="5"/>
      <c r="N1148" s="5"/>
      <c r="O1148" s="5"/>
      <c r="P1148" s="5"/>
      <c r="Q1148" s="5"/>
      <c r="R1148" s="5"/>
      <c r="S1148" s="5"/>
      <c r="T1148" s="5"/>
      <c r="U1148" s="5"/>
    </row>
    <row r="1149" spans="12:21" s="1" customFormat="1" x14ac:dyDescent="0.3">
      <c r="L1149" s="5"/>
      <c r="M1149" s="5"/>
      <c r="N1149" s="5"/>
      <c r="O1149" s="5"/>
      <c r="P1149" s="5"/>
      <c r="Q1149" s="5"/>
      <c r="R1149" s="5"/>
      <c r="S1149" s="5"/>
      <c r="T1149" s="5"/>
      <c r="U1149" s="5"/>
    </row>
    <row r="1150" spans="12:21" s="1" customFormat="1" x14ac:dyDescent="0.3">
      <c r="L1150" s="5"/>
      <c r="M1150" s="5"/>
      <c r="N1150" s="5"/>
      <c r="O1150" s="5"/>
      <c r="P1150" s="5"/>
      <c r="Q1150" s="5"/>
      <c r="R1150" s="5"/>
      <c r="S1150" s="5"/>
      <c r="T1150" s="5"/>
      <c r="U1150" s="5"/>
    </row>
    <row r="1151" spans="12:21" s="1" customFormat="1" x14ac:dyDescent="0.3">
      <c r="L1151" s="5"/>
      <c r="M1151" s="5"/>
      <c r="N1151" s="5"/>
      <c r="O1151" s="5"/>
      <c r="P1151" s="5"/>
      <c r="Q1151" s="5"/>
      <c r="R1151" s="5"/>
      <c r="S1151" s="5"/>
      <c r="T1151" s="5"/>
      <c r="U1151" s="5"/>
    </row>
    <row r="1152" spans="12:21" s="1" customFormat="1" x14ac:dyDescent="0.3">
      <c r="L1152" s="5"/>
      <c r="M1152" s="5"/>
      <c r="N1152" s="5"/>
      <c r="O1152" s="5"/>
      <c r="P1152" s="5"/>
      <c r="Q1152" s="5"/>
      <c r="R1152" s="5"/>
      <c r="S1152" s="5"/>
      <c r="T1152" s="5"/>
      <c r="U1152" s="5"/>
    </row>
    <row r="1153" spans="12:21" s="1" customFormat="1" x14ac:dyDescent="0.3">
      <c r="L1153" s="5"/>
      <c r="M1153" s="5"/>
      <c r="N1153" s="5"/>
      <c r="O1153" s="5"/>
      <c r="P1153" s="5"/>
      <c r="Q1153" s="5"/>
      <c r="R1153" s="5"/>
      <c r="S1153" s="5"/>
      <c r="T1153" s="5"/>
      <c r="U1153" s="5"/>
    </row>
    <row r="1154" spans="12:21" s="1" customFormat="1" x14ac:dyDescent="0.3">
      <c r="L1154" s="5"/>
      <c r="M1154" s="5"/>
      <c r="N1154" s="5"/>
      <c r="O1154" s="5"/>
      <c r="P1154" s="5"/>
      <c r="Q1154" s="5"/>
      <c r="R1154" s="5"/>
      <c r="S1154" s="5"/>
      <c r="T1154" s="5"/>
      <c r="U1154" s="5"/>
    </row>
    <row r="1155" spans="12:21" s="1" customFormat="1" x14ac:dyDescent="0.3">
      <c r="L1155" s="5"/>
      <c r="M1155" s="5"/>
      <c r="N1155" s="5"/>
      <c r="O1155" s="5"/>
      <c r="P1155" s="5"/>
      <c r="Q1155" s="5"/>
      <c r="R1155" s="5"/>
      <c r="S1155" s="5"/>
      <c r="T1155" s="5"/>
      <c r="U1155" s="5"/>
    </row>
    <row r="1156" spans="12:21" s="1" customFormat="1" x14ac:dyDescent="0.3">
      <c r="L1156" s="5"/>
      <c r="M1156" s="5"/>
      <c r="N1156" s="5"/>
      <c r="O1156" s="5"/>
      <c r="P1156" s="5"/>
      <c r="Q1156" s="5"/>
      <c r="R1156" s="5"/>
      <c r="S1156" s="5"/>
      <c r="T1156" s="5"/>
      <c r="U1156" s="5"/>
    </row>
    <row r="1157" spans="12:21" s="1" customFormat="1" x14ac:dyDescent="0.3">
      <c r="L1157" s="5"/>
      <c r="M1157" s="5"/>
      <c r="N1157" s="5"/>
      <c r="O1157" s="5"/>
      <c r="P1157" s="5"/>
      <c r="Q1157" s="5"/>
      <c r="R1157" s="5"/>
      <c r="S1157" s="5"/>
      <c r="T1157" s="5"/>
      <c r="U1157" s="5"/>
    </row>
    <row r="1158" spans="12:21" s="1" customFormat="1" x14ac:dyDescent="0.3">
      <c r="L1158" s="5"/>
      <c r="M1158" s="5"/>
      <c r="N1158" s="5"/>
      <c r="O1158" s="5"/>
      <c r="P1158" s="5"/>
      <c r="Q1158" s="5"/>
      <c r="R1158" s="5"/>
      <c r="S1158" s="5"/>
      <c r="T1158" s="5"/>
      <c r="U1158" s="5"/>
    </row>
    <row r="1159" spans="12:21" s="1" customFormat="1" x14ac:dyDescent="0.3">
      <c r="L1159" s="5"/>
      <c r="M1159" s="5"/>
      <c r="N1159" s="5"/>
      <c r="O1159" s="5"/>
      <c r="P1159" s="5"/>
      <c r="Q1159" s="5"/>
      <c r="R1159" s="5"/>
      <c r="S1159" s="5"/>
      <c r="T1159" s="5"/>
      <c r="U1159" s="5"/>
    </row>
    <row r="1160" spans="12:21" s="1" customFormat="1" x14ac:dyDescent="0.3">
      <c r="L1160" s="5"/>
      <c r="M1160" s="5"/>
      <c r="N1160" s="5"/>
      <c r="O1160" s="5"/>
      <c r="P1160" s="5"/>
      <c r="Q1160" s="5"/>
      <c r="R1160" s="5"/>
      <c r="S1160" s="5"/>
      <c r="T1160" s="5"/>
      <c r="U1160" s="5"/>
    </row>
    <row r="1161" spans="12:21" s="1" customFormat="1" x14ac:dyDescent="0.3">
      <c r="L1161" s="5"/>
      <c r="M1161" s="5"/>
      <c r="N1161" s="5"/>
      <c r="O1161" s="5"/>
      <c r="P1161" s="5"/>
      <c r="Q1161" s="5"/>
      <c r="R1161" s="5"/>
      <c r="S1161" s="5"/>
      <c r="T1161" s="5"/>
      <c r="U1161" s="5"/>
    </row>
    <row r="1162" spans="12:21" s="1" customFormat="1" x14ac:dyDescent="0.3">
      <c r="L1162" s="5"/>
      <c r="M1162" s="5"/>
      <c r="N1162" s="5"/>
      <c r="O1162" s="5"/>
      <c r="P1162" s="5"/>
      <c r="Q1162" s="5"/>
      <c r="R1162" s="5"/>
      <c r="S1162" s="5"/>
      <c r="T1162" s="5"/>
      <c r="U1162" s="5"/>
    </row>
    <row r="1163" spans="12:21" s="1" customFormat="1" x14ac:dyDescent="0.3">
      <c r="L1163" s="5"/>
      <c r="M1163" s="5"/>
      <c r="N1163" s="5"/>
      <c r="O1163" s="5"/>
      <c r="P1163" s="5"/>
      <c r="Q1163" s="5"/>
      <c r="R1163" s="5"/>
      <c r="S1163" s="5"/>
      <c r="T1163" s="5"/>
      <c r="U1163" s="5"/>
    </row>
    <row r="1164" spans="12:21" s="1" customFormat="1" x14ac:dyDescent="0.3">
      <c r="L1164" s="5"/>
      <c r="M1164" s="5"/>
      <c r="N1164" s="5"/>
      <c r="O1164" s="5"/>
      <c r="P1164" s="5"/>
      <c r="Q1164" s="5"/>
      <c r="R1164" s="5"/>
      <c r="S1164" s="5"/>
      <c r="T1164" s="5"/>
      <c r="U1164" s="5"/>
    </row>
    <row r="1165" spans="12:21" s="1" customFormat="1" x14ac:dyDescent="0.3">
      <c r="L1165" s="5"/>
      <c r="M1165" s="5"/>
      <c r="N1165" s="5"/>
      <c r="O1165" s="5"/>
      <c r="P1165" s="5"/>
      <c r="Q1165" s="5"/>
      <c r="R1165" s="5"/>
      <c r="S1165" s="5"/>
      <c r="T1165" s="5"/>
      <c r="U1165" s="5"/>
    </row>
    <row r="1166" spans="12:21" s="1" customFormat="1" x14ac:dyDescent="0.3">
      <c r="L1166" s="5"/>
      <c r="M1166" s="5"/>
      <c r="N1166" s="5"/>
      <c r="O1166" s="5"/>
      <c r="P1166" s="5"/>
      <c r="Q1166" s="5"/>
      <c r="R1166" s="5"/>
      <c r="S1166" s="5"/>
      <c r="T1166" s="5"/>
      <c r="U1166" s="5"/>
    </row>
    <row r="1167" spans="12:21" s="1" customFormat="1" x14ac:dyDescent="0.3">
      <c r="L1167" s="5"/>
      <c r="M1167" s="5"/>
      <c r="N1167" s="5"/>
      <c r="O1167" s="5"/>
      <c r="P1167" s="5"/>
      <c r="Q1167" s="5"/>
      <c r="R1167" s="5"/>
      <c r="S1167" s="5"/>
      <c r="T1167" s="5"/>
      <c r="U1167" s="5"/>
    </row>
    <row r="1168" spans="12:21" s="1" customFormat="1" x14ac:dyDescent="0.3">
      <c r="L1168" s="5"/>
      <c r="M1168" s="5"/>
      <c r="N1168" s="5"/>
      <c r="O1168" s="5"/>
      <c r="P1168" s="5"/>
      <c r="Q1168" s="5"/>
      <c r="R1168" s="5"/>
      <c r="S1168" s="5"/>
      <c r="T1168" s="5"/>
      <c r="U1168" s="5"/>
    </row>
    <row r="1169" spans="12:21" s="1" customFormat="1" x14ac:dyDescent="0.3">
      <c r="L1169" s="5"/>
      <c r="M1169" s="5"/>
      <c r="N1169" s="5"/>
      <c r="O1169" s="5"/>
      <c r="P1169" s="5"/>
      <c r="Q1169" s="5"/>
      <c r="R1169" s="5"/>
      <c r="S1169" s="5"/>
      <c r="T1169" s="5"/>
      <c r="U1169" s="5"/>
    </row>
    <row r="1170" spans="12:21" s="1" customFormat="1" x14ac:dyDescent="0.3">
      <c r="L1170" s="5"/>
      <c r="M1170" s="5"/>
      <c r="N1170" s="5"/>
      <c r="O1170" s="5"/>
      <c r="P1170" s="5"/>
      <c r="Q1170" s="5"/>
      <c r="R1170" s="5"/>
      <c r="S1170" s="5"/>
      <c r="T1170" s="5"/>
      <c r="U1170" s="5"/>
    </row>
    <row r="1171" spans="12:21" s="1" customFormat="1" x14ac:dyDescent="0.3">
      <c r="L1171" s="5"/>
      <c r="M1171" s="5"/>
      <c r="N1171" s="5"/>
      <c r="O1171" s="5"/>
      <c r="P1171" s="5"/>
      <c r="Q1171" s="5"/>
      <c r="R1171" s="5"/>
      <c r="S1171" s="5"/>
      <c r="T1171" s="5"/>
      <c r="U1171" s="5"/>
    </row>
    <row r="1172" spans="12:21" s="1" customFormat="1" x14ac:dyDescent="0.3">
      <c r="L1172" s="5"/>
      <c r="M1172" s="5"/>
      <c r="N1172" s="5"/>
      <c r="O1172" s="5"/>
      <c r="P1172" s="5"/>
      <c r="Q1172" s="5"/>
      <c r="R1172" s="5"/>
      <c r="S1172" s="5"/>
      <c r="T1172" s="5"/>
      <c r="U1172" s="5"/>
    </row>
    <row r="1173" spans="12:21" s="1" customFormat="1" x14ac:dyDescent="0.3">
      <c r="L1173" s="5"/>
      <c r="M1173" s="5"/>
      <c r="N1173" s="5"/>
      <c r="O1173" s="5"/>
      <c r="P1173" s="5"/>
      <c r="Q1173" s="5"/>
      <c r="R1173" s="5"/>
      <c r="S1173" s="5"/>
      <c r="T1173" s="5"/>
      <c r="U1173" s="5"/>
    </row>
    <row r="1174" spans="12:21" s="1" customFormat="1" x14ac:dyDescent="0.3">
      <c r="L1174" s="5"/>
      <c r="M1174" s="5"/>
      <c r="N1174" s="5"/>
      <c r="O1174" s="5"/>
      <c r="P1174" s="5"/>
      <c r="Q1174" s="5"/>
      <c r="R1174" s="5"/>
      <c r="S1174" s="5"/>
      <c r="T1174" s="5"/>
      <c r="U1174" s="5"/>
    </row>
    <row r="1175" spans="12:21" s="1" customFormat="1" x14ac:dyDescent="0.3">
      <c r="L1175" s="5"/>
      <c r="M1175" s="5"/>
      <c r="N1175" s="5"/>
      <c r="O1175" s="5"/>
      <c r="P1175" s="5"/>
      <c r="Q1175" s="5"/>
      <c r="R1175" s="5"/>
      <c r="S1175" s="5"/>
      <c r="T1175" s="5"/>
      <c r="U1175" s="5"/>
    </row>
    <row r="1176" spans="12:21" s="1" customFormat="1" x14ac:dyDescent="0.3">
      <c r="L1176" s="5"/>
      <c r="M1176" s="5"/>
      <c r="N1176" s="5"/>
      <c r="O1176" s="5"/>
      <c r="P1176" s="5"/>
      <c r="Q1176" s="5"/>
      <c r="R1176" s="5"/>
      <c r="S1176" s="5"/>
      <c r="T1176" s="5"/>
      <c r="U1176" s="5"/>
    </row>
    <row r="1177" spans="12:21" s="1" customFormat="1" x14ac:dyDescent="0.3">
      <c r="L1177" s="5"/>
      <c r="M1177" s="5"/>
      <c r="N1177" s="5"/>
      <c r="O1177" s="5"/>
      <c r="P1177" s="5"/>
      <c r="Q1177" s="5"/>
      <c r="R1177" s="5"/>
      <c r="S1177" s="5"/>
      <c r="T1177" s="5"/>
      <c r="U1177" s="5"/>
    </row>
    <row r="1178" spans="12:21" s="1" customFormat="1" x14ac:dyDescent="0.3">
      <c r="L1178" s="5"/>
      <c r="M1178" s="5"/>
      <c r="N1178" s="5"/>
      <c r="O1178" s="5"/>
      <c r="P1178" s="5"/>
      <c r="Q1178" s="5"/>
      <c r="R1178" s="5"/>
      <c r="S1178" s="5"/>
      <c r="T1178" s="5"/>
      <c r="U1178" s="5"/>
    </row>
    <row r="1179" spans="12:21" s="1" customFormat="1" x14ac:dyDescent="0.3">
      <c r="L1179" s="5"/>
      <c r="M1179" s="5"/>
      <c r="N1179" s="5"/>
      <c r="O1179" s="5"/>
      <c r="P1179" s="5"/>
      <c r="Q1179" s="5"/>
      <c r="R1179" s="5"/>
      <c r="S1179" s="5"/>
      <c r="T1179" s="5"/>
      <c r="U1179" s="5"/>
    </row>
    <row r="1180" spans="12:21" s="1" customFormat="1" x14ac:dyDescent="0.3">
      <c r="L1180" s="5"/>
      <c r="M1180" s="5"/>
      <c r="N1180" s="5"/>
      <c r="O1180" s="5"/>
      <c r="P1180" s="5"/>
      <c r="Q1180" s="5"/>
      <c r="R1180" s="5"/>
      <c r="S1180" s="5"/>
      <c r="T1180" s="5"/>
      <c r="U1180" s="5"/>
    </row>
    <row r="1181" spans="12:21" s="1" customFormat="1" x14ac:dyDescent="0.3">
      <c r="L1181" s="5"/>
      <c r="M1181" s="5"/>
      <c r="N1181" s="5"/>
      <c r="O1181" s="5"/>
      <c r="P1181" s="5"/>
      <c r="Q1181" s="5"/>
      <c r="R1181" s="5"/>
      <c r="S1181" s="5"/>
      <c r="T1181" s="5"/>
      <c r="U1181" s="5"/>
    </row>
    <row r="1182" spans="12:21" s="1" customFormat="1" x14ac:dyDescent="0.3">
      <c r="L1182" s="5"/>
      <c r="M1182" s="5"/>
      <c r="N1182" s="5"/>
      <c r="O1182" s="5"/>
      <c r="P1182" s="5"/>
      <c r="Q1182" s="5"/>
      <c r="R1182" s="5"/>
      <c r="S1182" s="5"/>
      <c r="T1182" s="5"/>
      <c r="U1182" s="5"/>
    </row>
    <row r="1183" spans="12:21" s="1" customFormat="1" x14ac:dyDescent="0.3">
      <c r="L1183" s="5"/>
      <c r="M1183" s="5"/>
      <c r="N1183" s="5"/>
      <c r="O1183" s="5"/>
      <c r="P1183" s="5"/>
      <c r="Q1183" s="5"/>
      <c r="R1183" s="5"/>
      <c r="S1183" s="5"/>
      <c r="T1183" s="5"/>
      <c r="U1183" s="5"/>
    </row>
    <row r="1184" spans="12:21" s="1" customFormat="1" x14ac:dyDescent="0.3">
      <c r="L1184" s="5"/>
      <c r="M1184" s="5"/>
      <c r="N1184" s="5"/>
      <c r="O1184" s="5"/>
      <c r="P1184" s="5"/>
      <c r="Q1184" s="5"/>
      <c r="R1184" s="5"/>
      <c r="S1184" s="5"/>
      <c r="T1184" s="5"/>
      <c r="U1184" s="5"/>
    </row>
    <row r="1185" spans="12:21" s="1" customFormat="1" x14ac:dyDescent="0.3">
      <c r="L1185" s="5"/>
      <c r="M1185" s="5"/>
      <c r="N1185" s="5"/>
      <c r="O1185" s="5"/>
      <c r="P1185" s="5"/>
      <c r="Q1185" s="5"/>
      <c r="R1185" s="5"/>
      <c r="S1185" s="5"/>
      <c r="T1185" s="5"/>
      <c r="U1185" s="5"/>
    </row>
    <row r="1186" spans="12:21" s="1" customFormat="1" x14ac:dyDescent="0.3">
      <c r="L1186" s="5"/>
      <c r="M1186" s="5"/>
      <c r="N1186" s="5"/>
      <c r="O1186" s="5"/>
      <c r="P1186" s="5"/>
      <c r="Q1186" s="5"/>
      <c r="R1186" s="5"/>
      <c r="S1186" s="5"/>
      <c r="T1186" s="5"/>
      <c r="U1186" s="5"/>
    </row>
    <row r="1187" spans="12:21" s="1" customFormat="1" x14ac:dyDescent="0.3">
      <c r="L1187" s="5"/>
      <c r="M1187" s="5"/>
      <c r="N1187" s="5"/>
      <c r="O1187" s="5"/>
      <c r="P1187" s="5"/>
      <c r="Q1187" s="5"/>
      <c r="R1187" s="5"/>
      <c r="S1187" s="5"/>
      <c r="T1187" s="5"/>
      <c r="U1187" s="5"/>
    </row>
    <row r="1188" spans="12:21" s="1" customFormat="1" x14ac:dyDescent="0.3">
      <c r="L1188" s="5"/>
      <c r="M1188" s="5"/>
      <c r="N1188" s="5"/>
      <c r="O1188" s="5"/>
      <c r="P1188" s="5"/>
      <c r="Q1188" s="5"/>
      <c r="R1188" s="5"/>
      <c r="S1188" s="5"/>
      <c r="T1188" s="5"/>
      <c r="U1188" s="5"/>
    </row>
    <row r="1189" spans="12:21" s="1" customFormat="1" x14ac:dyDescent="0.3">
      <c r="L1189" s="5"/>
      <c r="M1189" s="5"/>
      <c r="N1189" s="5"/>
      <c r="O1189" s="5"/>
      <c r="P1189" s="5"/>
      <c r="Q1189" s="5"/>
      <c r="R1189" s="5"/>
      <c r="S1189" s="5"/>
      <c r="T1189" s="5"/>
      <c r="U1189" s="5"/>
    </row>
    <row r="1190" spans="12:21" s="1" customFormat="1" x14ac:dyDescent="0.3">
      <c r="L1190" s="5"/>
      <c r="M1190" s="5"/>
      <c r="N1190" s="5"/>
      <c r="O1190" s="5"/>
      <c r="P1190" s="5"/>
      <c r="Q1190" s="5"/>
      <c r="R1190" s="5"/>
      <c r="S1190" s="5"/>
      <c r="T1190" s="5"/>
      <c r="U1190" s="5"/>
    </row>
    <row r="1191" spans="12:21" s="1" customFormat="1" x14ac:dyDescent="0.3">
      <c r="L1191" s="5"/>
      <c r="M1191" s="5"/>
      <c r="N1191" s="5"/>
      <c r="O1191" s="5"/>
      <c r="P1191" s="5"/>
      <c r="Q1191" s="5"/>
      <c r="R1191" s="5"/>
      <c r="S1191" s="5"/>
      <c r="T1191" s="5"/>
      <c r="U1191" s="5"/>
    </row>
    <row r="1192" spans="12:21" s="1" customFormat="1" x14ac:dyDescent="0.3">
      <c r="L1192" s="5"/>
      <c r="M1192" s="5"/>
      <c r="N1192" s="5"/>
      <c r="O1192" s="5"/>
      <c r="P1192" s="5"/>
      <c r="Q1192" s="5"/>
      <c r="R1192" s="5"/>
      <c r="S1192" s="5"/>
      <c r="T1192" s="5"/>
      <c r="U1192" s="5"/>
    </row>
    <row r="1193" spans="12:21" s="1" customFormat="1" x14ac:dyDescent="0.3">
      <c r="L1193" s="5"/>
      <c r="M1193" s="5"/>
      <c r="N1193" s="5"/>
      <c r="O1193" s="5"/>
      <c r="P1193" s="5"/>
      <c r="Q1193" s="5"/>
      <c r="R1193" s="5"/>
      <c r="S1193" s="5"/>
      <c r="T1193" s="5"/>
      <c r="U1193" s="5"/>
    </row>
    <row r="1194" spans="12:21" s="1" customFormat="1" x14ac:dyDescent="0.3">
      <c r="L1194" s="5"/>
      <c r="M1194" s="5"/>
      <c r="N1194" s="5"/>
      <c r="O1194" s="5"/>
      <c r="P1194" s="5"/>
      <c r="Q1194" s="5"/>
      <c r="R1194" s="5"/>
      <c r="S1194" s="5"/>
      <c r="T1194" s="5"/>
      <c r="U1194" s="5"/>
    </row>
    <row r="1195" spans="12:21" s="1" customFormat="1" x14ac:dyDescent="0.3">
      <c r="L1195" s="5"/>
      <c r="M1195" s="5"/>
      <c r="N1195" s="5"/>
      <c r="O1195" s="5"/>
      <c r="P1195" s="5"/>
      <c r="Q1195" s="5"/>
      <c r="R1195" s="5"/>
      <c r="S1195" s="5"/>
      <c r="T1195" s="5"/>
      <c r="U1195" s="5"/>
    </row>
    <row r="1196" spans="12:21" s="1" customFormat="1" x14ac:dyDescent="0.3">
      <c r="L1196" s="5"/>
      <c r="M1196" s="5"/>
      <c r="N1196" s="5"/>
      <c r="O1196" s="5"/>
      <c r="P1196" s="5"/>
      <c r="Q1196" s="5"/>
      <c r="R1196" s="5"/>
      <c r="S1196" s="5"/>
      <c r="T1196" s="5"/>
      <c r="U1196" s="5"/>
    </row>
    <row r="1197" spans="12:21" s="1" customFormat="1" x14ac:dyDescent="0.3">
      <c r="L1197" s="5"/>
      <c r="M1197" s="5"/>
      <c r="N1197" s="5"/>
      <c r="O1197" s="5"/>
      <c r="P1197" s="5"/>
      <c r="Q1197" s="5"/>
      <c r="R1197" s="5"/>
      <c r="S1197" s="5"/>
      <c r="T1197" s="5"/>
      <c r="U1197" s="5"/>
    </row>
    <row r="1198" spans="12:21" s="1" customFormat="1" x14ac:dyDescent="0.3">
      <c r="L1198" s="5"/>
      <c r="M1198" s="5"/>
      <c r="N1198" s="5"/>
      <c r="O1198" s="5"/>
      <c r="P1198" s="5"/>
      <c r="Q1198" s="5"/>
      <c r="R1198" s="5"/>
      <c r="S1198" s="5"/>
      <c r="T1198" s="5"/>
      <c r="U1198" s="5"/>
    </row>
    <row r="1199" spans="12:21" s="1" customFormat="1" x14ac:dyDescent="0.3">
      <c r="L1199" s="5"/>
      <c r="M1199" s="5"/>
      <c r="N1199" s="5"/>
      <c r="O1199" s="5"/>
      <c r="P1199" s="5"/>
      <c r="Q1199" s="5"/>
      <c r="R1199" s="5"/>
      <c r="S1199" s="5"/>
      <c r="T1199" s="5"/>
      <c r="U1199" s="5"/>
    </row>
    <row r="1200" spans="12:21" s="1" customFormat="1" x14ac:dyDescent="0.3">
      <c r="L1200" s="5"/>
      <c r="M1200" s="5"/>
      <c r="N1200" s="5"/>
      <c r="O1200" s="5"/>
      <c r="P1200" s="5"/>
      <c r="Q1200" s="5"/>
      <c r="R1200" s="5"/>
      <c r="S1200" s="5"/>
      <c r="T1200" s="5"/>
      <c r="U1200" s="5"/>
    </row>
    <row r="1201" spans="12:21" s="1" customFormat="1" x14ac:dyDescent="0.3">
      <c r="L1201" s="5"/>
      <c r="M1201" s="5"/>
      <c r="N1201" s="5"/>
      <c r="O1201" s="5"/>
      <c r="P1201" s="5"/>
      <c r="Q1201" s="5"/>
      <c r="R1201" s="5"/>
      <c r="S1201" s="5"/>
      <c r="T1201" s="5"/>
      <c r="U1201" s="5"/>
    </row>
    <row r="1202" spans="12:21" s="1" customFormat="1" x14ac:dyDescent="0.3">
      <c r="L1202" s="5"/>
      <c r="M1202" s="5"/>
      <c r="N1202" s="5"/>
      <c r="O1202" s="5"/>
      <c r="P1202" s="5"/>
      <c r="Q1202" s="5"/>
      <c r="R1202" s="5"/>
      <c r="S1202" s="5"/>
      <c r="T1202" s="5"/>
      <c r="U1202" s="5"/>
    </row>
    <row r="1203" spans="12:21" s="1" customFormat="1" x14ac:dyDescent="0.3">
      <c r="L1203" s="5"/>
      <c r="M1203" s="5"/>
      <c r="N1203" s="5"/>
      <c r="O1203" s="5"/>
      <c r="P1203" s="5"/>
      <c r="Q1203" s="5"/>
      <c r="R1203" s="5"/>
      <c r="S1203" s="5"/>
      <c r="T1203" s="5"/>
      <c r="U1203" s="5"/>
    </row>
    <row r="1204" spans="12:21" s="1" customFormat="1" x14ac:dyDescent="0.3">
      <c r="L1204" s="5"/>
      <c r="M1204" s="5"/>
      <c r="N1204" s="5"/>
      <c r="O1204" s="5"/>
      <c r="P1204" s="5"/>
      <c r="Q1204" s="5"/>
      <c r="R1204" s="5"/>
      <c r="S1204" s="5"/>
      <c r="T1204" s="5"/>
      <c r="U1204" s="5"/>
    </row>
    <row r="1205" spans="12:21" s="1" customFormat="1" x14ac:dyDescent="0.3">
      <c r="L1205" s="5"/>
      <c r="M1205" s="5"/>
      <c r="N1205" s="5"/>
      <c r="O1205" s="5"/>
      <c r="P1205" s="5"/>
      <c r="Q1205" s="5"/>
      <c r="R1205" s="5"/>
      <c r="S1205" s="5"/>
      <c r="T1205" s="5"/>
      <c r="U1205" s="5"/>
    </row>
    <row r="1206" spans="12:21" s="1" customFormat="1" x14ac:dyDescent="0.3">
      <c r="L1206" s="5"/>
      <c r="M1206" s="5"/>
      <c r="N1206" s="5"/>
      <c r="O1206" s="5"/>
      <c r="P1206" s="5"/>
      <c r="Q1206" s="5"/>
      <c r="R1206" s="5"/>
      <c r="S1206" s="5"/>
      <c r="T1206" s="5"/>
      <c r="U1206" s="5"/>
    </row>
    <row r="1207" spans="12:21" s="1" customFormat="1" x14ac:dyDescent="0.3">
      <c r="L1207" s="5"/>
      <c r="M1207" s="5"/>
      <c r="N1207" s="5"/>
      <c r="O1207" s="5"/>
      <c r="P1207" s="5"/>
      <c r="Q1207" s="5"/>
      <c r="R1207" s="5"/>
      <c r="S1207" s="5"/>
      <c r="T1207" s="5"/>
      <c r="U1207" s="5"/>
    </row>
    <row r="1208" spans="12:21" s="1" customFormat="1" x14ac:dyDescent="0.3">
      <c r="L1208" s="5"/>
      <c r="M1208" s="5"/>
      <c r="N1208" s="5"/>
      <c r="O1208" s="5"/>
      <c r="P1208" s="5"/>
      <c r="Q1208" s="5"/>
      <c r="R1208" s="5"/>
      <c r="S1208" s="5"/>
      <c r="T1208" s="5"/>
      <c r="U1208" s="5"/>
    </row>
    <row r="1209" spans="12:21" s="1" customFormat="1" x14ac:dyDescent="0.3">
      <c r="L1209" s="5"/>
      <c r="M1209" s="5"/>
      <c r="N1209" s="5"/>
      <c r="O1209" s="5"/>
      <c r="P1209" s="5"/>
      <c r="Q1209" s="5"/>
      <c r="R1209" s="5"/>
      <c r="S1209" s="5"/>
      <c r="T1209" s="5"/>
      <c r="U1209" s="5"/>
    </row>
    <row r="1210" spans="12:21" s="1" customFormat="1" x14ac:dyDescent="0.3">
      <c r="L1210" s="5"/>
      <c r="M1210" s="5"/>
      <c r="N1210" s="5"/>
      <c r="O1210" s="5"/>
      <c r="P1210" s="5"/>
      <c r="Q1210" s="5"/>
      <c r="R1210" s="5"/>
      <c r="S1210" s="5"/>
      <c r="T1210" s="5"/>
      <c r="U1210" s="5"/>
    </row>
    <row r="1211" spans="12:21" s="1" customFormat="1" x14ac:dyDescent="0.3">
      <c r="L1211" s="5"/>
      <c r="M1211" s="5"/>
      <c r="N1211" s="5"/>
      <c r="O1211" s="5"/>
      <c r="P1211" s="5"/>
      <c r="Q1211" s="5"/>
      <c r="R1211" s="5"/>
      <c r="S1211" s="5"/>
      <c r="T1211" s="5"/>
      <c r="U1211" s="5"/>
    </row>
    <row r="1212" spans="12:21" s="1" customFormat="1" x14ac:dyDescent="0.3">
      <c r="L1212" s="5"/>
      <c r="M1212" s="5"/>
      <c r="N1212" s="5"/>
      <c r="O1212" s="5"/>
      <c r="P1212" s="5"/>
      <c r="Q1212" s="5"/>
      <c r="R1212" s="5"/>
      <c r="S1212" s="5"/>
      <c r="T1212" s="5"/>
      <c r="U1212" s="5"/>
    </row>
    <row r="1213" spans="12:21" s="1" customFormat="1" x14ac:dyDescent="0.3">
      <c r="L1213" s="5"/>
      <c r="M1213" s="5"/>
      <c r="N1213" s="5"/>
      <c r="O1213" s="5"/>
      <c r="P1213" s="5"/>
      <c r="Q1213" s="5"/>
      <c r="R1213" s="5"/>
      <c r="S1213" s="5"/>
      <c r="T1213" s="5"/>
      <c r="U1213" s="5"/>
    </row>
    <row r="1214" spans="12:21" s="1" customFormat="1" x14ac:dyDescent="0.3">
      <c r="L1214" s="5"/>
      <c r="M1214" s="5"/>
      <c r="N1214" s="5"/>
      <c r="O1214" s="5"/>
      <c r="P1214" s="5"/>
      <c r="Q1214" s="5"/>
      <c r="R1214" s="5"/>
      <c r="S1214" s="5"/>
      <c r="T1214" s="5"/>
      <c r="U1214" s="5"/>
    </row>
    <row r="1215" spans="12:21" s="1" customFormat="1" x14ac:dyDescent="0.3">
      <c r="L1215" s="5"/>
      <c r="M1215" s="5"/>
      <c r="N1215" s="5"/>
      <c r="O1215" s="5"/>
      <c r="P1215" s="5"/>
      <c r="Q1215" s="5"/>
      <c r="R1215" s="5"/>
      <c r="S1215" s="5"/>
      <c r="T1215" s="5"/>
      <c r="U1215" s="5"/>
    </row>
    <row r="1216" spans="12:21" s="1" customFormat="1" x14ac:dyDescent="0.3">
      <c r="L1216" s="5"/>
      <c r="M1216" s="5"/>
      <c r="N1216" s="5"/>
      <c r="O1216" s="5"/>
      <c r="P1216" s="5"/>
      <c r="Q1216" s="5"/>
      <c r="R1216" s="5"/>
      <c r="S1216" s="5"/>
      <c r="T1216" s="5"/>
      <c r="U1216" s="5"/>
    </row>
    <row r="1217" spans="12:21" s="1" customFormat="1" x14ac:dyDescent="0.3">
      <c r="L1217" s="5"/>
      <c r="M1217" s="5"/>
      <c r="N1217" s="5"/>
      <c r="O1217" s="5"/>
      <c r="P1217" s="5"/>
      <c r="Q1217" s="5"/>
      <c r="R1217" s="5"/>
      <c r="S1217" s="5"/>
      <c r="T1217" s="5"/>
      <c r="U1217" s="5"/>
    </row>
    <row r="1218" spans="12:21" s="1" customFormat="1" x14ac:dyDescent="0.3">
      <c r="L1218" s="5"/>
      <c r="M1218" s="5"/>
      <c r="N1218" s="5"/>
      <c r="O1218" s="5"/>
      <c r="P1218" s="5"/>
      <c r="Q1218" s="5"/>
      <c r="R1218" s="5"/>
      <c r="S1218" s="5"/>
      <c r="T1218" s="5"/>
      <c r="U1218" s="5"/>
    </row>
    <row r="1219" spans="12:21" s="1" customFormat="1" x14ac:dyDescent="0.3">
      <c r="L1219" s="5"/>
      <c r="M1219" s="5"/>
      <c r="N1219" s="5"/>
      <c r="O1219" s="5"/>
      <c r="P1219" s="5"/>
      <c r="Q1219" s="5"/>
      <c r="R1219" s="5"/>
      <c r="S1219" s="5"/>
      <c r="T1219" s="5"/>
      <c r="U1219" s="5"/>
    </row>
    <row r="1220" spans="12:21" s="1" customFormat="1" x14ac:dyDescent="0.3">
      <c r="L1220" s="5"/>
      <c r="M1220" s="5"/>
      <c r="N1220" s="5"/>
      <c r="O1220" s="5"/>
      <c r="P1220" s="5"/>
      <c r="Q1220" s="5"/>
      <c r="R1220" s="5"/>
      <c r="S1220" s="5"/>
      <c r="T1220" s="5"/>
      <c r="U1220" s="5"/>
    </row>
    <row r="1221" spans="12:21" s="1" customFormat="1" x14ac:dyDescent="0.3">
      <c r="L1221" s="5"/>
      <c r="M1221" s="5"/>
      <c r="N1221" s="5"/>
      <c r="O1221" s="5"/>
      <c r="P1221" s="5"/>
      <c r="Q1221" s="5"/>
      <c r="R1221" s="5"/>
      <c r="S1221" s="5"/>
      <c r="T1221" s="5"/>
      <c r="U1221" s="5"/>
    </row>
    <row r="1222" spans="12:21" s="1" customFormat="1" x14ac:dyDescent="0.3">
      <c r="L1222" s="5"/>
      <c r="M1222" s="5"/>
      <c r="N1222" s="5"/>
      <c r="O1222" s="5"/>
      <c r="P1222" s="5"/>
      <c r="Q1222" s="5"/>
      <c r="R1222" s="5"/>
      <c r="S1222" s="5"/>
      <c r="T1222" s="5"/>
      <c r="U1222" s="5"/>
    </row>
    <row r="1223" spans="12:21" s="1" customFormat="1" x14ac:dyDescent="0.3">
      <c r="L1223" s="5"/>
      <c r="M1223" s="5"/>
      <c r="N1223" s="5"/>
      <c r="O1223" s="5"/>
      <c r="P1223" s="5"/>
      <c r="Q1223" s="5"/>
      <c r="R1223" s="5"/>
      <c r="S1223" s="5"/>
      <c r="T1223" s="5"/>
      <c r="U1223" s="5"/>
    </row>
    <row r="1224" spans="12:21" s="1" customFormat="1" x14ac:dyDescent="0.3">
      <c r="L1224" s="5"/>
      <c r="M1224" s="5"/>
      <c r="N1224" s="5"/>
      <c r="O1224" s="5"/>
      <c r="P1224" s="5"/>
      <c r="Q1224" s="5"/>
      <c r="R1224" s="5"/>
      <c r="S1224" s="5"/>
      <c r="T1224" s="5"/>
      <c r="U1224" s="5"/>
    </row>
    <row r="1225" spans="12:21" s="1" customFormat="1" x14ac:dyDescent="0.3">
      <c r="L1225" s="5"/>
      <c r="M1225" s="5"/>
      <c r="N1225" s="5"/>
      <c r="O1225" s="5"/>
      <c r="P1225" s="5"/>
      <c r="Q1225" s="5"/>
      <c r="R1225" s="5"/>
      <c r="S1225" s="5"/>
      <c r="T1225" s="5"/>
      <c r="U1225" s="5"/>
    </row>
    <row r="1226" spans="12:21" s="1" customFormat="1" x14ac:dyDescent="0.3">
      <c r="L1226" s="5"/>
      <c r="M1226" s="5"/>
      <c r="N1226" s="5"/>
      <c r="O1226" s="5"/>
      <c r="P1226" s="5"/>
      <c r="Q1226" s="5"/>
      <c r="R1226" s="5"/>
      <c r="S1226" s="5"/>
      <c r="T1226" s="5"/>
      <c r="U1226" s="5"/>
    </row>
    <row r="1227" spans="12:21" s="1" customFormat="1" x14ac:dyDescent="0.3">
      <c r="L1227" s="5"/>
      <c r="M1227" s="5"/>
      <c r="N1227" s="5"/>
      <c r="O1227" s="5"/>
      <c r="P1227" s="5"/>
      <c r="Q1227" s="5"/>
      <c r="R1227" s="5"/>
      <c r="S1227" s="5"/>
      <c r="T1227" s="5"/>
      <c r="U1227" s="5"/>
    </row>
    <row r="1228" spans="12:21" s="1" customFormat="1" x14ac:dyDescent="0.3">
      <c r="L1228" s="5"/>
      <c r="M1228" s="5"/>
      <c r="N1228" s="5"/>
      <c r="O1228" s="5"/>
      <c r="P1228" s="5"/>
      <c r="Q1228" s="5"/>
      <c r="R1228" s="5"/>
      <c r="S1228" s="5"/>
      <c r="T1228" s="5"/>
      <c r="U1228" s="5"/>
    </row>
    <row r="1229" spans="12:21" s="1" customFormat="1" x14ac:dyDescent="0.3">
      <c r="L1229" s="5"/>
      <c r="M1229" s="5"/>
      <c r="N1229" s="5"/>
      <c r="O1229" s="5"/>
      <c r="P1229" s="5"/>
      <c r="Q1229" s="5"/>
      <c r="R1229" s="5"/>
      <c r="S1229" s="5"/>
      <c r="T1229" s="5"/>
      <c r="U1229" s="5"/>
    </row>
    <row r="1230" spans="12:21" s="1" customFormat="1" x14ac:dyDescent="0.3">
      <c r="L1230" s="5"/>
      <c r="M1230" s="5"/>
      <c r="N1230" s="5"/>
      <c r="O1230" s="5"/>
      <c r="P1230" s="5"/>
      <c r="Q1230" s="5"/>
      <c r="R1230" s="5"/>
      <c r="S1230" s="5"/>
      <c r="T1230" s="5"/>
      <c r="U1230" s="5"/>
    </row>
    <row r="1231" spans="12:21" s="1" customFormat="1" x14ac:dyDescent="0.3">
      <c r="L1231" s="5"/>
      <c r="M1231" s="5"/>
      <c r="N1231" s="5"/>
      <c r="O1231" s="5"/>
      <c r="P1231" s="5"/>
      <c r="Q1231" s="5"/>
      <c r="R1231" s="5"/>
      <c r="S1231" s="5"/>
      <c r="T1231" s="5"/>
      <c r="U1231" s="5"/>
    </row>
    <row r="1232" spans="12:21" s="1" customFormat="1" x14ac:dyDescent="0.3">
      <c r="L1232" s="5"/>
      <c r="M1232" s="5"/>
      <c r="N1232" s="5"/>
      <c r="O1232" s="5"/>
      <c r="P1232" s="5"/>
      <c r="Q1232" s="5"/>
      <c r="R1232" s="5"/>
      <c r="S1232" s="5"/>
      <c r="T1232" s="5"/>
      <c r="U1232" s="5"/>
    </row>
    <row r="1233" spans="12:21" s="1" customFormat="1" x14ac:dyDescent="0.3">
      <c r="L1233" s="5"/>
      <c r="M1233" s="5"/>
      <c r="N1233" s="5"/>
      <c r="O1233" s="5"/>
      <c r="P1233" s="5"/>
      <c r="Q1233" s="5"/>
      <c r="R1233" s="5"/>
      <c r="S1233" s="5"/>
      <c r="T1233" s="5"/>
      <c r="U1233" s="5"/>
    </row>
    <row r="1234" spans="12:21" s="1" customFormat="1" x14ac:dyDescent="0.3">
      <c r="L1234" s="5"/>
      <c r="M1234" s="5"/>
      <c r="N1234" s="5"/>
      <c r="O1234" s="5"/>
      <c r="P1234" s="5"/>
      <c r="Q1234" s="5"/>
      <c r="R1234" s="5"/>
      <c r="S1234" s="5"/>
      <c r="T1234" s="5"/>
      <c r="U1234" s="5"/>
    </row>
    <row r="1235" spans="12:21" s="1" customFormat="1" x14ac:dyDescent="0.3">
      <c r="L1235" s="5"/>
      <c r="M1235" s="5"/>
      <c r="N1235" s="5"/>
      <c r="O1235" s="5"/>
      <c r="P1235" s="5"/>
      <c r="Q1235" s="5"/>
      <c r="R1235" s="5"/>
      <c r="S1235" s="5"/>
      <c r="T1235" s="5"/>
      <c r="U1235" s="5"/>
    </row>
    <row r="1236" spans="12:21" s="1" customFormat="1" x14ac:dyDescent="0.3">
      <c r="L1236" s="5"/>
      <c r="M1236" s="5"/>
      <c r="N1236" s="5"/>
      <c r="O1236" s="5"/>
      <c r="P1236" s="5"/>
      <c r="Q1236" s="5"/>
      <c r="R1236" s="5"/>
      <c r="S1236" s="5"/>
      <c r="T1236" s="5"/>
      <c r="U1236" s="5"/>
    </row>
    <row r="1237" spans="12:21" s="1" customFormat="1" x14ac:dyDescent="0.3">
      <c r="L1237" s="5"/>
      <c r="M1237" s="5"/>
      <c r="N1237" s="5"/>
      <c r="O1237" s="5"/>
      <c r="P1237" s="5"/>
      <c r="Q1237" s="5"/>
      <c r="R1237" s="5"/>
      <c r="S1237" s="5"/>
      <c r="T1237" s="5"/>
      <c r="U1237" s="5"/>
    </row>
    <row r="1238" spans="12:21" s="1" customFormat="1" x14ac:dyDescent="0.3">
      <c r="L1238" s="5"/>
      <c r="M1238" s="5"/>
      <c r="N1238" s="5"/>
      <c r="O1238" s="5"/>
      <c r="P1238" s="5"/>
      <c r="Q1238" s="5"/>
      <c r="R1238" s="5"/>
      <c r="S1238" s="5"/>
      <c r="T1238" s="5"/>
      <c r="U1238" s="5"/>
    </row>
    <row r="1239" spans="12:21" s="1" customFormat="1" x14ac:dyDescent="0.3">
      <c r="L1239" s="5"/>
      <c r="M1239" s="5"/>
      <c r="N1239" s="5"/>
      <c r="O1239" s="5"/>
      <c r="P1239" s="5"/>
      <c r="Q1239" s="5"/>
      <c r="R1239" s="5"/>
      <c r="S1239" s="5"/>
      <c r="T1239" s="5"/>
      <c r="U1239" s="5"/>
    </row>
    <row r="1240" spans="12:21" s="1" customFormat="1" x14ac:dyDescent="0.3">
      <c r="L1240" s="5"/>
      <c r="M1240" s="5"/>
      <c r="N1240" s="5"/>
      <c r="O1240" s="5"/>
      <c r="P1240" s="5"/>
      <c r="Q1240" s="5"/>
      <c r="R1240" s="5"/>
      <c r="S1240" s="5"/>
      <c r="T1240" s="5"/>
      <c r="U1240" s="5"/>
    </row>
    <row r="1241" spans="12:21" s="1" customFormat="1" x14ac:dyDescent="0.3">
      <c r="L1241" s="5"/>
      <c r="M1241" s="5"/>
      <c r="N1241" s="5"/>
      <c r="O1241" s="5"/>
      <c r="P1241" s="5"/>
      <c r="Q1241" s="5"/>
      <c r="R1241" s="5"/>
      <c r="S1241" s="5"/>
      <c r="T1241" s="5"/>
      <c r="U1241" s="5"/>
    </row>
    <row r="1242" spans="12:21" s="1" customFormat="1" x14ac:dyDescent="0.3">
      <c r="L1242" s="5"/>
      <c r="M1242" s="5"/>
      <c r="N1242" s="5"/>
      <c r="O1242" s="5"/>
      <c r="P1242" s="5"/>
      <c r="Q1242" s="5"/>
      <c r="R1242" s="5"/>
      <c r="S1242" s="5"/>
      <c r="T1242" s="5"/>
      <c r="U1242" s="5"/>
    </row>
    <row r="1243" spans="12:21" s="1" customFormat="1" x14ac:dyDescent="0.3">
      <c r="L1243" s="5"/>
      <c r="M1243" s="5"/>
      <c r="N1243" s="5"/>
      <c r="O1243" s="5"/>
      <c r="P1243" s="5"/>
      <c r="Q1243" s="5"/>
      <c r="R1243" s="5"/>
      <c r="S1243" s="5"/>
      <c r="T1243" s="5"/>
      <c r="U1243" s="5"/>
    </row>
    <row r="1244" spans="12:21" s="1" customFormat="1" x14ac:dyDescent="0.3">
      <c r="L1244" s="5"/>
      <c r="M1244" s="5"/>
      <c r="N1244" s="5"/>
      <c r="O1244" s="5"/>
      <c r="P1244" s="5"/>
      <c r="Q1244" s="5"/>
      <c r="R1244" s="5"/>
      <c r="S1244" s="5"/>
      <c r="T1244" s="5"/>
      <c r="U1244" s="5"/>
    </row>
    <row r="1245" spans="12:21" s="1" customFormat="1" x14ac:dyDescent="0.3">
      <c r="L1245" s="5"/>
      <c r="M1245" s="5"/>
      <c r="N1245" s="5"/>
      <c r="O1245" s="5"/>
      <c r="P1245" s="5"/>
      <c r="Q1245" s="5"/>
      <c r="R1245" s="5"/>
      <c r="S1245" s="5"/>
      <c r="T1245" s="5"/>
      <c r="U1245" s="5"/>
    </row>
    <row r="1246" spans="12:21" s="1" customFormat="1" x14ac:dyDescent="0.3">
      <c r="L1246" s="5"/>
      <c r="M1246" s="5"/>
      <c r="N1246" s="5"/>
      <c r="O1246" s="5"/>
      <c r="P1246" s="5"/>
      <c r="Q1246" s="5"/>
      <c r="R1246" s="5"/>
      <c r="S1246" s="5"/>
      <c r="T1246" s="5"/>
      <c r="U1246" s="5"/>
    </row>
    <row r="1247" spans="12:21" s="1" customFormat="1" x14ac:dyDescent="0.3">
      <c r="L1247" s="5"/>
      <c r="M1247" s="5"/>
      <c r="N1247" s="5"/>
      <c r="O1247" s="5"/>
      <c r="P1247" s="5"/>
      <c r="Q1247" s="5"/>
      <c r="R1247" s="5"/>
      <c r="S1247" s="5"/>
      <c r="T1247" s="5"/>
      <c r="U1247" s="5"/>
    </row>
    <row r="1248" spans="12:21" s="1" customFormat="1" x14ac:dyDescent="0.3">
      <c r="L1248" s="5"/>
      <c r="M1248" s="5"/>
      <c r="N1248" s="5"/>
      <c r="O1248" s="5"/>
      <c r="P1248" s="5"/>
      <c r="Q1248" s="5"/>
      <c r="R1248" s="5"/>
      <c r="S1248" s="5"/>
      <c r="T1248" s="5"/>
      <c r="U1248" s="5"/>
    </row>
    <row r="1249" spans="12:21" s="1" customFormat="1" x14ac:dyDescent="0.3">
      <c r="L1249" s="5"/>
      <c r="M1249" s="5"/>
      <c r="N1249" s="5"/>
      <c r="O1249" s="5"/>
      <c r="P1249" s="5"/>
      <c r="Q1249" s="5"/>
      <c r="R1249" s="5"/>
      <c r="S1249" s="5"/>
      <c r="T1249" s="5"/>
      <c r="U1249" s="5"/>
    </row>
    <row r="1250" spans="12:21" s="1" customFormat="1" x14ac:dyDescent="0.3">
      <c r="L1250" s="5"/>
      <c r="M1250" s="5"/>
      <c r="N1250" s="5"/>
      <c r="O1250" s="5"/>
      <c r="P1250" s="5"/>
      <c r="Q1250" s="5"/>
      <c r="R1250" s="5"/>
      <c r="S1250" s="5"/>
      <c r="T1250" s="5"/>
      <c r="U1250" s="5"/>
    </row>
    <row r="1251" spans="12:21" s="1" customFormat="1" x14ac:dyDescent="0.3">
      <c r="L1251" s="5"/>
      <c r="M1251" s="5"/>
      <c r="N1251" s="5"/>
      <c r="O1251" s="5"/>
      <c r="P1251" s="5"/>
      <c r="Q1251" s="5"/>
      <c r="R1251" s="5"/>
      <c r="S1251" s="5"/>
      <c r="T1251" s="5"/>
      <c r="U1251" s="5"/>
    </row>
    <row r="1252" spans="12:21" s="1" customFormat="1" x14ac:dyDescent="0.3">
      <c r="L1252" s="5"/>
      <c r="M1252" s="5"/>
      <c r="N1252" s="5"/>
      <c r="O1252" s="5"/>
      <c r="P1252" s="5"/>
      <c r="Q1252" s="5"/>
      <c r="R1252" s="5"/>
      <c r="S1252" s="5"/>
      <c r="T1252" s="5"/>
      <c r="U1252" s="5"/>
    </row>
    <row r="1253" spans="12:21" s="1" customFormat="1" x14ac:dyDescent="0.3">
      <c r="L1253" s="5"/>
      <c r="M1253" s="5"/>
      <c r="N1253" s="5"/>
      <c r="O1253" s="5"/>
      <c r="P1253" s="5"/>
      <c r="Q1253" s="5"/>
      <c r="R1253" s="5"/>
      <c r="S1253" s="5"/>
      <c r="T1253" s="5"/>
      <c r="U1253" s="5"/>
    </row>
    <row r="1254" spans="12:21" s="1" customFormat="1" x14ac:dyDescent="0.3">
      <c r="L1254" s="5"/>
      <c r="M1254" s="5"/>
      <c r="N1254" s="5"/>
      <c r="O1254" s="5"/>
      <c r="P1254" s="5"/>
      <c r="Q1254" s="5"/>
      <c r="R1254" s="5"/>
      <c r="S1254" s="5"/>
      <c r="T1254" s="5"/>
      <c r="U1254" s="5"/>
    </row>
    <row r="1255" spans="12:21" s="1" customFormat="1" x14ac:dyDescent="0.3">
      <c r="L1255" s="5"/>
      <c r="M1255" s="5"/>
      <c r="N1255" s="5"/>
      <c r="O1255" s="5"/>
      <c r="P1255" s="5"/>
      <c r="Q1255" s="5"/>
      <c r="R1255" s="5"/>
      <c r="S1255" s="5"/>
      <c r="T1255" s="5"/>
      <c r="U1255" s="5"/>
    </row>
    <row r="1256" spans="12:21" s="1" customFormat="1" x14ac:dyDescent="0.3">
      <c r="L1256" s="5"/>
      <c r="M1256" s="5"/>
      <c r="N1256" s="5"/>
      <c r="O1256" s="5"/>
      <c r="P1256" s="5"/>
      <c r="Q1256" s="5"/>
      <c r="R1256" s="5"/>
      <c r="S1256" s="5"/>
      <c r="T1256" s="5"/>
      <c r="U1256" s="5"/>
    </row>
    <row r="1257" spans="12:21" s="1" customFormat="1" x14ac:dyDescent="0.3">
      <c r="L1257" s="5"/>
      <c r="M1257" s="5"/>
      <c r="N1257" s="5"/>
      <c r="O1257" s="5"/>
      <c r="P1257" s="5"/>
      <c r="Q1257" s="5"/>
      <c r="R1257" s="5"/>
      <c r="S1257" s="5"/>
      <c r="T1257" s="5"/>
      <c r="U1257" s="5"/>
    </row>
    <row r="1258" spans="12:21" s="1" customFormat="1" x14ac:dyDescent="0.3">
      <c r="L1258" s="5"/>
      <c r="M1258" s="5"/>
      <c r="N1258" s="5"/>
      <c r="O1258" s="5"/>
      <c r="P1258" s="5"/>
      <c r="Q1258" s="5"/>
      <c r="R1258" s="5"/>
      <c r="S1258" s="5"/>
      <c r="T1258" s="5"/>
      <c r="U1258" s="5"/>
    </row>
    <row r="1259" spans="12:21" s="1" customFormat="1" x14ac:dyDescent="0.3">
      <c r="L1259" s="5"/>
      <c r="M1259" s="5"/>
      <c r="N1259" s="5"/>
      <c r="O1259" s="5"/>
      <c r="P1259" s="5"/>
      <c r="Q1259" s="5"/>
      <c r="R1259" s="5"/>
      <c r="S1259" s="5"/>
      <c r="T1259" s="5"/>
      <c r="U1259" s="5"/>
    </row>
    <row r="1260" spans="12:21" s="1" customFormat="1" x14ac:dyDescent="0.3">
      <c r="L1260" s="5"/>
      <c r="M1260" s="5"/>
      <c r="N1260" s="5"/>
      <c r="O1260" s="5"/>
      <c r="P1260" s="5"/>
      <c r="Q1260" s="5"/>
      <c r="R1260" s="5"/>
      <c r="S1260" s="5"/>
      <c r="T1260" s="5"/>
      <c r="U1260" s="5"/>
    </row>
    <row r="1261" spans="12:21" s="1" customFormat="1" x14ac:dyDescent="0.3">
      <c r="L1261" s="5"/>
      <c r="M1261" s="5"/>
      <c r="N1261" s="5"/>
      <c r="O1261" s="5"/>
      <c r="P1261" s="5"/>
      <c r="Q1261" s="5"/>
      <c r="R1261" s="5"/>
      <c r="S1261" s="5"/>
      <c r="T1261" s="5"/>
      <c r="U1261" s="5"/>
    </row>
    <row r="1262" spans="12:21" s="1" customFormat="1" x14ac:dyDescent="0.3">
      <c r="L1262" s="5"/>
      <c r="M1262" s="5"/>
      <c r="N1262" s="5"/>
      <c r="O1262" s="5"/>
      <c r="P1262" s="5"/>
      <c r="Q1262" s="5"/>
      <c r="R1262" s="5"/>
      <c r="S1262" s="5"/>
      <c r="T1262" s="5"/>
      <c r="U1262" s="5"/>
    </row>
    <row r="1263" spans="12:21" s="1" customFormat="1" x14ac:dyDescent="0.3">
      <c r="L1263" s="5"/>
      <c r="M1263" s="5"/>
      <c r="N1263" s="5"/>
      <c r="O1263" s="5"/>
      <c r="P1263" s="5"/>
      <c r="Q1263" s="5"/>
      <c r="R1263" s="5"/>
      <c r="S1263" s="5"/>
      <c r="T1263" s="5"/>
      <c r="U1263" s="5"/>
    </row>
    <row r="1264" spans="12:21" s="1" customFormat="1" x14ac:dyDescent="0.3">
      <c r="L1264" s="5"/>
      <c r="M1264" s="5"/>
      <c r="N1264" s="5"/>
      <c r="O1264" s="5"/>
      <c r="P1264" s="5"/>
      <c r="Q1264" s="5"/>
      <c r="R1264" s="5"/>
      <c r="S1264" s="5"/>
      <c r="T1264" s="5"/>
      <c r="U1264" s="5"/>
    </row>
    <row r="1265" spans="12:21" s="1" customFormat="1" x14ac:dyDescent="0.3">
      <c r="L1265" s="5"/>
      <c r="M1265" s="5"/>
      <c r="N1265" s="5"/>
      <c r="O1265" s="5"/>
      <c r="P1265" s="5"/>
      <c r="Q1265" s="5"/>
      <c r="R1265" s="5"/>
      <c r="S1265" s="5"/>
      <c r="T1265" s="5"/>
      <c r="U1265" s="5"/>
    </row>
    <row r="1266" spans="12:21" s="1" customFormat="1" x14ac:dyDescent="0.3">
      <c r="L1266" s="5"/>
      <c r="M1266" s="5"/>
      <c r="N1266" s="5"/>
      <c r="O1266" s="5"/>
      <c r="P1266" s="5"/>
      <c r="Q1266" s="5"/>
      <c r="R1266" s="5"/>
      <c r="S1266" s="5"/>
      <c r="T1266" s="5"/>
      <c r="U1266" s="5"/>
    </row>
    <row r="1267" spans="12:21" s="1" customFormat="1" x14ac:dyDescent="0.3">
      <c r="L1267" s="5"/>
      <c r="M1267" s="5"/>
      <c r="N1267" s="5"/>
      <c r="O1267" s="5"/>
      <c r="P1267" s="5"/>
      <c r="Q1267" s="5"/>
      <c r="R1267" s="5"/>
      <c r="S1267" s="5"/>
      <c r="T1267" s="5"/>
      <c r="U1267" s="5"/>
    </row>
    <row r="1268" spans="12:21" s="1" customFormat="1" x14ac:dyDescent="0.3">
      <c r="L1268" s="5"/>
      <c r="M1268" s="5"/>
      <c r="N1268" s="5"/>
      <c r="O1268" s="5"/>
      <c r="P1268" s="5"/>
      <c r="Q1268" s="5"/>
      <c r="R1268" s="5"/>
      <c r="S1268" s="5"/>
      <c r="T1268" s="5"/>
      <c r="U1268" s="5"/>
    </row>
    <row r="1269" spans="12:21" s="1" customFormat="1" x14ac:dyDescent="0.3">
      <c r="L1269" s="5"/>
      <c r="M1269" s="5"/>
      <c r="N1269" s="5"/>
      <c r="O1269" s="5"/>
      <c r="P1269" s="5"/>
      <c r="Q1269" s="5"/>
      <c r="R1269" s="5"/>
      <c r="S1269" s="5"/>
      <c r="T1269" s="5"/>
      <c r="U1269" s="5"/>
    </row>
    <row r="1270" spans="12:21" s="1" customFormat="1" x14ac:dyDescent="0.3">
      <c r="L1270" s="5"/>
      <c r="M1270" s="5"/>
      <c r="N1270" s="5"/>
      <c r="O1270" s="5"/>
      <c r="P1270" s="5"/>
      <c r="Q1270" s="5"/>
      <c r="R1270" s="5"/>
      <c r="S1270" s="5"/>
      <c r="T1270" s="5"/>
      <c r="U1270" s="5"/>
    </row>
    <row r="1271" spans="12:21" s="1" customFormat="1" x14ac:dyDescent="0.3">
      <c r="L1271" s="5"/>
      <c r="M1271" s="5"/>
      <c r="N1271" s="5"/>
      <c r="O1271" s="5"/>
      <c r="P1271" s="5"/>
      <c r="Q1271" s="5"/>
      <c r="R1271" s="5"/>
      <c r="S1271" s="5"/>
      <c r="T1271" s="5"/>
      <c r="U1271" s="5"/>
    </row>
    <row r="1272" spans="12:21" s="1" customFormat="1" x14ac:dyDescent="0.3">
      <c r="L1272" s="5"/>
      <c r="M1272" s="5"/>
      <c r="N1272" s="5"/>
      <c r="O1272" s="5"/>
      <c r="P1272" s="5"/>
      <c r="Q1272" s="5"/>
      <c r="R1272" s="5"/>
      <c r="S1272" s="5"/>
      <c r="T1272" s="5"/>
      <c r="U1272" s="5"/>
    </row>
    <row r="1273" spans="12:21" s="1" customFormat="1" x14ac:dyDescent="0.3">
      <c r="L1273" s="5"/>
      <c r="M1273" s="5"/>
      <c r="N1273" s="5"/>
      <c r="O1273" s="5"/>
      <c r="P1273" s="5"/>
      <c r="Q1273" s="5"/>
      <c r="R1273" s="5"/>
      <c r="S1273" s="5"/>
      <c r="T1273" s="5"/>
      <c r="U1273" s="5"/>
    </row>
    <row r="1274" spans="12:21" s="1" customFormat="1" x14ac:dyDescent="0.3">
      <c r="L1274" s="5"/>
      <c r="M1274" s="5"/>
      <c r="N1274" s="5"/>
      <c r="O1274" s="5"/>
      <c r="P1274" s="5"/>
      <c r="Q1274" s="5"/>
      <c r="R1274" s="5"/>
      <c r="S1274" s="5"/>
      <c r="T1274" s="5"/>
      <c r="U1274" s="5"/>
    </row>
    <row r="1275" spans="12:21" s="1" customFormat="1" x14ac:dyDescent="0.3">
      <c r="L1275" s="5"/>
      <c r="M1275" s="5"/>
      <c r="N1275" s="5"/>
      <c r="O1275" s="5"/>
      <c r="P1275" s="5"/>
      <c r="Q1275" s="5"/>
      <c r="R1275" s="5"/>
      <c r="S1275" s="5"/>
      <c r="T1275" s="5"/>
      <c r="U1275" s="5"/>
    </row>
    <row r="1276" spans="12:21" s="1" customFormat="1" x14ac:dyDescent="0.3">
      <c r="L1276" s="5"/>
      <c r="M1276" s="5"/>
      <c r="N1276" s="5"/>
      <c r="O1276" s="5"/>
      <c r="P1276" s="5"/>
      <c r="Q1276" s="5"/>
      <c r="R1276" s="5"/>
      <c r="S1276" s="5"/>
      <c r="T1276" s="5"/>
      <c r="U1276" s="5"/>
    </row>
    <row r="1277" spans="12:21" s="1" customFormat="1" x14ac:dyDescent="0.3">
      <c r="L1277" s="5"/>
      <c r="M1277" s="5"/>
      <c r="N1277" s="5"/>
      <c r="O1277" s="5"/>
      <c r="P1277" s="5"/>
      <c r="Q1277" s="5"/>
      <c r="R1277" s="5"/>
      <c r="S1277" s="5"/>
      <c r="T1277" s="5"/>
      <c r="U1277" s="5"/>
    </row>
    <row r="1278" spans="12:21" s="1" customFormat="1" x14ac:dyDescent="0.3">
      <c r="L1278" s="5"/>
      <c r="M1278" s="5"/>
      <c r="N1278" s="5"/>
      <c r="O1278" s="5"/>
      <c r="P1278" s="5"/>
      <c r="Q1278" s="5"/>
      <c r="R1278" s="5"/>
      <c r="S1278" s="5"/>
      <c r="T1278" s="5"/>
      <c r="U1278" s="5"/>
    </row>
    <row r="1279" spans="12:21" s="1" customFormat="1" x14ac:dyDescent="0.3">
      <c r="L1279" s="5"/>
      <c r="M1279" s="5"/>
      <c r="N1279" s="5"/>
      <c r="O1279" s="5"/>
      <c r="P1279" s="5"/>
      <c r="Q1279" s="5"/>
      <c r="R1279" s="5"/>
      <c r="S1279" s="5"/>
      <c r="T1279" s="5"/>
      <c r="U1279" s="5"/>
    </row>
    <row r="1280" spans="12:21" s="1" customFormat="1" x14ac:dyDescent="0.3">
      <c r="L1280" s="5"/>
      <c r="M1280" s="5"/>
      <c r="N1280" s="5"/>
      <c r="O1280" s="5"/>
      <c r="P1280" s="5"/>
      <c r="Q1280" s="5"/>
      <c r="R1280" s="5"/>
      <c r="S1280" s="5"/>
      <c r="T1280" s="5"/>
      <c r="U1280" s="5"/>
    </row>
    <row r="1281" spans="12:21" s="1" customFormat="1" x14ac:dyDescent="0.3">
      <c r="L1281" s="5"/>
      <c r="M1281" s="5"/>
      <c r="N1281" s="5"/>
      <c r="O1281" s="5"/>
      <c r="P1281" s="5"/>
      <c r="Q1281" s="5"/>
      <c r="R1281" s="5"/>
      <c r="S1281" s="5"/>
      <c r="T1281" s="5"/>
      <c r="U1281" s="5"/>
    </row>
    <row r="1282" spans="12:21" s="1" customFormat="1" x14ac:dyDescent="0.3">
      <c r="L1282" s="5"/>
      <c r="M1282" s="5"/>
      <c r="N1282" s="5"/>
      <c r="O1282" s="5"/>
      <c r="P1282" s="5"/>
      <c r="Q1282" s="5"/>
      <c r="R1282" s="5"/>
      <c r="S1282" s="5"/>
      <c r="T1282" s="5"/>
      <c r="U1282" s="5"/>
    </row>
    <row r="1283" spans="12:21" s="1" customFormat="1" x14ac:dyDescent="0.3">
      <c r="L1283" s="5"/>
      <c r="M1283" s="5"/>
      <c r="N1283" s="5"/>
      <c r="O1283" s="5"/>
      <c r="P1283" s="5"/>
      <c r="Q1283" s="5"/>
      <c r="R1283" s="5"/>
      <c r="S1283" s="5"/>
      <c r="T1283" s="5"/>
      <c r="U1283" s="5"/>
    </row>
    <row r="1284" spans="12:21" s="1" customFormat="1" x14ac:dyDescent="0.3">
      <c r="L1284" s="5"/>
      <c r="M1284" s="5"/>
      <c r="N1284" s="5"/>
      <c r="O1284" s="5"/>
      <c r="P1284" s="5"/>
      <c r="Q1284" s="5"/>
      <c r="R1284" s="5"/>
      <c r="S1284" s="5"/>
      <c r="T1284" s="5"/>
      <c r="U1284" s="5"/>
    </row>
    <row r="1285" spans="12:21" s="1" customFormat="1" x14ac:dyDescent="0.3">
      <c r="L1285" s="5"/>
      <c r="M1285" s="5"/>
      <c r="N1285" s="5"/>
      <c r="O1285" s="5"/>
      <c r="P1285" s="5"/>
      <c r="Q1285" s="5"/>
      <c r="R1285" s="5"/>
      <c r="S1285" s="5"/>
      <c r="T1285" s="5"/>
      <c r="U1285" s="5"/>
    </row>
    <row r="1286" spans="12:21" s="1" customFormat="1" x14ac:dyDescent="0.3">
      <c r="L1286" s="5"/>
      <c r="M1286" s="5"/>
      <c r="N1286" s="5"/>
      <c r="O1286" s="5"/>
      <c r="P1286" s="5"/>
      <c r="Q1286" s="5"/>
      <c r="R1286" s="5"/>
      <c r="S1286" s="5"/>
      <c r="T1286" s="5"/>
      <c r="U1286" s="5"/>
    </row>
    <row r="1287" spans="12:21" s="1" customFormat="1" x14ac:dyDescent="0.3">
      <c r="L1287" s="5"/>
      <c r="M1287" s="5"/>
      <c r="N1287" s="5"/>
      <c r="O1287" s="5"/>
      <c r="P1287" s="5"/>
      <c r="Q1287" s="5"/>
      <c r="R1287" s="5"/>
      <c r="S1287" s="5"/>
      <c r="T1287" s="5"/>
      <c r="U1287" s="5"/>
    </row>
    <row r="1288" spans="12:21" s="1" customFormat="1" x14ac:dyDescent="0.3">
      <c r="L1288" s="5"/>
      <c r="M1288" s="5"/>
      <c r="N1288" s="5"/>
      <c r="O1288" s="5"/>
      <c r="P1288" s="5"/>
      <c r="Q1288" s="5"/>
      <c r="R1288" s="5"/>
      <c r="S1288" s="5"/>
      <c r="T1288" s="5"/>
      <c r="U1288" s="5"/>
    </row>
    <row r="1289" spans="12:21" s="1" customFormat="1" x14ac:dyDescent="0.3">
      <c r="L1289" s="5"/>
      <c r="M1289" s="5"/>
      <c r="N1289" s="5"/>
      <c r="O1289" s="5"/>
      <c r="P1289" s="5"/>
      <c r="Q1289" s="5"/>
      <c r="R1289" s="5"/>
      <c r="S1289" s="5"/>
      <c r="T1289" s="5"/>
      <c r="U1289" s="5"/>
    </row>
    <row r="1290" spans="12:21" s="1" customFormat="1" x14ac:dyDescent="0.3">
      <c r="L1290" s="5"/>
      <c r="M1290" s="5"/>
      <c r="N1290" s="5"/>
      <c r="O1290" s="5"/>
      <c r="P1290" s="5"/>
      <c r="Q1290" s="5"/>
      <c r="R1290" s="5"/>
      <c r="S1290" s="5"/>
      <c r="T1290" s="5"/>
      <c r="U1290" s="5"/>
    </row>
    <row r="1291" spans="12:21" s="1" customFormat="1" x14ac:dyDescent="0.3">
      <c r="L1291" s="5"/>
      <c r="M1291" s="5"/>
      <c r="N1291" s="5"/>
      <c r="O1291" s="5"/>
      <c r="P1291" s="5"/>
      <c r="Q1291" s="5"/>
      <c r="R1291" s="5"/>
      <c r="S1291" s="5"/>
      <c r="T1291" s="5"/>
      <c r="U1291" s="5"/>
    </row>
    <row r="1292" spans="12:21" s="1" customFormat="1" x14ac:dyDescent="0.3">
      <c r="L1292" s="5"/>
      <c r="M1292" s="5"/>
      <c r="N1292" s="5"/>
      <c r="O1292" s="5"/>
      <c r="P1292" s="5"/>
      <c r="Q1292" s="5"/>
      <c r="R1292" s="5"/>
      <c r="S1292" s="5"/>
      <c r="T1292" s="5"/>
      <c r="U1292" s="5"/>
    </row>
    <row r="1293" spans="12:21" s="1" customFormat="1" x14ac:dyDescent="0.3">
      <c r="L1293" s="5"/>
      <c r="M1293" s="5"/>
      <c r="N1293" s="5"/>
      <c r="O1293" s="5"/>
      <c r="P1293" s="5"/>
      <c r="Q1293" s="5"/>
      <c r="R1293" s="5"/>
      <c r="S1293" s="5"/>
      <c r="T1293" s="5"/>
      <c r="U1293" s="5"/>
    </row>
    <row r="1294" spans="12:21" s="1" customFormat="1" x14ac:dyDescent="0.3">
      <c r="L1294" s="5"/>
      <c r="M1294" s="5"/>
      <c r="N1294" s="5"/>
      <c r="O1294" s="5"/>
      <c r="P1294" s="5"/>
      <c r="Q1294" s="5"/>
      <c r="R1294" s="5"/>
      <c r="S1294" s="5"/>
      <c r="T1294" s="5"/>
      <c r="U1294" s="5"/>
    </row>
    <row r="1295" spans="12:21" s="1" customFormat="1" x14ac:dyDescent="0.3">
      <c r="L1295" s="5"/>
      <c r="M1295" s="5"/>
      <c r="N1295" s="5"/>
      <c r="O1295" s="5"/>
      <c r="P1295" s="5"/>
      <c r="Q1295" s="5"/>
      <c r="R1295" s="5"/>
      <c r="S1295" s="5"/>
      <c r="T1295" s="5"/>
      <c r="U1295" s="5"/>
    </row>
    <row r="1296" spans="12:21" s="1" customFormat="1" x14ac:dyDescent="0.3">
      <c r="L1296" s="5"/>
      <c r="M1296" s="5"/>
      <c r="N1296" s="5"/>
      <c r="O1296" s="5"/>
      <c r="P1296" s="5"/>
      <c r="Q1296" s="5"/>
      <c r="R1296" s="5"/>
      <c r="S1296" s="5"/>
      <c r="T1296" s="5"/>
      <c r="U1296" s="5"/>
    </row>
    <row r="1297" spans="12:21" s="1" customFormat="1" x14ac:dyDescent="0.3">
      <c r="L1297" s="5"/>
      <c r="M1297" s="5"/>
      <c r="N1297" s="5"/>
      <c r="O1297" s="5"/>
      <c r="P1297" s="5"/>
      <c r="Q1297" s="5"/>
      <c r="R1297" s="5"/>
      <c r="S1297" s="5"/>
      <c r="T1297" s="5"/>
      <c r="U1297" s="5"/>
    </row>
    <row r="1298" spans="12:21" s="1" customFormat="1" x14ac:dyDescent="0.3">
      <c r="L1298" s="5"/>
      <c r="M1298" s="5"/>
      <c r="N1298" s="5"/>
      <c r="O1298" s="5"/>
      <c r="P1298" s="5"/>
      <c r="Q1298" s="5"/>
      <c r="R1298" s="5"/>
      <c r="S1298" s="5"/>
      <c r="T1298" s="5"/>
      <c r="U1298" s="5"/>
    </row>
    <row r="1299" spans="12:21" s="1" customFormat="1" x14ac:dyDescent="0.3">
      <c r="L1299" s="5"/>
      <c r="M1299" s="5"/>
      <c r="N1299" s="5"/>
      <c r="O1299" s="5"/>
      <c r="P1299" s="5"/>
      <c r="Q1299" s="5"/>
      <c r="R1299" s="5"/>
      <c r="S1299" s="5"/>
      <c r="T1299" s="5"/>
      <c r="U1299" s="5"/>
    </row>
    <row r="1300" spans="12:21" s="1" customFormat="1" x14ac:dyDescent="0.3">
      <c r="L1300" s="5"/>
      <c r="M1300" s="5"/>
      <c r="N1300" s="5"/>
      <c r="O1300" s="5"/>
      <c r="P1300" s="5"/>
      <c r="Q1300" s="5"/>
      <c r="R1300" s="5"/>
      <c r="S1300" s="5"/>
      <c r="T1300" s="5"/>
      <c r="U1300" s="5"/>
    </row>
    <row r="1301" spans="12:21" s="1" customFormat="1" x14ac:dyDescent="0.3">
      <c r="L1301" s="5"/>
      <c r="M1301" s="5"/>
      <c r="N1301" s="5"/>
      <c r="O1301" s="5"/>
      <c r="P1301" s="5"/>
      <c r="Q1301" s="5"/>
      <c r="R1301" s="5"/>
      <c r="S1301" s="5"/>
      <c r="T1301" s="5"/>
      <c r="U1301" s="5"/>
    </row>
    <row r="1302" spans="12:21" s="1" customFormat="1" x14ac:dyDescent="0.3">
      <c r="L1302" s="5"/>
      <c r="M1302" s="5"/>
      <c r="N1302" s="5"/>
      <c r="O1302" s="5"/>
      <c r="P1302" s="5"/>
      <c r="Q1302" s="5"/>
      <c r="R1302" s="5"/>
      <c r="S1302" s="5"/>
      <c r="T1302" s="5"/>
      <c r="U1302" s="5"/>
    </row>
    <row r="1303" spans="12:21" s="1" customFormat="1" x14ac:dyDescent="0.3">
      <c r="L1303" s="5"/>
      <c r="M1303" s="5"/>
      <c r="N1303" s="5"/>
      <c r="O1303" s="5"/>
      <c r="P1303" s="5"/>
      <c r="Q1303" s="5"/>
      <c r="R1303" s="5"/>
      <c r="S1303" s="5"/>
      <c r="T1303" s="5"/>
      <c r="U1303" s="5"/>
    </row>
    <row r="1304" spans="12:21" s="1" customFormat="1" x14ac:dyDescent="0.3">
      <c r="L1304" s="5"/>
      <c r="M1304" s="5"/>
      <c r="N1304" s="5"/>
      <c r="O1304" s="5"/>
      <c r="P1304" s="5"/>
      <c r="Q1304" s="5"/>
      <c r="R1304" s="5"/>
      <c r="S1304" s="5"/>
      <c r="T1304" s="5"/>
      <c r="U1304" s="5"/>
    </row>
    <row r="1305" spans="12:21" s="1" customFormat="1" x14ac:dyDescent="0.3">
      <c r="L1305" s="5"/>
      <c r="M1305" s="5"/>
      <c r="N1305" s="5"/>
      <c r="O1305" s="5"/>
      <c r="P1305" s="5"/>
      <c r="Q1305" s="5"/>
      <c r="R1305" s="5"/>
      <c r="S1305" s="5"/>
      <c r="T1305" s="5"/>
      <c r="U1305" s="5"/>
    </row>
    <row r="1306" spans="12:21" s="1" customFormat="1" x14ac:dyDescent="0.3">
      <c r="L1306" s="5"/>
      <c r="M1306" s="5"/>
      <c r="N1306" s="5"/>
      <c r="O1306" s="5"/>
      <c r="P1306" s="5"/>
      <c r="Q1306" s="5"/>
      <c r="R1306" s="5"/>
      <c r="S1306" s="5"/>
      <c r="T1306" s="5"/>
      <c r="U1306" s="5"/>
    </row>
    <row r="1307" spans="12:21" s="1" customFormat="1" x14ac:dyDescent="0.3">
      <c r="L1307" s="5"/>
      <c r="M1307" s="5"/>
      <c r="N1307" s="5"/>
      <c r="O1307" s="5"/>
      <c r="P1307" s="5"/>
      <c r="Q1307" s="5"/>
      <c r="R1307" s="5"/>
      <c r="S1307" s="5"/>
      <c r="T1307" s="5"/>
      <c r="U1307" s="5"/>
    </row>
    <row r="1308" spans="12:21" s="1" customFormat="1" x14ac:dyDescent="0.3">
      <c r="L1308" s="5"/>
      <c r="M1308" s="5"/>
      <c r="N1308" s="5"/>
      <c r="O1308" s="5"/>
      <c r="P1308" s="5"/>
      <c r="Q1308" s="5"/>
      <c r="R1308" s="5"/>
      <c r="S1308" s="5"/>
      <c r="T1308" s="5"/>
      <c r="U1308" s="5"/>
    </row>
    <row r="1309" spans="12:21" s="1" customFormat="1" x14ac:dyDescent="0.3">
      <c r="L1309" s="5"/>
      <c r="M1309" s="5"/>
      <c r="N1309" s="5"/>
      <c r="O1309" s="5"/>
      <c r="P1309" s="5"/>
      <c r="Q1309" s="5"/>
      <c r="R1309" s="5"/>
      <c r="S1309" s="5"/>
      <c r="T1309" s="5"/>
      <c r="U1309" s="5"/>
    </row>
    <row r="1310" spans="12:21" s="1" customFormat="1" x14ac:dyDescent="0.3">
      <c r="L1310" s="5"/>
      <c r="M1310" s="5"/>
      <c r="N1310" s="5"/>
      <c r="O1310" s="5"/>
      <c r="P1310" s="5"/>
      <c r="Q1310" s="5"/>
      <c r="R1310" s="5"/>
      <c r="S1310" s="5"/>
      <c r="T1310" s="5"/>
      <c r="U1310" s="5"/>
    </row>
    <row r="1311" spans="12:21" s="1" customFormat="1" x14ac:dyDescent="0.3">
      <c r="L1311" s="5"/>
      <c r="M1311" s="5"/>
      <c r="N1311" s="5"/>
      <c r="O1311" s="5"/>
      <c r="P1311" s="5"/>
      <c r="Q1311" s="5"/>
      <c r="R1311" s="5"/>
      <c r="S1311" s="5"/>
      <c r="T1311" s="5"/>
      <c r="U1311" s="5"/>
    </row>
    <row r="1312" spans="12:21" s="1" customFormat="1" x14ac:dyDescent="0.3">
      <c r="L1312" s="5"/>
      <c r="M1312" s="5"/>
      <c r="N1312" s="5"/>
      <c r="O1312" s="5"/>
      <c r="P1312" s="5"/>
      <c r="Q1312" s="5"/>
      <c r="R1312" s="5"/>
      <c r="S1312" s="5"/>
      <c r="T1312" s="5"/>
      <c r="U1312" s="5"/>
    </row>
    <row r="1313" spans="12:21" s="1" customFormat="1" x14ac:dyDescent="0.3">
      <c r="L1313" s="5"/>
      <c r="M1313" s="5"/>
      <c r="N1313" s="5"/>
      <c r="O1313" s="5"/>
      <c r="P1313" s="5"/>
      <c r="Q1313" s="5"/>
      <c r="R1313" s="5"/>
      <c r="S1313" s="5"/>
      <c r="T1313" s="5"/>
      <c r="U1313" s="5"/>
    </row>
    <row r="1314" spans="12:21" s="1" customFormat="1" x14ac:dyDescent="0.3">
      <c r="L1314" s="5"/>
      <c r="M1314" s="5"/>
      <c r="N1314" s="5"/>
      <c r="O1314" s="5"/>
      <c r="P1314" s="5"/>
      <c r="Q1314" s="5"/>
      <c r="R1314" s="5"/>
      <c r="S1314" s="5"/>
      <c r="T1314" s="5"/>
      <c r="U1314" s="5"/>
    </row>
    <row r="1315" spans="12:21" s="1" customFormat="1" x14ac:dyDescent="0.3">
      <c r="L1315" s="5"/>
      <c r="M1315" s="5"/>
      <c r="N1315" s="5"/>
      <c r="O1315" s="5"/>
      <c r="P1315" s="5"/>
      <c r="Q1315" s="5"/>
      <c r="R1315" s="5"/>
      <c r="S1315" s="5"/>
      <c r="T1315" s="5"/>
      <c r="U1315" s="5"/>
    </row>
    <row r="1316" spans="12:21" s="1" customFormat="1" x14ac:dyDescent="0.3">
      <c r="L1316" s="5"/>
      <c r="M1316" s="5"/>
      <c r="N1316" s="5"/>
      <c r="O1316" s="5"/>
      <c r="P1316" s="5"/>
      <c r="Q1316" s="5"/>
      <c r="R1316" s="5"/>
      <c r="S1316" s="5"/>
      <c r="T1316" s="5"/>
      <c r="U1316" s="5"/>
    </row>
    <row r="1317" spans="12:21" s="1" customFormat="1" x14ac:dyDescent="0.3">
      <c r="L1317" s="5"/>
      <c r="M1317" s="5"/>
      <c r="N1317" s="5"/>
      <c r="O1317" s="5"/>
      <c r="P1317" s="5"/>
      <c r="Q1317" s="5"/>
      <c r="R1317" s="5"/>
      <c r="S1317" s="5"/>
      <c r="T1317" s="5"/>
      <c r="U1317" s="5"/>
    </row>
    <row r="1318" spans="12:21" s="1" customFormat="1" x14ac:dyDescent="0.3">
      <c r="L1318" s="5"/>
      <c r="M1318" s="5"/>
      <c r="N1318" s="5"/>
      <c r="O1318" s="5"/>
      <c r="P1318" s="5"/>
      <c r="Q1318" s="5"/>
      <c r="R1318" s="5"/>
      <c r="S1318" s="5"/>
      <c r="T1318" s="5"/>
      <c r="U1318" s="5"/>
    </row>
    <row r="1319" spans="12:21" s="1" customFormat="1" x14ac:dyDescent="0.3">
      <c r="L1319" s="5"/>
      <c r="M1319" s="5"/>
      <c r="N1319" s="5"/>
      <c r="O1319" s="5"/>
      <c r="P1319" s="5"/>
      <c r="Q1319" s="5"/>
      <c r="R1319" s="5"/>
      <c r="S1319" s="5"/>
      <c r="T1319" s="5"/>
      <c r="U1319" s="5"/>
    </row>
    <row r="1320" spans="12:21" s="1" customFormat="1" x14ac:dyDescent="0.3">
      <c r="L1320" s="5"/>
      <c r="M1320" s="5"/>
      <c r="N1320" s="5"/>
      <c r="O1320" s="5"/>
      <c r="P1320" s="5"/>
      <c r="Q1320" s="5"/>
      <c r="R1320" s="5"/>
      <c r="S1320" s="5"/>
      <c r="T1320" s="5"/>
      <c r="U1320" s="5"/>
    </row>
    <row r="1321" spans="12:21" s="1" customFormat="1" x14ac:dyDescent="0.3">
      <c r="L1321" s="5"/>
      <c r="M1321" s="5"/>
      <c r="N1321" s="5"/>
      <c r="O1321" s="5"/>
      <c r="P1321" s="5"/>
      <c r="Q1321" s="5"/>
      <c r="R1321" s="5"/>
      <c r="S1321" s="5"/>
      <c r="T1321" s="5"/>
      <c r="U1321" s="5"/>
    </row>
    <row r="1322" spans="12:21" s="1" customFormat="1" x14ac:dyDescent="0.3">
      <c r="L1322" s="5"/>
      <c r="M1322" s="5"/>
      <c r="N1322" s="5"/>
      <c r="O1322" s="5"/>
      <c r="P1322" s="5"/>
      <c r="Q1322" s="5"/>
      <c r="R1322" s="5"/>
      <c r="S1322" s="5"/>
      <c r="T1322" s="5"/>
      <c r="U1322" s="5"/>
    </row>
    <row r="1323" spans="12:21" s="1" customFormat="1" x14ac:dyDescent="0.3">
      <c r="L1323" s="5"/>
      <c r="M1323" s="5"/>
      <c r="N1323" s="5"/>
      <c r="O1323" s="5"/>
      <c r="P1323" s="5"/>
      <c r="Q1323" s="5"/>
      <c r="R1323" s="5"/>
      <c r="S1323" s="5"/>
      <c r="T1323" s="5"/>
      <c r="U1323" s="5"/>
    </row>
    <row r="1324" spans="12:21" s="1" customFormat="1" x14ac:dyDescent="0.3">
      <c r="L1324" s="5"/>
      <c r="M1324" s="5"/>
      <c r="N1324" s="5"/>
      <c r="O1324" s="5"/>
      <c r="P1324" s="5"/>
      <c r="Q1324" s="5"/>
      <c r="R1324" s="5"/>
      <c r="S1324" s="5"/>
      <c r="T1324" s="5"/>
      <c r="U1324" s="5"/>
    </row>
    <row r="1325" spans="12:21" s="1" customFormat="1" x14ac:dyDescent="0.3">
      <c r="L1325" s="5"/>
      <c r="M1325" s="5"/>
      <c r="N1325" s="5"/>
      <c r="O1325" s="5"/>
      <c r="P1325" s="5"/>
      <c r="Q1325" s="5"/>
      <c r="R1325" s="5"/>
      <c r="S1325" s="5"/>
      <c r="T1325" s="5"/>
      <c r="U1325" s="5"/>
    </row>
    <row r="1326" spans="12:21" s="1" customFormat="1" x14ac:dyDescent="0.3">
      <c r="L1326" s="5"/>
      <c r="M1326" s="5"/>
      <c r="N1326" s="5"/>
      <c r="O1326" s="5"/>
      <c r="P1326" s="5"/>
      <c r="Q1326" s="5"/>
      <c r="R1326" s="5"/>
      <c r="S1326" s="5"/>
      <c r="T1326" s="5"/>
      <c r="U1326" s="5"/>
    </row>
    <row r="1327" spans="12:21" s="1" customFormat="1" x14ac:dyDescent="0.3">
      <c r="L1327" s="5"/>
      <c r="M1327" s="5"/>
      <c r="N1327" s="5"/>
      <c r="O1327" s="5"/>
      <c r="P1327" s="5"/>
      <c r="Q1327" s="5"/>
      <c r="R1327" s="5"/>
      <c r="S1327" s="5"/>
      <c r="T1327" s="5"/>
      <c r="U1327" s="5"/>
    </row>
    <row r="1328" spans="12:21" s="1" customFormat="1" x14ac:dyDescent="0.3">
      <c r="L1328" s="5"/>
      <c r="M1328" s="5"/>
      <c r="N1328" s="5"/>
      <c r="O1328" s="5"/>
      <c r="P1328" s="5"/>
      <c r="Q1328" s="5"/>
      <c r="R1328" s="5"/>
      <c r="S1328" s="5"/>
      <c r="T1328" s="5"/>
      <c r="U1328" s="5"/>
    </row>
    <row r="1329" spans="12:21" s="1" customFormat="1" x14ac:dyDescent="0.3">
      <c r="L1329" s="5"/>
      <c r="M1329" s="5"/>
      <c r="N1329" s="5"/>
      <c r="O1329" s="5"/>
      <c r="P1329" s="5"/>
      <c r="Q1329" s="5"/>
      <c r="R1329" s="5"/>
      <c r="S1329" s="5"/>
      <c r="T1329" s="5"/>
      <c r="U1329" s="5"/>
    </row>
    <row r="1330" spans="12:21" s="1" customFormat="1" x14ac:dyDescent="0.3">
      <c r="L1330" s="5"/>
      <c r="M1330" s="5"/>
      <c r="N1330" s="5"/>
      <c r="O1330" s="5"/>
      <c r="P1330" s="5"/>
      <c r="Q1330" s="5"/>
      <c r="R1330" s="5"/>
      <c r="S1330" s="5"/>
      <c r="T1330" s="5"/>
      <c r="U1330" s="5"/>
    </row>
    <row r="1331" spans="12:21" s="1" customFormat="1" x14ac:dyDescent="0.3">
      <c r="L1331" s="5"/>
      <c r="M1331" s="5"/>
      <c r="N1331" s="5"/>
      <c r="O1331" s="5"/>
      <c r="P1331" s="5"/>
      <c r="Q1331" s="5"/>
      <c r="R1331" s="5"/>
      <c r="S1331" s="5"/>
      <c r="T1331" s="5"/>
      <c r="U1331" s="5"/>
    </row>
    <row r="1332" spans="12:21" s="1" customFormat="1" x14ac:dyDescent="0.3">
      <c r="L1332" s="5"/>
      <c r="M1332" s="5"/>
      <c r="N1332" s="5"/>
      <c r="O1332" s="5"/>
      <c r="P1332" s="5"/>
      <c r="Q1332" s="5"/>
      <c r="R1332" s="5"/>
      <c r="S1332" s="5"/>
      <c r="T1332" s="5"/>
      <c r="U1332" s="5"/>
    </row>
    <row r="1333" spans="12:21" s="1" customFormat="1" x14ac:dyDescent="0.3">
      <c r="L1333" s="5"/>
      <c r="M1333" s="5"/>
      <c r="N1333" s="5"/>
      <c r="O1333" s="5"/>
      <c r="P1333" s="5"/>
      <c r="Q1333" s="5"/>
      <c r="R1333" s="5"/>
      <c r="S1333" s="5"/>
      <c r="T1333" s="5"/>
      <c r="U1333" s="5"/>
    </row>
    <row r="1334" spans="12:21" s="1" customFormat="1" x14ac:dyDescent="0.3">
      <c r="L1334" s="5"/>
      <c r="M1334" s="5"/>
      <c r="N1334" s="5"/>
      <c r="O1334" s="5"/>
      <c r="P1334" s="5"/>
      <c r="Q1334" s="5"/>
      <c r="R1334" s="5"/>
      <c r="S1334" s="5"/>
      <c r="T1334" s="5"/>
      <c r="U1334" s="5"/>
    </row>
    <row r="1335" spans="12:21" s="1" customFormat="1" x14ac:dyDescent="0.3">
      <c r="L1335" s="5"/>
      <c r="M1335" s="5"/>
      <c r="N1335" s="5"/>
      <c r="O1335" s="5"/>
      <c r="P1335" s="5"/>
      <c r="Q1335" s="5"/>
      <c r="R1335" s="5"/>
      <c r="S1335" s="5"/>
      <c r="T1335" s="5"/>
      <c r="U1335" s="5"/>
    </row>
    <row r="1336" spans="12:21" s="1" customFormat="1" x14ac:dyDescent="0.3">
      <c r="L1336" s="5"/>
      <c r="M1336" s="5"/>
      <c r="N1336" s="5"/>
      <c r="O1336" s="5"/>
      <c r="P1336" s="5"/>
      <c r="Q1336" s="5"/>
      <c r="R1336" s="5"/>
      <c r="S1336" s="5"/>
      <c r="T1336" s="5"/>
      <c r="U1336" s="5"/>
    </row>
    <row r="1337" spans="12:21" s="1" customFormat="1" x14ac:dyDescent="0.3">
      <c r="L1337" s="5"/>
      <c r="M1337" s="5"/>
      <c r="N1337" s="5"/>
      <c r="O1337" s="5"/>
      <c r="P1337" s="5"/>
      <c r="Q1337" s="5"/>
      <c r="R1337" s="5"/>
      <c r="S1337" s="5"/>
      <c r="T1337" s="5"/>
      <c r="U1337" s="5"/>
    </row>
    <row r="1338" spans="12:21" s="1" customFormat="1" x14ac:dyDescent="0.3">
      <c r="L1338" s="5"/>
      <c r="M1338" s="5"/>
      <c r="N1338" s="5"/>
      <c r="O1338" s="5"/>
      <c r="P1338" s="5"/>
      <c r="Q1338" s="5"/>
      <c r="R1338" s="5"/>
      <c r="S1338" s="5"/>
      <c r="T1338" s="5"/>
      <c r="U1338" s="5"/>
    </row>
    <row r="1339" spans="12:21" s="1" customFormat="1" x14ac:dyDescent="0.3">
      <c r="L1339" s="5"/>
      <c r="M1339" s="5"/>
      <c r="N1339" s="5"/>
      <c r="O1339" s="5"/>
      <c r="P1339" s="5"/>
      <c r="Q1339" s="5"/>
      <c r="R1339" s="5"/>
      <c r="S1339" s="5"/>
      <c r="T1339" s="5"/>
      <c r="U1339" s="5"/>
    </row>
    <row r="1340" spans="12:21" s="1" customFormat="1" x14ac:dyDescent="0.3">
      <c r="L1340" s="5"/>
      <c r="M1340" s="5"/>
      <c r="N1340" s="5"/>
      <c r="O1340" s="5"/>
      <c r="P1340" s="5"/>
      <c r="Q1340" s="5"/>
      <c r="R1340" s="5"/>
      <c r="S1340" s="5"/>
      <c r="T1340" s="5"/>
      <c r="U1340" s="5"/>
    </row>
    <row r="1341" spans="12:21" s="1" customFormat="1" x14ac:dyDescent="0.3">
      <c r="L1341" s="5"/>
      <c r="M1341" s="5"/>
      <c r="N1341" s="5"/>
      <c r="O1341" s="5"/>
      <c r="P1341" s="5"/>
      <c r="Q1341" s="5"/>
      <c r="R1341" s="5"/>
      <c r="S1341" s="5"/>
      <c r="T1341" s="5"/>
      <c r="U1341" s="5"/>
    </row>
    <row r="1342" spans="12:21" s="1" customFormat="1" x14ac:dyDescent="0.3">
      <c r="L1342" s="5"/>
      <c r="M1342" s="5"/>
      <c r="N1342" s="5"/>
      <c r="O1342" s="5"/>
      <c r="P1342" s="5"/>
      <c r="Q1342" s="5"/>
      <c r="R1342" s="5"/>
      <c r="S1342" s="5"/>
      <c r="T1342" s="5"/>
      <c r="U1342" s="5"/>
    </row>
    <row r="1343" spans="12:21" s="1" customFormat="1" x14ac:dyDescent="0.3">
      <c r="L1343" s="5"/>
      <c r="M1343" s="5"/>
      <c r="N1343" s="5"/>
      <c r="O1343" s="5"/>
      <c r="P1343" s="5"/>
      <c r="Q1343" s="5"/>
      <c r="R1343" s="5"/>
      <c r="S1343" s="5"/>
      <c r="T1343" s="5"/>
      <c r="U1343" s="5"/>
    </row>
    <row r="1344" spans="12:21" s="1" customFormat="1" x14ac:dyDescent="0.3">
      <c r="L1344" s="5"/>
      <c r="M1344" s="5"/>
      <c r="N1344" s="5"/>
      <c r="O1344" s="5"/>
      <c r="P1344" s="5"/>
      <c r="Q1344" s="5"/>
      <c r="R1344" s="5"/>
      <c r="S1344" s="5"/>
      <c r="T1344" s="5"/>
      <c r="U1344" s="5"/>
    </row>
    <row r="1345" spans="12:21" s="1" customFormat="1" x14ac:dyDescent="0.3">
      <c r="L1345" s="5"/>
      <c r="M1345" s="5"/>
      <c r="N1345" s="5"/>
      <c r="O1345" s="5"/>
      <c r="P1345" s="5"/>
      <c r="Q1345" s="5"/>
      <c r="R1345" s="5"/>
      <c r="S1345" s="5"/>
      <c r="T1345" s="5"/>
      <c r="U1345" s="5"/>
    </row>
    <row r="1346" spans="12:21" s="1" customFormat="1" x14ac:dyDescent="0.3">
      <c r="L1346" s="5"/>
      <c r="M1346" s="5"/>
      <c r="N1346" s="5"/>
      <c r="O1346" s="5"/>
      <c r="P1346" s="5"/>
      <c r="Q1346" s="5"/>
      <c r="R1346" s="5"/>
      <c r="S1346" s="5"/>
      <c r="T1346" s="5"/>
      <c r="U1346" s="5"/>
    </row>
    <row r="1347" spans="12:21" s="1" customFormat="1" x14ac:dyDescent="0.3">
      <c r="L1347" s="5"/>
      <c r="M1347" s="5"/>
      <c r="N1347" s="5"/>
      <c r="O1347" s="5"/>
      <c r="P1347" s="5"/>
      <c r="Q1347" s="5"/>
      <c r="R1347" s="5"/>
      <c r="S1347" s="5"/>
      <c r="T1347" s="5"/>
      <c r="U1347" s="5"/>
    </row>
    <row r="1348" spans="12:21" s="1" customFormat="1" x14ac:dyDescent="0.3">
      <c r="L1348" s="5"/>
      <c r="M1348" s="5"/>
      <c r="N1348" s="5"/>
      <c r="O1348" s="5"/>
      <c r="P1348" s="5"/>
      <c r="Q1348" s="5"/>
      <c r="R1348" s="5"/>
      <c r="S1348" s="5"/>
      <c r="T1348" s="5"/>
      <c r="U1348" s="5"/>
    </row>
    <row r="1349" spans="12:21" s="1" customFormat="1" x14ac:dyDescent="0.3">
      <c r="L1349" s="5"/>
      <c r="M1349" s="5"/>
      <c r="N1349" s="5"/>
      <c r="O1349" s="5"/>
      <c r="P1349" s="5"/>
      <c r="Q1349" s="5"/>
      <c r="R1349" s="5"/>
      <c r="S1349" s="5"/>
      <c r="T1349" s="5"/>
      <c r="U1349" s="5"/>
    </row>
    <row r="1350" spans="12:21" s="1" customFormat="1" x14ac:dyDescent="0.3">
      <c r="L1350" s="5"/>
      <c r="M1350" s="5"/>
      <c r="N1350" s="5"/>
      <c r="O1350" s="5"/>
      <c r="P1350" s="5"/>
      <c r="Q1350" s="5"/>
      <c r="R1350" s="5"/>
      <c r="S1350" s="5"/>
      <c r="T1350" s="5"/>
      <c r="U1350" s="5"/>
    </row>
    <row r="1351" spans="12:21" s="1" customFormat="1" x14ac:dyDescent="0.3">
      <c r="L1351" s="5"/>
      <c r="M1351" s="5"/>
      <c r="N1351" s="5"/>
      <c r="O1351" s="5"/>
      <c r="P1351" s="5"/>
      <c r="Q1351" s="5"/>
      <c r="R1351" s="5"/>
      <c r="S1351" s="5"/>
      <c r="T1351" s="5"/>
      <c r="U1351" s="5"/>
    </row>
    <row r="1352" spans="12:21" s="1" customFormat="1" x14ac:dyDescent="0.3">
      <c r="L1352" s="5"/>
      <c r="M1352" s="5"/>
      <c r="N1352" s="5"/>
      <c r="O1352" s="5"/>
      <c r="P1352" s="5"/>
      <c r="Q1352" s="5"/>
      <c r="R1352" s="5"/>
      <c r="S1352" s="5"/>
      <c r="T1352" s="5"/>
      <c r="U1352" s="5"/>
    </row>
    <row r="1353" spans="12:21" s="1" customFormat="1" x14ac:dyDescent="0.3">
      <c r="L1353" s="5"/>
      <c r="M1353" s="5"/>
      <c r="N1353" s="5"/>
      <c r="O1353" s="5"/>
      <c r="P1353" s="5"/>
      <c r="Q1353" s="5"/>
      <c r="R1353" s="5"/>
      <c r="S1353" s="5"/>
      <c r="T1353" s="5"/>
      <c r="U1353" s="5"/>
    </row>
    <row r="1354" spans="12:21" s="1" customFormat="1" x14ac:dyDescent="0.3">
      <c r="L1354" s="5"/>
      <c r="M1354" s="5"/>
      <c r="N1354" s="5"/>
      <c r="O1354" s="5"/>
      <c r="P1354" s="5"/>
      <c r="Q1354" s="5"/>
      <c r="R1354" s="5"/>
      <c r="S1354" s="5"/>
      <c r="T1354" s="5"/>
      <c r="U1354" s="5"/>
    </row>
    <row r="1355" spans="12:21" s="1" customFormat="1" x14ac:dyDescent="0.3">
      <c r="L1355" s="5"/>
      <c r="M1355" s="5"/>
      <c r="N1355" s="5"/>
      <c r="O1355" s="5"/>
      <c r="P1355" s="5"/>
      <c r="Q1355" s="5"/>
      <c r="R1355" s="5"/>
      <c r="S1355" s="5"/>
      <c r="T1355" s="5"/>
      <c r="U1355" s="5"/>
    </row>
    <row r="1356" spans="12:21" s="1" customFormat="1" x14ac:dyDescent="0.3">
      <c r="L1356" s="5"/>
      <c r="M1356" s="5"/>
      <c r="N1356" s="5"/>
      <c r="O1356" s="5"/>
      <c r="P1356" s="5"/>
      <c r="Q1356" s="5"/>
      <c r="R1356" s="5"/>
      <c r="S1356" s="5"/>
      <c r="T1356" s="5"/>
      <c r="U1356" s="5"/>
    </row>
    <row r="1357" spans="12:21" s="1" customFormat="1" x14ac:dyDescent="0.3">
      <c r="L1357" s="5"/>
      <c r="M1357" s="5"/>
      <c r="N1357" s="5"/>
      <c r="O1357" s="5"/>
      <c r="P1357" s="5"/>
      <c r="Q1357" s="5"/>
      <c r="R1357" s="5"/>
      <c r="S1357" s="5"/>
      <c r="T1357" s="5"/>
      <c r="U1357" s="5"/>
    </row>
    <row r="1358" spans="12:21" s="1" customFormat="1" x14ac:dyDescent="0.3">
      <c r="L1358" s="5"/>
      <c r="M1358" s="5"/>
      <c r="N1358" s="5"/>
      <c r="O1358" s="5"/>
      <c r="P1358" s="5"/>
      <c r="Q1358" s="5"/>
      <c r="R1358" s="5"/>
      <c r="S1358" s="5"/>
      <c r="T1358" s="5"/>
      <c r="U1358" s="5"/>
    </row>
    <row r="1359" spans="12:21" s="1" customFormat="1" x14ac:dyDescent="0.3">
      <c r="L1359" s="5"/>
      <c r="M1359" s="5"/>
      <c r="N1359" s="5"/>
      <c r="O1359" s="5"/>
      <c r="P1359" s="5"/>
      <c r="Q1359" s="5"/>
      <c r="R1359" s="5"/>
      <c r="S1359" s="5"/>
      <c r="T1359" s="5"/>
      <c r="U1359" s="5"/>
    </row>
    <row r="1360" spans="12:21" s="1" customFormat="1" x14ac:dyDescent="0.3">
      <c r="L1360" s="5"/>
      <c r="M1360" s="5"/>
      <c r="N1360" s="5"/>
      <c r="O1360" s="5"/>
      <c r="P1360" s="5"/>
      <c r="Q1360" s="5"/>
      <c r="R1360" s="5"/>
      <c r="S1360" s="5"/>
      <c r="T1360" s="5"/>
      <c r="U1360" s="5"/>
    </row>
    <row r="1361" spans="12:21" s="1" customFormat="1" x14ac:dyDescent="0.3">
      <c r="L1361" s="5"/>
      <c r="M1361" s="5"/>
      <c r="N1361" s="5"/>
      <c r="O1361" s="5"/>
      <c r="P1361" s="5"/>
      <c r="Q1361" s="5"/>
      <c r="R1361" s="5"/>
      <c r="S1361" s="5"/>
      <c r="T1361" s="5"/>
      <c r="U1361" s="5"/>
    </row>
    <row r="1362" spans="12:21" s="1" customFormat="1" x14ac:dyDescent="0.3">
      <c r="L1362" s="5"/>
      <c r="M1362" s="5"/>
      <c r="N1362" s="5"/>
      <c r="O1362" s="5"/>
      <c r="P1362" s="5"/>
      <c r="Q1362" s="5"/>
      <c r="R1362" s="5"/>
      <c r="S1362" s="5"/>
      <c r="T1362" s="5"/>
      <c r="U1362" s="5"/>
    </row>
    <row r="1363" spans="12:21" s="1" customFormat="1" x14ac:dyDescent="0.3">
      <c r="L1363" s="5"/>
      <c r="M1363" s="5"/>
      <c r="N1363" s="5"/>
      <c r="O1363" s="5"/>
      <c r="P1363" s="5"/>
      <c r="Q1363" s="5"/>
      <c r="R1363" s="5"/>
      <c r="S1363" s="5"/>
      <c r="T1363" s="5"/>
      <c r="U1363" s="5"/>
    </row>
    <row r="1364" spans="12:21" s="1" customFormat="1" x14ac:dyDescent="0.3">
      <c r="L1364" s="5"/>
      <c r="M1364" s="5"/>
      <c r="N1364" s="5"/>
      <c r="O1364" s="5"/>
      <c r="P1364" s="5"/>
      <c r="Q1364" s="5"/>
      <c r="R1364" s="5"/>
      <c r="S1364" s="5"/>
      <c r="T1364" s="5"/>
      <c r="U1364" s="5"/>
    </row>
    <row r="1365" spans="12:21" s="1" customFormat="1" x14ac:dyDescent="0.3">
      <c r="L1365" s="5"/>
      <c r="M1365" s="5"/>
      <c r="N1365" s="5"/>
      <c r="O1365" s="5"/>
      <c r="P1365" s="5"/>
      <c r="Q1365" s="5"/>
      <c r="R1365" s="5"/>
      <c r="S1365" s="5"/>
      <c r="T1365" s="5"/>
      <c r="U1365" s="5"/>
    </row>
    <row r="1366" spans="12:21" s="1" customFormat="1" x14ac:dyDescent="0.3">
      <c r="L1366" s="5"/>
      <c r="M1366" s="5"/>
      <c r="N1366" s="5"/>
      <c r="O1366" s="5"/>
      <c r="P1366" s="5"/>
      <c r="Q1366" s="5"/>
      <c r="R1366" s="5"/>
      <c r="S1366" s="5"/>
      <c r="T1366" s="5"/>
      <c r="U1366" s="5"/>
    </row>
    <row r="1367" spans="12:21" s="1" customFormat="1" x14ac:dyDescent="0.3">
      <c r="L1367" s="5"/>
      <c r="M1367" s="5"/>
      <c r="N1367" s="5"/>
      <c r="O1367" s="5"/>
      <c r="P1367" s="5"/>
      <c r="Q1367" s="5"/>
      <c r="R1367" s="5"/>
      <c r="S1367" s="5"/>
      <c r="T1367" s="5"/>
      <c r="U1367" s="5"/>
    </row>
    <row r="1368" spans="12:21" s="1" customFormat="1" x14ac:dyDescent="0.3">
      <c r="L1368" s="5"/>
      <c r="M1368" s="5"/>
      <c r="N1368" s="5"/>
      <c r="O1368" s="5"/>
      <c r="P1368" s="5"/>
      <c r="Q1368" s="5"/>
      <c r="R1368" s="5"/>
      <c r="S1368" s="5"/>
      <c r="T1368" s="5"/>
      <c r="U1368" s="5"/>
    </row>
    <row r="1369" spans="12:21" s="1" customFormat="1" x14ac:dyDescent="0.3">
      <c r="L1369" s="5"/>
      <c r="M1369" s="5"/>
      <c r="N1369" s="5"/>
      <c r="O1369" s="5"/>
      <c r="P1369" s="5"/>
      <c r="Q1369" s="5"/>
      <c r="R1369" s="5"/>
      <c r="S1369" s="5"/>
      <c r="T1369" s="5"/>
      <c r="U1369" s="5"/>
    </row>
    <row r="1370" spans="12:21" s="1" customFormat="1" x14ac:dyDescent="0.3">
      <c r="L1370" s="5"/>
      <c r="M1370" s="5"/>
      <c r="N1370" s="5"/>
      <c r="O1370" s="5"/>
      <c r="P1370" s="5"/>
      <c r="Q1370" s="5"/>
      <c r="R1370" s="5"/>
      <c r="S1370" s="5"/>
      <c r="T1370" s="5"/>
      <c r="U1370" s="5"/>
    </row>
    <row r="1371" spans="12:21" s="1" customFormat="1" x14ac:dyDescent="0.3">
      <c r="L1371" s="5"/>
      <c r="M1371" s="5"/>
      <c r="N1371" s="5"/>
      <c r="O1371" s="5"/>
      <c r="P1371" s="5"/>
      <c r="Q1371" s="5"/>
      <c r="R1371" s="5"/>
      <c r="S1371" s="5"/>
      <c r="T1371" s="5"/>
      <c r="U1371" s="5"/>
    </row>
    <row r="1372" spans="12:21" s="1" customFormat="1" x14ac:dyDescent="0.3">
      <c r="L1372" s="5"/>
      <c r="M1372" s="5"/>
      <c r="N1372" s="5"/>
      <c r="O1372" s="5"/>
      <c r="P1372" s="5"/>
      <c r="Q1372" s="5"/>
      <c r="R1372" s="5"/>
      <c r="S1372" s="5"/>
      <c r="T1372" s="5"/>
      <c r="U1372" s="5"/>
    </row>
    <row r="1373" spans="12:21" s="1" customFormat="1" x14ac:dyDescent="0.3">
      <c r="L1373" s="5"/>
      <c r="M1373" s="5"/>
      <c r="N1373" s="5"/>
      <c r="O1373" s="5"/>
      <c r="P1373" s="5"/>
      <c r="Q1373" s="5"/>
      <c r="R1373" s="5"/>
      <c r="S1373" s="5"/>
      <c r="T1373" s="5"/>
      <c r="U1373" s="5"/>
    </row>
    <row r="1374" spans="12:21" s="1" customFormat="1" x14ac:dyDescent="0.3">
      <c r="L1374" s="5"/>
      <c r="M1374" s="5"/>
      <c r="N1374" s="5"/>
      <c r="O1374" s="5"/>
      <c r="P1374" s="5"/>
      <c r="Q1374" s="5"/>
      <c r="R1374" s="5"/>
      <c r="S1374" s="5"/>
      <c r="T1374" s="5"/>
      <c r="U1374" s="5"/>
    </row>
    <row r="1375" spans="12:21" s="1" customFormat="1" x14ac:dyDescent="0.3">
      <c r="L1375" s="5"/>
      <c r="M1375" s="5"/>
      <c r="N1375" s="5"/>
      <c r="O1375" s="5"/>
      <c r="P1375" s="5"/>
      <c r="Q1375" s="5"/>
      <c r="R1375" s="5"/>
      <c r="S1375" s="5"/>
      <c r="T1375" s="5"/>
      <c r="U1375" s="5"/>
    </row>
    <row r="1376" spans="12:21" s="1" customFormat="1" x14ac:dyDescent="0.3">
      <c r="L1376" s="5"/>
      <c r="M1376" s="5"/>
      <c r="N1376" s="5"/>
      <c r="O1376" s="5"/>
      <c r="P1376" s="5"/>
      <c r="Q1376" s="5"/>
      <c r="R1376" s="5"/>
      <c r="S1376" s="5"/>
      <c r="T1376" s="5"/>
      <c r="U1376" s="5"/>
    </row>
    <row r="1377" spans="12:21" s="1" customFormat="1" x14ac:dyDescent="0.3">
      <c r="L1377" s="5"/>
      <c r="M1377" s="5"/>
      <c r="N1377" s="5"/>
      <c r="O1377" s="5"/>
      <c r="P1377" s="5"/>
      <c r="Q1377" s="5"/>
      <c r="R1377" s="5"/>
      <c r="S1377" s="5"/>
      <c r="T1377" s="5"/>
      <c r="U1377" s="5"/>
    </row>
    <row r="1378" spans="12:21" s="1" customFormat="1" x14ac:dyDescent="0.3">
      <c r="L1378" s="5"/>
      <c r="M1378" s="5"/>
      <c r="N1378" s="5"/>
      <c r="O1378" s="5"/>
      <c r="P1378" s="5"/>
      <c r="Q1378" s="5"/>
      <c r="R1378" s="5"/>
      <c r="S1378" s="5"/>
      <c r="T1378" s="5"/>
      <c r="U1378" s="5"/>
    </row>
    <row r="1379" spans="12:21" s="1" customFormat="1" x14ac:dyDescent="0.3">
      <c r="L1379" s="5"/>
      <c r="M1379" s="5"/>
      <c r="N1379" s="5"/>
      <c r="O1379" s="5"/>
      <c r="P1379" s="5"/>
      <c r="Q1379" s="5"/>
      <c r="R1379" s="5"/>
      <c r="S1379" s="5"/>
      <c r="T1379" s="5"/>
      <c r="U1379" s="5"/>
    </row>
    <row r="1380" spans="12:21" s="1" customFormat="1" x14ac:dyDescent="0.3">
      <c r="L1380" s="5"/>
      <c r="M1380" s="5"/>
      <c r="N1380" s="5"/>
      <c r="O1380" s="5"/>
      <c r="P1380" s="5"/>
      <c r="Q1380" s="5"/>
      <c r="R1380" s="5"/>
      <c r="S1380" s="5"/>
      <c r="T1380" s="5"/>
      <c r="U1380" s="5"/>
    </row>
    <row r="1381" spans="12:21" s="1" customFormat="1" x14ac:dyDescent="0.3">
      <c r="L1381" s="5"/>
      <c r="M1381" s="5"/>
      <c r="N1381" s="5"/>
      <c r="O1381" s="5"/>
      <c r="P1381" s="5"/>
      <c r="Q1381" s="5"/>
      <c r="R1381" s="5"/>
      <c r="S1381" s="5"/>
      <c r="T1381" s="5"/>
      <c r="U1381" s="5"/>
    </row>
    <row r="1382" spans="12:21" s="1" customFormat="1" x14ac:dyDescent="0.3">
      <c r="L1382" s="5"/>
      <c r="M1382" s="5"/>
      <c r="N1382" s="5"/>
      <c r="O1382" s="5"/>
      <c r="P1382" s="5"/>
      <c r="Q1382" s="5"/>
      <c r="R1382" s="5"/>
      <c r="S1382" s="5"/>
      <c r="T1382" s="5"/>
      <c r="U1382" s="5"/>
    </row>
    <row r="1383" spans="12:21" s="1" customFormat="1" x14ac:dyDescent="0.3">
      <c r="L1383" s="5"/>
      <c r="M1383" s="5"/>
      <c r="N1383" s="5"/>
      <c r="O1383" s="5"/>
      <c r="P1383" s="5"/>
      <c r="Q1383" s="5"/>
      <c r="R1383" s="5"/>
      <c r="S1383" s="5"/>
      <c r="T1383" s="5"/>
      <c r="U1383" s="5"/>
    </row>
    <row r="1384" spans="12:21" s="1" customFormat="1" x14ac:dyDescent="0.3">
      <c r="L1384" s="5"/>
      <c r="M1384" s="5"/>
      <c r="N1384" s="5"/>
      <c r="O1384" s="5"/>
      <c r="P1384" s="5"/>
      <c r="Q1384" s="5"/>
      <c r="R1384" s="5"/>
      <c r="S1384" s="5"/>
      <c r="T1384" s="5"/>
      <c r="U1384" s="5"/>
    </row>
    <row r="1385" spans="12:21" s="1" customFormat="1" x14ac:dyDescent="0.3">
      <c r="L1385" s="5"/>
      <c r="M1385" s="5"/>
      <c r="N1385" s="5"/>
      <c r="O1385" s="5"/>
      <c r="P1385" s="5"/>
      <c r="Q1385" s="5"/>
      <c r="R1385" s="5"/>
      <c r="S1385" s="5"/>
      <c r="T1385" s="5"/>
      <c r="U1385" s="5"/>
    </row>
    <row r="1386" spans="12:21" s="1" customFormat="1" x14ac:dyDescent="0.3">
      <c r="L1386" s="5"/>
      <c r="M1386" s="5"/>
      <c r="N1386" s="5"/>
      <c r="O1386" s="5"/>
      <c r="P1386" s="5"/>
      <c r="Q1386" s="5"/>
      <c r="R1386" s="5"/>
      <c r="S1386" s="5"/>
      <c r="T1386" s="5"/>
      <c r="U1386" s="5"/>
    </row>
    <row r="1387" spans="12:21" s="1" customFormat="1" x14ac:dyDescent="0.3">
      <c r="L1387" s="5"/>
      <c r="M1387" s="5"/>
      <c r="N1387" s="5"/>
      <c r="O1387" s="5"/>
      <c r="P1387" s="5"/>
      <c r="Q1387" s="5"/>
      <c r="R1387" s="5"/>
      <c r="S1387" s="5"/>
      <c r="T1387" s="5"/>
      <c r="U1387" s="5"/>
    </row>
    <row r="1388" spans="12:21" s="1" customFormat="1" x14ac:dyDescent="0.3">
      <c r="L1388" s="5"/>
      <c r="M1388" s="5"/>
      <c r="N1388" s="5"/>
      <c r="O1388" s="5"/>
      <c r="P1388" s="5"/>
      <c r="Q1388" s="5"/>
      <c r="R1388" s="5"/>
      <c r="S1388" s="5"/>
      <c r="T1388" s="5"/>
      <c r="U1388" s="5"/>
    </row>
    <row r="1389" spans="12:21" s="1" customFormat="1" x14ac:dyDescent="0.3">
      <c r="L1389" s="5"/>
      <c r="M1389" s="5"/>
      <c r="N1389" s="5"/>
      <c r="O1389" s="5"/>
      <c r="P1389" s="5"/>
      <c r="Q1389" s="5"/>
      <c r="R1389" s="5"/>
      <c r="S1389" s="5"/>
      <c r="T1389" s="5"/>
      <c r="U1389" s="5"/>
    </row>
    <row r="1390" spans="12:21" s="1" customFormat="1" x14ac:dyDescent="0.3">
      <c r="L1390" s="5"/>
      <c r="M1390" s="5"/>
      <c r="N1390" s="5"/>
      <c r="O1390" s="5"/>
      <c r="P1390" s="5"/>
      <c r="Q1390" s="5"/>
      <c r="R1390" s="5"/>
      <c r="S1390" s="5"/>
      <c r="T1390" s="5"/>
      <c r="U1390" s="5"/>
    </row>
    <row r="1391" spans="12:21" s="1" customFormat="1" x14ac:dyDescent="0.3">
      <c r="L1391" s="5"/>
      <c r="M1391" s="5"/>
      <c r="N1391" s="5"/>
      <c r="O1391" s="5"/>
      <c r="P1391" s="5"/>
      <c r="Q1391" s="5"/>
      <c r="R1391" s="5"/>
      <c r="S1391" s="5"/>
      <c r="T1391" s="5"/>
      <c r="U1391" s="5"/>
    </row>
    <row r="1392" spans="12:21" s="1" customFormat="1" x14ac:dyDescent="0.3">
      <c r="L1392" s="5"/>
      <c r="M1392" s="5"/>
      <c r="N1392" s="5"/>
      <c r="O1392" s="5"/>
      <c r="P1392" s="5"/>
      <c r="Q1392" s="5"/>
      <c r="R1392" s="5"/>
      <c r="S1392" s="5"/>
      <c r="T1392" s="5"/>
      <c r="U1392" s="5"/>
    </row>
    <row r="1393" spans="12:21" s="1" customFormat="1" x14ac:dyDescent="0.3">
      <c r="L1393" s="5"/>
      <c r="M1393" s="5"/>
      <c r="N1393" s="5"/>
      <c r="O1393" s="5"/>
      <c r="P1393" s="5"/>
      <c r="Q1393" s="5"/>
      <c r="R1393" s="5"/>
      <c r="S1393" s="5"/>
      <c r="T1393" s="5"/>
      <c r="U1393" s="5"/>
    </row>
    <row r="1394" spans="12:21" s="1" customFormat="1" x14ac:dyDescent="0.3">
      <c r="L1394" s="5"/>
      <c r="M1394" s="5"/>
      <c r="N1394" s="5"/>
      <c r="O1394" s="5"/>
      <c r="P1394" s="5"/>
      <c r="Q1394" s="5"/>
      <c r="R1394" s="5"/>
      <c r="S1394" s="5"/>
      <c r="T1394" s="5"/>
      <c r="U1394" s="5"/>
    </row>
    <row r="1395" spans="12:21" s="1" customFormat="1" x14ac:dyDescent="0.3">
      <c r="L1395" s="5"/>
      <c r="M1395" s="5"/>
      <c r="N1395" s="5"/>
      <c r="O1395" s="5"/>
      <c r="P1395" s="5"/>
      <c r="Q1395" s="5"/>
      <c r="R1395" s="5"/>
      <c r="S1395" s="5"/>
      <c r="T1395" s="5"/>
      <c r="U1395" s="5"/>
    </row>
    <row r="1396" spans="12:21" s="1" customFormat="1" x14ac:dyDescent="0.3">
      <c r="L1396" s="5"/>
      <c r="M1396" s="5"/>
      <c r="N1396" s="5"/>
      <c r="O1396" s="5"/>
      <c r="P1396" s="5"/>
      <c r="Q1396" s="5"/>
      <c r="R1396" s="5"/>
      <c r="S1396" s="5"/>
      <c r="T1396" s="5"/>
      <c r="U1396" s="5"/>
    </row>
    <row r="1397" spans="12:21" s="1" customFormat="1" x14ac:dyDescent="0.3">
      <c r="L1397" s="5"/>
      <c r="M1397" s="5"/>
      <c r="N1397" s="5"/>
      <c r="O1397" s="5"/>
      <c r="P1397" s="5"/>
      <c r="Q1397" s="5"/>
      <c r="R1397" s="5"/>
      <c r="S1397" s="5"/>
      <c r="T1397" s="5"/>
      <c r="U1397" s="5"/>
    </row>
    <row r="1398" spans="12:21" s="1" customFormat="1" x14ac:dyDescent="0.3">
      <c r="L1398" s="5"/>
      <c r="M1398" s="5"/>
      <c r="N1398" s="5"/>
      <c r="O1398" s="5"/>
      <c r="P1398" s="5"/>
      <c r="Q1398" s="5"/>
      <c r="R1398" s="5"/>
      <c r="S1398" s="5"/>
      <c r="T1398" s="5"/>
      <c r="U1398" s="5"/>
    </row>
    <row r="1399" spans="12:21" s="1" customFormat="1" x14ac:dyDescent="0.3">
      <c r="L1399" s="5"/>
      <c r="M1399" s="5"/>
      <c r="N1399" s="5"/>
      <c r="O1399" s="5"/>
      <c r="P1399" s="5"/>
      <c r="Q1399" s="5"/>
      <c r="R1399" s="5"/>
      <c r="S1399" s="5"/>
      <c r="T1399" s="5"/>
      <c r="U1399" s="5"/>
    </row>
    <row r="1400" spans="12:21" s="1" customFormat="1" x14ac:dyDescent="0.3">
      <c r="L1400" s="5"/>
      <c r="M1400" s="5"/>
      <c r="N1400" s="5"/>
      <c r="O1400" s="5"/>
      <c r="P1400" s="5"/>
      <c r="Q1400" s="5"/>
      <c r="R1400" s="5"/>
      <c r="S1400" s="5"/>
      <c r="T1400" s="5"/>
      <c r="U1400" s="5"/>
    </row>
    <row r="1401" spans="12:21" s="1" customFormat="1" x14ac:dyDescent="0.3">
      <c r="L1401" s="5"/>
      <c r="M1401" s="5"/>
      <c r="N1401" s="5"/>
      <c r="O1401" s="5"/>
      <c r="P1401" s="5"/>
      <c r="Q1401" s="5"/>
      <c r="R1401" s="5"/>
      <c r="S1401" s="5"/>
      <c r="T1401" s="5"/>
      <c r="U1401" s="5"/>
    </row>
    <row r="1402" spans="12:21" s="1" customFormat="1" x14ac:dyDescent="0.3">
      <c r="L1402" s="5"/>
      <c r="M1402" s="5"/>
      <c r="N1402" s="5"/>
      <c r="O1402" s="5"/>
      <c r="P1402" s="5"/>
      <c r="Q1402" s="5"/>
      <c r="R1402" s="5"/>
      <c r="S1402" s="5"/>
      <c r="T1402" s="5"/>
      <c r="U1402" s="5"/>
    </row>
    <row r="1403" spans="12:21" s="1" customFormat="1" x14ac:dyDescent="0.3">
      <c r="L1403" s="5"/>
      <c r="M1403" s="5"/>
      <c r="N1403" s="5"/>
      <c r="O1403" s="5"/>
      <c r="P1403" s="5"/>
      <c r="Q1403" s="5"/>
      <c r="R1403" s="5"/>
      <c r="S1403" s="5"/>
      <c r="T1403" s="5"/>
      <c r="U1403" s="5"/>
    </row>
    <row r="1404" spans="12:21" s="1" customFormat="1" x14ac:dyDescent="0.3">
      <c r="L1404" s="5"/>
      <c r="M1404" s="5"/>
      <c r="N1404" s="5"/>
      <c r="O1404" s="5"/>
      <c r="P1404" s="5"/>
      <c r="Q1404" s="5"/>
      <c r="R1404" s="5"/>
      <c r="S1404" s="5"/>
      <c r="T1404" s="5"/>
      <c r="U1404" s="5"/>
    </row>
    <row r="1405" spans="12:21" s="1" customFormat="1" x14ac:dyDescent="0.3">
      <c r="L1405" s="5"/>
      <c r="M1405" s="5"/>
      <c r="N1405" s="5"/>
      <c r="O1405" s="5"/>
      <c r="P1405" s="5"/>
      <c r="Q1405" s="5"/>
      <c r="R1405" s="5"/>
      <c r="S1405" s="5"/>
      <c r="T1405" s="5"/>
      <c r="U1405" s="5"/>
    </row>
    <row r="1406" spans="12:21" s="1" customFormat="1" x14ac:dyDescent="0.3">
      <c r="L1406" s="5"/>
      <c r="M1406" s="5"/>
      <c r="N1406" s="5"/>
      <c r="O1406" s="5"/>
      <c r="P1406" s="5"/>
      <c r="Q1406" s="5"/>
      <c r="R1406" s="5"/>
      <c r="S1406" s="5"/>
      <c r="T1406" s="5"/>
      <c r="U1406" s="5"/>
    </row>
    <row r="1407" spans="12:21" s="1" customFormat="1" x14ac:dyDescent="0.3">
      <c r="L1407" s="5"/>
      <c r="M1407" s="5"/>
      <c r="N1407" s="5"/>
      <c r="O1407" s="5"/>
      <c r="P1407" s="5"/>
      <c r="Q1407" s="5"/>
      <c r="R1407" s="5"/>
      <c r="S1407" s="5"/>
      <c r="T1407" s="5"/>
      <c r="U1407" s="5"/>
    </row>
    <row r="1408" spans="12:21" s="1" customFormat="1" x14ac:dyDescent="0.3">
      <c r="L1408" s="5"/>
      <c r="M1408" s="5"/>
      <c r="N1408" s="5"/>
      <c r="O1408" s="5"/>
      <c r="P1408" s="5"/>
      <c r="Q1408" s="5"/>
      <c r="R1408" s="5"/>
      <c r="S1408" s="5"/>
      <c r="T1408" s="5"/>
      <c r="U1408" s="5"/>
    </row>
    <row r="1409" spans="12:21" s="1" customFormat="1" x14ac:dyDescent="0.3">
      <c r="L1409" s="5"/>
      <c r="M1409" s="5"/>
      <c r="N1409" s="5"/>
      <c r="O1409" s="5"/>
      <c r="P1409" s="5"/>
      <c r="Q1409" s="5"/>
      <c r="R1409" s="5"/>
      <c r="S1409" s="5"/>
      <c r="T1409" s="5"/>
      <c r="U1409" s="5"/>
    </row>
    <row r="1410" spans="12:21" s="1" customFormat="1" x14ac:dyDescent="0.3">
      <c r="L1410" s="5"/>
      <c r="M1410" s="5"/>
      <c r="N1410" s="5"/>
      <c r="O1410" s="5"/>
      <c r="P1410" s="5"/>
      <c r="Q1410" s="5"/>
      <c r="R1410" s="5"/>
      <c r="S1410" s="5"/>
      <c r="T1410" s="5"/>
      <c r="U1410" s="5"/>
    </row>
    <row r="1411" spans="12:21" s="1" customFormat="1" x14ac:dyDescent="0.3">
      <c r="L1411" s="5"/>
      <c r="M1411" s="5"/>
      <c r="N1411" s="5"/>
      <c r="O1411" s="5"/>
      <c r="P1411" s="5"/>
      <c r="Q1411" s="5"/>
      <c r="R1411" s="5"/>
      <c r="S1411" s="5"/>
      <c r="T1411" s="5"/>
      <c r="U1411" s="5"/>
    </row>
    <row r="1412" spans="12:21" s="1" customFormat="1" x14ac:dyDescent="0.3">
      <c r="L1412" s="5"/>
      <c r="M1412" s="5"/>
      <c r="N1412" s="5"/>
      <c r="O1412" s="5"/>
      <c r="P1412" s="5"/>
      <c r="Q1412" s="5"/>
      <c r="R1412" s="5"/>
      <c r="S1412" s="5"/>
      <c r="T1412" s="5"/>
      <c r="U1412" s="5"/>
    </row>
    <row r="1413" spans="12:21" s="1" customFormat="1" x14ac:dyDescent="0.3">
      <c r="L1413" s="5"/>
      <c r="M1413" s="5"/>
      <c r="N1413" s="5"/>
      <c r="O1413" s="5"/>
      <c r="P1413" s="5"/>
      <c r="Q1413" s="5"/>
      <c r="R1413" s="5"/>
      <c r="S1413" s="5"/>
      <c r="T1413" s="5"/>
      <c r="U1413" s="5"/>
    </row>
    <row r="1414" spans="12:21" s="1" customFormat="1" x14ac:dyDescent="0.3">
      <c r="L1414" s="5"/>
      <c r="M1414" s="5"/>
      <c r="N1414" s="5"/>
      <c r="O1414" s="5"/>
      <c r="P1414" s="5"/>
      <c r="Q1414" s="5"/>
      <c r="R1414" s="5"/>
      <c r="S1414" s="5"/>
      <c r="T1414" s="5"/>
      <c r="U1414" s="5"/>
    </row>
    <row r="1415" spans="12:21" s="1" customFormat="1" x14ac:dyDescent="0.3">
      <c r="L1415" s="5"/>
      <c r="M1415" s="5"/>
      <c r="N1415" s="5"/>
      <c r="O1415" s="5"/>
      <c r="P1415" s="5"/>
      <c r="Q1415" s="5"/>
      <c r="R1415" s="5"/>
      <c r="S1415" s="5"/>
      <c r="T1415" s="5"/>
      <c r="U1415" s="5"/>
    </row>
    <row r="1416" spans="12:21" s="1" customFormat="1" x14ac:dyDescent="0.3">
      <c r="L1416" s="5"/>
      <c r="M1416" s="5"/>
      <c r="N1416" s="5"/>
      <c r="O1416" s="5"/>
      <c r="P1416" s="5"/>
      <c r="Q1416" s="5"/>
      <c r="R1416" s="5"/>
      <c r="S1416" s="5"/>
      <c r="T1416" s="5"/>
      <c r="U1416" s="5"/>
    </row>
    <row r="1417" spans="12:21" s="1" customFormat="1" x14ac:dyDescent="0.3">
      <c r="L1417" s="5"/>
      <c r="M1417" s="5"/>
      <c r="N1417" s="5"/>
      <c r="O1417" s="5"/>
      <c r="P1417" s="5"/>
      <c r="Q1417" s="5"/>
      <c r="R1417" s="5"/>
      <c r="S1417" s="5"/>
      <c r="T1417" s="5"/>
      <c r="U1417" s="5"/>
    </row>
    <row r="1418" spans="12:21" s="1" customFormat="1" x14ac:dyDescent="0.3">
      <c r="L1418" s="5"/>
      <c r="M1418" s="5"/>
      <c r="N1418" s="5"/>
      <c r="O1418" s="5"/>
      <c r="P1418" s="5"/>
      <c r="Q1418" s="5"/>
      <c r="R1418" s="5"/>
      <c r="S1418" s="5"/>
      <c r="T1418" s="5"/>
      <c r="U1418" s="5"/>
    </row>
    <row r="1419" spans="12:21" s="1" customFormat="1" x14ac:dyDescent="0.3">
      <c r="L1419" s="5"/>
      <c r="M1419" s="5"/>
      <c r="N1419" s="5"/>
      <c r="O1419" s="5"/>
      <c r="P1419" s="5"/>
      <c r="Q1419" s="5"/>
      <c r="R1419" s="5"/>
      <c r="S1419" s="5"/>
      <c r="T1419" s="5"/>
      <c r="U1419" s="5"/>
    </row>
    <row r="1420" spans="12:21" s="1" customFormat="1" x14ac:dyDescent="0.3">
      <c r="L1420" s="5"/>
      <c r="M1420" s="5"/>
      <c r="N1420" s="5"/>
      <c r="O1420" s="5"/>
      <c r="P1420" s="5"/>
      <c r="Q1420" s="5"/>
      <c r="R1420" s="5"/>
      <c r="S1420" s="5"/>
      <c r="T1420" s="5"/>
      <c r="U1420" s="5"/>
    </row>
    <row r="1421" spans="12:21" s="1" customFormat="1" x14ac:dyDescent="0.3">
      <c r="L1421" s="5"/>
      <c r="M1421" s="5"/>
      <c r="N1421" s="5"/>
      <c r="O1421" s="5"/>
      <c r="P1421" s="5"/>
      <c r="Q1421" s="5"/>
      <c r="R1421" s="5"/>
      <c r="S1421" s="5"/>
      <c r="T1421" s="5"/>
      <c r="U1421" s="5"/>
    </row>
    <row r="1422" spans="12:21" s="1" customFormat="1" x14ac:dyDescent="0.3">
      <c r="L1422" s="5"/>
      <c r="M1422" s="5"/>
      <c r="N1422" s="5"/>
      <c r="O1422" s="5"/>
      <c r="P1422" s="5"/>
      <c r="Q1422" s="5"/>
      <c r="R1422" s="5"/>
      <c r="S1422" s="5"/>
      <c r="T1422" s="5"/>
      <c r="U1422" s="5"/>
    </row>
    <row r="1423" spans="12:21" s="1" customFormat="1" x14ac:dyDescent="0.3">
      <c r="L1423" s="5"/>
      <c r="M1423" s="5"/>
      <c r="N1423" s="5"/>
      <c r="O1423" s="5"/>
      <c r="P1423" s="5"/>
      <c r="Q1423" s="5"/>
      <c r="R1423" s="5"/>
      <c r="S1423" s="5"/>
      <c r="T1423" s="5"/>
      <c r="U1423" s="5"/>
    </row>
    <row r="1424" spans="12:21" s="1" customFormat="1" x14ac:dyDescent="0.3">
      <c r="L1424" s="5"/>
      <c r="M1424" s="5"/>
      <c r="N1424" s="5"/>
      <c r="O1424" s="5"/>
      <c r="P1424" s="5"/>
      <c r="Q1424" s="5"/>
      <c r="R1424" s="5"/>
      <c r="S1424" s="5"/>
      <c r="T1424" s="5"/>
      <c r="U1424" s="5"/>
    </row>
    <row r="1425" spans="12:21" s="1" customFormat="1" x14ac:dyDescent="0.3">
      <c r="L1425" s="5"/>
      <c r="M1425" s="5"/>
      <c r="N1425" s="5"/>
      <c r="O1425" s="5"/>
      <c r="P1425" s="5"/>
      <c r="Q1425" s="5"/>
      <c r="R1425" s="5"/>
      <c r="S1425" s="5"/>
      <c r="T1425" s="5"/>
      <c r="U1425" s="5"/>
    </row>
    <row r="1426" spans="12:21" s="1" customFormat="1" x14ac:dyDescent="0.3">
      <c r="L1426" s="5"/>
      <c r="M1426" s="5"/>
      <c r="N1426" s="5"/>
      <c r="O1426" s="5"/>
      <c r="P1426" s="5"/>
      <c r="Q1426" s="5"/>
      <c r="R1426" s="5"/>
      <c r="S1426" s="5"/>
      <c r="T1426" s="5"/>
      <c r="U1426" s="5"/>
    </row>
    <row r="1427" spans="12:21" s="1" customFormat="1" x14ac:dyDescent="0.3">
      <c r="L1427" s="5"/>
      <c r="M1427" s="5"/>
      <c r="N1427" s="5"/>
      <c r="O1427" s="5"/>
      <c r="P1427" s="5"/>
      <c r="Q1427" s="5"/>
      <c r="R1427" s="5"/>
      <c r="S1427" s="5"/>
      <c r="T1427" s="5"/>
      <c r="U1427" s="5"/>
    </row>
    <row r="1428" spans="12:21" s="1" customFormat="1" x14ac:dyDescent="0.3">
      <c r="L1428" s="5"/>
      <c r="M1428" s="5"/>
      <c r="N1428" s="5"/>
      <c r="O1428" s="5"/>
      <c r="P1428" s="5"/>
      <c r="Q1428" s="5"/>
      <c r="R1428" s="5"/>
      <c r="S1428" s="5"/>
      <c r="T1428" s="5"/>
      <c r="U1428" s="5"/>
    </row>
    <row r="1429" spans="12:21" s="1" customFormat="1" x14ac:dyDescent="0.3">
      <c r="L1429" s="5"/>
      <c r="M1429" s="5"/>
      <c r="N1429" s="5"/>
      <c r="O1429" s="5"/>
      <c r="P1429" s="5"/>
      <c r="Q1429" s="5"/>
      <c r="R1429" s="5"/>
      <c r="S1429" s="5"/>
      <c r="T1429" s="5"/>
      <c r="U1429" s="5"/>
    </row>
    <row r="1430" spans="12:21" s="1" customFormat="1" x14ac:dyDescent="0.3">
      <c r="L1430" s="5"/>
      <c r="M1430" s="5"/>
      <c r="N1430" s="5"/>
      <c r="O1430" s="5"/>
      <c r="P1430" s="5"/>
      <c r="Q1430" s="5"/>
      <c r="R1430" s="5"/>
      <c r="S1430" s="5"/>
      <c r="T1430" s="5"/>
      <c r="U1430" s="5"/>
    </row>
    <row r="1431" spans="12:21" s="1" customFormat="1" x14ac:dyDescent="0.3">
      <c r="L1431" s="5"/>
      <c r="M1431" s="5"/>
      <c r="N1431" s="5"/>
      <c r="O1431" s="5"/>
      <c r="P1431" s="5"/>
      <c r="Q1431" s="5"/>
      <c r="R1431" s="5"/>
      <c r="S1431" s="5"/>
      <c r="T1431" s="5"/>
      <c r="U1431" s="5"/>
    </row>
    <row r="1432" spans="12:21" s="1" customFormat="1" x14ac:dyDescent="0.3">
      <c r="L1432" s="5"/>
      <c r="M1432" s="5"/>
      <c r="N1432" s="5"/>
      <c r="O1432" s="5"/>
      <c r="P1432" s="5"/>
      <c r="Q1432" s="5"/>
      <c r="R1432" s="5"/>
      <c r="S1432" s="5"/>
      <c r="T1432" s="5"/>
      <c r="U1432" s="5"/>
    </row>
    <row r="1433" spans="12:21" s="1" customFormat="1" x14ac:dyDescent="0.3">
      <c r="L1433" s="5"/>
      <c r="M1433" s="5"/>
      <c r="N1433" s="5"/>
      <c r="O1433" s="5"/>
      <c r="P1433" s="5"/>
      <c r="Q1433" s="5"/>
      <c r="R1433" s="5"/>
      <c r="S1433" s="5"/>
      <c r="T1433" s="5"/>
      <c r="U1433" s="5"/>
    </row>
    <row r="1434" spans="12:21" s="1" customFormat="1" x14ac:dyDescent="0.3">
      <c r="L1434" s="5"/>
      <c r="M1434" s="5"/>
      <c r="N1434" s="5"/>
      <c r="O1434" s="5"/>
      <c r="P1434" s="5"/>
      <c r="Q1434" s="5"/>
      <c r="R1434" s="5"/>
      <c r="S1434" s="5"/>
      <c r="T1434" s="5"/>
      <c r="U1434" s="5"/>
    </row>
    <row r="1435" spans="12:21" s="1" customFormat="1" x14ac:dyDescent="0.3">
      <c r="L1435" s="5"/>
      <c r="M1435" s="5"/>
      <c r="N1435" s="5"/>
      <c r="O1435" s="5"/>
      <c r="P1435" s="5"/>
      <c r="Q1435" s="5"/>
      <c r="R1435" s="5"/>
      <c r="S1435" s="5"/>
      <c r="T1435" s="5"/>
      <c r="U1435" s="5"/>
    </row>
    <row r="1436" spans="12:21" s="1" customFormat="1" x14ac:dyDescent="0.3">
      <c r="L1436" s="5"/>
      <c r="M1436" s="5"/>
      <c r="N1436" s="5"/>
      <c r="O1436" s="5"/>
      <c r="P1436" s="5"/>
      <c r="Q1436" s="5"/>
      <c r="R1436" s="5"/>
      <c r="S1436" s="5"/>
      <c r="T1436" s="5"/>
      <c r="U1436" s="5"/>
    </row>
    <row r="1437" spans="12:21" s="1" customFormat="1" x14ac:dyDescent="0.3">
      <c r="L1437" s="5"/>
      <c r="M1437" s="5"/>
      <c r="N1437" s="5"/>
      <c r="O1437" s="5"/>
      <c r="P1437" s="5"/>
      <c r="Q1437" s="5"/>
      <c r="R1437" s="5"/>
      <c r="S1437" s="5"/>
      <c r="T1437" s="5"/>
      <c r="U1437" s="5"/>
    </row>
    <row r="1438" spans="12:21" s="1" customFormat="1" x14ac:dyDescent="0.3">
      <c r="L1438" s="5"/>
      <c r="M1438" s="5"/>
      <c r="N1438" s="5"/>
      <c r="O1438" s="5"/>
      <c r="P1438" s="5"/>
      <c r="Q1438" s="5"/>
      <c r="R1438" s="5"/>
      <c r="S1438" s="5"/>
      <c r="T1438" s="5"/>
      <c r="U1438" s="5"/>
    </row>
    <row r="1439" spans="12:21" s="1" customFormat="1" x14ac:dyDescent="0.3">
      <c r="L1439" s="5"/>
      <c r="M1439" s="5"/>
      <c r="N1439" s="5"/>
      <c r="O1439" s="5"/>
      <c r="P1439" s="5"/>
      <c r="Q1439" s="5"/>
      <c r="R1439" s="5"/>
      <c r="S1439" s="5"/>
      <c r="T1439" s="5"/>
      <c r="U1439" s="5"/>
    </row>
    <row r="1440" spans="12:21" s="1" customFormat="1" x14ac:dyDescent="0.3">
      <c r="L1440" s="5"/>
      <c r="M1440" s="5"/>
      <c r="N1440" s="5"/>
      <c r="O1440" s="5"/>
      <c r="P1440" s="5"/>
      <c r="Q1440" s="5"/>
      <c r="R1440" s="5"/>
      <c r="S1440" s="5"/>
      <c r="T1440" s="5"/>
      <c r="U1440" s="5"/>
    </row>
    <row r="1441" spans="12:21" s="1" customFormat="1" x14ac:dyDescent="0.3">
      <c r="L1441" s="5"/>
      <c r="M1441" s="5"/>
      <c r="N1441" s="5"/>
      <c r="O1441" s="5"/>
      <c r="P1441" s="5"/>
      <c r="Q1441" s="5"/>
      <c r="R1441" s="5"/>
      <c r="S1441" s="5"/>
      <c r="T1441" s="5"/>
      <c r="U1441" s="5"/>
    </row>
    <row r="1442" spans="12:21" s="1" customFormat="1" x14ac:dyDescent="0.3">
      <c r="L1442" s="5"/>
      <c r="M1442" s="5"/>
      <c r="N1442" s="5"/>
      <c r="O1442" s="5"/>
      <c r="P1442" s="5"/>
      <c r="Q1442" s="5"/>
      <c r="R1442" s="5"/>
      <c r="S1442" s="5"/>
      <c r="T1442" s="5"/>
      <c r="U1442" s="5"/>
    </row>
    <row r="1443" spans="12:21" s="1" customFormat="1" x14ac:dyDescent="0.3">
      <c r="L1443" s="5"/>
      <c r="M1443" s="5"/>
      <c r="N1443" s="5"/>
      <c r="O1443" s="5"/>
      <c r="P1443" s="5"/>
      <c r="Q1443" s="5"/>
      <c r="R1443" s="5"/>
      <c r="S1443" s="5"/>
      <c r="T1443" s="5"/>
      <c r="U1443" s="5"/>
    </row>
    <row r="1444" spans="12:21" s="1" customFormat="1" x14ac:dyDescent="0.3">
      <c r="L1444" s="5"/>
      <c r="M1444" s="5"/>
      <c r="N1444" s="5"/>
      <c r="O1444" s="5"/>
      <c r="P1444" s="5"/>
      <c r="Q1444" s="5"/>
      <c r="R1444" s="5"/>
      <c r="S1444" s="5"/>
      <c r="T1444" s="5"/>
      <c r="U1444" s="5"/>
    </row>
    <row r="1445" spans="12:21" s="1" customFormat="1" x14ac:dyDescent="0.3">
      <c r="L1445" s="5"/>
      <c r="M1445" s="5"/>
      <c r="N1445" s="5"/>
      <c r="O1445" s="5"/>
      <c r="P1445" s="5"/>
      <c r="Q1445" s="5"/>
      <c r="R1445" s="5"/>
      <c r="S1445" s="5"/>
      <c r="T1445" s="5"/>
      <c r="U1445" s="5"/>
    </row>
    <row r="1446" spans="12:21" s="1" customFormat="1" x14ac:dyDescent="0.3">
      <c r="L1446" s="5"/>
      <c r="M1446" s="5"/>
      <c r="N1446" s="5"/>
      <c r="O1446" s="5"/>
      <c r="P1446" s="5"/>
      <c r="Q1446" s="5"/>
      <c r="R1446" s="5"/>
      <c r="S1446" s="5"/>
      <c r="T1446" s="5"/>
      <c r="U1446" s="5"/>
    </row>
    <row r="1447" spans="12:21" s="1" customFormat="1" x14ac:dyDescent="0.3">
      <c r="L1447" s="5"/>
      <c r="M1447" s="5"/>
      <c r="N1447" s="5"/>
      <c r="O1447" s="5"/>
      <c r="P1447" s="5"/>
      <c r="Q1447" s="5"/>
      <c r="R1447" s="5"/>
      <c r="S1447" s="5"/>
      <c r="T1447" s="5"/>
      <c r="U1447" s="5"/>
    </row>
    <row r="1448" spans="12:21" s="1" customFormat="1" x14ac:dyDescent="0.3">
      <c r="L1448" s="5"/>
      <c r="M1448" s="5"/>
      <c r="N1448" s="5"/>
      <c r="O1448" s="5"/>
      <c r="P1448" s="5"/>
      <c r="Q1448" s="5"/>
      <c r="R1448" s="5"/>
      <c r="S1448" s="5"/>
      <c r="T1448" s="5"/>
      <c r="U1448" s="5"/>
    </row>
    <row r="1449" spans="12:21" s="1" customFormat="1" x14ac:dyDescent="0.3">
      <c r="L1449" s="5"/>
      <c r="M1449" s="5"/>
      <c r="N1449" s="5"/>
      <c r="O1449" s="5"/>
      <c r="P1449" s="5"/>
      <c r="Q1449" s="5"/>
      <c r="R1449" s="5"/>
      <c r="S1449" s="5"/>
      <c r="T1449" s="5"/>
      <c r="U1449" s="5"/>
    </row>
    <row r="1450" spans="12:21" s="1" customFormat="1" x14ac:dyDescent="0.3">
      <c r="L1450" s="5"/>
      <c r="M1450" s="5"/>
      <c r="N1450" s="5"/>
      <c r="O1450" s="5"/>
      <c r="P1450" s="5"/>
      <c r="Q1450" s="5"/>
      <c r="R1450" s="5"/>
      <c r="S1450" s="5"/>
      <c r="T1450" s="5"/>
      <c r="U1450" s="5"/>
    </row>
    <row r="1451" spans="12:21" s="1" customFormat="1" x14ac:dyDescent="0.3">
      <c r="L1451" s="5"/>
      <c r="M1451" s="5"/>
      <c r="N1451" s="5"/>
      <c r="O1451" s="5"/>
      <c r="P1451" s="5"/>
      <c r="Q1451" s="5"/>
      <c r="R1451" s="5"/>
      <c r="S1451" s="5"/>
      <c r="T1451" s="5"/>
      <c r="U1451" s="5"/>
    </row>
    <row r="1452" spans="12:21" s="1" customFormat="1" x14ac:dyDescent="0.3">
      <c r="L1452" s="5"/>
      <c r="M1452" s="5"/>
      <c r="N1452" s="5"/>
      <c r="O1452" s="5"/>
      <c r="P1452" s="5"/>
      <c r="Q1452" s="5"/>
      <c r="R1452" s="5"/>
      <c r="S1452" s="5"/>
      <c r="T1452" s="5"/>
      <c r="U1452" s="5"/>
    </row>
    <row r="1453" spans="12:21" s="1" customFormat="1" x14ac:dyDescent="0.3">
      <c r="L1453" s="5"/>
      <c r="M1453" s="5"/>
      <c r="N1453" s="5"/>
      <c r="O1453" s="5"/>
      <c r="P1453" s="5"/>
      <c r="Q1453" s="5"/>
      <c r="R1453" s="5"/>
      <c r="S1453" s="5"/>
      <c r="T1453" s="5"/>
      <c r="U1453" s="5"/>
    </row>
    <row r="1454" spans="12:21" s="1" customFormat="1" x14ac:dyDescent="0.3">
      <c r="L1454" s="5"/>
      <c r="M1454" s="5"/>
      <c r="N1454" s="5"/>
      <c r="O1454" s="5"/>
      <c r="P1454" s="5"/>
      <c r="Q1454" s="5"/>
      <c r="R1454" s="5"/>
      <c r="S1454" s="5"/>
      <c r="T1454" s="5"/>
      <c r="U1454" s="5"/>
    </row>
    <row r="1455" spans="12:21" s="1" customFormat="1" x14ac:dyDescent="0.3">
      <c r="L1455" s="5"/>
      <c r="M1455" s="5"/>
      <c r="N1455" s="5"/>
      <c r="O1455" s="5"/>
      <c r="P1455" s="5"/>
      <c r="Q1455" s="5"/>
      <c r="R1455" s="5"/>
      <c r="S1455" s="5"/>
      <c r="T1455" s="5"/>
      <c r="U1455" s="5"/>
    </row>
    <row r="1456" spans="12:21" s="1" customFormat="1" x14ac:dyDescent="0.3">
      <c r="L1456" s="5"/>
      <c r="M1456" s="5"/>
      <c r="N1456" s="5"/>
      <c r="O1456" s="5"/>
      <c r="P1456" s="5"/>
      <c r="Q1456" s="5"/>
      <c r="R1456" s="5"/>
      <c r="S1456" s="5"/>
      <c r="T1456" s="5"/>
      <c r="U1456" s="5"/>
    </row>
    <row r="1457" spans="12:21" s="1" customFormat="1" x14ac:dyDescent="0.3">
      <c r="L1457" s="5"/>
      <c r="M1457" s="5"/>
      <c r="N1457" s="5"/>
      <c r="O1457" s="5"/>
      <c r="P1457" s="5"/>
      <c r="Q1457" s="5"/>
      <c r="R1457" s="5"/>
      <c r="S1457" s="5"/>
      <c r="T1457" s="5"/>
      <c r="U1457" s="5"/>
    </row>
    <row r="1458" spans="12:21" s="1" customFormat="1" x14ac:dyDescent="0.3">
      <c r="L1458" s="5"/>
      <c r="M1458" s="5"/>
      <c r="N1458" s="5"/>
      <c r="O1458" s="5"/>
      <c r="P1458" s="5"/>
      <c r="Q1458" s="5"/>
      <c r="R1458" s="5"/>
      <c r="S1458" s="5"/>
      <c r="T1458" s="5"/>
      <c r="U1458" s="5"/>
    </row>
    <row r="1459" spans="12:21" s="1" customFormat="1" x14ac:dyDescent="0.3">
      <c r="L1459" s="5"/>
      <c r="M1459" s="5"/>
      <c r="N1459" s="5"/>
      <c r="O1459" s="5"/>
      <c r="P1459" s="5"/>
      <c r="Q1459" s="5"/>
      <c r="R1459" s="5"/>
      <c r="S1459" s="5"/>
      <c r="T1459" s="5"/>
      <c r="U1459" s="5"/>
    </row>
    <row r="1460" spans="12:21" s="1" customFormat="1" x14ac:dyDescent="0.3">
      <c r="L1460" s="5"/>
      <c r="M1460" s="5"/>
      <c r="N1460" s="5"/>
      <c r="O1460" s="5"/>
      <c r="P1460" s="5"/>
      <c r="Q1460" s="5"/>
      <c r="R1460" s="5"/>
      <c r="S1460" s="5"/>
      <c r="T1460" s="5"/>
      <c r="U1460" s="5"/>
    </row>
    <row r="1461" spans="12:21" s="1" customFormat="1" x14ac:dyDescent="0.3">
      <c r="L1461" s="5"/>
      <c r="M1461" s="5"/>
      <c r="N1461" s="5"/>
      <c r="O1461" s="5"/>
      <c r="P1461" s="5"/>
      <c r="Q1461" s="5"/>
      <c r="R1461" s="5"/>
      <c r="S1461" s="5"/>
      <c r="T1461" s="5"/>
      <c r="U1461" s="5"/>
    </row>
    <row r="1462" spans="12:21" s="1" customFormat="1" x14ac:dyDescent="0.3">
      <c r="L1462" s="5"/>
      <c r="M1462" s="5"/>
      <c r="N1462" s="5"/>
      <c r="O1462" s="5"/>
      <c r="P1462" s="5"/>
      <c r="Q1462" s="5"/>
      <c r="R1462" s="5"/>
      <c r="S1462" s="5"/>
      <c r="T1462" s="5"/>
      <c r="U1462" s="5"/>
    </row>
    <row r="1463" spans="12:21" s="1" customFormat="1" x14ac:dyDescent="0.3">
      <c r="L1463" s="5"/>
      <c r="M1463" s="5"/>
      <c r="N1463" s="5"/>
      <c r="O1463" s="5"/>
      <c r="P1463" s="5"/>
      <c r="Q1463" s="5"/>
      <c r="R1463" s="5"/>
      <c r="S1463" s="5"/>
      <c r="T1463" s="5"/>
      <c r="U1463" s="5"/>
    </row>
    <row r="1464" spans="12:21" s="1" customFormat="1" x14ac:dyDescent="0.3">
      <c r="L1464" s="5"/>
      <c r="M1464" s="5"/>
      <c r="N1464" s="5"/>
      <c r="O1464" s="5"/>
      <c r="P1464" s="5"/>
      <c r="Q1464" s="5"/>
      <c r="R1464" s="5"/>
      <c r="S1464" s="5"/>
      <c r="T1464" s="5"/>
      <c r="U1464" s="5"/>
    </row>
    <row r="1465" spans="12:21" s="1" customFormat="1" x14ac:dyDescent="0.3">
      <c r="L1465" s="5"/>
      <c r="M1465" s="5"/>
      <c r="N1465" s="5"/>
      <c r="O1465" s="5"/>
      <c r="P1465" s="5"/>
      <c r="Q1465" s="5"/>
      <c r="R1465" s="5"/>
      <c r="S1465" s="5"/>
      <c r="T1465" s="5"/>
      <c r="U1465" s="5"/>
    </row>
    <row r="1466" spans="12:21" s="1" customFormat="1" x14ac:dyDescent="0.3">
      <c r="L1466" s="5"/>
      <c r="M1466" s="5"/>
      <c r="N1466" s="5"/>
      <c r="O1466" s="5"/>
      <c r="P1466" s="5"/>
      <c r="Q1466" s="5"/>
      <c r="R1466" s="5"/>
      <c r="S1466" s="5"/>
      <c r="T1466" s="5"/>
      <c r="U1466" s="5"/>
    </row>
    <row r="1467" spans="12:21" s="1" customFormat="1" x14ac:dyDescent="0.3">
      <c r="L1467" s="5"/>
      <c r="M1467" s="5"/>
      <c r="N1467" s="5"/>
      <c r="O1467" s="5"/>
      <c r="P1467" s="5"/>
      <c r="Q1467" s="5"/>
      <c r="R1467" s="5"/>
      <c r="S1467" s="5"/>
      <c r="T1467" s="5"/>
      <c r="U1467" s="5"/>
    </row>
    <row r="1468" spans="12:21" s="1" customFormat="1" x14ac:dyDescent="0.3">
      <c r="L1468" s="5"/>
      <c r="M1468" s="5"/>
      <c r="N1468" s="5"/>
      <c r="O1468" s="5"/>
      <c r="P1468" s="5"/>
      <c r="Q1468" s="5"/>
      <c r="R1468" s="5"/>
      <c r="S1468" s="5"/>
      <c r="T1468" s="5"/>
      <c r="U1468" s="5"/>
    </row>
    <row r="1469" spans="12:21" s="1" customFormat="1" x14ac:dyDescent="0.3">
      <c r="L1469" s="5"/>
      <c r="M1469" s="5"/>
      <c r="N1469" s="5"/>
      <c r="O1469" s="5"/>
      <c r="P1469" s="5"/>
      <c r="Q1469" s="5"/>
      <c r="R1469" s="5"/>
      <c r="S1469" s="5"/>
      <c r="T1469" s="5"/>
      <c r="U1469" s="5"/>
    </row>
    <row r="1470" spans="12:21" s="1" customFormat="1" x14ac:dyDescent="0.3">
      <c r="L1470" s="5"/>
      <c r="M1470" s="5"/>
      <c r="N1470" s="5"/>
      <c r="O1470" s="5"/>
      <c r="P1470" s="5"/>
      <c r="Q1470" s="5"/>
      <c r="R1470" s="5"/>
      <c r="S1470" s="5"/>
      <c r="T1470" s="5"/>
      <c r="U1470" s="5"/>
    </row>
    <row r="1471" spans="12:21" s="1" customFormat="1" x14ac:dyDescent="0.3">
      <c r="L1471" s="5"/>
      <c r="M1471" s="5"/>
      <c r="N1471" s="5"/>
      <c r="O1471" s="5"/>
      <c r="P1471" s="5"/>
      <c r="Q1471" s="5"/>
      <c r="R1471" s="5"/>
      <c r="S1471" s="5"/>
      <c r="T1471" s="5"/>
      <c r="U1471" s="5"/>
    </row>
    <row r="1472" spans="12:21" s="1" customFormat="1" x14ac:dyDescent="0.3">
      <c r="L1472" s="5"/>
      <c r="M1472" s="5"/>
      <c r="N1472" s="5"/>
      <c r="O1472" s="5"/>
      <c r="P1472" s="5"/>
      <c r="Q1472" s="5"/>
      <c r="R1472" s="5"/>
      <c r="S1472" s="5"/>
      <c r="T1472" s="5"/>
      <c r="U1472" s="5"/>
    </row>
    <row r="1473" spans="12:21" s="1" customFormat="1" x14ac:dyDescent="0.3">
      <c r="L1473" s="5"/>
      <c r="M1473" s="5"/>
      <c r="N1473" s="5"/>
      <c r="O1473" s="5"/>
      <c r="P1473" s="5"/>
      <c r="Q1473" s="5"/>
      <c r="R1473" s="5"/>
      <c r="S1473" s="5"/>
      <c r="T1473" s="5"/>
      <c r="U1473" s="5"/>
    </row>
    <row r="1474" spans="12:21" s="1" customFormat="1" x14ac:dyDescent="0.3">
      <c r="L1474" s="5"/>
      <c r="M1474" s="5"/>
      <c r="N1474" s="5"/>
      <c r="O1474" s="5"/>
      <c r="P1474" s="5"/>
      <c r="Q1474" s="5"/>
      <c r="R1474" s="5"/>
      <c r="S1474" s="5"/>
      <c r="T1474" s="5"/>
      <c r="U1474" s="5"/>
    </row>
    <row r="1475" spans="12:21" s="1" customFormat="1" x14ac:dyDescent="0.3">
      <c r="L1475" s="5"/>
      <c r="M1475" s="5"/>
      <c r="N1475" s="5"/>
      <c r="O1475" s="5"/>
      <c r="P1475" s="5"/>
      <c r="Q1475" s="5"/>
      <c r="R1475" s="5"/>
      <c r="S1475" s="5"/>
      <c r="T1475" s="5"/>
      <c r="U1475" s="5"/>
    </row>
    <row r="1476" spans="12:21" s="1" customFormat="1" x14ac:dyDescent="0.3">
      <c r="L1476" s="5"/>
      <c r="M1476" s="5"/>
      <c r="N1476" s="5"/>
      <c r="O1476" s="5"/>
      <c r="P1476" s="5"/>
      <c r="Q1476" s="5"/>
      <c r="R1476" s="5"/>
      <c r="S1476" s="5"/>
      <c r="T1476" s="5"/>
      <c r="U1476" s="5"/>
    </row>
    <row r="1477" spans="12:21" s="1" customFormat="1" x14ac:dyDescent="0.3">
      <c r="L1477" s="5"/>
      <c r="M1477" s="5"/>
      <c r="N1477" s="5"/>
      <c r="O1477" s="5"/>
      <c r="P1477" s="5"/>
      <c r="Q1477" s="5"/>
      <c r="R1477" s="5"/>
      <c r="S1477" s="5"/>
      <c r="T1477" s="5"/>
      <c r="U1477" s="5"/>
    </row>
    <row r="1478" spans="12:21" s="1" customFormat="1" x14ac:dyDescent="0.3">
      <c r="L1478" s="5"/>
      <c r="M1478" s="5"/>
      <c r="N1478" s="5"/>
      <c r="O1478" s="5"/>
      <c r="P1478" s="5"/>
      <c r="Q1478" s="5"/>
      <c r="R1478" s="5"/>
      <c r="S1478" s="5"/>
      <c r="T1478" s="5"/>
      <c r="U1478" s="5"/>
    </row>
    <row r="1479" spans="12:21" s="1" customFormat="1" x14ac:dyDescent="0.3">
      <c r="L1479" s="5"/>
      <c r="M1479" s="5"/>
      <c r="N1479" s="5"/>
      <c r="O1479" s="5"/>
      <c r="P1479" s="5"/>
      <c r="Q1479" s="5"/>
      <c r="R1479" s="5"/>
      <c r="S1479" s="5"/>
      <c r="T1479" s="5"/>
      <c r="U1479" s="5"/>
    </row>
    <row r="1480" spans="12:21" s="1" customFormat="1" x14ac:dyDescent="0.3">
      <c r="L1480" s="5"/>
      <c r="M1480" s="5"/>
      <c r="N1480" s="5"/>
      <c r="O1480" s="5"/>
      <c r="P1480" s="5"/>
      <c r="Q1480" s="5"/>
      <c r="R1480" s="5"/>
      <c r="S1480" s="5"/>
      <c r="T1480" s="5"/>
      <c r="U1480" s="5"/>
    </row>
    <row r="1481" spans="12:21" s="1" customFormat="1" x14ac:dyDescent="0.3">
      <c r="L1481" s="5"/>
      <c r="M1481" s="5"/>
      <c r="N1481" s="5"/>
      <c r="O1481" s="5"/>
      <c r="P1481" s="5"/>
      <c r="Q1481" s="5"/>
      <c r="R1481" s="5"/>
      <c r="S1481" s="5"/>
      <c r="T1481" s="5"/>
      <c r="U1481" s="5"/>
    </row>
    <row r="1482" spans="12:21" s="1" customFormat="1" x14ac:dyDescent="0.3">
      <c r="L1482" s="5"/>
      <c r="M1482" s="5"/>
      <c r="N1482" s="5"/>
      <c r="O1482" s="5"/>
      <c r="P1482" s="5"/>
      <c r="Q1482" s="5"/>
      <c r="R1482" s="5"/>
      <c r="S1482" s="5"/>
      <c r="T1482" s="5"/>
      <c r="U1482" s="5"/>
    </row>
    <row r="1483" spans="12:21" s="1" customFormat="1" x14ac:dyDescent="0.3">
      <c r="L1483" s="5"/>
      <c r="M1483" s="5"/>
      <c r="N1483" s="5"/>
      <c r="O1483" s="5"/>
      <c r="P1483" s="5"/>
      <c r="Q1483" s="5"/>
      <c r="R1483" s="5"/>
      <c r="S1483" s="5"/>
      <c r="T1483" s="5"/>
      <c r="U1483" s="5"/>
    </row>
    <row r="1484" spans="12:21" s="1" customFormat="1" x14ac:dyDescent="0.3">
      <c r="L1484" s="5"/>
      <c r="M1484" s="5"/>
      <c r="N1484" s="5"/>
      <c r="O1484" s="5"/>
      <c r="P1484" s="5"/>
      <c r="Q1484" s="5"/>
      <c r="R1484" s="5"/>
      <c r="S1484" s="5"/>
      <c r="T1484" s="5"/>
      <c r="U1484" s="5"/>
    </row>
    <row r="1485" spans="12:21" s="1" customFormat="1" x14ac:dyDescent="0.3">
      <c r="L1485" s="5"/>
      <c r="M1485" s="5"/>
      <c r="N1485" s="5"/>
      <c r="O1485" s="5"/>
      <c r="P1485" s="5"/>
      <c r="Q1485" s="5"/>
      <c r="R1485" s="5"/>
      <c r="S1485" s="5"/>
      <c r="T1485" s="5"/>
      <c r="U1485" s="5"/>
    </row>
    <row r="1486" spans="12:21" s="1" customFormat="1" x14ac:dyDescent="0.3">
      <c r="L1486" s="5"/>
      <c r="M1486" s="5"/>
      <c r="N1486" s="5"/>
      <c r="O1486" s="5"/>
      <c r="P1486" s="5"/>
      <c r="Q1486" s="5"/>
      <c r="R1486" s="5"/>
      <c r="S1486" s="5"/>
      <c r="T1486" s="5"/>
      <c r="U1486" s="5"/>
    </row>
    <row r="1487" spans="12:21" s="1" customFormat="1" x14ac:dyDescent="0.3">
      <c r="L1487" s="5"/>
      <c r="M1487" s="5"/>
      <c r="N1487" s="5"/>
      <c r="O1487" s="5"/>
      <c r="P1487" s="5"/>
      <c r="Q1487" s="5"/>
      <c r="R1487" s="5"/>
      <c r="S1487" s="5"/>
      <c r="T1487" s="5"/>
      <c r="U1487" s="5"/>
    </row>
    <row r="1488" spans="12:21" s="1" customFormat="1" x14ac:dyDescent="0.3">
      <c r="L1488" s="5"/>
      <c r="M1488" s="5"/>
      <c r="N1488" s="5"/>
      <c r="O1488" s="5"/>
      <c r="P1488" s="5"/>
      <c r="Q1488" s="5"/>
      <c r="R1488" s="5"/>
      <c r="S1488" s="5"/>
      <c r="T1488" s="5"/>
      <c r="U1488" s="5"/>
    </row>
    <row r="1489" spans="12:21" s="1" customFormat="1" x14ac:dyDescent="0.3">
      <c r="L1489" s="5"/>
      <c r="M1489" s="5"/>
      <c r="N1489" s="5"/>
      <c r="O1489" s="5"/>
      <c r="P1489" s="5"/>
      <c r="Q1489" s="5"/>
      <c r="R1489" s="5"/>
      <c r="S1489" s="5"/>
      <c r="T1489" s="5"/>
      <c r="U1489" s="5"/>
    </row>
    <row r="1490" spans="12:21" s="1" customFormat="1" x14ac:dyDescent="0.3">
      <c r="L1490" s="5"/>
      <c r="M1490" s="5"/>
      <c r="N1490" s="5"/>
      <c r="O1490" s="5"/>
      <c r="P1490" s="5"/>
      <c r="Q1490" s="5"/>
      <c r="R1490" s="5"/>
      <c r="S1490" s="5"/>
      <c r="T1490" s="5"/>
      <c r="U1490" s="5"/>
    </row>
    <row r="1491" spans="12:21" s="1" customFormat="1" x14ac:dyDescent="0.3">
      <c r="L1491" s="5"/>
      <c r="M1491" s="5"/>
      <c r="N1491" s="5"/>
      <c r="O1491" s="5"/>
      <c r="P1491" s="5"/>
      <c r="Q1491" s="5"/>
      <c r="R1491" s="5"/>
      <c r="S1491" s="5"/>
      <c r="T1491" s="5"/>
      <c r="U1491" s="5"/>
    </row>
    <row r="1492" spans="12:21" s="1" customFormat="1" x14ac:dyDescent="0.3">
      <c r="L1492" s="5"/>
      <c r="M1492" s="5"/>
      <c r="N1492" s="5"/>
      <c r="O1492" s="5"/>
      <c r="P1492" s="5"/>
      <c r="Q1492" s="5"/>
      <c r="R1492" s="5"/>
      <c r="S1492" s="5"/>
      <c r="T1492" s="5"/>
      <c r="U1492" s="5"/>
    </row>
    <row r="1493" spans="12:21" s="1" customFormat="1" x14ac:dyDescent="0.3">
      <c r="L1493" s="5"/>
      <c r="M1493" s="5"/>
      <c r="N1493" s="5"/>
      <c r="O1493" s="5"/>
      <c r="P1493" s="5"/>
      <c r="Q1493" s="5"/>
      <c r="R1493" s="5"/>
      <c r="S1493" s="5"/>
      <c r="T1493" s="5"/>
      <c r="U1493" s="5"/>
    </row>
    <row r="1494" spans="12:21" s="1" customFormat="1" x14ac:dyDescent="0.3">
      <c r="L1494" s="5"/>
      <c r="M1494" s="5"/>
      <c r="N1494" s="5"/>
      <c r="O1494" s="5"/>
      <c r="P1494" s="5"/>
      <c r="Q1494" s="5"/>
      <c r="R1494" s="5"/>
      <c r="S1494" s="5"/>
      <c r="T1494" s="5"/>
      <c r="U1494" s="5"/>
    </row>
    <row r="1495" spans="12:21" s="1" customFormat="1" x14ac:dyDescent="0.3">
      <c r="L1495" s="5"/>
      <c r="M1495" s="5"/>
      <c r="N1495" s="5"/>
      <c r="O1495" s="5"/>
      <c r="P1495" s="5"/>
      <c r="Q1495" s="5"/>
      <c r="R1495" s="5"/>
      <c r="S1495" s="5"/>
      <c r="T1495" s="5"/>
      <c r="U1495" s="5"/>
    </row>
    <row r="1496" spans="12:21" s="1" customFormat="1" x14ac:dyDescent="0.3">
      <c r="L1496" s="5"/>
      <c r="M1496" s="5"/>
      <c r="N1496" s="5"/>
      <c r="O1496" s="5"/>
      <c r="P1496" s="5"/>
      <c r="Q1496" s="5"/>
      <c r="R1496" s="5"/>
      <c r="S1496" s="5"/>
      <c r="T1496" s="5"/>
      <c r="U1496" s="5"/>
    </row>
    <row r="1497" spans="12:21" s="1" customFormat="1" x14ac:dyDescent="0.3">
      <c r="L1497" s="5"/>
      <c r="M1497" s="5"/>
      <c r="N1497" s="5"/>
      <c r="O1497" s="5"/>
      <c r="P1497" s="5"/>
      <c r="Q1497" s="5"/>
      <c r="R1497" s="5"/>
      <c r="S1497" s="5"/>
      <c r="T1497" s="5"/>
      <c r="U1497" s="5"/>
    </row>
    <row r="1498" spans="12:21" s="1" customFormat="1" x14ac:dyDescent="0.3">
      <c r="L1498" s="5"/>
      <c r="M1498" s="5"/>
      <c r="N1498" s="5"/>
      <c r="O1498" s="5"/>
      <c r="P1498" s="5"/>
      <c r="Q1498" s="5"/>
      <c r="R1498" s="5"/>
      <c r="S1498" s="5"/>
      <c r="T1498" s="5"/>
      <c r="U1498" s="5"/>
    </row>
    <row r="1499" spans="12:21" s="1" customFormat="1" x14ac:dyDescent="0.3">
      <c r="L1499" s="5"/>
      <c r="M1499" s="5"/>
      <c r="N1499" s="5"/>
      <c r="O1499" s="5"/>
      <c r="P1499" s="5"/>
      <c r="Q1499" s="5"/>
      <c r="R1499" s="5"/>
      <c r="S1499" s="5"/>
      <c r="T1499" s="5"/>
      <c r="U1499" s="5"/>
    </row>
    <row r="1500" spans="12:21" s="1" customFormat="1" x14ac:dyDescent="0.3">
      <c r="L1500" s="5"/>
      <c r="M1500" s="5"/>
      <c r="N1500" s="5"/>
      <c r="O1500" s="5"/>
      <c r="P1500" s="5"/>
      <c r="Q1500" s="5"/>
      <c r="R1500" s="5"/>
      <c r="S1500" s="5"/>
      <c r="T1500" s="5"/>
      <c r="U1500" s="5"/>
    </row>
    <row r="1501" spans="12:21" s="1" customFormat="1" x14ac:dyDescent="0.3">
      <c r="L1501" s="5"/>
      <c r="M1501" s="5"/>
      <c r="N1501" s="5"/>
      <c r="O1501" s="5"/>
      <c r="P1501" s="5"/>
      <c r="Q1501" s="5"/>
      <c r="R1501" s="5"/>
      <c r="S1501" s="5"/>
      <c r="T1501" s="5"/>
      <c r="U1501" s="5"/>
    </row>
    <row r="1502" spans="12:21" s="1" customFormat="1" x14ac:dyDescent="0.3">
      <c r="L1502" s="5"/>
      <c r="M1502" s="5"/>
      <c r="N1502" s="5"/>
      <c r="O1502" s="5"/>
      <c r="P1502" s="5"/>
      <c r="Q1502" s="5"/>
      <c r="R1502" s="5"/>
      <c r="S1502" s="5"/>
      <c r="T1502" s="5"/>
      <c r="U1502" s="5"/>
    </row>
    <row r="1503" spans="12:21" s="1" customFormat="1" x14ac:dyDescent="0.3">
      <c r="L1503" s="5"/>
      <c r="M1503" s="5"/>
      <c r="N1503" s="5"/>
      <c r="O1503" s="5"/>
      <c r="P1503" s="5"/>
      <c r="Q1503" s="5"/>
      <c r="R1503" s="5"/>
      <c r="S1503" s="5"/>
      <c r="T1503" s="5"/>
      <c r="U1503" s="5"/>
    </row>
    <row r="1504" spans="12:21" s="1" customFormat="1" x14ac:dyDescent="0.3">
      <c r="L1504" s="5"/>
      <c r="M1504" s="5"/>
      <c r="N1504" s="5"/>
      <c r="O1504" s="5"/>
      <c r="P1504" s="5"/>
      <c r="Q1504" s="5"/>
      <c r="R1504" s="5"/>
      <c r="S1504" s="5"/>
      <c r="T1504" s="5"/>
      <c r="U1504" s="5"/>
    </row>
    <row r="1505" spans="12:21" s="1" customFormat="1" x14ac:dyDescent="0.3">
      <c r="L1505" s="5"/>
      <c r="M1505" s="5"/>
      <c r="N1505" s="5"/>
      <c r="O1505" s="5"/>
      <c r="P1505" s="5"/>
      <c r="Q1505" s="5"/>
      <c r="R1505" s="5"/>
      <c r="S1505" s="5"/>
      <c r="T1505" s="5"/>
      <c r="U1505" s="5"/>
    </row>
    <row r="1506" spans="12:21" s="1" customFormat="1" x14ac:dyDescent="0.3">
      <c r="L1506" s="5"/>
      <c r="M1506" s="5"/>
      <c r="N1506" s="5"/>
      <c r="O1506" s="5"/>
      <c r="P1506" s="5"/>
      <c r="Q1506" s="5"/>
      <c r="R1506" s="5"/>
      <c r="S1506" s="5"/>
      <c r="T1506" s="5"/>
      <c r="U1506" s="5"/>
    </row>
    <row r="1507" spans="12:21" s="1" customFormat="1" x14ac:dyDescent="0.3">
      <c r="L1507" s="5"/>
      <c r="M1507" s="5"/>
      <c r="N1507" s="5"/>
      <c r="O1507" s="5"/>
      <c r="P1507" s="5"/>
      <c r="Q1507" s="5"/>
      <c r="R1507" s="5"/>
      <c r="S1507" s="5"/>
      <c r="T1507" s="5"/>
      <c r="U1507" s="5"/>
    </row>
    <row r="1508" spans="12:21" s="1" customFormat="1" x14ac:dyDescent="0.3">
      <c r="L1508" s="5"/>
      <c r="M1508" s="5"/>
      <c r="N1508" s="5"/>
      <c r="O1508" s="5"/>
      <c r="P1508" s="5"/>
      <c r="Q1508" s="5"/>
      <c r="R1508" s="5"/>
      <c r="S1508" s="5"/>
      <c r="T1508" s="5"/>
      <c r="U1508" s="5"/>
    </row>
    <row r="1509" spans="12:21" s="1" customFormat="1" x14ac:dyDescent="0.3">
      <c r="L1509" s="5"/>
      <c r="M1509" s="5"/>
      <c r="N1509" s="5"/>
      <c r="O1509" s="5"/>
      <c r="P1509" s="5"/>
      <c r="Q1509" s="5"/>
      <c r="R1509" s="5"/>
      <c r="S1509" s="5"/>
      <c r="T1509" s="5"/>
      <c r="U1509" s="5"/>
    </row>
    <row r="1510" spans="12:21" s="1" customFormat="1" x14ac:dyDescent="0.3">
      <c r="L1510" s="5"/>
      <c r="M1510" s="5"/>
      <c r="N1510" s="5"/>
      <c r="O1510" s="5"/>
      <c r="P1510" s="5"/>
      <c r="Q1510" s="5"/>
      <c r="R1510" s="5"/>
      <c r="S1510" s="5"/>
      <c r="T1510" s="5"/>
      <c r="U1510" s="5"/>
    </row>
    <row r="1511" spans="12:21" s="1" customFormat="1" x14ac:dyDescent="0.3">
      <c r="L1511" s="5"/>
      <c r="M1511" s="5"/>
      <c r="N1511" s="5"/>
      <c r="O1511" s="5"/>
      <c r="P1511" s="5"/>
      <c r="Q1511" s="5"/>
      <c r="R1511" s="5"/>
      <c r="S1511" s="5"/>
      <c r="T1511" s="5"/>
      <c r="U1511" s="5"/>
    </row>
    <row r="1512" spans="12:21" s="1" customFormat="1" x14ac:dyDescent="0.3">
      <c r="L1512" s="5"/>
      <c r="M1512" s="5"/>
      <c r="N1512" s="5"/>
      <c r="O1512" s="5"/>
      <c r="P1512" s="5"/>
      <c r="Q1512" s="5"/>
      <c r="R1512" s="5"/>
      <c r="S1512" s="5"/>
      <c r="T1512" s="5"/>
      <c r="U1512" s="5"/>
    </row>
    <row r="1513" spans="12:21" s="1" customFormat="1" x14ac:dyDescent="0.3">
      <c r="L1513" s="5"/>
      <c r="M1513" s="5"/>
      <c r="N1513" s="5"/>
      <c r="O1513" s="5"/>
      <c r="P1513" s="5"/>
      <c r="Q1513" s="5"/>
      <c r="R1513" s="5"/>
      <c r="S1513" s="5"/>
      <c r="T1513" s="5"/>
      <c r="U1513" s="5"/>
    </row>
    <row r="1514" spans="12:21" s="1" customFormat="1" x14ac:dyDescent="0.3">
      <c r="L1514" s="5"/>
      <c r="M1514" s="5"/>
      <c r="N1514" s="5"/>
      <c r="O1514" s="5"/>
      <c r="P1514" s="5"/>
      <c r="Q1514" s="5"/>
      <c r="R1514" s="5"/>
      <c r="S1514" s="5"/>
      <c r="T1514" s="5"/>
      <c r="U1514" s="5"/>
    </row>
    <row r="1515" spans="12:21" s="1" customFormat="1" x14ac:dyDescent="0.3">
      <c r="L1515" s="5"/>
      <c r="M1515" s="5"/>
      <c r="N1515" s="5"/>
      <c r="O1515" s="5"/>
      <c r="P1515" s="5"/>
      <c r="Q1515" s="5"/>
      <c r="R1515" s="5"/>
      <c r="S1515" s="5"/>
      <c r="T1515" s="5"/>
      <c r="U1515" s="5"/>
    </row>
    <row r="1516" spans="12:21" s="1" customFormat="1" x14ac:dyDescent="0.3">
      <c r="L1516" s="5"/>
      <c r="M1516" s="5"/>
      <c r="N1516" s="5"/>
      <c r="O1516" s="5"/>
      <c r="P1516" s="5"/>
      <c r="Q1516" s="5"/>
      <c r="R1516" s="5"/>
      <c r="S1516" s="5"/>
      <c r="T1516" s="5"/>
      <c r="U1516" s="5"/>
    </row>
    <row r="1517" spans="12:21" s="1" customFormat="1" x14ac:dyDescent="0.3">
      <c r="L1517" s="5"/>
      <c r="M1517" s="5"/>
      <c r="N1517" s="5"/>
      <c r="O1517" s="5"/>
      <c r="P1517" s="5"/>
      <c r="Q1517" s="5"/>
      <c r="R1517" s="5"/>
      <c r="S1517" s="5"/>
      <c r="T1517" s="5"/>
      <c r="U1517" s="5"/>
    </row>
    <row r="1518" spans="12:21" s="1" customFormat="1" x14ac:dyDescent="0.3">
      <c r="L1518" s="5"/>
      <c r="M1518" s="5"/>
      <c r="N1518" s="5"/>
      <c r="O1518" s="5"/>
      <c r="P1518" s="5"/>
      <c r="Q1518" s="5"/>
      <c r="R1518" s="5"/>
      <c r="S1518" s="5"/>
      <c r="T1518" s="5"/>
      <c r="U1518" s="5"/>
    </row>
    <row r="1519" spans="12:21" s="1" customFormat="1" x14ac:dyDescent="0.3">
      <c r="L1519" s="5"/>
      <c r="M1519" s="5"/>
      <c r="N1519" s="5"/>
      <c r="O1519" s="5"/>
      <c r="P1519" s="5"/>
      <c r="Q1519" s="5"/>
      <c r="R1519" s="5"/>
      <c r="S1519" s="5"/>
      <c r="T1519" s="5"/>
      <c r="U1519" s="5"/>
    </row>
    <row r="1520" spans="12:21" s="1" customFormat="1" x14ac:dyDescent="0.3">
      <c r="L1520" s="5"/>
      <c r="M1520" s="5"/>
      <c r="N1520" s="5"/>
      <c r="O1520" s="5"/>
      <c r="P1520" s="5"/>
      <c r="Q1520" s="5"/>
      <c r="R1520" s="5"/>
      <c r="S1520" s="5"/>
      <c r="T1520" s="5"/>
      <c r="U1520" s="5"/>
    </row>
    <row r="1521" spans="12:21" s="1" customFormat="1" x14ac:dyDescent="0.3">
      <c r="L1521" s="5"/>
      <c r="M1521" s="5"/>
      <c r="N1521" s="5"/>
      <c r="O1521" s="5"/>
      <c r="P1521" s="5"/>
      <c r="Q1521" s="5"/>
      <c r="R1521" s="5"/>
      <c r="S1521" s="5"/>
      <c r="T1521" s="5"/>
      <c r="U1521" s="5"/>
    </row>
    <row r="1522" spans="12:21" s="1" customFormat="1" x14ac:dyDescent="0.3">
      <c r="L1522" s="5"/>
      <c r="M1522" s="5"/>
      <c r="N1522" s="5"/>
      <c r="O1522" s="5"/>
      <c r="P1522" s="5"/>
      <c r="Q1522" s="5"/>
      <c r="R1522" s="5"/>
      <c r="S1522" s="5"/>
      <c r="T1522" s="5"/>
      <c r="U1522" s="5"/>
    </row>
    <row r="1523" spans="12:21" s="1" customFormat="1" x14ac:dyDescent="0.3">
      <c r="L1523" s="5"/>
      <c r="M1523" s="5"/>
      <c r="N1523" s="5"/>
      <c r="O1523" s="5"/>
      <c r="P1523" s="5"/>
      <c r="Q1523" s="5"/>
      <c r="R1523" s="5"/>
      <c r="S1523" s="5"/>
      <c r="T1523" s="5"/>
      <c r="U1523" s="5"/>
    </row>
    <row r="1524" spans="12:21" s="1" customFormat="1" x14ac:dyDescent="0.3">
      <c r="L1524" s="5"/>
      <c r="M1524" s="5"/>
      <c r="N1524" s="5"/>
      <c r="O1524" s="5"/>
      <c r="P1524" s="5"/>
      <c r="Q1524" s="5"/>
      <c r="R1524" s="5"/>
      <c r="S1524" s="5"/>
      <c r="T1524" s="5"/>
      <c r="U1524" s="5"/>
    </row>
    <row r="1525" spans="12:21" s="1" customFormat="1" x14ac:dyDescent="0.3">
      <c r="L1525" s="5"/>
      <c r="M1525" s="5"/>
      <c r="N1525" s="5"/>
      <c r="O1525" s="5"/>
      <c r="P1525" s="5"/>
      <c r="Q1525" s="5"/>
      <c r="R1525" s="5"/>
      <c r="S1525" s="5"/>
      <c r="T1525" s="5"/>
      <c r="U1525" s="5"/>
    </row>
    <row r="1526" spans="12:21" s="1" customFormat="1" x14ac:dyDescent="0.3">
      <c r="L1526" s="5"/>
      <c r="M1526" s="5"/>
      <c r="N1526" s="5"/>
      <c r="O1526" s="5"/>
      <c r="P1526" s="5"/>
      <c r="Q1526" s="5"/>
      <c r="R1526" s="5"/>
      <c r="S1526" s="5"/>
      <c r="T1526" s="5"/>
      <c r="U1526" s="5"/>
    </row>
    <row r="1527" spans="12:21" s="1" customFormat="1" x14ac:dyDescent="0.3">
      <c r="L1527" s="5"/>
      <c r="M1527" s="5"/>
      <c r="N1527" s="5"/>
      <c r="O1527" s="5"/>
      <c r="P1527" s="5"/>
      <c r="Q1527" s="5"/>
      <c r="R1527" s="5"/>
      <c r="S1527" s="5"/>
      <c r="T1527" s="5"/>
      <c r="U1527" s="5"/>
    </row>
    <row r="1528" spans="12:21" s="1" customFormat="1" x14ac:dyDescent="0.3">
      <c r="L1528" s="5"/>
      <c r="M1528" s="5"/>
      <c r="N1528" s="5"/>
      <c r="O1528" s="5"/>
      <c r="P1528" s="5"/>
      <c r="Q1528" s="5"/>
      <c r="R1528" s="5"/>
      <c r="S1528" s="5"/>
      <c r="T1528" s="5"/>
      <c r="U1528" s="5"/>
    </row>
    <row r="1529" spans="12:21" s="1" customFormat="1" x14ac:dyDescent="0.3">
      <c r="L1529" s="5"/>
      <c r="M1529" s="5"/>
      <c r="N1529" s="5"/>
      <c r="O1529" s="5"/>
      <c r="P1529" s="5"/>
      <c r="Q1529" s="5"/>
      <c r="R1529" s="5"/>
      <c r="S1529" s="5"/>
      <c r="T1529" s="5"/>
      <c r="U1529" s="5"/>
    </row>
    <row r="1530" spans="12:21" s="1" customFormat="1" x14ac:dyDescent="0.3">
      <c r="L1530" s="5"/>
      <c r="M1530" s="5"/>
      <c r="N1530" s="5"/>
      <c r="O1530" s="5"/>
      <c r="P1530" s="5"/>
      <c r="Q1530" s="5"/>
      <c r="R1530" s="5"/>
      <c r="S1530" s="5"/>
      <c r="T1530" s="5"/>
      <c r="U1530" s="5"/>
    </row>
    <row r="1531" spans="12:21" s="1" customFormat="1" x14ac:dyDescent="0.3">
      <c r="L1531" s="5"/>
      <c r="M1531" s="5"/>
      <c r="N1531" s="5"/>
      <c r="O1531" s="5"/>
      <c r="P1531" s="5"/>
      <c r="Q1531" s="5"/>
      <c r="R1531" s="5"/>
      <c r="S1531" s="5"/>
      <c r="T1531" s="5"/>
      <c r="U1531" s="5"/>
    </row>
    <row r="1532" spans="12:21" s="1" customFormat="1" x14ac:dyDescent="0.3">
      <c r="L1532" s="5"/>
      <c r="M1532" s="5"/>
      <c r="N1532" s="5"/>
      <c r="O1532" s="5"/>
      <c r="P1532" s="5"/>
      <c r="Q1532" s="5"/>
      <c r="R1532" s="5"/>
      <c r="S1532" s="5"/>
      <c r="T1532" s="5"/>
      <c r="U1532" s="5"/>
    </row>
    <row r="1533" spans="12:21" s="1" customFormat="1" x14ac:dyDescent="0.3">
      <c r="L1533" s="5"/>
      <c r="M1533" s="5"/>
      <c r="N1533" s="5"/>
      <c r="O1533" s="5"/>
      <c r="P1533" s="5"/>
      <c r="Q1533" s="5"/>
      <c r="R1533" s="5"/>
      <c r="S1533" s="5"/>
      <c r="T1533" s="5"/>
      <c r="U1533" s="5"/>
    </row>
    <row r="1534" spans="12:21" s="1" customFormat="1" x14ac:dyDescent="0.3">
      <c r="L1534" s="5"/>
      <c r="M1534" s="5"/>
      <c r="N1534" s="5"/>
      <c r="O1534" s="5"/>
      <c r="P1534" s="5"/>
      <c r="Q1534" s="5"/>
      <c r="R1534" s="5"/>
      <c r="S1534" s="5"/>
      <c r="T1534" s="5"/>
      <c r="U1534" s="5"/>
    </row>
    <row r="1535" spans="12:21" s="1" customFormat="1" x14ac:dyDescent="0.3">
      <c r="L1535" s="5"/>
      <c r="M1535" s="5"/>
      <c r="N1535" s="5"/>
      <c r="O1535" s="5"/>
      <c r="P1535" s="5"/>
      <c r="Q1535" s="5"/>
      <c r="R1535" s="5"/>
      <c r="S1535" s="5"/>
      <c r="T1535" s="5"/>
      <c r="U1535" s="5"/>
    </row>
    <row r="1536" spans="12:21" s="1" customFormat="1" x14ac:dyDescent="0.3">
      <c r="L1536" s="5"/>
      <c r="M1536" s="5"/>
      <c r="N1536" s="5"/>
      <c r="O1536" s="5"/>
      <c r="P1536" s="5"/>
      <c r="Q1536" s="5"/>
      <c r="R1536" s="5"/>
      <c r="S1536" s="5"/>
      <c r="T1536" s="5"/>
      <c r="U1536" s="5"/>
    </row>
    <row r="1537" spans="12:21" s="1" customFormat="1" x14ac:dyDescent="0.3">
      <c r="L1537" s="5"/>
      <c r="M1537" s="5"/>
      <c r="N1537" s="5"/>
      <c r="O1537" s="5"/>
      <c r="P1537" s="5"/>
      <c r="Q1537" s="5"/>
      <c r="R1537" s="5"/>
      <c r="S1537" s="5"/>
      <c r="T1537" s="5"/>
      <c r="U1537" s="5"/>
    </row>
    <row r="1538" spans="12:21" s="1" customFormat="1" x14ac:dyDescent="0.3">
      <c r="L1538" s="5"/>
      <c r="M1538" s="5"/>
      <c r="N1538" s="5"/>
      <c r="O1538" s="5"/>
      <c r="P1538" s="5"/>
      <c r="Q1538" s="5"/>
      <c r="R1538" s="5"/>
      <c r="S1538" s="5"/>
      <c r="T1538" s="5"/>
      <c r="U1538" s="5"/>
    </row>
    <row r="1539" spans="12:21" s="1" customFormat="1" x14ac:dyDescent="0.3">
      <c r="L1539" s="5"/>
      <c r="M1539" s="5"/>
      <c r="N1539" s="5"/>
      <c r="O1539" s="5"/>
      <c r="P1539" s="5"/>
      <c r="Q1539" s="5"/>
      <c r="R1539" s="5"/>
      <c r="S1539" s="5"/>
      <c r="T1539" s="5"/>
      <c r="U1539" s="5"/>
    </row>
    <row r="1540" spans="12:21" s="1" customFormat="1" x14ac:dyDescent="0.3">
      <c r="L1540" s="5"/>
      <c r="M1540" s="5"/>
      <c r="N1540" s="5"/>
      <c r="O1540" s="5"/>
      <c r="P1540" s="5"/>
      <c r="Q1540" s="5"/>
      <c r="R1540" s="5"/>
      <c r="S1540" s="5"/>
      <c r="T1540" s="5"/>
      <c r="U1540" s="5"/>
    </row>
    <row r="1541" spans="12:21" s="1" customFormat="1" x14ac:dyDescent="0.3">
      <c r="L1541" s="5"/>
      <c r="M1541" s="5"/>
      <c r="N1541" s="5"/>
      <c r="O1541" s="5"/>
      <c r="P1541" s="5"/>
      <c r="Q1541" s="5"/>
      <c r="R1541" s="5"/>
      <c r="S1541" s="5"/>
      <c r="T1541" s="5"/>
      <c r="U1541" s="5"/>
    </row>
    <row r="1542" spans="12:21" s="1" customFormat="1" x14ac:dyDescent="0.3">
      <c r="L1542" s="5"/>
      <c r="M1542" s="5"/>
      <c r="N1542" s="5"/>
      <c r="O1542" s="5"/>
      <c r="P1542" s="5"/>
      <c r="Q1542" s="5"/>
      <c r="R1542" s="5"/>
      <c r="S1542" s="5"/>
      <c r="T1542" s="5"/>
      <c r="U1542" s="5"/>
    </row>
    <row r="1543" spans="12:21" s="1" customFormat="1" x14ac:dyDescent="0.3">
      <c r="L1543" s="5"/>
      <c r="M1543" s="5"/>
      <c r="N1543" s="5"/>
      <c r="O1543" s="5"/>
      <c r="P1543" s="5"/>
      <c r="Q1543" s="5"/>
      <c r="R1543" s="5"/>
      <c r="S1543" s="5"/>
      <c r="T1543" s="5"/>
      <c r="U1543" s="5"/>
    </row>
    <row r="1544" spans="12:21" s="1" customFormat="1" x14ac:dyDescent="0.3">
      <c r="L1544" s="5"/>
      <c r="M1544" s="5"/>
      <c r="N1544" s="5"/>
      <c r="O1544" s="5"/>
      <c r="P1544" s="5"/>
      <c r="Q1544" s="5"/>
      <c r="R1544" s="5"/>
      <c r="S1544" s="5"/>
      <c r="T1544" s="5"/>
      <c r="U1544" s="5"/>
    </row>
    <row r="1545" spans="12:21" s="1" customFormat="1" x14ac:dyDescent="0.3">
      <c r="L1545" s="5"/>
      <c r="M1545" s="5"/>
      <c r="N1545" s="5"/>
      <c r="O1545" s="5"/>
      <c r="P1545" s="5"/>
      <c r="Q1545" s="5"/>
      <c r="R1545" s="5"/>
      <c r="S1545" s="5"/>
      <c r="T1545" s="5"/>
      <c r="U1545" s="5"/>
    </row>
    <row r="1546" spans="12:21" s="1" customFormat="1" x14ac:dyDescent="0.3">
      <c r="L1546" s="5"/>
      <c r="M1546" s="5"/>
      <c r="N1546" s="5"/>
      <c r="O1546" s="5"/>
      <c r="P1546" s="5"/>
      <c r="Q1546" s="5"/>
      <c r="R1546" s="5"/>
      <c r="S1546" s="5"/>
      <c r="T1546" s="5"/>
      <c r="U1546" s="5"/>
    </row>
    <row r="1547" spans="12:21" s="1" customFormat="1" x14ac:dyDescent="0.3">
      <c r="L1547" s="5"/>
      <c r="M1547" s="5"/>
      <c r="N1547" s="5"/>
      <c r="O1547" s="5"/>
      <c r="P1547" s="5"/>
      <c r="Q1547" s="5"/>
      <c r="R1547" s="5"/>
      <c r="S1547" s="5"/>
      <c r="T1547" s="5"/>
      <c r="U1547" s="5"/>
    </row>
    <row r="1548" spans="12:21" s="1" customFormat="1" x14ac:dyDescent="0.3">
      <c r="L1548" s="5"/>
      <c r="M1548" s="5"/>
      <c r="N1548" s="5"/>
      <c r="O1548" s="5"/>
      <c r="P1548" s="5"/>
      <c r="Q1548" s="5"/>
      <c r="R1548" s="5"/>
      <c r="S1548" s="5"/>
      <c r="T1548" s="5"/>
      <c r="U1548" s="5"/>
    </row>
    <row r="1549" spans="12:21" s="1" customFormat="1" x14ac:dyDescent="0.3">
      <c r="L1549" s="5"/>
      <c r="M1549" s="5"/>
      <c r="N1549" s="5"/>
      <c r="O1549" s="5"/>
      <c r="P1549" s="5"/>
      <c r="Q1549" s="5"/>
      <c r="R1549" s="5"/>
      <c r="S1549" s="5"/>
      <c r="T1549" s="5"/>
      <c r="U1549" s="5"/>
    </row>
    <row r="1550" spans="12:21" s="1" customFormat="1" x14ac:dyDescent="0.3">
      <c r="L1550" s="5"/>
      <c r="M1550" s="5"/>
      <c r="N1550" s="5"/>
      <c r="O1550" s="5"/>
      <c r="P1550" s="5"/>
      <c r="Q1550" s="5"/>
      <c r="R1550" s="5"/>
      <c r="S1550" s="5"/>
      <c r="T1550" s="5"/>
      <c r="U1550" s="5"/>
    </row>
    <row r="1551" spans="12:21" s="1" customFormat="1" x14ac:dyDescent="0.3">
      <c r="L1551" s="5"/>
      <c r="M1551" s="5"/>
      <c r="N1551" s="5"/>
      <c r="O1551" s="5"/>
      <c r="P1551" s="5"/>
      <c r="Q1551" s="5"/>
      <c r="R1551" s="5"/>
      <c r="S1551" s="5"/>
      <c r="T1551" s="5"/>
      <c r="U1551" s="5"/>
    </row>
    <row r="1552" spans="12:21" s="1" customFormat="1" x14ac:dyDescent="0.3">
      <c r="L1552" s="5"/>
      <c r="M1552" s="5"/>
      <c r="N1552" s="5"/>
      <c r="O1552" s="5"/>
      <c r="P1552" s="5"/>
      <c r="Q1552" s="5"/>
      <c r="R1552" s="5"/>
      <c r="S1552" s="5"/>
      <c r="T1552" s="5"/>
      <c r="U1552" s="5"/>
    </row>
    <row r="1553" spans="12:21" s="1" customFormat="1" x14ac:dyDescent="0.3">
      <c r="L1553" s="5"/>
      <c r="M1553" s="5"/>
      <c r="N1553" s="5"/>
      <c r="O1553" s="5"/>
      <c r="P1553" s="5"/>
      <c r="Q1553" s="5"/>
      <c r="R1553" s="5"/>
      <c r="S1553" s="5"/>
      <c r="T1553" s="5"/>
      <c r="U1553" s="5"/>
    </row>
    <row r="1554" spans="12:21" s="1" customFormat="1" x14ac:dyDescent="0.3">
      <c r="L1554" s="5"/>
      <c r="M1554" s="5"/>
      <c r="N1554" s="5"/>
      <c r="O1554" s="5"/>
      <c r="P1554" s="5"/>
      <c r="Q1554" s="5"/>
      <c r="R1554" s="5"/>
      <c r="S1554" s="5"/>
      <c r="T1554" s="5"/>
      <c r="U1554" s="5"/>
    </row>
    <row r="1555" spans="12:21" s="1" customFormat="1" x14ac:dyDescent="0.3">
      <c r="L1555" s="5"/>
      <c r="M1555" s="5"/>
      <c r="N1555" s="5"/>
      <c r="O1555" s="5"/>
      <c r="P1555" s="5"/>
      <c r="Q1555" s="5"/>
      <c r="R1555" s="5"/>
      <c r="S1555" s="5"/>
      <c r="T1555" s="5"/>
      <c r="U1555" s="5"/>
    </row>
    <row r="1556" spans="12:21" s="1" customFormat="1" x14ac:dyDescent="0.3">
      <c r="L1556" s="5"/>
      <c r="M1556" s="5"/>
      <c r="N1556" s="5"/>
      <c r="O1556" s="5"/>
      <c r="P1556" s="5"/>
      <c r="Q1556" s="5"/>
      <c r="R1556" s="5"/>
      <c r="S1556" s="5"/>
      <c r="T1556" s="5"/>
      <c r="U1556" s="5"/>
    </row>
    <row r="1557" spans="12:21" s="1" customFormat="1" x14ac:dyDescent="0.3">
      <c r="L1557" s="5"/>
      <c r="M1557" s="5"/>
      <c r="N1557" s="5"/>
      <c r="O1557" s="5"/>
      <c r="P1557" s="5"/>
      <c r="Q1557" s="5"/>
      <c r="R1557" s="5"/>
      <c r="S1557" s="5"/>
      <c r="T1557" s="5"/>
      <c r="U1557" s="5"/>
    </row>
    <row r="1558" spans="12:21" s="1" customFormat="1" x14ac:dyDescent="0.3">
      <c r="L1558" s="5"/>
      <c r="M1558" s="5"/>
      <c r="N1558" s="5"/>
      <c r="O1558" s="5"/>
      <c r="P1558" s="5"/>
      <c r="Q1558" s="5"/>
      <c r="R1558" s="5"/>
      <c r="S1558" s="5"/>
      <c r="T1558" s="5"/>
      <c r="U1558" s="5"/>
    </row>
    <row r="1559" spans="12:21" s="1" customFormat="1" x14ac:dyDescent="0.3">
      <c r="L1559" s="5"/>
      <c r="M1559" s="5"/>
      <c r="N1559" s="5"/>
      <c r="O1559" s="5"/>
      <c r="P1559" s="5"/>
      <c r="Q1559" s="5"/>
      <c r="R1559" s="5"/>
      <c r="S1559" s="5"/>
      <c r="T1559" s="5"/>
      <c r="U1559" s="5"/>
    </row>
    <row r="1560" spans="12:21" s="1" customFormat="1" x14ac:dyDescent="0.3">
      <c r="L1560" s="5"/>
      <c r="M1560" s="5"/>
      <c r="N1560" s="5"/>
      <c r="O1560" s="5"/>
      <c r="P1560" s="5"/>
      <c r="Q1560" s="5"/>
      <c r="R1560" s="5"/>
      <c r="S1560" s="5"/>
      <c r="T1560" s="5"/>
      <c r="U1560" s="5"/>
    </row>
    <row r="1561" spans="12:21" s="1" customFormat="1" x14ac:dyDescent="0.3">
      <c r="L1561" s="5"/>
      <c r="M1561" s="5"/>
      <c r="N1561" s="5"/>
      <c r="O1561" s="5"/>
      <c r="P1561" s="5"/>
      <c r="Q1561" s="5"/>
      <c r="R1561" s="5"/>
      <c r="S1561" s="5"/>
      <c r="T1561" s="5"/>
      <c r="U1561" s="5"/>
    </row>
    <row r="1562" spans="12:21" s="1" customFormat="1" x14ac:dyDescent="0.3">
      <c r="L1562" s="5"/>
      <c r="M1562" s="5"/>
      <c r="N1562" s="5"/>
      <c r="O1562" s="5"/>
      <c r="P1562" s="5"/>
      <c r="Q1562" s="5"/>
      <c r="R1562" s="5"/>
      <c r="S1562" s="5"/>
      <c r="T1562" s="5"/>
      <c r="U1562" s="5"/>
    </row>
    <row r="1563" spans="12:21" s="1" customFormat="1" x14ac:dyDescent="0.3">
      <c r="L1563" s="5"/>
      <c r="M1563" s="5"/>
      <c r="N1563" s="5"/>
      <c r="O1563" s="5"/>
      <c r="P1563" s="5"/>
      <c r="Q1563" s="5"/>
      <c r="R1563" s="5"/>
      <c r="S1563" s="5"/>
      <c r="T1563" s="5"/>
      <c r="U1563" s="5"/>
    </row>
    <row r="1564" spans="12:21" s="1" customFormat="1" x14ac:dyDescent="0.3">
      <c r="L1564" s="5"/>
      <c r="M1564" s="5"/>
      <c r="N1564" s="5"/>
      <c r="O1564" s="5"/>
      <c r="P1564" s="5"/>
      <c r="Q1564" s="5"/>
      <c r="R1564" s="5"/>
      <c r="S1564" s="5"/>
      <c r="T1564" s="5"/>
      <c r="U1564" s="5"/>
    </row>
    <row r="1565" spans="12:21" s="1" customFormat="1" x14ac:dyDescent="0.3">
      <c r="L1565" s="5"/>
      <c r="M1565" s="5"/>
      <c r="N1565" s="5"/>
      <c r="O1565" s="5"/>
      <c r="P1565" s="5"/>
      <c r="Q1565" s="5"/>
      <c r="R1565" s="5"/>
      <c r="S1565" s="5"/>
      <c r="T1565" s="5"/>
      <c r="U1565" s="5"/>
    </row>
    <row r="1566" spans="12:21" s="1" customFormat="1" x14ac:dyDescent="0.3">
      <c r="L1566" s="5"/>
      <c r="M1566" s="5"/>
      <c r="N1566" s="5"/>
      <c r="O1566" s="5"/>
      <c r="P1566" s="5"/>
      <c r="Q1566" s="5"/>
      <c r="R1566" s="5"/>
      <c r="S1566" s="5"/>
      <c r="T1566" s="5"/>
      <c r="U1566" s="5"/>
    </row>
    <row r="1567" spans="12:21" s="1" customFormat="1" x14ac:dyDescent="0.3">
      <c r="L1567" s="5"/>
      <c r="M1567" s="5"/>
      <c r="N1567" s="5"/>
      <c r="O1567" s="5"/>
      <c r="P1567" s="5"/>
      <c r="Q1567" s="5"/>
      <c r="R1567" s="5"/>
      <c r="S1567" s="5"/>
      <c r="T1567" s="5"/>
      <c r="U1567" s="5"/>
    </row>
    <row r="1568" spans="12:21" s="1" customFormat="1" x14ac:dyDescent="0.3">
      <c r="L1568" s="5"/>
      <c r="M1568" s="5"/>
      <c r="N1568" s="5"/>
      <c r="O1568" s="5"/>
      <c r="P1568" s="5"/>
      <c r="Q1568" s="5"/>
      <c r="R1568" s="5"/>
      <c r="S1568" s="5"/>
      <c r="T1568" s="5"/>
      <c r="U1568" s="5"/>
    </row>
    <row r="1569" spans="12:21" s="1" customFormat="1" x14ac:dyDescent="0.3">
      <c r="L1569" s="5"/>
      <c r="M1569" s="5"/>
      <c r="N1569" s="5"/>
      <c r="O1569" s="5"/>
      <c r="P1569" s="5"/>
      <c r="Q1569" s="5"/>
      <c r="R1569" s="5"/>
      <c r="S1569" s="5"/>
      <c r="T1569" s="5"/>
      <c r="U1569" s="5"/>
    </row>
    <row r="1570" spans="12:21" s="1" customFormat="1" x14ac:dyDescent="0.3">
      <c r="L1570" s="5"/>
      <c r="M1570" s="5"/>
      <c r="N1570" s="5"/>
      <c r="O1570" s="5"/>
      <c r="P1570" s="5"/>
      <c r="Q1570" s="5"/>
      <c r="R1570" s="5"/>
      <c r="S1570" s="5"/>
      <c r="T1570" s="5"/>
      <c r="U1570" s="5"/>
    </row>
    <row r="1571" spans="12:21" s="1" customFormat="1" x14ac:dyDescent="0.3">
      <c r="L1571" s="5"/>
      <c r="M1571" s="5"/>
      <c r="N1571" s="5"/>
      <c r="O1571" s="5"/>
      <c r="P1571" s="5"/>
      <c r="Q1571" s="5"/>
      <c r="R1571" s="5"/>
      <c r="S1571" s="5"/>
      <c r="T1571" s="5"/>
      <c r="U1571" s="5"/>
    </row>
    <row r="1572" spans="12:21" s="1" customFormat="1" x14ac:dyDescent="0.3">
      <c r="L1572" s="5"/>
      <c r="M1572" s="5"/>
      <c r="N1572" s="5"/>
      <c r="O1572" s="5"/>
      <c r="P1572" s="5"/>
      <c r="Q1572" s="5"/>
      <c r="R1572" s="5"/>
      <c r="S1572" s="5"/>
      <c r="T1572" s="5"/>
      <c r="U1572" s="5"/>
    </row>
    <row r="1573" spans="12:21" s="1" customFormat="1" x14ac:dyDescent="0.3">
      <c r="L1573" s="5"/>
      <c r="M1573" s="5"/>
      <c r="N1573" s="5"/>
      <c r="O1573" s="5"/>
      <c r="P1573" s="5"/>
      <c r="Q1573" s="5"/>
      <c r="R1573" s="5"/>
      <c r="S1573" s="5"/>
      <c r="T1573" s="5"/>
      <c r="U1573" s="5"/>
    </row>
    <row r="1574" spans="12:21" s="1" customFormat="1" x14ac:dyDescent="0.3">
      <c r="L1574" s="5"/>
      <c r="M1574" s="5"/>
      <c r="N1574" s="5"/>
      <c r="O1574" s="5"/>
      <c r="P1574" s="5"/>
      <c r="Q1574" s="5"/>
      <c r="R1574" s="5"/>
      <c r="S1574" s="5"/>
      <c r="T1574" s="5"/>
      <c r="U1574" s="5"/>
    </row>
    <row r="1575" spans="12:21" s="1" customFormat="1" x14ac:dyDescent="0.3">
      <c r="L1575" s="5"/>
      <c r="M1575" s="5"/>
      <c r="N1575" s="5"/>
      <c r="O1575" s="5"/>
      <c r="P1575" s="5"/>
      <c r="Q1575" s="5"/>
      <c r="R1575" s="5"/>
      <c r="S1575" s="5"/>
      <c r="T1575" s="5"/>
      <c r="U1575" s="5"/>
    </row>
    <row r="1576" spans="12:21" s="1" customFormat="1" x14ac:dyDescent="0.3">
      <c r="L1576" s="5"/>
      <c r="M1576" s="5"/>
      <c r="N1576" s="5"/>
      <c r="O1576" s="5"/>
      <c r="P1576" s="5"/>
      <c r="Q1576" s="5"/>
      <c r="R1576" s="5"/>
      <c r="S1576" s="5"/>
      <c r="T1576" s="5"/>
      <c r="U1576" s="5"/>
    </row>
    <row r="1577" spans="12:21" s="1" customFormat="1" x14ac:dyDescent="0.3">
      <c r="L1577" s="5"/>
      <c r="M1577" s="5"/>
      <c r="N1577" s="5"/>
      <c r="O1577" s="5"/>
      <c r="P1577" s="5"/>
      <c r="Q1577" s="5"/>
      <c r="R1577" s="5"/>
      <c r="S1577" s="5"/>
      <c r="T1577" s="5"/>
      <c r="U1577" s="5"/>
    </row>
    <row r="1578" spans="12:21" s="1" customFormat="1" x14ac:dyDescent="0.3">
      <c r="L1578" s="5"/>
      <c r="M1578" s="5"/>
      <c r="N1578" s="5"/>
      <c r="O1578" s="5"/>
      <c r="P1578" s="5"/>
      <c r="Q1578" s="5"/>
      <c r="R1578" s="5"/>
      <c r="S1578" s="5"/>
      <c r="T1578" s="5"/>
      <c r="U1578" s="5"/>
    </row>
    <row r="1579" spans="12:21" s="1" customFormat="1" x14ac:dyDescent="0.3">
      <c r="L1579" s="5"/>
      <c r="M1579" s="5"/>
      <c r="N1579" s="5"/>
      <c r="O1579" s="5"/>
      <c r="P1579" s="5"/>
      <c r="Q1579" s="5"/>
      <c r="R1579" s="5"/>
      <c r="S1579" s="5"/>
      <c r="T1579" s="5"/>
      <c r="U1579" s="5"/>
    </row>
    <row r="1580" spans="12:21" s="1" customFormat="1" x14ac:dyDescent="0.3">
      <c r="L1580" s="5"/>
      <c r="M1580" s="5"/>
      <c r="N1580" s="5"/>
      <c r="O1580" s="5"/>
      <c r="P1580" s="5"/>
      <c r="Q1580" s="5"/>
      <c r="R1580" s="5"/>
      <c r="S1580" s="5"/>
      <c r="T1580" s="5"/>
      <c r="U1580" s="5"/>
    </row>
    <row r="1581" spans="12:21" s="1" customFormat="1" x14ac:dyDescent="0.3">
      <c r="L1581" s="5"/>
      <c r="M1581" s="5"/>
      <c r="N1581" s="5"/>
      <c r="O1581" s="5"/>
      <c r="P1581" s="5"/>
      <c r="Q1581" s="5"/>
      <c r="R1581" s="5"/>
      <c r="S1581" s="5"/>
      <c r="T1581" s="5"/>
      <c r="U1581" s="5"/>
    </row>
    <row r="1582" spans="12:21" s="1" customFormat="1" x14ac:dyDescent="0.3">
      <c r="L1582" s="5"/>
      <c r="M1582" s="5"/>
      <c r="N1582" s="5"/>
      <c r="O1582" s="5"/>
      <c r="P1582" s="5"/>
      <c r="Q1582" s="5"/>
      <c r="R1582" s="5"/>
      <c r="S1582" s="5"/>
      <c r="T1582" s="5"/>
      <c r="U1582" s="5"/>
    </row>
    <row r="1583" spans="12:21" s="1" customFormat="1" x14ac:dyDescent="0.3">
      <c r="L1583" s="5"/>
      <c r="M1583" s="5"/>
      <c r="N1583" s="5"/>
      <c r="O1583" s="5"/>
      <c r="P1583" s="5"/>
      <c r="Q1583" s="5"/>
      <c r="R1583" s="5"/>
      <c r="S1583" s="5"/>
      <c r="T1583" s="5"/>
      <c r="U1583" s="5"/>
    </row>
    <row r="1584" spans="12:21" s="1" customFormat="1" x14ac:dyDescent="0.3">
      <c r="L1584" s="5"/>
      <c r="M1584" s="5"/>
      <c r="N1584" s="5"/>
      <c r="O1584" s="5"/>
      <c r="P1584" s="5"/>
      <c r="Q1584" s="5"/>
      <c r="R1584" s="5"/>
      <c r="S1584" s="5"/>
      <c r="T1584" s="5"/>
      <c r="U1584" s="5"/>
    </row>
    <row r="1585" spans="12:21" s="1" customFormat="1" x14ac:dyDescent="0.3">
      <c r="L1585" s="5"/>
      <c r="M1585" s="5"/>
      <c r="N1585" s="5"/>
      <c r="O1585" s="5"/>
      <c r="P1585" s="5"/>
      <c r="Q1585" s="5"/>
      <c r="R1585" s="5"/>
      <c r="S1585" s="5"/>
      <c r="T1585" s="5"/>
      <c r="U1585" s="5"/>
    </row>
    <row r="1586" spans="12:21" s="1" customFormat="1" x14ac:dyDescent="0.3">
      <c r="L1586" s="5"/>
      <c r="M1586" s="5"/>
      <c r="N1586" s="5"/>
      <c r="O1586" s="5"/>
      <c r="P1586" s="5"/>
      <c r="Q1586" s="5"/>
      <c r="R1586" s="5"/>
      <c r="S1586" s="5"/>
      <c r="T1586" s="5"/>
      <c r="U1586" s="5"/>
    </row>
    <row r="1587" spans="12:21" s="1" customFormat="1" x14ac:dyDescent="0.3">
      <c r="L1587" s="5"/>
      <c r="M1587" s="5"/>
      <c r="N1587" s="5"/>
      <c r="O1587" s="5"/>
      <c r="P1587" s="5"/>
      <c r="Q1587" s="5"/>
      <c r="R1587" s="5"/>
      <c r="S1587" s="5"/>
      <c r="T1587" s="5"/>
      <c r="U1587" s="5"/>
    </row>
    <row r="1588" spans="12:21" s="1" customFormat="1" x14ac:dyDescent="0.3">
      <c r="L1588" s="5"/>
      <c r="M1588" s="5"/>
      <c r="N1588" s="5"/>
      <c r="O1588" s="5"/>
      <c r="P1588" s="5"/>
      <c r="Q1588" s="5"/>
      <c r="R1588" s="5"/>
      <c r="S1588" s="5"/>
      <c r="T1588" s="5"/>
      <c r="U1588" s="5"/>
    </row>
    <row r="1589" spans="12:21" s="1" customFormat="1" x14ac:dyDescent="0.3">
      <c r="L1589" s="5"/>
      <c r="M1589" s="5"/>
      <c r="N1589" s="5"/>
      <c r="O1589" s="5"/>
      <c r="P1589" s="5"/>
      <c r="Q1589" s="5"/>
      <c r="R1589" s="5"/>
      <c r="S1589" s="5"/>
      <c r="T1589" s="5"/>
      <c r="U1589" s="5"/>
    </row>
    <row r="1590" spans="12:21" s="1" customFormat="1" x14ac:dyDescent="0.3">
      <c r="L1590" s="5"/>
      <c r="M1590" s="5"/>
      <c r="N1590" s="5"/>
      <c r="O1590" s="5"/>
      <c r="P1590" s="5"/>
      <c r="Q1590" s="5"/>
      <c r="R1590" s="5"/>
      <c r="S1590" s="5"/>
      <c r="T1590" s="5"/>
      <c r="U1590" s="5"/>
    </row>
    <row r="1591" spans="12:21" s="1" customFormat="1" x14ac:dyDescent="0.3">
      <c r="L1591" s="5"/>
      <c r="M1591" s="5"/>
      <c r="N1591" s="5"/>
      <c r="O1591" s="5"/>
      <c r="P1591" s="5"/>
      <c r="Q1591" s="5"/>
      <c r="R1591" s="5"/>
      <c r="S1591" s="5"/>
      <c r="T1591" s="5"/>
      <c r="U1591" s="5"/>
    </row>
    <row r="1592" spans="12:21" s="1" customFormat="1" x14ac:dyDescent="0.3">
      <c r="L1592" s="5"/>
      <c r="M1592" s="5"/>
      <c r="N1592" s="5"/>
      <c r="O1592" s="5"/>
      <c r="P1592" s="5"/>
      <c r="Q1592" s="5"/>
      <c r="R1592" s="5"/>
      <c r="S1592" s="5"/>
      <c r="T1592" s="5"/>
      <c r="U1592" s="5"/>
    </row>
    <row r="1593" spans="12:21" s="1" customFormat="1" x14ac:dyDescent="0.3">
      <c r="L1593" s="5"/>
      <c r="M1593" s="5"/>
      <c r="N1593" s="5"/>
      <c r="O1593" s="5"/>
      <c r="P1593" s="5"/>
      <c r="Q1593" s="5"/>
      <c r="R1593" s="5"/>
      <c r="S1593" s="5"/>
      <c r="T1593" s="5"/>
      <c r="U1593" s="5"/>
    </row>
    <row r="1594" spans="12:21" s="1" customFormat="1" x14ac:dyDescent="0.3">
      <c r="L1594" s="5"/>
      <c r="M1594" s="5"/>
      <c r="N1594" s="5"/>
      <c r="O1594" s="5"/>
      <c r="P1594" s="5"/>
      <c r="Q1594" s="5"/>
      <c r="R1594" s="5"/>
      <c r="S1594" s="5"/>
      <c r="T1594" s="5"/>
      <c r="U1594" s="5"/>
    </row>
    <row r="1595" spans="12:21" s="1" customFormat="1" x14ac:dyDescent="0.3">
      <c r="L1595" s="5"/>
      <c r="M1595" s="5"/>
      <c r="N1595" s="5"/>
      <c r="O1595" s="5"/>
      <c r="P1595" s="5"/>
      <c r="Q1595" s="5"/>
      <c r="R1595" s="5"/>
      <c r="S1595" s="5"/>
      <c r="T1595" s="5"/>
      <c r="U1595" s="5"/>
    </row>
    <row r="1596" spans="12:21" s="1" customFormat="1" x14ac:dyDescent="0.3">
      <c r="L1596" s="5"/>
      <c r="M1596" s="5"/>
      <c r="N1596" s="5"/>
      <c r="O1596" s="5"/>
      <c r="P1596" s="5"/>
      <c r="Q1596" s="5"/>
      <c r="R1596" s="5"/>
      <c r="S1596" s="5"/>
      <c r="T1596" s="5"/>
      <c r="U1596" s="5"/>
    </row>
    <row r="1597" spans="12:21" s="1" customFormat="1" x14ac:dyDescent="0.3">
      <c r="L1597" s="5"/>
      <c r="M1597" s="5"/>
      <c r="N1597" s="5"/>
      <c r="O1597" s="5"/>
      <c r="P1597" s="5"/>
      <c r="Q1597" s="5"/>
      <c r="R1597" s="5"/>
      <c r="S1597" s="5"/>
      <c r="T1597" s="5"/>
      <c r="U1597" s="5"/>
    </row>
    <row r="1598" spans="12:21" s="1" customFormat="1" x14ac:dyDescent="0.3">
      <c r="L1598" s="5"/>
      <c r="M1598" s="5"/>
      <c r="N1598" s="5"/>
      <c r="O1598" s="5"/>
      <c r="P1598" s="5"/>
      <c r="Q1598" s="5"/>
      <c r="R1598" s="5"/>
      <c r="S1598" s="5"/>
      <c r="T1598" s="5"/>
      <c r="U1598" s="5"/>
    </row>
    <row r="1599" spans="12:21" s="1" customFormat="1" x14ac:dyDescent="0.3">
      <c r="L1599" s="5"/>
      <c r="M1599" s="5"/>
      <c r="N1599" s="5"/>
      <c r="O1599" s="5"/>
      <c r="P1599" s="5"/>
      <c r="Q1599" s="5"/>
      <c r="R1599" s="5"/>
      <c r="S1599" s="5"/>
      <c r="T1599" s="5"/>
      <c r="U1599" s="5"/>
    </row>
    <row r="1600" spans="12:21" s="1" customFormat="1" x14ac:dyDescent="0.3">
      <c r="L1600" s="5"/>
      <c r="M1600" s="5"/>
      <c r="N1600" s="5"/>
      <c r="O1600" s="5"/>
      <c r="P1600" s="5"/>
      <c r="Q1600" s="5"/>
      <c r="R1600" s="5"/>
      <c r="S1600" s="5"/>
      <c r="T1600" s="5"/>
      <c r="U1600" s="5"/>
    </row>
    <row r="1601" spans="12:21" s="1" customFormat="1" x14ac:dyDescent="0.3">
      <c r="L1601" s="5"/>
      <c r="M1601" s="5"/>
      <c r="N1601" s="5"/>
      <c r="O1601" s="5"/>
      <c r="P1601" s="5"/>
      <c r="Q1601" s="5"/>
      <c r="R1601" s="5"/>
      <c r="S1601" s="5"/>
      <c r="T1601" s="5"/>
      <c r="U1601" s="5"/>
    </row>
    <row r="1602" spans="12:21" s="1" customFormat="1" x14ac:dyDescent="0.3">
      <c r="L1602" s="5"/>
      <c r="M1602" s="5"/>
      <c r="N1602" s="5"/>
      <c r="O1602" s="5"/>
      <c r="P1602" s="5"/>
      <c r="Q1602" s="5"/>
      <c r="R1602" s="5"/>
      <c r="S1602" s="5"/>
      <c r="T1602" s="5"/>
      <c r="U1602" s="5"/>
    </row>
    <row r="1603" spans="12:21" s="1" customFormat="1" x14ac:dyDescent="0.3">
      <c r="L1603" s="5"/>
      <c r="M1603" s="5"/>
      <c r="N1603" s="5"/>
      <c r="O1603" s="5"/>
      <c r="P1603" s="5"/>
      <c r="Q1603" s="5"/>
      <c r="R1603" s="5"/>
      <c r="S1603" s="5"/>
      <c r="T1603" s="5"/>
      <c r="U1603" s="5"/>
    </row>
    <row r="1604" spans="12:21" s="1" customFormat="1" x14ac:dyDescent="0.3">
      <c r="L1604" s="5"/>
      <c r="M1604" s="5"/>
      <c r="N1604" s="5"/>
      <c r="O1604" s="5"/>
      <c r="P1604" s="5"/>
      <c r="Q1604" s="5"/>
      <c r="R1604" s="5"/>
      <c r="S1604" s="5"/>
      <c r="T1604" s="5"/>
      <c r="U1604" s="5"/>
    </row>
    <row r="1605" spans="12:21" s="1" customFormat="1" x14ac:dyDescent="0.3">
      <c r="L1605" s="5"/>
      <c r="M1605" s="5"/>
      <c r="N1605" s="5"/>
      <c r="O1605" s="5"/>
      <c r="P1605" s="5"/>
      <c r="Q1605" s="5"/>
      <c r="R1605" s="5"/>
      <c r="S1605" s="5"/>
      <c r="T1605" s="5"/>
      <c r="U1605" s="5"/>
    </row>
    <row r="1606" spans="12:21" s="1" customFormat="1" x14ac:dyDescent="0.3">
      <c r="L1606" s="5"/>
      <c r="M1606" s="5"/>
      <c r="N1606" s="5"/>
      <c r="O1606" s="5"/>
      <c r="P1606" s="5"/>
      <c r="Q1606" s="5"/>
      <c r="R1606" s="5"/>
      <c r="S1606" s="5"/>
      <c r="T1606" s="5"/>
      <c r="U1606" s="5"/>
    </row>
    <row r="1607" spans="12:21" s="1" customFormat="1" x14ac:dyDescent="0.3">
      <c r="L1607" s="5"/>
      <c r="M1607" s="5"/>
      <c r="N1607" s="5"/>
      <c r="O1607" s="5"/>
      <c r="P1607" s="5"/>
      <c r="Q1607" s="5"/>
      <c r="R1607" s="5"/>
      <c r="S1607" s="5"/>
      <c r="T1607" s="5"/>
      <c r="U1607" s="5"/>
    </row>
    <row r="1608" spans="12:21" s="1" customFormat="1" x14ac:dyDescent="0.3">
      <c r="L1608" s="5"/>
      <c r="M1608" s="5"/>
      <c r="N1608" s="5"/>
      <c r="O1608" s="5"/>
      <c r="P1608" s="5"/>
      <c r="Q1608" s="5"/>
      <c r="R1608" s="5"/>
      <c r="S1608" s="5"/>
      <c r="T1608" s="5"/>
      <c r="U1608" s="5"/>
    </row>
    <row r="1609" spans="12:21" s="1" customFormat="1" x14ac:dyDescent="0.3">
      <c r="L1609" s="5"/>
      <c r="M1609" s="5"/>
      <c r="N1609" s="5"/>
      <c r="O1609" s="5"/>
      <c r="P1609" s="5"/>
      <c r="Q1609" s="5"/>
      <c r="R1609" s="5"/>
      <c r="S1609" s="5"/>
      <c r="T1609" s="5"/>
      <c r="U1609" s="5"/>
    </row>
    <row r="1610" spans="12:21" s="1" customFormat="1" x14ac:dyDescent="0.3">
      <c r="L1610" s="5"/>
      <c r="M1610" s="5"/>
      <c r="N1610" s="5"/>
      <c r="O1610" s="5"/>
      <c r="P1610" s="5"/>
      <c r="Q1610" s="5"/>
      <c r="R1610" s="5"/>
      <c r="S1610" s="5"/>
      <c r="T1610" s="5"/>
      <c r="U1610" s="5"/>
    </row>
    <row r="1611" spans="12:21" s="1" customFormat="1" x14ac:dyDescent="0.3">
      <c r="L1611" s="5"/>
      <c r="M1611" s="5"/>
      <c r="N1611" s="5"/>
      <c r="O1611" s="5"/>
      <c r="P1611" s="5"/>
      <c r="Q1611" s="5"/>
      <c r="R1611" s="5"/>
      <c r="S1611" s="5"/>
      <c r="T1611" s="5"/>
      <c r="U1611" s="5"/>
    </row>
    <row r="1612" spans="12:21" s="1" customFormat="1" x14ac:dyDescent="0.3">
      <c r="L1612" s="5"/>
      <c r="M1612" s="5"/>
      <c r="N1612" s="5"/>
      <c r="O1612" s="5"/>
      <c r="P1612" s="5"/>
      <c r="Q1612" s="5"/>
      <c r="R1612" s="5"/>
      <c r="S1612" s="5"/>
      <c r="T1612" s="5"/>
      <c r="U1612" s="5"/>
    </row>
    <row r="1613" spans="12:21" s="1" customFormat="1" x14ac:dyDescent="0.3">
      <c r="L1613" s="5"/>
      <c r="M1613" s="5"/>
      <c r="N1613" s="5"/>
      <c r="O1613" s="5"/>
      <c r="P1613" s="5"/>
      <c r="Q1613" s="5"/>
      <c r="R1613" s="5"/>
      <c r="S1613" s="5"/>
      <c r="T1613" s="5"/>
      <c r="U1613" s="5"/>
    </row>
    <row r="1614" spans="12:21" s="1" customFormat="1" x14ac:dyDescent="0.3">
      <c r="L1614" s="5"/>
      <c r="M1614" s="5"/>
      <c r="N1614" s="5"/>
      <c r="O1614" s="5"/>
      <c r="P1614" s="5"/>
      <c r="Q1614" s="5"/>
      <c r="R1614" s="5"/>
      <c r="S1614" s="5"/>
      <c r="T1614" s="5"/>
      <c r="U1614" s="5"/>
    </row>
    <row r="1615" spans="12:21" s="1" customFormat="1" x14ac:dyDescent="0.3">
      <c r="L1615" s="5"/>
      <c r="M1615" s="5"/>
      <c r="N1615" s="5"/>
      <c r="O1615" s="5"/>
      <c r="P1615" s="5"/>
      <c r="Q1615" s="5"/>
      <c r="R1615" s="5"/>
      <c r="S1615" s="5"/>
      <c r="T1615" s="5"/>
      <c r="U1615" s="5"/>
    </row>
    <row r="1616" spans="12:21" s="1" customFormat="1" x14ac:dyDescent="0.3">
      <c r="L1616" s="5"/>
      <c r="M1616" s="5"/>
      <c r="N1616" s="5"/>
      <c r="O1616" s="5"/>
      <c r="P1616" s="5"/>
      <c r="Q1616" s="5"/>
      <c r="R1616" s="5"/>
      <c r="S1616" s="5"/>
      <c r="T1616" s="5"/>
      <c r="U1616" s="5"/>
    </row>
    <row r="1617" spans="12:21" s="1" customFormat="1" x14ac:dyDescent="0.3">
      <c r="L1617" s="5"/>
      <c r="M1617" s="5"/>
      <c r="N1617" s="5"/>
      <c r="O1617" s="5"/>
      <c r="P1617" s="5"/>
      <c r="Q1617" s="5"/>
      <c r="R1617" s="5"/>
      <c r="S1617" s="5"/>
      <c r="T1617" s="5"/>
      <c r="U1617" s="5"/>
    </row>
    <row r="1618" spans="12:21" s="1" customFormat="1" x14ac:dyDescent="0.3">
      <c r="L1618" s="5"/>
      <c r="M1618" s="5"/>
      <c r="N1618" s="5"/>
      <c r="O1618" s="5"/>
      <c r="P1618" s="5"/>
      <c r="Q1618" s="5"/>
      <c r="R1618" s="5"/>
      <c r="S1618" s="5"/>
      <c r="T1618" s="5"/>
      <c r="U1618" s="5"/>
    </row>
    <row r="1619" spans="12:21" s="1" customFormat="1" x14ac:dyDescent="0.3">
      <c r="L1619" s="5"/>
      <c r="M1619" s="5"/>
      <c r="N1619" s="5"/>
      <c r="O1619" s="5"/>
      <c r="P1619" s="5"/>
      <c r="Q1619" s="5"/>
      <c r="R1619" s="5"/>
      <c r="S1619" s="5"/>
      <c r="T1619" s="5"/>
      <c r="U1619" s="5"/>
    </row>
    <row r="1620" spans="12:21" s="1" customFormat="1" x14ac:dyDescent="0.3">
      <c r="L1620" s="5"/>
      <c r="M1620" s="5"/>
      <c r="N1620" s="5"/>
      <c r="O1620" s="5"/>
      <c r="P1620" s="5"/>
      <c r="Q1620" s="5"/>
      <c r="R1620" s="5"/>
      <c r="S1620" s="5"/>
      <c r="T1620" s="5"/>
      <c r="U1620" s="5"/>
    </row>
    <row r="1621" spans="12:21" s="1" customFormat="1" x14ac:dyDescent="0.3">
      <c r="L1621" s="5"/>
      <c r="M1621" s="5"/>
      <c r="N1621" s="5"/>
      <c r="O1621" s="5"/>
      <c r="P1621" s="5"/>
      <c r="Q1621" s="5"/>
      <c r="R1621" s="5"/>
      <c r="S1621" s="5"/>
      <c r="T1621" s="5"/>
      <c r="U1621" s="5"/>
    </row>
    <row r="1622" spans="12:21" s="1" customFormat="1" x14ac:dyDescent="0.3">
      <c r="L1622" s="5"/>
      <c r="M1622" s="5"/>
      <c r="N1622" s="5"/>
      <c r="O1622" s="5"/>
      <c r="P1622" s="5"/>
      <c r="Q1622" s="5"/>
      <c r="R1622" s="5"/>
      <c r="S1622" s="5"/>
      <c r="T1622" s="5"/>
      <c r="U1622" s="5"/>
    </row>
    <row r="1623" spans="12:21" s="1" customFormat="1" x14ac:dyDescent="0.3">
      <c r="L1623" s="5"/>
      <c r="M1623" s="5"/>
      <c r="N1623" s="5"/>
      <c r="O1623" s="5"/>
      <c r="P1623" s="5"/>
      <c r="Q1623" s="5"/>
      <c r="R1623" s="5"/>
      <c r="S1623" s="5"/>
      <c r="T1623" s="5"/>
      <c r="U1623" s="5"/>
    </row>
    <row r="1624" spans="12:21" s="1" customFormat="1" x14ac:dyDescent="0.3">
      <c r="L1624" s="5"/>
      <c r="M1624" s="5"/>
      <c r="N1624" s="5"/>
      <c r="O1624" s="5"/>
      <c r="P1624" s="5"/>
      <c r="Q1624" s="5"/>
      <c r="R1624" s="5"/>
      <c r="S1624" s="5"/>
      <c r="T1624" s="5"/>
      <c r="U1624" s="5"/>
    </row>
    <row r="1625" spans="12:21" s="1" customFormat="1" x14ac:dyDescent="0.3">
      <c r="L1625" s="5"/>
      <c r="M1625" s="5"/>
      <c r="N1625" s="5"/>
      <c r="O1625" s="5"/>
      <c r="P1625" s="5"/>
      <c r="Q1625" s="5"/>
      <c r="R1625" s="5"/>
      <c r="S1625" s="5"/>
      <c r="T1625" s="5"/>
      <c r="U1625" s="5"/>
    </row>
    <row r="1626" spans="12:21" s="1" customFormat="1" x14ac:dyDescent="0.3">
      <c r="L1626" s="5"/>
      <c r="M1626" s="5"/>
      <c r="N1626" s="5"/>
      <c r="O1626" s="5"/>
      <c r="P1626" s="5"/>
      <c r="Q1626" s="5"/>
      <c r="R1626" s="5"/>
      <c r="S1626" s="5"/>
      <c r="T1626" s="5"/>
      <c r="U1626" s="5"/>
    </row>
    <row r="1627" spans="12:21" s="1" customFormat="1" x14ac:dyDescent="0.3">
      <c r="L1627" s="5"/>
      <c r="M1627" s="5"/>
      <c r="N1627" s="5"/>
      <c r="O1627" s="5"/>
      <c r="P1627" s="5"/>
      <c r="Q1627" s="5"/>
      <c r="R1627" s="5"/>
      <c r="S1627" s="5"/>
      <c r="T1627" s="5"/>
      <c r="U1627" s="5"/>
    </row>
    <row r="1628" spans="12:21" s="1" customFormat="1" x14ac:dyDescent="0.3">
      <c r="L1628" s="5"/>
      <c r="M1628" s="5"/>
      <c r="N1628" s="5"/>
      <c r="O1628" s="5"/>
      <c r="P1628" s="5"/>
      <c r="Q1628" s="5"/>
      <c r="R1628" s="5"/>
      <c r="S1628" s="5"/>
      <c r="T1628" s="5"/>
      <c r="U1628" s="5"/>
    </row>
    <row r="1629" spans="12:21" s="1" customFormat="1" x14ac:dyDescent="0.3">
      <c r="L1629" s="5"/>
      <c r="M1629" s="5"/>
      <c r="N1629" s="5"/>
      <c r="O1629" s="5"/>
      <c r="P1629" s="5"/>
      <c r="Q1629" s="5"/>
      <c r="R1629" s="5"/>
      <c r="S1629" s="5"/>
      <c r="T1629" s="5"/>
      <c r="U1629" s="5"/>
    </row>
    <row r="1630" spans="12:21" s="1" customFormat="1" x14ac:dyDescent="0.3">
      <c r="L1630" s="5"/>
      <c r="M1630" s="5"/>
      <c r="N1630" s="5"/>
      <c r="O1630" s="5"/>
      <c r="P1630" s="5"/>
      <c r="Q1630" s="5"/>
      <c r="R1630" s="5"/>
      <c r="S1630" s="5"/>
      <c r="T1630" s="5"/>
      <c r="U1630" s="5"/>
    </row>
    <row r="1631" spans="12:21" s="1" customFormat="1" x14ac:dyDescent="0.3">
      <c r="L1631" s="5"/>
      <c r="M1631" s="5"/>
      <c r="N1631" s="5"/>
      <c r="O1631" s="5"/>
      <c r="P1631" s="5"/>
      <c r="Q1631" s="5"/>
      <c r="R1631" s="5"/>
      <c r="S1631" s="5"/>
      <c r="T1631" s="5"/>
      <c r="U1631" s="5"/>
    </row>
    <row r="1632" spans="12:21" s="1" customFormat="1" x14ac:dyDescent="0.3">
      <c r="L1632" s="5"/>
      <c r="M1632" s="5"/>
      <c r="N1632" s="5"/>
      <c r="O1632" s="5"/>
      <c r="P1632" s="5"/>
      <c r="Q1632" s="5"/>
      <c r="R1632" s="5"/>
      <c r="S1632" s="5"/>
      <c r="T1632" s="5"/>
      <c r="U1632" s="5"/>
    </row>
    <row r="1633" spans="12:21" s="1" customFormat="1" x14ac:dyDescent="0.3">
      <c r="L1633" s="5"/>
      <c r="M1633" s="5"/>
      <c r="N1633" s="5"/>
      <c r="O1633" s="5"/>
      <c r="P1633" s="5"/>
      <c r="Q1633" s="5"/>
      <c r="R1633" s="5"/>
      <c r="S1633" s="5"/>
      <c r="T1633" s="5"/>
      <c r="U1633" s="5"/>
    </row>
    <row r="1634" spans="12:21" s="1" customFormat="1" x14ac:dyDescent="0.3">
      <c r="L1634" s="5"/>
      <c r="M1634" s="5"/>
      <c r="N1634" s="5"/>
      <c r="O1634" s="5"/>
      <c r="P1634" s="5"/>
      <c r="Q1634" s="5"/>
      <c r="R1634" s="5"/>
      <c r="S1634" s="5"/>
      <c r="T1634" s="5"/>
      <c r="U1634" s="5"/>
    </row>
    <row r="1635" spans="12:21" s="1" customFormat="1" x14ac:dyDescent="0.3">
      <c r="L1635" s="5"/>
      <c r="M1635" s="5"/>
      <c r="N1635" s="5"/>
      <c r="O1635" s="5"/>
      <c r="P1635" s="5"/>
      <c r="Q1635" s="5"/>
      <c r="R1635" s="5"/>
      <c r="S1635" s="5"/>
      <c r="T1635" s="5"/>
      <c r="U1635" s="5"/>
    </row>
    <row r="1636" spans="12:21" s="1" customFormat="1" x14ac:dyDescent="0.3">
      <c r="L1636" s="5"/>
      <c r="M1636" s="5"/>
      <c r="N1636" s="5"/>
      <c r="O1636" s="5"/>
      <c r="P1636" s="5"/>
      <c r="Q1636" s="5"/>
      <c r="R1636" s="5"/>
      <c r="S1636" s="5"/>
      <c r="T1636" s="5"/>
      <c r="U1636" s="5"/>
    </row>
    <row r="1637" spans="12:21" s="1" customFormat="1" x14ac:dyDescent="0.3">
      <c r="L1637" s="5"/>
      <c r="M1637" s="5"/>
      <c r="N1637" s="5"/>
      <c r="O1637" s="5"/>
      <c r="P1637" s="5"/>
      <c r="Q1637" s="5"/>
      <c r="R1637" s="5"/>
      <c r="S1637" s="5"/>
      <c r="T1637" s="5"/>
      <c r="U1637" s="5"/>
    </row>
    <row r="1638" spans="12:21" s="1" customFormat="1" x14ac:dyDescent="0.3">
      <c r="L1638" s="5"/>
      <c r="M1638" s="5"/>
      <c r="N1638" s="5"/>
      <c r="O1638" s="5"/>
      <c r="P1638" s="5"/>
      <c r="Q1638" s="5"/>
      <c r="R1638" s="5"/>
      <c r="S1638" s="5"/>
      <c r="T1638" s="5"/>
      <c r="U1638" s="5"/>
    </row>
    <row r="1639" spans="12:21" s="1" customFormat="1" x14ac:dyDescent="0.3">
      <c r="L1639" s="5"/>
      <c r="M1639" s="5"/>
      <c r="N1639" s="5"/>
      <c r="O1639" s="5"/>
      <c r="P1639" s="5"/>
      <c r="Q1639" s="5"/>
      <c r="R1639" s="5"/>
      <c r="S1639" s="5"/>
      <c r="T1639" s="5"/>
      <c r="U1639" s="5"/>
    </row>
    <row r="1640" spans="12:21" s="1" customFormat="1" x14ac:dyDescent="0.3">
      <c r="L1640" s="5"/>
      <c r="M1640" s="5"/>
      <c r="N1640" s="5"/>
      <c r="O1640" s="5"/>
      <c r="P1640" s="5"/>
      <c r="Q1640" s="5"/>
      <c r="R1640" s="5"/>
      <c r="S1640" s="5"/>
      <c r="T1640" s="5"/>
      <c r="U1640" s="5"/>
    </row>
    <row r="1641" spans="12:21" s="1" customFormat="1" x14ac:dyDescent="0.3">
      <c r="L1641" s="5"/>
      <c r="M1641" s="5"/>
      <c r="N1641" s="5"/>
      <c r="O1641" s="5"/>
      <c r="P1641" s="5"/>
      <c r="Q1641" s="5"/>
      <c r="R1641" s="5"/>
      <c r="S1641" s="5"/>
      <c r="T1641" s="5"/>
      <c r="U1641" s="5"/>
    </row>
    <row r="1642" spans="12:21" s="1" customFormat="1" x14ac:dyDescent="0.3">
      <c r="L1642" s="5"/>
      <c r="M1642" s="5"/>
      <c r="N1642" s="5"/>
      <c r="O1642" s="5"/>
      <c r="P1642" s="5"/>
      <c r="Q1642" s="5"/>
      <c r="R1642" s="5"/>
      <c r="S1642" s="5"/>
      <c r="T1642" s="5"/>
      <c r="U1642" s="5"/>
    </row>
    <row r="1643" spans="12:21" s="1" customFormat="1" x14ac:dyDescent="0.3">
      <c r="L1643" s="5"/>
      <c r="M1643" s="5"/>
      <c r="N1643" s="5"/>
      <c r="O1643" s="5"/>
      <c r="P1643" s="5"/>
      <c r="Q1643" s="5"/>
      <c r="R1643" s="5"/>
      <c r="S1643" s="5"/>
      <c r="T1643" s="5"/>
      <c r="U1643" s="5"/>
    </row>
    <row r="1644" spans="12:21" s="1" customFormat="1" x14ac:dyDescent="0.3">
      <c r="L1644" s="5"/>
      <c r="M1644" s="5"/>
      <c r="N1644" s="5"/>
      <c r="O1644" s="5"/>
      <c r="P1644" s="5"/>
      <c r="Q1644" s="5"/>
      <c r="R1644" s="5"/>
      <c r="S1644" s="5"/>
      <c r="T1644" s="5"/>
      <c r="U1644" s="5"/>
    </row>
    <row r="1645" spans="12:21" s="1" customFormat="1" x14ac:dyDescent="0.3">
      <c r="L1645" s="5"/>
      <c r="M1645" s="5"/>
      <c r="N1645" s="5"/>
      <c r="O1645" s="5"/>
      <c r="P1645" s="5"/>
      <c r="Q1645" s="5"/>
      <c r="R1645" s="5"/>
      <c r="S1645" s="5"/>
      <c r="T1645" s="5"/>
      <c r="U1645" s="5"/>
    </row>
    <row r="1646" spans="12:21" s="1" customFormat="1" x14ac:dyDescent="0.3">
      <c r="L1646" s="5"/>
      <c r="M1646" s="5"/>
      <c r="N1646" s="5"/>
      <c r="O1646" s="5"/>
      <c r="P1646" s="5"/>
      <c r="Q1646" s="5"/>
      <c r="R1646" s="5"/>
      <c r="S1646" s="5"/>
      <c r="T1646" s="5"/>
      <c r="U1646" s="5"/>
    </row>
    <row r="1647" spans="12:21" s="1" customFormat="1" x14ac:dyDescent="0.3">
      <c r="L1647" s="5"/>
      <c r="M1647" s="5"/>
      <c r="N1647" s="5"/>
      <c r="O1647" s="5"/>
      <c r="P1647" s="5"/>
      <c r="Q1647" s="5"/>
      <c r="R1647" s="5"/>
      <c r="S1647" s="5"/>
      <c r="T1647" s="5"/>
      <c r="U1647" s="5"/>
    </row>
    <row r="1648" spans="12:21" s="1" customFormat="1" x14ac:dyDescent="0.3">
      <c r="L1648" s="5"/>
      <c r="M1648" s="5"/>
      <c r="N1648" s="5"/>
      <c r="O1648" s="5"/>
      <c r="P1648" s="5"/>
      <c r="Q1648" s="5"/>
      <c r="R1648" s="5"/>
      <c r="S1648" s="5"/>
      <c r="T1648" s="5"/>
      <c r="U1648" s="5"/>
    </row>
    <row r="1649" spans="12:21" s="1" customFormat="1" x14ac:dyDescent="0.3">
      <c r="L1649" s="5"/>
      <c r="M1649" s="5"/>
      <c r="N1649" s="5"/>
      <c r="O1649" s="5"/>
      <c r="P1649" s="5"/>
      <c r="Q1649" s="5"/>
      <c r="R1649" s="5"/>
      <c r="S1649" s="5"/>
      <c r="T1649" s="5"/>
      <c r="U1649" s="5"/>
    </row>
    <row r="1650" spans="12:21" s="1" customFormat="1" x14ac:dyDescent="0.3">
      <c r="L1650" s="5"/>
      <c r="M1650" s="5"/>
      <c r="N1650" s="5"/>
      <c r="O1650" s="5"/>
      <c r="P1650" s="5"/>
      <c r="Q1650" s="5"/>
      <c r="R1650" s="5"/>
      <c r="S1650" s="5"/>
      <c r="T1650" s="5"/>
      <c r="U1650" s="5"/>
    </row>
    <row r="1651" spans="12:21" s="1" customFormat="1" x14ac:dyDescent="0.3">
      <c r="L1651" s="5"/>
      <c r="M1651" s="5"/>
      <c r="N1651" s="5"/>
      <c r="O1651" s="5"/>
      <c r="P1651" s="5"/>
      <c r="Q1651" s="5"/>
      <c r="R1651" s="5"/>
      <c r="S1651" s="5"/>
      <c r="T1651" s="5"/>
      <c r="U1651" s="5"/>
    </row>
    <row r="1652" spans="12:21" s="1" customFormat="1" x14ac:dyDescent="0.3">
      <c r="L1652" s="5"/>
      <c r="M1652" s="5"/>
      <c r="N1652" s="5"/>
      <c r="O1652" s="5"/>
      <c r="P1652" s="5"/>
      <c r="Q1652" s="5"/>
      <c r="R1652" s="5"/>
      <c r="S1652" s="5"/>
      <c r="T1652" s="5"/>
      <c r="U1652" s="5"/>
    </row>
    <row r="1653" spans="12:21" s="1" customFormat="1" x14ac:dyDescent="0.3">
      <c r="L1653" s="5"/>
      <c r="M1653" s="5"/>
      <c r="N1653" s="5"/>
      <c r="O1653" s="5"/>
      <c r="P1653" s="5"/>
      <c r="Q1653" s="5"/>
      <c r="R1653" s="5"/>
      <c r="S1653" s="5"/>
      <c r="T1653" s="5"/>
      <c r="U1653" s="5"/>
    </row>
    <row r="1654" spans="12:21" s="1" customFormat="1" x14ac:dyDescent="0.3">
      <c r="L1654" s="5"/>
      <c r="M1654" s="5"/>
      <c r="N1654" s="5"/>
      <c r="O1654" s="5"/>
      <c r="P1654" s="5"/>
      <c r="Q1654" s="5"/>
      <c r="R1654" s="5"/>
      <c r="S1654" s="5"/>
      <c r="T1654" s="5"/>
      <c r="U1654" s="5"/>
    </row>
    <row r="1655" spans="12:21" s="1" customFormat="1" x14ac:dyDescent="0.3">
      <c r="L1655" s="5"/>
      <c r="M1655" s="5"/>
      <c r="N1655" s="5"/>
      <c r="O1655" s="5"/>
      <c r="P1655" s="5"/>
      <c r="Q1655" s="5"/>
      <c r="R1655" s="5"/>
      <c r="S1655" s="5"/>
      <c r="T1655" s="5"/>
      <c r="U1655" s="5"/>
    </row>
    <row r="1656" spans="12:21" s="1" customFormat="1" x14ac:dyDescent="0.3">
      <c r="L1656" s="5"/>
      <c r="M1656" s="5"/>
      <c r="N1656" s="5"/>
      <c r="O1656" s="5"/>
      <c r="P1656" s="5"/>
      <c r="Q1656" s="5"/>
      <c r="R1656" s="5"/>
      <c r="S1656" s="5"/>
      <c r="T1656" s="5"/>
      <c r="U1656" s="5"/>
    </row>
    <row r="1657" spans="12:21" s="1" customFormat="1" x14ac:dyDescent="0.3">
      <c r="L1657" s="5"/>
      <c r="M1657" s="5"/>
      <c r="N1657" s="5"/>
      <c r="O1657" s="5"/>
      <c r="P1657" s="5"/>
      <c r="Q1657" s="5"/>
      <c r="R1657" s="5"/>
      <c r="S1657" s="5"/>
      <c r="T1657" s="5"/>
      <c r="U1657" s="5"/>
    </row>
    <row r="1658" spans="12:21" s="1" customFormat="1" x14ac:dyDescent="0.3">
      <c r="L1658" s="5"/>
      <c r="M1658" s="5"/>
      <c r="N1658" s="5"/>
      <c r="O1658" s="5"/>
      <c r="P1658" s="5"/>
      <c r="Q1658" s="5"/>
      <c r="R1658" s="5"/>
      <c r="S1658" s="5"/>
      <c r="T1658" s="5"/>
      <c r="U1658" s="5"/>
    </row>
    <row r="1659" spans="12:21" s="1" customFormat="1" x14ac:dyDescent="0.3">
      <c r="L1659" s="5"/>
      <c r="M1659" s="5"/>
      <c r="N1659" s="5"/>
      <c r="O1659" s="5"/>
      <c r="P1659" s="5"/>
      <c r="Q1659" s="5"/>
      <c r="R1659" s="5"/>
      <c r="S1659" s="5"/>
      <c r="T1659" s="5"/>
      <c r="U1659" s="5"/>
    </row>
    <row r="1660" spans="12:21" s="1" customFormat="1" x14ac:dyDescent="0.3">
      <c r="L1660" s="5"/>
      <c r="M1660" s="5"/>
      <c r="N1660" s="5"/>
      <c r="O1660" s="5"/>
      <c r="P1660" s="5"/>
      <c r="Q1660" s="5"/>
      <c r="R1660" s="5"/>
      <c r="S1660" s="5"/>
      <c r="T1660" s="5"/>
      <c r="U1660" s="5"/>
    </row>
    <row r="1661" spans="12:21" s="1" customFormat="1" x14ac:dyDescent="0.3">
      <c r="L1661" s="5"/>
      <c r="M1661" s="5"/>
      <c r="N1661" s="5"/>
      <c r="O1661" s="5"/>
      <c r="P1661" s="5"/>
      <c r="Q1661" s="5"/>
      <c r="R1661" s="5"/>
      <c r="S1661" s="5"/>
      <c r="T1661" s="5"/>
      <c r="U1661" s="5"/>
    </row>
    <row r="1662" spans="12:21" s="1" customFormat="1" x14ac:dyDescent="0.3">
      <c r="L1662" s="5"/>
      <c r="M1662" s="5"/>
      <c r="N1662" s="5"/>
      <c r="O1662" s="5"/>
      <c r="P1662" s="5"/>
      <c r="Q1662" s="5"/>
      <c r="R1662" s="5"/>
      <c r="S1662" s="5"/>
      <c r="T1662" s="5"/>
      <c r="U1662" s="5"/>
    </row>
    <row r="1663" spans="12:21" s="1" customFormat="1" x14ac:dyDescent="0.3">
      <c r="L1663" s="5"/>
      <c r="M1663" s="5"/>
      <c r="N1663" s="5"/>
      <c r="O1663" s="5"/>
      <c r="P1663" s="5"/>
      <c r="Q1663" s="5"/>
      <c r="R1663" s="5"/>
      <c r="S1663" s="5"/>
      <c r="T1663" s="5"/>
      <c r="U1663" s="5"/>
    </row>
    <row r="1664" spans="12:21" s="1" customFormat="1" x14ac:dyDescent="0.3">
      <c r="L1664" s="5"/>
      <c r="M1664" s="5"/>
      <c r="N1664" s="5"/>
      <c r="O1664" s="5"/>
      <c r="P1664" s="5"/>
      <c r="Q1664" s="5"/>
      <c r="R1664" s="5"/>
      <c r="S1664" s="5"/>
      <c r="T1664" s="5"/>
      <c r="U1664" s="5"/>
    </row>
    <row r="1665" spans="12:21" s="1" customFormat="1" x14ac:dyDescent="0.3">
      <c r="L1665" s="5"/>
      <c r="M1665" s="5"/>
      <c r="N1665" s="5"/>
      <c r="O1665" s="5"/>
      <c r="P1665" s="5"/>
      <c r="Q1665" s="5"/>
      <c r="R1665" s="5"/>
      <c r="S1665" s="5"/>
      <c r="T1665" s="5"/>
      <c r="U1665" s="5"/>
    </row>
    <row r="1666" spans="12:21" s="1" customFormat="1" x14ac:dyDescent="0.3">
      <c r="L1666" s="5"/>
      <c r="M1666" s="5"/>
      <c r="N1666" s="5"/>
      <c r="O1666" s="5"/>
      <c r="P1666" s="5"/>
      <c r="Q1666" s="5"/>
      <c r="R1666" s="5"/>
      <c r="S1666" s="5"/>
      <c r="T1666" s="5"/>
      <c r="U1666" s="5"/>
    </row>
    <row r="1667" spans="12:21" s="1" customFormat="1" x14ac:dyDescent="0.3">
      <c r="L1667" s="5"/>
      <c r="M1667" s="5"/>
      <c r="N1667" s="5"/>
      <c r="O1667" s="5"/>
      <c r="P1667" s="5"/>
      <c r="Q1667" s="5"/>
      <c r="R1667" s="5"/>
      <c r="S1667" s="5"/>
      <c r="T1667" s="5"/>
      <c r="U1667" s="5"/>
    </row>
    <row r="1668" spans="12:21" s="1" customFormat="1" x14ac:dyDescent="0.3">
      <c r="L1668" s="5"/>
      <c r="M1668" s="5"/>
      <c r="N1668" s="5"/>
      <c r="O1668" s="5"/>
      <c r="P1668" s="5"/>
      <c r="Q1668" s="5"/>
      <c r="R1668" s="5"/>
      <c r="S1668" s="5"/>
      <c r="T1668" s="5"/>
      <c r="U1668" s="5"/>
    </row>
    <row r="1669" spans="12:21" s="1" customFormat="1" x14ac:dyDescent="0.3">
      <c r="L1669" s="5"/>
      <c r="M1669" s="5"/>
      <c r="N1669" s="5"/>
      <c r="O1669" s="5"/>
      <c r="P1669" s="5"/>
      <c r="Q1669" s="5"/>
      <c r="R1669" s="5"/>
      <c r="S1669" s="5"/>
      <c r="T1669" s="5"/>
      <c r="U1669" s="5"/>
    </row>
    <row r="1670" spans="12:21" s="1" customFormat="1" x14ac:dyDescent="0.3">
      <c r="L1670" s="5"/>
      <c r="M1670" s="5"/>
      <c r="N1670" s="5"/>
      <c r="O1670" s="5"/>
      <c r="P1670" s="5"/>
      <c r="Q1670" s="5"/>
      <c r="R1670" s="5"/>
      <c r="S1670" s="5"/>
      <c r="T1670" s="5"/>
      <c r="U1670" s="5"/>
    </row>
    <row r="1671" spans="12:21" s="1" customFormat="1" x14ac:dyDescent="0.3">
      <c r="L1671" s="5"/>
      <c r="M1671" s="5"/>
      <c r="N1671" s="5"/>
      <c r="O1671" s="5"/>
      <c r="P1671" s="5"/>
      <c r="Q1671" s="5"/>
      <c r="R1671" s="5"/>
      <c r="S1671" s="5"/>
      <c r="T1671" s="5"/>
      <c r="U1671" s="5"/>
    </row>
    <row r="1672" spans="12:21" s="1" customFormat="1" x14ac:dyDescent="0.3">
      <c r="L1672" s="5"/>
      <c r="M1672" s="5"/>
      <c r="N1672" s="5"/>
      <c r="O1672" s="5"/>
      <c r="P1672" s="5"/>
      <c r="Q1672" s="5"/>
      <c r="R1672" s="5"/>
      <c r="S1672" s="5"/>
      <c r="T1672" s="5"/>
      <c r="U1672" s="5"/>
    </row>
    <row r="1673" spans="12:21" s="1" customFormat="1" x14ac:dyDescent="0.3">
      <c r="L1673" s="5"/>
      <c r="M1673" s="5"/>
      <c r="N1673" s="5"/>
      <c r="O1673" s="5"/>
      <c r="P1673" s="5"/>
      <c r="Q1673" s="5"/>
      <c r="R1673" s="5"/>
      <c r="S1673" s="5"/>
      <c r="T1673" s="5"/>
      <c r="U1673" s="5"/>
    </row>
    <row r="1674" spans="12:21" s="1" customFormat="1" x14ac:dyDescent="0.3">
      <c r="L1674" s="5"/>
      <c r="M1674" s="5"/>
      <c r="N1674" s="5"/>
      <c r="O1674" s="5"/>
      <c r="P1674" s="5"/>
      <c r="Q1674" s="5"/>
      <c r="R1674" s="5"/>
      <c r="S1674" s="5"/>
      <c r="T1674" s="5"/>
      <c r="U1674" s="5"/>
    </row>
    <row r="1675" spans="12:21" s="1" customFormat="1" x14ac:dyDescent="0.3">
      <c r="L1675" s="5"/>
      <c r="M1675" s="5"/>
      <c r="N1675" s="5"/>
      <c r="O1675" s="5"/>
      <c r="P1675" s="5"/>
      <c r="Q1675" s="5"/>
      <c r="R1675" s="5"/>
      <c r="S1675" s="5"/>
      <c r="T1675" s="5"/>
      <c r="U1675" s="5"/>
    </row>
    <row r="1676" spans="12:21" s="1" customFormat="1" x14ac:dyDescent="0.3">
      <c r="L1676" s="5"/>
      <c r="M1676" s="5"/>
      <c r="N1676" s="5"/>
      <c r="O1676" s="5"/>
      <c r="P1676" s="5"/>
      <c r="Q1676" s="5"/>
      <c r="R1676" s="5"/>
      <c r="S1676" s="5"/>
      <c r="T1676" s="5"/>
      <c r="U1676" s="5"/>
    </row>
    <row r="1677" spans="12:21" s="1" customFormat="1" x14ac:dyDescent="0.3">
      <c r="L1677" s="5"/>
      <c r="M1677" s="5"/>
      <c r="N1677" s="5"/>
      <c r="O1677" s="5"/>
      <c r="P1677" s="5"/>
      <c r="Q1677" s="5"/>
      <c r="R1677" s="5"/>
      <c r="S1677" s="5"/>
      <c r="T1677" s="5"/>
      <c r="U1677" s="5"/>
    </row>
    <row r="1678" spans="12:21" s="1" customFormat="1" x14ac:dyDescent="0.3">
      <c r="L1678" s="5"/>
      <c r="M1678" s="5"/>
      <c r="N1678" s="5"/>
      <c r="O1678" s="5"/>
      <c r="P1678" s="5"/>
      <c r="Q1678" s="5"/>
      <c r="R1678" s="5"/>
      <c r="S1678" s="5"/>
      <c r="T1678" s="5"/>
      <c r="U1678" s="5"/>
    </row>
    <row r="1679" spans="12:21" s="1" customFormat="1" x14ac:dyDescent="0.3">
      <c r="L1679" s="5"/>
      <c r="M1679" s="5"/>
      <c r="N1679" s="5"/>
      <c r="O1679" s="5"/>
      <c r="P1679" s="5"/>
      <c r="Q1679" s="5"/>
      <c r="R1679" s="5"/>
      <c r="S1679" s="5"/>
      <c r="T1679" s="5"/>
      <c r="U1679" s="5"/>
    </row>
    <row r="1680" spans="12:21" s="1" customFormat="1" x14ac:dyDescent="0.3">
      <c r="L1680" s="5"/>
      <c r="M1680" s="5"/>
      <c r="N1680" s="5"/>
      <c r="O1680" s="5"/>
      <c r="P1680" s="5"/>
      <c r="Q1680" s="5"/>
      <c r="R1680" s="5"/>
      <c r="S1680" s="5"/>
      <c r="T1680" s="5"/>
      <c r="U1680" s="5"/>
    </row>
    <row r="1681" spans="12:21" s="1" customFormat="1" x14ac:dyDescent="0.3">
      <c r="L1681" s="5"/>
      <c r="M1681" s="5"/>
      <c r="N1681" s="5"/>
      <c r="O1681" s="5"/>
      <c r="P1681" s="5"/>
      <c r="Q1681" s="5"/>
      <c r="R1681" s="5"/>
      <c r="S1681" s="5"/>
      <c r="T1681" s="5"/>
      <c r="U1681" s="5"/>
    </row>
    <row r="1682" spans="12:21" s="1" customFormat="1" x14ac:dyDescent="0.3">
      <c r="L1682" s="5"/>
      <c r="M1682" s="5"/>
      <c r="N1682" s="5"/>
      <c r="O1682" s="5"/>
      <c r="P1682" s="5"/>
      <c r="Q1682" s="5"/>
      <c r="R1682" s="5"/>
      <c r="S1682" s="5"/>
      <c r="T1682" s="5"/>
      <c r="U1682" s="5"/>
    </row>
    <row r="1683" spans="12:21" s="1" customFormat="1" x14ac:dyDescent="0.3">
      <c r="L1683" s="5"/>
      <c r="M1683" s="5"/>
      <c r="N1683" s="5"/>
      <c r="O1683" s="5"/>
      <c r="P1683" s="5"/>
      <c r="Q1683" s="5"/>
      <c r="R1683" s="5"/>
      <c r="S1683" s="5"/>
      <c r="T1683" s="5"/>
      <c r="U1683" s="5"/>
    </row>
    <row r="1684" spans="12:21" s="1" customFormat="1" x14ac:dyDescent="0.3">
      <c r="L1684" s="5"/>
      <c r="M1684" s="5"/>
      <c r="N1684" s="5"/>
      <c r="O1684" s="5"/>
      <c r="P1684" s="5"/>
      <c r="Q1684" s="5"/>
      <c r="R1684" s="5"/>
      <c r="S1684" s="5"/>
      <c r="T1684" s="5"/>
      <c r="U1684" s="5"/>
    </row>
    <row r="1685" spans="12:21" s="1" customFormat="1" x14ac:dyDescent="0.3">
      <c r="L1685" s="5"/>
      <c r="M1685" s="5"/>
      <c r="N1685" s="5"/>
      <c r="O1685" s="5"/>
      <c r="P1685" s="5"/>
      <c r="Q1685" s="5"/>
      <c r="R1685" s="5"/>
      <c r="S1685" s="5"/>
      <c r="T1685" s="5"/>
      <c r="U1685" s="5"/>
    </row>
    <row r="1686" spans="12:21" s="1" customFormat="1" x14ac:dyDescent="0.3">
      <c r="L1686" s="5"/>
      <c r="M1686" s="5"/>
      <c r="N1686" s="5"/>
      <c r="O1686" s="5"/>
      <c r="P1686" s="5"/>
      <c r="Q1686" s="5"/>
      <c r="R1686" s="5"/>
      <c r="S1686" s="5"/>
      <c r="T1686" s="5"/>
      <c r="U1686" s="5"/>
    </row>
    <row r="1687" spans="12:21" s="1" customFormat="1" x14ac:dyDescent="0.3">
      <c r="L1687" s="5"/>
      <c r="M1687" s="5"/>
      <c r="N1687" s="5"/>
      <c r="O1687" s="5"/>
      <c r="P1687" s="5"/>
      <c r="Q1687" s="5"/>
      <c r="R1687" s="5"/>
      <c r="S1687" s="5"/>
      <c r="T1687" s="5"/>
      <c r="U1687" s="5"/>
    </row>
    <row r="1688" spans="12:21" s="1" customFormat="1" x14ac:dyDescent="0.3">
      <c r="L1688" s="5"/>
      <c r="M1688" s="5"/>
      <c r="N1688" s="5"/>
      <c r="O1688" s="5"/>
      <c r="P1688" s="5"/>
      <c r="Q1688" s="5"/>
      <c r="R1688" s="5"/>
      <c r="S1688" s="5"/>
      <c r="T1688" s="5"/>
      <c r="U1688" s="5"/>
    </row>
    <row r="1689" spans="12:21" s="1" customFormat="1" x14ac:dyDescent="0.3">
      <c r="L1689" s="5"/>
      <c r="M1689" s="5"/>
      <c r="N1689" s="5"/>
      <c r="O1689" s="5"/>
      <c r="P1689" s="5"/>
      <c r="Q1689" s="5"/>
      <c r="R1689" s="5"/>
      <c r="S1689" s="5"/>
      <c r="T1689" s="5"/>
      <c r="U1689" s="5"/>
    </row>
    <row r="1690" spans="12:21" s="1" customFormat="1" x14ac:dyDescent="0.3">
      <c r="L1690" s="5"/>
      <c r="M1690" s="5"/>
      <c r="N1690" s="5"/>
      <c r="O1690" s="5"/>
      <c r="P1690" s="5"/>
      <c r="Q1690" s="5"/>
      <c r="R1690" s="5"/>
      <c r="S1690" s="5"/>
      <c r="T1690" s="5"/>
      <c r="U1690" s="5"/>
    </row>
    <row r="1691" spans="12:21" s="1" customFormat="1" x14ac:dyDescent="0.3">
      <c r="L1691" s="5"/>
      <c r="M1691" s="5"/>
      <c r="N1691" s="5"/>
      <c r="O1691" s="5"/>
      <c r="P1691" s="5"/>
      <c r="Q1691" s="5"/>
      <c r="R1691" s="5"/>
      <c r="S1691" s="5"/>
      <c r="T1691" s="5"/>
      <c r="U1691" s="5"/>
    </row>
    <row r="1692" spans="12:21" s="1" customFormat="1" x14ac:dyDescent="0.3">
      <c r="L1692" s="5"/>
      <c r="M1692" s="5"/>
      <c r="N1692" s="5"/>
      <c r="O1692" s="5"/>
      <c r="P1692" s="5"/>
      <c r="Q1692" s="5"/>
      <c r="R1692" s="5"/>
      <c r="S1692" s="5"/>
      <c r="T1692" s="5"/>
      <c r="U1692" s="5"/>
    </row>
    <row r="1693" spans="12:21" s="1" customFormat="1" x14ac:dyDescent="0.3">
      <c r="L1693" s="5"/>
      <c r="M1693" s="5"/>
      <c r="N1693" s="5"/>
      <c r="O1693" s="5"/>
      <c r="P1693" s="5"/>
      <c r="Q1693" s="5"/>
      <c r="R1693" s="5"/>
      <c r="S1693" s="5"/>
      <c r="T1693" s="5"/>
      <c r="U1693" s="5"/>
    </row>
    <row r="1694" spans="12:21" s="1" customFormat="1" x14ac:dyDescent="0.3">
      <c r="L1694" s="5"/>
      <c r="M1694" s="5"/>
      <c r="N1694" s="5"/>
      <c r="O1694" s="5"/>
      <c r="P1694" s="5"/>
      <c r="Q1694" s="5"/>
      <c r="R1694" s="5"/>
      <c r="S1694" s="5"/>
      <c r="T1694" s="5"/>
      <c r="U1694" s="5"/>
    </row>
    <row r="1695" spans="12:21" s="1" customFormat="1" x14ac:dyDescent="0.3">
      <c r="L1695" s="5"/>
      <c r="M1695" s="5"/>
      <c r="N1695" s="5"/>
      <c r="O1695" s="5"/>
      <c r="P1695" s="5"/>
      <c r="Q1695" s="5"/>
      <c r="R1695" s="5"/>
      <c r="S1695" s="5"/>
      <c r="T1695" s="5"/>
      <c r="U1695" s="5"/>
    </row>
    <row r="1696" spans="12:21" s="1" customFormat="1" x14ac:dyDescent="0.3">
      <c r="L1696" s="5"/>
      <c r="M1696" s="5"/>
      <c r="N1696" s="5"/>
      <c r="O1696" s="5"/>
      <c r="P1696" s="5"/>
      <c r="Q1696" s="5"/>
      <c r="R1696" s="5"/>
      <c r="S1696" s="5"/>
      <c r="T1696" s="5"/>
      <c r="U1696" s="5"/>
    </row>
    <row r="1697" spans="12:21" s="1" customFormat="1" x14ac:dyDescent="0.3">
      <c r="L1697" s="5"/>
      <c r="M1697" s="5"/>
      <c r="N1697" s="5"/>
      <c r="O1697" s="5"/>
      <c r="P1697" s="5"/>
      <c r="Q1697" s="5"/>
      <c r="R1697" s="5"/>
      <c r="S1697" s="5"/>
      <c r="T1697" s="5"/>
      <c r="U1697" s="5"/>
    </row>
    <row r="1698" spans="12:21" s="1" customFormat="1" x14ac:dyDescent="0.3">
      <c r="L1698" s="5"/>
      <c r="M1698" s="5"/>
      <c r="N1698" s="5"/>
      <c r="O1698" s="5"/>
      <c r="P1698" s="5"/>
      <c r="Q1698" s="5"/>
      <c r="R1698" s="5"/>
      <c r="S1698" s="5"/>
      <c r="T1698" s="5"/>
      <c r="U1698" s="5"/>
    </row>
    <row r="1699" spans="12:21" s="1" customFormat="1" x14ac:dyDescent="0.3">
      <c r="L1699" s="5"/>
      <c r="M1699" s="5"/>
      <c r="N1699" s="5"/>
      <c r="O1699" s="5"/>
      <c r="P1699" s="5"/>
      <c r="Q1699" s="5"/>
      <c r="R1699" s="5"/>
      <c r="S1699" s="5"/>
      <c r="T1699" s="5"/>
      <c r="U1699" s="5"/>
    </row>
    <row r="1700" spans="12:21" s="1" customFormat="1" x14ac:dyDescent="0.3">
      <c r="L1700" s="5"/>
      <c r="M1700" s="5"/>
      <c r="N1700" s="5"/>
      <c r="O1700" s="5"/>
      <c r="P1700" s="5"/>
      <c r="Q1700" s="5"/>
      <c r="R1700" s="5"/>
      <c r="S1700" s="5"/>
      <c r="T1700" s="5"/>
      <c r="U1700" s="5"/>
    </row>
    <row r="1701" spans="12:21" s="1" customFormat="1" x14ac:dyDescent="0.3">
      <c r="L1701" s="5"/>
      <c r="M1701" s="5"/>
      <c r="N1701" s="5"/>
      <c r="O1701" s="5"/>
      <c r="P1701" s="5"/>
      <c r="Q1701" s="5"/>
      <c r="R1701" s="5"/>
      <c r="S1701" s="5"/>
      <c r="T1701" s="5"/>
      <c r="U1701" s="5"/>
    </row>
    <row r="1702" spans="12:21" s="1" customFormat="1" x14ac:dyDescent="0.3">
      <c r="L1702" s="5"/>
      <c r="M1702" s="5"/>
      <c r="N1702" s="5"/>
      <c r="O1702" s="5"/>
      <c r="P1702" s="5"/>
      <c r="Q1702" s="5"/>
      <c r="R1702" s="5"/>
      <c r="S1702" s="5"/>
      <c r="T1702" s="5"/>
      <c r="U1702" s="5"/>
    </row>
    <row r="1703" spans="12:21" s="1" customFormat="1" x14ac:dyDescent="0.3">
      <c r="L1703" s="5"/>
      <c r="M1703" s="5"/>
      <c r="N1703" s="5"/>
      <c r="O1703" s="5"/>
      <c r="P1703" s="5"/>
      <c r="Q1703" s="5"/>
      <c r="R1703" s="5"/>
      <c r="S1703" s="5"/>
      <c r="T1703" s="5"/>
      <c r="U1703" s="5"/>
    </row>
    <row r="1704" spans="12:21" s="1" customFormat="1" x14ac:dyDescent="0.3">
      <c r="L1704" s="5"/>
      <c r="M1704" s="5"/>
      <c r="N1704" s="5"/>
      <c r="O1704" s="5"/>
      <c r="P1704" s="5"/>
      <c r="Q1704" s="5"/>
      <c r="R1704" s="5"/>
      <c r="S1704" s="5"/>
      <c r="T1704" s="5"/>
      <c r="U1704" s="5"/>
    </row>
    <row r="1705" spans="12:21" s="1" customFormat="1" x14ac:dyDescent="0.3">
      <c r="L1705" s="5"/>
      <c r="M1705" s="5"/>
      <c r="N1705" s="5"/>
      <c r="O1705" s="5"/>
      <c r="P1705" s="5"/>
      <c r="Q1705" s="5"/>
      <c r="R1705" s="5"/>
      <c r="S1705" s="5"/>
      <c r="T1705" s="5"/>
      <c r="U1705" s="5"/>
    </row>
    <row r="1706" spans="12:21" s="1" customFormat="1" x14ac:dyDescent="0.3">
      <c r="L1706" s="5"/>
      <c r="M1706" s="5"/>
      <c r="N1706" s="5"/>
      <c r="O1706" s="5"/>
      <c r="P1706" s="5"/>
      <c r="Q1706" s="5"/>
      <c r="R1706" s="5"/>
      <c r="S1706" s="5"/>
      <c r="T1706" s="5"/>
      <c r="U1706" s="5"/>
    </row>
    <row r="1707" spans="12:21" s="1" customFormat="1" x14ac:dyDescent="0.3">
      <c r="L1707" s="5"/>
      <c r="M1707" s="5"/>
      <c r="N1707" s="5"/>
      <c r="O1707" s="5"/>
      <c r="P1707" s="5"/>
      <c r="Q1707" s="5"/>
      <c r="R1707" s="5"/>
      <c r="S1707" s="5"/>
      <c r="T1707" s="5"/>
      <c r="U1707" s="5"/>
    </row>
    <row r="1708" spans="12:21" s="1" customFormat="1" x14ac:dyDescent="0.3">
      <c r="L1708" s="5"/>
      <c r="M1708" s="5"/>
      <c r="N1708" s="5"/>
      <c r="O1708" s="5"/>
      <c r="P1708" s="5"/>
      <c r="Q1708" s="5"/>
      <c r="R1708" s="5"/>
      <c r="S1708" s="5"/>
      <c r="T1708" s="5"/>
      <c r="U1708" s="5"/>
    </row>
    <row r="1709" spans="12:21" s="1" customFormat="1" x14ac:dyDescent="0.3">
      <c r="L1709" s="5"/>
      <c r="M1709" s="5"/>
      <c r="N1709" s="5"/>
      <c r="O1709" s="5"/>
      <c r="P1709" s="5"/>
      <c r="Q1709" s="5"/>
      <c r="R1709" s="5"/>
      <c r="S1709" s="5"/>
      <c r="T1709" s="5"/>
      <c r="U1709" s="5"/>
    </row>
    <row r="1710" spans="12:21" s="1" customFormat="1" x14ac:dyDescent="0.3">
      <c r="L1710" s="5"/>
      <c r="M1710" s="5"/>
      <c r="N1710" s="5"/>
      <c r="O1710" s="5"/>
      <c r="P1710" s="5"/>
      <c r="Q1710" s="5"/>
      <c r="R1710" s="5"/>
      <c r="S1710" s="5"/>
      <c r="T1710" s="5"/>
      <c r="U1710" s="5"/>
    </row>
    <row r="1711" spans="12:21" s="1" customFormat="1" x14ac:dyDescent="0.3">
      <c r="L1711" s="5"/>
      <c r="M1711" s="5"/>
      <c r="N1711" s="5"/>
      <c r="O1711" s="5"/>
      <c r="P1711" s="5"/>
      <c r="Q1711" s="5"/>
      <c r="R1711" s="5"/>
      <c r="S1711" s="5"/>
      <c r="T1711" s="5"/>
      <c r="U1711" s="5"/>
    </row>
    <row r="1712" spans="12:21" s="1" customFormat="1" x14ac:dyDescent="0.3">
      <c r="L1712" s="5"/>
      <c r="M1712" s="5"/>
      <c r="N1712" s="5"/>
      <c r="O1712" s="5"/>
      <c r="P1712" s="5"/>
      <c r="Q1712" s="5"/>
      <c r="R1712" s="5"/>
      <c r="S1712" s="5"/>
      <c r="T1712" s="5"/>
      <c r="U1712" s="5"/>
    </row>
    <row r="1713" spans="12:21" s="1" customFormat="1" x14ac:dyDescent="0.3">
      <c r="L1713" s="5"/>
      <c r="M1713" s="5"/>
      <c r="N1713" s="5"/>
      <c r="O1713" s="5"/>
      <c r="P1713" s="5"/>
      <c r="Q1713" s="5"/>
      <c r="R1713" s="5"/>
      <c r="S1713" s="5"/>
      <c r="T1713" s="5"/>
      <c r="U1713" s="5"/>
    </row>
    <row r="1714" spans="12:21" s="1" customFormat="1" x14ac:dyDescent="0.3">
      <c r="L1714" s="5"/>
      <c r="M1714" s="5"/>
      <c r="N1714" s="5"/>
      <c r="O1714" s="5"/>
      <c r="P1714" s="5"/>
      <c r="Q1714" s="5"/>
      <c r="R1714" s="5"/>
      <c r="S1714" s="5"/>
      <c r="T1714" s="5"/>
      <c r="U1714" s="5"/>
    </row>
    <row r="1715" spans="12:21" s="1" customFormat="1" x14ac:dyDescent="0.3">
      <c r="L1715" s="5"/>
      <c r="M1715" s="5"/>
      <c r="N1715" s="5"/>
      <c r="O1715" s="5"/>
      <c r="P1715" s="5"/>
      <c r="Q1715" s="5"/>
      <c r="R1715" s="5"/>
      <c r="S1715" s="5"/>
      <c r="T1715" s="5"/>
      <c r="U1715" s="5"/>
    </row>
    <row r="1716" spans="12:21" s="1" customFormat="1" x14ac:dyDescent="0.3">
      <c r="L1716" s="5"/>
      <c r="M1716" s="5"/>
      <c r="N1716" s="5"/>
      <c r="O1716" s="5"/>
      <c r="P1716" s="5"/>
      <c r="Q1716" s="5"/>
      <c r="R1716" s="5"/>
      <c r="S1716" s="5"/>
      <c r="T1716" s="5"/>
      <c r="U1716" s="5"/>
    </row>
    <row r="1717" spans="12:21" s="1" customFormat="1" x14ac:dyDescent="0.3">
      <c r="L1717" s="5"/>
      <c r="M1717" s="5"/>
      <c r="N1717" s="5"/>
      <c r="O1717" s="5"/>
      <c r="P1717" s="5"/>
      <c r="Q1717" s="5"/>
      <c r="R1717" s="5"/>
      <c r="S1717" s="5"/>
      <c r="T1717" s="5"/>
      <c r="U1717" s="5"/>
    </row>
    <row r="1718" spans="12:21" s="1" customFormat="1" x14ac:dyDescent="0.3">
      <c r="L1718" s="5"/>
      <c r="M1718" s="5"/>
      <c r="N1718" s="5"/>
      <c r="O1718" s="5"/>
      <c r="P1718" s="5"/>
      <c r="Q1718" s="5"/>
      <c r="R1718" s="5"/>
      <c r="S1718" s="5"/>
      <c r="T1718" s="5"/>
      <c r="U1718" s="5"/>
    </row>
    <row r="1719" spans="12:21" s="1" customFormat="1" x14ac:dyDescent="0.3">
      <c r="L1719" s="5"/>
      <c r="M1719" s="5"/>
      <c r="N1719" s="5"/>
      <c r="O1719" s="5"/>
      <c r="P1719" s="5"/>
      <c r="Q1719" s="5"/>
      <c r="R1719" s="5"/>
      <c r="S1719" s="5"/>
      <c r="T1719" s="5"/>
      <c r="U1719" s="5"/>
    </row>
    <row r="1720" spans="12:21" s="1" customFormat="1" x14ac:dyDescent="0.3">
      <c r="L1720" s="5"/>
      <c r="M1720" s="5"/>
      <c r="N1720" s="5"/>
      <c r="O1720" s="5"/>
      <c r="P1720" s="5"/>
      <c r="Q1720" s="5"/>
      <c r="R1720" s="5"/>
      <c r="S1720" s="5"/>
      <c r="T1720" s="5"/>
      <c r="U1720" s="5"/>
    </row>
    <row r="1721" spans="12:21" s="1" customFormat="1" x14ac:dyDescent="0.3">
      <c r="L1721" s="5"/>
      <c r="M1721" s="5"/>
      <c r="N1721" s="5"/>
      <c r="O1721" s="5"/>
      <c r="P1721" s="5"/>
      <c r="Q1721" s="5"/>
      <c r="R1721" s="5"/>
      <c r="S1721" s="5"/>
      <c r="T1721" s="5"/>
      <c r="U1721" s="5"/>
    </row>
    <row r="1722" spans="12:21" s="1" customFormat="1" x14ac:dyDescent="0.3">
      <c r="L1722" s="5"/>
      <c r="M1722" s="5"/>
      <c r="N1722" s="5"/>
      <c r="O1722" s="5"/>
      <c r="P1722" s="5"/>
      <c r="Q1722" s="5"/>
      <c r="R1722" s="5"/>
      <c r="S1722" s="5"/>
      <c r="T1722" s="5"/>
      <c r="U1722" s="5"/>
    </row>
    <row r="1723" spans="12:21" s="1" customFormat="1" x14ac:dyDescent="0.3">
      <c r="L1723" s="5"/>
      <c r="M1723" s="5"/>
      <c r="N1723" s="5"/>
      <c r="O1723" s="5"/>
      <c r="P1723" s="5"/>
      <c r="Q1723" s="5"/>
      <c r="R1723" s="5"/>
      <c r="S1723" s="5"/>
      <c r="T1723" s="5"/>
      <c r="U1723" s="5"/>
    </row>
    <row r="1724" spans="12:21" s="1" customFormat="1" x14ac:dyDescent="0.3">
      <c r="L1724" s="5"/>
      <c r="M1724" s="5"/>
      <c r="N1724" s="5"/>
      <c r="O1724" s="5"/>
      <c r="P1724" s="5"/>
      <c r="Q1724" s="5"/>
      <c r="R1724" s="5"/>
      <c r="S1724" s="5"/>
      <c r="T1724" s="5"/>
      <c r="U1724" s="5"/>
    </row>
    <row r="1725" spans="12:21" s="1" customFormat="1" x14ac:dyDescent="0.3">
      <c r="L1725" s="5"/>
      <c r="M1725" s="5"/>
      <c r="N1725" s="5"/>
      <c r="O1725" s="5"/>
      <c r="P1725" s="5"/>
      <c r="Q1725" s="5"/>
      <c r="R1725" s="5"/>
      <c r="S1725" s="5"/>
      <c r="T1725" s="5"/>
      <c r="U1725" s="5"/>
    </row>
    <row r="1726" spans="12:21" s="1" customFormat="1" x14ac:dyDescent="0.3">
      <c r="L1726" s="5"/>
      <c r="M1726" s="5"/>
      <c r="N1726" s="5"/>
      <c r="O1726" s="5"/>
      <c r="P1726" s="5"/>
      <c r="Q1726" s="5"/>
      <c r="R1726" s="5"/>
      <c r="S1726" s="5"/>
      <c r="T1726" s="5"/>
      <c r="U1726" s="5"/>
    </row>
    <row r="1727" spans="12:21" s="1" customFormat="1" x14ac:dyDescent="0.3">
      <c r="L1727" s="5"/>
      <c r="M1727" s="5"/>
      <c r="N1727" s="5"/>
      <c r="O1727" s="5"/>
      <c r="P1727" s="5"/>
      <c r="Q1727" s="5"/>
      <c r="R1727" s="5"/>
      <c r="S1727" s="5"/>
      <c r="T1727" s="5"/>
      <c r="U1727" s="5"/>
    </row>
    <row r="1728" spans="12:21" s="1" customFormat="1" x14ac:dyDescent="0.3">
      <c r="L1728" s="5"/>
      <c r="M1728" s="5"/>
      <c r="N1728" s="5"/>
      <c r="O1728" s="5"/>
      <c r="P1728" s="5"/>
      <c r="Q1728" s="5"/>
      <c r="R1728" s="5"/>
      <c r="S1728" s="5"/>
      <c r="T1728" s="5"/>
      <c r="U1728" s="5"/>
    </row>
    <row r="1729" spans="12:21" s="1" customFormat="1" x14ac:dyDescent="0.3">
      <c r="L1729" s="5"/>
      <c r="M1729" s="5"/>
      <c r="N1729" s="5"/>
      <c r="O1729" s="5"/>
      <c r="P1729" s="5"/>
      <c r="Q1729" s="5"/>
      <c r="R1729" s="5"/>
      <c r="S1729" s="5"/>
      <c r="T1729" s="5"/>
      <c r="U1729" s="5"/>
    </row>
    <row r="1730" spans="12:21" s="1" customFormat="1" x14ac:dyDescent="0.3">
      <c r="L1730" s="5"/>
      <c r="M1730" s="5"/>
      <c r="N1730" s="5"/>
      <c r="O1730" s="5"/>
      <c r="P1730" s="5"/>
      <c r="Q1730" s="5"/>
      <c r="R1730" s="5"/>
      <c r="S1730" s="5"/>
      <c r="T1730" s="5"/>
      <c r="U1730" s="5"/>
    </row>
    <row r="1731" spans="12:21" s="1" customFormat="1" x14ac:dyDescent="0.3">
      <c r="L1731" s="5"/>
      <c r="M1731" s="5"/>
      <c r="N1731" s="5"/>
      <c r="O1731" s="5"/>
      <c r="P1731" s="5"/>
      <c r="Q1731" s="5"/>
      <c r="R1731" s="5"/>
      <c r="S1731" s="5"/>
      <c r="T1731" s="5"/>
      <c r="U1731" s="5"/>
    </row>
    <row r="1732" spans="12:21" s="1" customFormat="1" x14ac:dyDescent="0.3">
      <c r="L1732" s="5"/>
      <c r="M1732" s="5"/>
      <c r="N1732" s="5"/>
      <c r="O1732" s="5"/>
      <c r="P1732" s="5"/>
      <c r="Q1732" s="5"/>
      <c r="R1732" s="5"/>
      <c r="S1732" s="5"/>
      <c r="T1732" s="5"/>
      <c r="U1732" s="5"/>
    </row>
    <row r="1733" spans="12:21" s="1" customFormat="1" x14ac:dyDescent="0.3">
      <c r="L1733" s="5"/>
      <c r="M1733" s="5"/>
      <c r="N1733" s="5"/>
      <c r="O1733" s="5"/>
      <c r="P1733" s="5"/>
      <c r="Q1733" s="5"/>
      <c r="R1733" s="5"/>
      <c r="S1733" s="5"/>
      <c r="T1733" s="5"/>
      <c r="U1733" s="5"/>
    </row>
    <row r="1734" spans="12:21" s="1" customFormat="1" x14ac:dyDescent="0.3">
      <c r="L1734" s="5"/>
      <c r="M1734" s="5"/>
      <c r="N1734" s="5"/>
      <c r="O1734" s="5"/>
      <c r="P1734" s="5"/>
      <c r="Q1734" s="5"/>
      <c r="R1734" s="5"/>
      <c r="S1734" s="5"/>
      <c r="T1734" s="5"/>
      <c r="U1734" s="5"/>
    </row>
    <row r="1735" spans="12:21" s="1" customFormat="1" x14ac:dyDescent="0.3">
      <c r="L1735" s="5"/>
      <c r="M1735" s="5"/>
      <c r="N1735" s="5"/>
      <c r="O1735" s="5"/>
      <c r="P1735" s="5"/>
      <c r="Q1735" s="5"/>
      <c r="R1735" s="5"/>
      <c r="S1735" s="5"/>
      <c r="T1735" s="5"/>
      <c r="U1735" s="5"/>
    </row>
    <row r="1736" spans="12:21" s="1" customFormat="1" x14ac:dyDescent="0.3">
      <c r="L1736" s="5"/>
      <c r="M1736" s="5"/>
      <c r="N1736" s="5"/>
      <c r="O1736" s="5"/>
      <c r="P1736" s="5"/>
      <c r="Q1736" s="5"/>
      <c r="R1736" s="5"/>
      <c r="S1736" s="5"/>
      <c r="T1736" s="5"/>
      <c r="U1736" s="5"/>
    </row>
    <row r="1737" spans="12:21" s="1" customFormat="1" x14ac:dyDescent="0.3">
      <c r="L1737" s="5"/>
      <c r="M1737" s="5"/>
      <c r="N1737" s="5"/>
      <c r="O1737" s="5"/>
      <c r="P1737" s="5"/>
      <c r="Q1737" s="5"/>
      <c r="R1737" s="5"/>
      <c r="S1737" s="5"/>
      <c r="T1737" s="5"/>
      <c r="U1737" s="5"/>
    </row>
    <row r="1738" spans="12:21" s="1" customFormat="1" x14ac:dyDescent="0.3">
      <c r="L1738" s="5"/>
      <c r="M1738" s="5"/>
      <c r="N1738" s="5"/>
      <c r="O1738" s="5"/>
      <c r="P1738" s="5"/>
      <c r="Q1738" s="5"/>
      <c r="R1738" s="5"/>
      <c r="S1738" s="5"/>
      <c r="T1738" s="5"/>
      <c r="U1738" s="5"/>
    </row>
    <row r="1739" spans="12:21" s="1" customFormat="1" x14ac:dyDescent="0.3">
      <c r="L1739" s="5"/>
      <c r="M1739" s="5"/>
      <c r="N1739" s="5"/>
      <c r="O1739" s="5"/>
      <c r="P1739" s="5"/>
      <c r="Q1739" s="5"/>
      <c r="R1739" s="5"/>
      <c r="S1739" s="5"/>
      <c r="T1739" s="5"/>
      <c r="U1739" s="5"/>
    </row>
    <row r="1740" spans="12:21" s="1" customFormat="1" x14ac:dyDescent="0.3">
      <c r="L1740" s="5"/>
      <c r="M1740" s="5"/>
      <c r="N1740" s="5"/>
      <c r="O1740" s="5"/>
      <c r="P1740" s="5"/>
      <c r="Q1740" s="5"/>
      <c r="R1740" s="5"/>
      <c r="S1740" s="5"/>
      <c r="T1740" s="5"/>
      <c r="U1740" s="5"/>
    </row>
    <row r="1741" spans="12:21" s="1" customFormat="1" x14ac:dyDescent="0.3">
      <c r="L1741" s="5"/>
      <c r="M1741" s="5"/>
      <c r="N1741" s="5"/>
      <c r="O1741" s="5"/>
      <c r="P1741" s="5"/>
      <c r="Q1741" s="5"/>
      <c r="R1741" s="5"/>
      <c r="S1741" s="5"/>
      <c r="T1741" s="5"/>
      <c r="U1741" s="5"/>
    </row>
    <row r="1742" spans="12:21" s="1" customFormat="1" x14ac:dyDescent="0.3">
      <c r="L1742" s="5"/>
      <c r="M1742" s="5"/>
      <c r="N1742" s="5"/>
      <c r="O1742" s="5"/>
      <c r="P1742" s="5"/>
      <c r="Q1742" s="5"/>
      <c r="R1742" s="5"/>
      <c r="S1742" s="5"/>
      <c r="T1742" s="5"/>
      <c r="U1742" s="5"/>
    </row>
    <row r="1743" spans="12:21" s="1" customFormat="1" x14ac:dyDescent="0.3">
      <c r="L1743" s="5"/>
      <c r="M1743" s="5"/>
      <c r="N1743" s="5"/>
      <c r="O1743" s="5"/>
      <c r="P1743" s="5"/>
      <c r="Q1743" s="5"/>
      <c r="R1743" s="5"/>
      <c r="S1743" s="5"/>
      <c r="T1743" s="5"/>
      <c r="U1743" s="5"/>
    </row>
    <row r="1744" spans="12:21" s="1" customFormat="1" x14ac:dyDescent="0.3">
      <c r="L1744" s="5"/>
      <c r="M1744" s="5"/>
      <c r="N1744" s="5"/>
      <c r="O1744" s="5"/>
      <c r="P1744" s="5"/>
      <c r="Q1744" s="5"/>
      <c r="R1744" s="5"/>
      <c r="S1744" s="5"/>
      <c r="T1744" s="5"/>
      <c r="U1744" s="5"/>
    </row>
    <row r="1745" spans="12:21" s="1" customFormat="1" x14ac:dyDescent="0.3">
      <c r="L1745" s="5"/>
      <c r="M1745" s="5"/>
      <c r="N1745" s="5"/>
      <c r="O1745" s="5"/>
      <c r="P1745" s="5"/>
      <c r="Q1745" s="5"/>
      <c r="R1745" s="5"/>
      <c r="S1745" s="5"/>
      <c r="T1745" s="5"/>
      <c r="U1745" s="5"/>
    </row>
    <row r="1746" spans="12:21" s="1" customFormat="1" x14ac:dyDescent="0.3">
      <c r="L1746" s="5"/>
      <c r="M1746" s="5"/>
      <c r="N1746" s="5"/>
      <c r="O1746" s="5"/>
      <c r="P1746" s="5"/>
      <c r="Q1746" s="5"/>
      <c r="R1746" s="5"/>
      <c r="S1746" s="5"/>
      <c r="T1746" s="5"/>
      <c r="U1746" s="5"/>
    </row>
    <row r="1747" spans="12:21" s="1" customFormat="1" x14ac:dyDescent="0.3">
      <c r="L1747" s="5"/>
      <c r="M1747" s="5"/>
      <c r="N1747" s="5"/>
      <c r="O1747" s="5"/>
      <c r="P1747" s="5"/>
      <c r="Q1747" s="5"/>
      <c r="R1747" s="5"/>
      <c r="S1747" s="5"/>
      <c r="T1747" s="5"/>
      <c r="U1747" s="5"/>
    </row>
    <row r="1748" spans="12:21" s="1" customFormat="1" x14ac:dyDescent="0.3">
      <c r="L1748" s="5"/>
      <c r="M1748" s="5"/>
      <c r="N1748" s="5"/>
      <c r="O1748" s="5"/>
      <c r="P1748" s="5"/>
      <c r="Q1748" s="5"/>
      <c r="R1748" s="5"/>
      <c r="S1748" s="5"/>
      <c r="T1748" s="5"/>
      <c r="U1748" s="5"/>
    </row>
    <row r="1749" spans="12:21" s="1" customFormat="1" x14ac:dyDescent="0.3">
      <c r="L1749" s="5"/>
      <c r="M1749" s="5"/>
      <c r="N1749" s="5"/>
      <c r="O1749" s="5"/>
      <c r="P1749" s="5"/>
      <c r="Q1749" s="5"/>
      <c r="R1749" s="5"/>
      <c r="S1749" s="5"/>
      <c r="T1749" s="5"/>
      <c r="U1749" s="5"/>
    </row>
    <row r="1750" spans="12:21" s="1" customFormat="1" x14ac:dyDescent="0.3">
      <c r="L1750" s="5"/>
      <c r="M1750" s="5"/>
      <c r="N1750" s="5"/>
      <c r="O1750" s="5"/>
      <c r="P1750" s="5"/>
      <c r="Q1750" s="5"/>
      <c r="R1750" s="5"/>
      <c r="S1750" s="5"/>
      <c r="T1750" s="5"/>
      <c r="U1750" s="5"/>
    </row>
    <row r="1751" spans="12:21" s="1" customFormat="1" x14ac:dyDescent="0.3">
      <c r="L1751" s="5"/>
      <c r="M1751" s="5"/>
      <c r="N1751" s="5"/>
      <c r="O1751" s="5"/>
      <c r="P1751" s="5"/>
      <c r="Q1751" s="5"/>
      <c r="R1751" s="5"/>
      <c r="S1751" s="5"/>
      <c r="T1751" s="5"/>
      <c r="U1751" s="5"/>
    </row>
    <row r="1752" spans="12:21" s="1" customFormat="1" x14ac:dyDescent="0.3">
      <c r="L1752" s="5"/>
      <c r="M1752" s="5"/>
      <c r="N1752" s="5"/>
      <c r="O1752" s="5"/>
      <c r="P1752" s="9"/>
      <c r="Q1752" s="9"/>
      <c r="R1752" s="5"/>
      <c r="S1752" s="5"/>
      <c r="T1752" s="5"/>
      <c r="U1752" s="5"/>
    </row>
    <row r="1753" spans="12:21" s="1" customFormat="1" x14ac:dyDescent="0.3">
      <c r="L1753" s="5"/>
      <c r="M1753" s="9"/>
      <c r="N1753" s="9"/>
      <c r="O1753" s="9"/>
      <c r="P1753" s="9"/>
      <c r="Q1753" s="9"/>
      <c r="R1753" s="5"/>
      <c r="S1753" s="5"/>
      <c r="T1753" s="5"/>
      <c r="U1753" s="5"/>
    </row>
  </sheetData>
  <dataConsolidate/>
  <mergeCells count="73">
    <mergeCell ref="B14:K14"/>
    <mergeCell ref="C24:C29"/>
    <mergeCell ref="C30:C35"/>
    <mergeCell ref="F30:G35"/>
    <mergeCell ref="B24:B35"/>
    <mergeCell ref="D24:E29"/>
    <mergeCell ref="F24:G29"/>
    <mergeCell ref="D30:E35"/>
    <mergeCell ref="D21:G21"/>
    <mergeCell ref="D22:E23"/>
    <mergeCell ref="F22:G23"/>
    <mergeCell ref="B18:F18"/>
    <mergeCell ref="D79:E79"/>
    <mergeCell ref="B46:E46"/>
    <mergeCell ref="B44:E44"/>
    <mergeCell ref="D48:E48"/>
    <mergeCell ref="F48:G48"/>
    <mergeCell ref="B57:C57"/>
    <mergeCell ref="B58:C58"/>
    <mergeCell ref="B59:C59"/>
    <mergeCell ref="B60:C60"/>
    <mergeCell ref="B79:C79"/>
    <mergeCell ref="D49:E51"/>
    <mergeCell ref="F49:G51"/>
    <mergeCell ref="D52:E54"/>
    <mergeCell ref="D64:E64"/>
    <mergeCell ref="B45:E45"/>
    <mergeCell ref="D73:D74"/>
    <mergeCell ref="B71:F71"/>
    <mergeCell ref="B69:F69"/>
    <mergeCell ref="E73:I73"/>
    <mergeCell ref="B17:F17"/>
    <mergeCell ref="B19:F19"/>
    <mergeCell ref="B38:C38"/>
    <mergeCell ref="B39:C39"/>
    <mergeCell ref="B41:K41"/>
    <mergeCell ref="F63:G63"/>
    <mergeCell ref="F64:G64"/>
    <mergeCell ref="B67:C67"/>
    <mergeCell ref="D63:E63"/>
    <mergeCell ref="B103:C103"/>
    <mergeCell ref="B108:C108"/>
    <mergeCell ref="D89:E90"/>
    <mergeCell ref="F89:G90"/>
    <mergeCell ref="B91:B100"/>
    <mergeCell ref="C91:C95"/>
    <mergeCell ref="D91:E95"/>
    <mergeCell ref="F91:G95"/>
    <mergeCell ref="C96:C100"/>
    <mergeCell ref="D96:E100"/>
    <mergeCell ref="F96:G100"/>
    <mergeCell ref="B105:K105"/>
    <mergeCell ref="B75:C75"/>
    <mergeCell ref="B3:K3"/>
    <mergeCell ref="O27:S27"/>
    <mergeCell ref="M14:S15"/>
    <mergeCell ref="B87:D87"/>
    <mergeCell ref="B86:D86"/>
    <mergeCell ref="B85:C85"/>
    <mergeCell ref="B82:C84"/>
    <mergeCell ref="D62:E62"/>
    <mergeCell ref="F62:G62"/>
    <mergeCell ref="B63:C63"/>
    <mergeCell ref="B64:C64"/>
    <mergeCell ref="F52:G54"/>
    <mergeCell ref="B49:C51"/>
    <mergeCell ref="B52:C54"/>
    <mergeCell ref="B77:K77"/>
    <mergeCell ref="D6:F6"/>
    <mergeCell ref="D9:F9"/>
    <mergeCell ref="D10:F10"/>
    <mergeCell ref="D11:F11"/>
    <mergeCell ref="D12:F12"/>
  </mergeCells>
  <phoneticPr fontId="46" type="noConversion"/>
  <conditionalFormatting sqref="D24">
    <cfRule type="expression" dxfId="154" priority="119">
      <formula>AND($G$18="NO",$G$17="NO")</formula>
    </cfRule>
  </conditionalFormatting>
  <conditionalFormatting sqref="D49">
    <cfRule type="expression" dxfId="153" priority="49">
      <formula>$F$45="SODDISFACENTE"</formula>
    </cfRule>
  </conditionalFormatting>
  <conditionalFormatting sqref="D52">
    <cfRule type="expression" dxfId="152" priority="47">
      <formula>$F$46="SODDISFACENTE"</formula>
    </cfRule>
  </conditionalFormatting>
  <conditionalFormatting sqref="D63">
    <cfRule type="expression" dxfId="151" priority="42">
      <formula>AND($F$45="soddisfacente",$F$46="soddisfacente")</formula>
    </cfRule>
  </conditionalFormatting>
  <conditionalFormatting sqref="D91">
    <cfRule type="expression" dxfId="150" priority="34">
      <formula>AND($D$79="LIVELLO INSODDISFACENTE O INTERMEDIO",$E$86&gt;$E$87)</formula>
    </cfRule>
  </conditionalFormatting>
  <conditionalFormatting sqref="D96">
    <cfRule type="expression" dxfId="149" priority="31">
      <formula>AND($D$79="LIVELLO AVANZATO",$E$86&gt;$E$87)</formula>
    </cfRule>
  </conditionalFormatting>
  <conditionalFormatting sqref="D30:E35">
    <cfRule type="expression" dxfId="148" priority="121">
      <formula>AND($G$18="NO",$G$17="SI")</formula>
    </cfRule>
  </conditionalFormatting>
  <conditionalFormatting sqref="D64:E64">
    <cfRule type="expression" dxfId="147" priority="37">
      <formula>AND($F$45="soddisfacente",$F$46="non soddisfacente")</formula>
    </cfRule>
  </conditionalFormatting>
  <conditionalFormatting sqref="E75:H75">
    <cfRule type="expression" dxfId="146" priority="2">
      <formula>$G$69="si"</formula>
    </cfRule>
  </conditionalFormatting>
  <conditionalFormatting sqref="F49">
    <cfRule type="expression" dxfId="145" priority="48">
      <formula>$F$45="NON SODDISFACENTE"</formula>
    </cfRule>
  </conditionalFormatting>
  <conditionalFormatting sqref="F52">
    <cfRule type="expression" dxfId="144" priority="46">
      <formula>$F$46="NON SODDISFACENTE"</formula>
    </cfRule>
  </conditionalFormatting>
  <conditionalFormatting sqref="F75">
    <cfRule type="expression" dxfId="143" priority="5">
      <formula>($F$74=0)</formula>
    </cfRule>
  </conditionalFormatting>
  <conditionalFormatting sqref="F91">
    <cfRule type="expression" dxfId="142" priority="32">
      <formula>AND($D$79="LIVELLO INSODDISFACENTE O INTERMEDIO",$E$86&lt;=$E$87)</formula>
    </cfRule>
  </conditionalFormatting>
  <conditionalFormatting sqref="F24:G29">
    <cfRule type="expression" dxfId="141" priority="120">
      <formula>AND($G$18="SI",$G$17="NO")</formula>
    </cfRule>
  </conditionalFormatting>
  <conditionalFormatting sqref="F30:G35">
    <cfRule type="expression" dxfId="140" priority="122">
      <formula>AND($G$18="si",$G$17="si")</formula>
    </cfRule>
  </conditionalFormatting>
  <conditionalFormatting sqref="F63:G63">
    <cfRule type="expression" dxfId="139" priority="38">
      <formula>AND($F$45="non soddisfacente",$F$46="soddisfacente")</formula>
    </cfRule>
  </conditionalFormatting>
  <conditionalFormatting sqref="F64:G64">
    <cfRule type="expression" dxfId="138" priority="40">
      <formula>AND($F$45="non soddisfacente",$F$46="non soddisfacente")</formula>
    </cfRule>
  </conditionalFormatting>
  <conditionalFormatting sqref="F96:G100">
    <cfRule type="expression" dxfId="137" priority="30">
      <formula>AND($D$79="LIVELLO AVANZATO",$E$86&lt;=$E$87)</formula>
    </cfRule>
  </conditionalFormatting>
  <conditionalFormatting sqref="G75">
    <cfRule type="expression" dxfId="136" priority="4">
      <formula>$G$74=0</formula>
    </cfRule>
  </conditionalFormatting>
  <conditionalFormatting sqref="H75">
    <cfRule type="expression" dxfId="135" priority="1">
      <formula>($H$74=0)</formula>
    </cfRule>
  </conditionalFormatting>
  <conditionalFormatting sqref="I75">
    <cfRule type="expression" dxfId="134" priority="3">
      <formula>$G$69="NO"</formula>
    </cfRule>
  </conditionalFormatting>
  <conditionalFormatting sqref="O29:R29">
    <cfRule type="expression" dxfId="133" priority="11">
      <formula>$G$69="si"</formula>
    </cfRule>
  </conditionalFormatting>
  <conditionalFormatting sqref="P29">
    <cfRule type="expression" dxfId="132" priority="14">
      <formula>($G$71&lt;2)</formula>
    </cfRule>
  </conditionalFormatting>
  <conditionalFormatting sqref="Q29">
    <cfRule type="expression" dxfId="131" priority="13">
      <formula>$G$71&lt;2</formula>
    </cfRule>
  </conditionalFormatting>
  <conditionalFormatting sqref="S29">
    <cfRule type="expression" dxfId="130" priority="12">
      <formula>$G$69="NO"</formula>
    </cfRule>
  </conditionalFormatting>
  <dataValidations count="11">
    <dataValidation type="list" allowBlank="1" showInputMessage="1" showErrorMessage="1" sqref="G69 G17:G18" xr:uid="{00000000-0002-0000-0400-000000000000}">
      <formula1>"SI,NO"</formula1>
    </dataValidation>
    <dataValidation type="list" allowBlank="1" showInputMessage="1" showErrorMessage="1" sqref="F45:F46" xr:uid="{00000000-0002-0000-0400-000001000000}">
      <formula1>"SODDISFACENTE, NON SODDISFACENTE"</formula1>
    </dataValidation>
    <dataValidation type="custom" allowBlank="1" showInputMessage="1" showErrorMessage="1" error="Il valore non è compreso nell'intervallo consentito. Verificare la scelta dello Schema regolatorio." sqref="E38" xr:uid="{00000000-0002-0000-0400-000002000000}">
      <formula1>+IF(D38=0%,E38=0%,AND(E38&lt;=4%,E38&gt;=0%))</formula1>
    </dataValidation>
    <dataValidation type="custom" allowBlank="1" showInputMessage="1" showErrorMessage="1" error="Il valore inserito non corrisponde all'intervallo di valori consentito" sqref="E103" xr:uid="{00000000-0002-0000-0400-000003000000}">
      <formula1>+IF(D103=H104,E103=0.1%,IF(D103=G103,AND(E103&gt;0.3%,E103&lt;=0.5%),IF(D103=H103,AND(E103&gt;0.1%,E103&lt;=0.3%))))</formula1>
    </dataValidation>
    <dataValidation type="custom" allowBlank="1" showInputMessage="1" showErrorMessage="1" error="Il valore inserito non è compreso nell'intervallo consentito. Verificare la scelta dello Schema regolatorio." sqref="E39" xr:uid="{00000000-0002-0000-0400-000004000000}">
      <formula1>+IF(D39=0%,E39=0%,AND(E39&lt;=3%,E39&gt;=0%))</formula1>
    </dataValidation>
    <dataValidation type="custom" allowBlank="1" showInputMessage="1" showErrorMessage="1" error="il valore non è compreso nell'intervallo consentito" sqref="E75:I75 O29:S29" xr:uid="{00000000-0002-0000-0400-000005000000}">
      <formula1>+AND(E29&gt;=0.3,E29&lt;=0.6)</formula1>
    </dataValidation>
    <dataValidation type="custom" allowBlank="1" showInputMessage="1" showErrorMessage="1" sqref="E57" xr:uid="{00000000-0002-0000-0400-000006000000}">
      <formula1>+IF(D57=G57,AND(E57&gt;-0.2,E57&lt;=0),AND(E57&gt;=-0.4,E57&lt;=-0.2))</formula1>
    </dataValidation>
    <dataValidation type="custom" allowBlank="1" showInputMessage="1" showErrorMessage="1" error="Il valore inserito non è compreso nell'intervallo consentito" sqref="E58" xr:uid="{00000000-0002-0000-0400-000007000000}">
      <formula1>+IF(D58=G58,AND(E58&gt;-0.15,E58&lt;=0),AND(E58&gt;=-0.3,E58&lt;=-0.15))</formula1>
    </dataValidation>
    <dataValidation allowBlank="1" showInputMessage="1" showErrorMessage="1" error="Il valore inserito non è compreso nell'intervallo di valori consentito." sqref="I55" xr:uid="{00000000-0002-0000-0400-000008000000}"/>
    <dataValidation allowBlank="1" showInputMessage="1" showErrorMessage="1" prompt="Quantità espressa in TONNELLATE" sqref="E85" xr:uid="{00000000-0002-0000-0400-000009000000}"/>
    <dataValidation type="custom" allowBlank="1" showInputMessage="1" showErrorMessage="1" error="Il valore inserito non corrisponde all'intervallo di valori consentito" sqref="E108" xr:uid="{00000000-0002-0000-0400-00000A000000}">
      <formula1>+AND(E108&gt;=0,E108&lt;=D108)</formula1>
    </dataValidation>
  </dataValidations>
  <pageMargins left="0.7" right="0.7" top="0.75" bottom="0.75" header="0.3" footer="0.3"/>
  <pageSetup paperSize="9" orientation="portrait" r:id="rId1"/>
  <ignoredErrors>
    <ignoredError sqref="E84"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DF79"/>
  </sheetPr>
  <dimension ref="A1:AR1754"/>
  <sheetViews>
    <sheetView topLeftCell="A11" zoomScale="85" zoomScaleNormal="85" workbookViewId="0">
      <selection activeCell="I35" sqref="I35"/>
    </sheetView>
  </sheetViews>
  <sheetFormatPr defaultRowHeight="16.5" x14ac:dyDescent="0.3"/>
  <cols>
    <col min="1" max="1" width="5.85546875" style="1" customWidth="1"/>
    <col min="2" max="2" width="5.5703125" customWidth="1"/>
    <col min="3" max="3" width="23.7109375" customWidth="1"/>
    <col min="4" max="7" width="15.7109375" customWidth="1"/>
    <col min="8" max="8" width="13.85546875" customWidth="1"/>
    <col min="9" max="9" width="15.28515625" customWidth="1"/>
    <col min="10" max="11" width="13.7109375" customWidth="1"/>
    <col min="12" max="12" width="6.28515625" style="9" customWidth="1"/>
    <col min="13" max="13" width="5.5703125" customWidth="1"/>
    <col min="14" max="14" width="23.7109375" customWidth="1"/>
    <col min="15" max="18" width="15.7109375" customWidth="1"/>
    <col min="19" max="19" width="13.85546875" customWidth="1"/>
    <col min="20" max="20" width="15.28515625" customWidth="1"/>
    <col min="21" max="22" width="13.7109375" customWidth="1"/>
    <col min="23" max="23" width="13.7109375" style="1" customWidth="1"/>
    <col min="24" max="24" width="5.5703125" customWidth="1"/>
    <col min="25" max="25" width="23.7109375" customWidth="1"/>
    <col min="26" max="29" width="15.7109375" customWidth="1"/>
    <col min="30" max="30" width="13.85546875" customWidth="1"/>
    <col min="31" max="31" width="15.28515625" customWidth="1"/>
    <col min="32" max="33" width="13.7109375" customWidth="1"/>
    <col min="34" max="34" width="13.7109375" style="1" customWidth="1"/>
    <col min="35" max="35" width="1.85546875" style="9" customWidth="1"/>
    <col min="36" max="36" width="11.7109375" style="9" customWidth="1"/>
    <col min="37" max="41" width="14" style="9" customWidth="1"/>
    <col min="42" max="42" width="2" style="9" customWidth="1"/>
    <col min="43" max="43" width="9.140625" style="9"/>
  </cols>
  <sheetData>
    <row r="1" spans="1:44" s="4" customFormat="1" ht="33" customHeight="1" thickBot="1" x14ac:dyDescent="0.3">
      <c r="A1" s="2"/>
      <c r="B1" s="3" t="s">
        <v>141</v>
      </c>
      <c r="M1" s="3"/>
      <c r="X1" s="3"/>
    </row>
    <row r="2" spans="1:44" s="1" customFormat="1" ht="17.25" thickTop="1" x14ac:dyDescent="0.3">
      <c r="L2" s="5"/>
      <c r="AI2" s="5"/>
      <c r="AJ2" s="5"/>
      <c r="AK2" s="5"/>
      <c r="AL2" s="5"/>
      <c r="AM2" s="5"/>
      <c r="AN2" s="5"/>
      <c r="AO2" s="5"/>
      <c r="AP2" s="5"/>
      <c r="AQ2" s="5"/>
    </row>
    <row r="3" spans="1:44" s="1" customFormat="1" x14ac:dyDescent="0.3">
      <c r="B3" s="956" t="s">
        <v>53</v>
      </c>
      <c r="C3" s="957"/>
      <c r="D3" s="957"/>
      <c r="E3" s="957"/>
      <c r="F3" s="957"/>
      <c r="G3" s="957"/>
      <c r="H3" s="957"/>
      <c r="I3" s="957"/>
      <c r="J3" s="957"/>
      <c r="K3" s="958"/>
      <c r="L3" s="5"/>
      <c r="AH3" s="248"/>
      <c r="AI3" s="5"/>
      <c r="AJ3" s="5"/>
      <c r="AK3" s="5"/>
      <c r="AL3" s="5"/>
      <c r="AM3" s="5"/>
      <c r="AN3" s="5"/>
      <c r="AO3" s="5"/>
      <c r="AP3" s="5"/>
      <c r="AQ3" s="5"/>
    </row>
    <row r="4" spans="1:44" s="1" customFormat="1" x14ac:dyDescent="0.3">
      <c r="L4" s="5"/>
      <c r="AI4" s="5"/>
      <c r="AJ4" s="5"/>
      <c r="AK4" s="5"/>
      <c r="AL4" s="5"/>
      <c r="AM4" s="5"/>
      <c r="AN4" s="5"/>
      <c r="AO4" s="5"/>
      <c r="AP4" s="5"/>
      <c r="AQ4" s="5"/>
    </row>
    <row r="5" spans="1:44" s="1" customFormat="1" x14ac:dyDescent="0.3">
      <c r="D5" s="189" t="s">
        <v>54</v>
      </c>
      <c r="E5" s="190"/>
      <c r="F5" s="191"/>
      <c r="L5" s="5"/>
      <c r="AI5" s="5"/>
      <c r="AJ5" s="5"/>
      <c r="AK5" s="5"/>
      <c r="AL5" s="5"/>
      <c r="AM5" s="5"/>
      <c r="AN5" s="5"/>
      <c r="AO5" s="5"/>
      <c r="AP5" s="5"/>
      <c r="AQ5" s="5"/>
    </row>
    <row r="6" spans="1:44" s="1" customFormat="1" x14ac:dyDescent="0.3">
      <c r="C6" s="192" t="s">
        <v>55</v>
      </c>
      <c r="D6" s="249">
        <f>IN_Par_22!$D$6</f>
        <v>0</v>
      </c>
      <c r="E6" s="250"/>
      <c r="F6" s="251"/>
      <c r="L6" s="5"/>
      <c r="AI6" s="5"/>
      <c r="AJ6" s="5"/>
      <c r="AK6" s="5"/>
      <c r="AL6" s="5"/>
      <c r="AM6" s="5"/>
      <c r="AN6" s="5"/>
      <c r="AO6" s="5"/>
      <c r="AP6" s="5"/>
      <c r="AQ6" s="5"/>
    </row>
    <row r="7" spans="1:44" s="1" customFormat="1" x14ac:dyDescent="0.3">
      <c r="L7" s="5"/>
      <c r="AI7" s="5"/>
      <c r="AJ7" s="5"/>
      <c r="AK7" s="5"/>
      <c r="AL7" s="5"/>
      <c r="AM7" s="5"/>
      <c r="AN7" s="5"/>
      <c r="AO7" s="5"/>
      <c r="AP7" s="5"/>
      <c r="AQ7" s="5"/>
    </row>
    <row r="8" spans="1:44" s="1" customFormat="1" x14ac:dyDescent="0.3">
      <c r="D8" s="189" t="s">
        <v>56</v>
      </c>
      <c r="E8" s="190"/>
      <c r="F8" s="191"/>
      <c r="L8" s="5"/>
      <c r="AI8" s="5"/>
      <c r="AJ8" s="5"/>
      <c r="AK8" s="5"/>
      <c r="AL8" s="5"/>
      <c r="AM8" s="5"/>
      <c r="AN8" s="5"/>
      <c r="AO8" s="5"/>
      <c r="AP8" s="5"/>
      <c r="AQ8" s="5"/>
    </row>
    <row r="9" spans="1:44" s="1" customFormat="1" x14ac:dyDescent="0.3">
      <c r="C9" s="192" t="s">
        <v>57</v>
      </c>
      <c r="D9" s="249" t="str">
        <f>IF(IN_Par_22!D9="","",IN_Par_22!D9)</f>
        <v/>
      </c>
      <c r="E9" s="250"/>
      <c r="F9" s="251"/>
      <c r="L9" s="5"/>
      <c r="AI9" s="5"/>
      <c r="AJ9" s="5"/>
      <c r="AK9" s="5"/>
      <c r="AL9" s="5"/>
      <c r="AM9" s="5"/>
      <c r="AN9" s="5"/>
      <c r="AO9" s="5"/>
      <c r="AP9" s="5"/>
      <c r="AQ9" s="5"/>
    </row>
    <row r="10" spans="1:44" s="1" customFormat="1" x14ac:dyDescent="0.3">
      <c r="C10" s="192" t="s">
        <v>58</v>
      </c>
      <c r="D10" s="249" t="str">
        <f>IF(IN_Par_22!D10="","",IN_Par_22!D10)</f>
        <v/>
      </c>
      <c r="E10" s="250"/>
      <c r="F10" s="251"/>
      <c r="L10" s="5"/>
      <c r="AI10" s="5"/>
      <c r="AJ10" s="5"/>
      <c r="AK10" s="5"/>
      <c r="AL10" s="5"/>
      <c r="AM10" s="5"/>
      <c r="AN10" s="5"/>
      <c r="AO10" s="5"/>
      <c r="AP10" s="5"/>
      <c r="AQ10" s="5"/>
    </row>
    <row r="11" spans="1:44" s="1" customFormat="1" x14ac:dyDescent="0.3">
      <c r="C11" s="192" t="s">
        <v>59</v>
      </c>
      <c r="D11" s="249" t="str">
        <f>IF(IN_Par_22!D11="","",IN_Par_22!D11)</f>
        <v>-</v>
      </c>
      <c r="E11" s="250"/>
      <c r="F11" s="251"/>
      <c r="L11" s="5"/>
      <c r="AI11" s="5"/>
      <c r="AJ11" s="5"/>
      <c r="AK11" s="5"/>
      <c r="AL11" s="5"/>
      <c r="AM11" s="5"/>
      <c r="AN11" s="5"/>
      <c r="AO11" s="5"/>
      <c r="AP11" s="5"/>
      <c r="AQ11" s="5"/>
    </row>
    <row r="12" spans="1:44" s="1" customFormat="1" x14ac:dyDescent="0.3">
      <c r="C12" s="192" t="s">
        <v>60</v>
      </c>
      <c r="D12" s="249">
        <f>IF(IN_Par_22!D12="","",IN_Par_22!D12)</f>
        <v>0</v>
      </c>
      <c r="E12" s="250"/>
      <c r="F12" s="251"/>
      <c r="L12" s="5"/>
      <c r="AI12" s="5"/>
      <c r="AJ12" s="5"/>
      <c r="AK12" s="5"/>
      <c r="AL12" s="5"/>
      <c r="AM12" s="5"/>
      <c r="AN12" s="5"/>
      <c r="AO12" s="5"/>
      <c r="AP12" s="5"/>
      <c r="AQ12" s="5"/>
    </row>
    <row r="13" spans="1:44" s="1" customFormat="1" x14ac:dyDescent="0.3">
      <c r="L13" s="5"/>
      <c r="AI13" s="5"/>
      <c r="AJ13" s="5"/>
      <c r="AK13" s="5"/>
      <c r="AL13" s="5"/>
      <c r="AM13" s="5"/>
      <c r="AN13" s="5"/>
      <c r="AO13" s="5"/>
      <c r="AP13" s="5"/>
      <c r="AQ13" s="5"/>
    </row>
    <row r="14" spans="1:44" s="31" customFormat="1" ht="21.75" customHeight="1" x14ac:dyDescent="0.35">
      <c r="A14" s="252"/>
      <c r="B14" s="1005">
        <v>2023</v>
      </c>
      <c r="C14" s="1006"/>
      <c r="D14" s="1006"/>
      <c r="E14" s="1006"/>
      <c r="F14" s="1006"/>
      <c r="G14" s="1006"/>
      <c r="H14" s="1006"/>
      <c r="I14" s="1006"/>
      <c r="J14" s="1006"/>
      <c r="K14" s="1007"/>
      <c r="L14" s="252"/>
      <c r="M14" s="1005">
        <v>2024</v>
      </c>
      <c r="N14" s="1006"/>
      <c r="O14" s="1006"/>
      <c r="P14" s="1006"/>
      <c r="Q14" s="1006"/>
      <c r="R14" s="1006"/>
      <c r="S14" s="1006"/>
      <c r="T14" s="1006"/>
      <c r="U14" s="1006"/>
      <c r="V14" s="1007"/>
      <c r="W14" s="253"/>
      <c r="X14" s="1005">
        <v>2025</v>
      </c>
      <c r="Y14" s="1006"/>
      <c r="Z14" s="1006"/>
      <c r="AA14" s="1006"/>
      <c r="AB14" s="1006"/>
      <c r="AC14" s="1006"/>
      <c r="AD14" s="1006"/>
      <c r="AE14" s="1006"/>
      <c r="AF14" s="1006"/>
      <c r="AG14" s="1007"/>
      <c r="AH14" s="1"/>
      <c r="AI14" s="5"/>
      <c r="AJ14" s="5"/>
      <c r="AK14" s="5"/>
      <c r="AL14" s="5"/>
      <c r="AM14" s="5"/>
      <c r="AN14" s="5"/>
      <c r="AO14" s="5"/>
      <c r="AP14" s="5"/>
      <c r="AQ14" s="5"/>
      <c r="AR14" s="1"/>
    </row>
    <row r="15" spans="1:44" s="1" customFormat="1" ht="15" customHeight="1" x14ac:dyDescent="0.3">
      <c r="A15" s="5"/>
      <c r="B15" s="956" t="s">
        <v>61</v>
      </c>
      <c r="C15" s="957"/>
      <c r="D15" s="957"/>
      <c r="E15" s="957"/>
      <c r="F15" s="957"/>
      <c r="G15" s="957"/>
      <c r="H15" s="957"/>
      <c r="I15" s="957"/>
      <c r="J15" s="957"/>
      <c r="K15" s="958"/>
      <c r="L15" s="5"/>
      <c r="M15" s="956" t="s">
        <v>61</v>
      </c>
      <c r="N15" s="957"/>
      <c r="O15" s="957"/>
      <c r="P15" s="957"/>
      <c r="Q15" s="957"/>
      <c r="R15" s="957"/>
      <c r="S15" s="957"/>
      <c r="T15" s="957"/>
      <c r="U15" s="957"/>
      <c r="V15" s="958"/>
      <c r="W15" s="248"/>
      <c r="X15" s="956" t="s">
        <v>61</v>
      </c>
      <c r="Y15" s="957"/>
      <c r="Z15" s="957"/>
      <c r="AA15" s="957"/>
      <c r="AB15" s="957"/>
      <c r="AC15" s="957"/>
      <c r="AD15" s="957"/>
      <c r="AE15" s="957"/>
      <c r="AF15" s="957"/>
      <c r="AG15" s="958"/>
      <c r="AI15" s="5"/>
      <c r="AJ15" s="5"/>
      <c r="AK15" s="5"/>
      <c r="AL15" s="5"/>
      <c r="AM15" s="5"/>
      <c r="AN15" s="5"/>
      <c r="AO15" s="5"/>
      <c r="AP15" s="5"/>
      <c r="AQ15" s="5"/>
    </row>
    <row r="16" spans="1:44" s="1" customFormat="1" x14ac:dyDescent="0.3">
      <c r="A16" s="5"/>
      <c r="B16" s="194"/>
      <c r="C16" s="194"/>
      <c r="D16" s="194"/>
      <c r="E16" s="194"/>
      <c r="F16" s="194"/>
      <c r="G16" s="194"/>
      <c r="H16" s="194"/>
      <c r="I16" s="194"/>
      <c r="J16" s="194"/>
      <c r="K16" s="194"/>
      <c r="L16" s="5"/>
      <c r="M16" s="194"/>
      <c r="N16" s="194"/>
      <c r="O16" s="194"/>
      <c r="P16" s="194"/>
      <c r="Q16" s="194"/>
      <c r="R16" s="194"/>
      <c r="S16" s="194"/>
      <c r="T16" s="194"/>
      <c r="U16" s="194"/>
      <c r="V16" s="194"/>
      <c r="W16" s="194"/>
      <c r="X16" s="194"/>
      <c r="Y16" s="194"/>
      <c r="Z16" s="194"/>
      <c r="AA16" s="194"/>
      <c r="AB16" s="194"/>
      <c r="AC16" s="194"/>
      <c r="AD16" s="194"/>
      <c r="AE16" s="194"/>
      <c r="AF16" s="194"/>
      <c r="AG16" s="194"/>
      <c r="AI16" s="5"/>
      <c r="AJ16" s="5"/>
      <c r="AK16" s="5"/>
      <c r="AL16" s="5"/>
      <c r="AM16" s="5"/>
      <c r="AN16" s="5"/>
      <c r="AO16" s="5"/>
      <c r="AP16" s="5"/>
      <c r="AQ16" s="5"/>
    </row>
    <row r="17" spans="1:43" s="1" customFormat="1" x14ac:dyDescent="0.3">
      <c r="A17" s="5"/>
      <c r="B17" s="194"/>
      <c r="C17" s="194"/>
      <c r="D17" s="194"/>
      <c r="E17" s="194"/>
      <c r="F17" s="194"/>
      <c r="G17" s="196">
        <v>2023</v>
      </c>
      <c r="H17" s="194"/>
      <c r="I17" s="194"/>
      <c r="J17" s="194"/>
      <c r="K17" s="194"/>
      <c r="L17" s="5"/>
      <c r="M17" s="194"/>
      <c r="N17" s="194"/>
      <c r="O17" s="194"/>
      <c r="P17" s="194"/>
      <c r="Q17" s="194"/>
      <c r="R17" s="196">
        <v>2024</v>
      </c>
      <c r="S17" s="194"/>
      <c r="T17" s="194"/>
      <c r="U17" s="194"/>
      <c r="V17" s="194"/>
      <c r="W17" s="194"/>
      <c r="X17" s="194"/>
      <c r="Y17" s="194"/>
      <c r="Z17" s="194"/>
      <c r="AA17" s="194"/>
      <c r="AB17" s="194"/>
      <c r="AC17" s="196">
        <v>2025</v>
      </c>
      <c r="AD17" s="194"/>
      <c r="AE17" s="194"/>
      <c r="AF17" s="194"/>
      <c r="AG17" s="194"/>
      <c r="AI17" s="5"/>
      <c r="AJ17" s="5"/>
      <c r="AK17" s="5"/>
      <c r="AL17" s="5"/>
      <c r="AM17" s="5"/>
      <c r="AN17" s="5"/>
      <c r="AO17" s="5"/>
      <c r="AP17" s="5"/>
      <c r="AQ17" s="5"/>
    </row>
    <row r="18" spans="1:43" s="1" customFormat="1" x14ac:dyDescent="0.3">
      <c r="A18" s="5"/>
      <c r="B18" s="983" t="s">
        <v>63</v>
      </c>
      <c r="C18" s="984"/>
      <c r="D18" s="984"/>
      <c r="E18" s="984"/>
      <c r="F18" s="985"/>
      <c r="G18" s="241"/>
      <c r="H18" s="5"/>
      <c r="I18" s="5"/>
      <c r="J18" s="5"/>
      <c r="K18" s="5"/>
      <c r="L18" s="5"/>
      <c r="M18" s="983" t="s">
        <v>63</v>
      </c>
      <c r="N18" s="984"/>
      <c r="O18" s="984"/>
      <c r="P18" s="984"/>
      <c r="Q18" s="985"/>
      <c r="R18" s="241"/>
      <c r="S18" s="5"/>
      <c r="T18" s="5"/>
      <c r="U18" s="5"/>
      <c r="V18" s="5"/>
      <c r="W18" s="5"/>
      <c r="X18" s="983" t="s">
        <v>63</v>
      </c>
      <c r="Y18" s="984"/>
      <c r="Z18" s="984"/>
      <c r="AA18" s="984"/>
      <c r="AB18" s="985"/>
      <c r="AC18" s="241"/>
      <c r="AD18" s="5"/>
      <c r="AE18" s="5"/>
      <c r="AF18" s="5"/>
      <c r="AG18" s="5"/>
      <c r="AI18" s="5"/>
      <c r="AJ18" s="5"/>
      <c r="AK18" s="5"/>
      <c r="AL18" s="5"/>
      <c r="AM18" s="5"/>
      <c r="AN18" s="5"/>
      <c r="AO18" s="5"/>
      <c r="AP18" s="5"/>
      <c r="AQ18" s="5"/>
    </row>
    <row r="19" spans="1:43" s="1" customFormat="1" x14ac:dyDescent="0.3">
      <c r="A19" s="5"/>
      <c r="B19" s="983" t="s">
        <v>64</v>
      </c>
      <c r="C19" s="984"/>
      <c r="D19" s="984"/>
      <c r="E19" s="984"/>
      <c r="F19" s="985"/>
      <c r="G19" s="240"/>
      <c r="H19" s="5"/>
      <c r="I19" s="5"/>
      <c r="J19" s="5"/>
      <c r="K19" s="5"/>
      <c r="L19" s="5"/>
      <c r="M19" s="983" t="s">
        <v>64</v>
      </c>
      <c r="N19" s="984"/>
      <c r="O19" s="984"/>
      <c r="P19" s="984"/>
      <c r="Q19" s="985"/>
      <c r="R19" s="240"/>
      <c r="S19" s="5"/>
      <c r="T19" s="5"/>
      <c r="U19" s="5"/>
      <c r="V19" s="5"/>
      <c r="W19" s="5"/>
      <c r="X19" s="983" t="s">
        <v>64</v>
      </c>
      <c r="Y19" s="984"/>
      <c r="Z19" s="984"/>
      <c r="AA19" s="984"/>
      <c r="AB19" s="985"/>
      <c r="AC19" s="240"/>
      <c r="AD19" s="5"/>
      <c r="AE19" s="5"/>
      <c r="AF19" s="5"/>
      <c r="AG19" s="5"/>
      <c r="AI19" s="5"/>
      <c r="AJ19" s="5"/>
      <c r="AK19" s="5"/>
      <c r="AL19" s="5"/>
      <c r="AM19" s="5"/>
      <c r="AN19" s="5"/>
      <c r="AO19" s="5"/>
      <c r="AP19" s="5"/>
      <c r="AQ19" s="5"/>
    </row>
    <row r="20" spans="1:43" s="1" customFormat="1" x14ac:dyDescent="0.3">
      <c r="A20" s="5"/>
      <c r="B20" s="986" t="s">
        <v>67</v>
      </c>
      <c r="C20" s="987"/>
      <c r="D20" s="987"/>
      <c r="E20" s="987"/>
      <c r="F20" s="987"/>
      <c r="G20" s="196" t="str">
        <f>IF(OR(G19="",G18=""),"",IF(AND(G19="no",G18="no"),"SCHEMA I",IF(AND(G19="SI",G18="no"),"SCHEMA II",IF(AND(G19="SI",G18="si"),"SCHEMA IV","SCHEMA III"))))</f>
        <v/>
      </c>
      <c r="H20" s="5"/>
      <c r="I20" s="5"/>
      <c r="J20" s="5"/>
      <c r="K20" s="5"/>
      <c r="L20" s="5"/>
      <c r="M20" s="986" t="s">
        <v>67</v>
      </c>
      <c r="N20" s="987"/>
      <c r="O20" s="987"/>
      <c r="P20" s="987"/>
      <c r="Q20" s="988"/>
      <c r="R20" s="196" t="str">
        <f>IF(OR(R19="",R18=""),"",IF(AND(R19="no",R18="no"),"SCHEMA I",IF(AND(R19="SI",R18="no"),"SCHEMA II",IF(AND(R19="SI",R18="si"),"SCHEMA IV","SCHEMA III"))))</f>
        <v/>
      </c>
      <c r="S20" s="203"/>
      <c r="T20" s="5"/>
      <c r="U20" s="5"/>
      <c r="V20" s="5"/>
      <c r="W20" s="5"/>
      <c r="X20" s="986" t="s">
        <v>67</v>
      </c>
      <c r="Y20" s="987"/>
      <c r="Z20" s="987"/>
      <c r="AA20" s="987"/>
      <c r="AB20" s="987"/>
      <c r="AC20" s="196" t="str">
        <f>IF(OR(AC19="",AC18=""),"",IF(AND(AC19="no",AC18="no"),"SCHEMA I",IF(AND(AC19="SI",AC18="no"),"SCHEMA II",IF(AND(AC19="SI",AC18="si"),"SCHEMA IV","SCHEMA III"))))</f>
        <v/>
      </c>
      <c r="AD20" s="5"/>
      <c r="AE20" s="5"/>
      <c r="AF20" s="5"/>
      <c r="AG20" s="5"/>
      <c r="AI20" s="5"/>
      <c r="AJ20" s="5"/>
      <c r="AK20" s="5"/>
      <c r="AL20" s="5"/>
      <c r="AM20" s="5"/>
      <c r="AN20" s="5"/>
      <c r="AO20" s="5"/>
      <c r="AP20" s="5"/>
      <c r="AQ20" s="5"/>
    </row>
    <row r="21" spans="1:43" s="1" customFormat="1" x14ac:dyDescent="0.3">
      <c r="A21" s="5"/>
      <c r="B21" s="5"/>
      <c r="C21" s="5"/>
      <c r="D21" s="5"/>
      <c r="E21" s="5"/>
      <c r="F21" s="5"/>
      <c r="G21" s="5"/>
      <c r="H21" s="5"/>
      <c r="I21" s="5"/>
      <c r="J21" s="5"/>
      <c r="K21" s="5"/>
      <c r="L21" s="5"/>
      <c r="M21" s="5"/>
      <c r="N21" s="5"/>
      <c r="O21" s="5"/>
      <c r="P21" s="5"/>
      <c r="Q21" s="5"/>
      <c r="R21" s="204"/>
      <c r="S21" s="5"/>
      <c r="T21" s="5"/>
      <c r="U21" s="5"/>
      <c r="V21" s="5"/>
      <c r="W21" s="5"/>
      <c r="X21" s="5"/>
      <c r="Y21" s="5"/>
      <c r="Z21" s="5"/>
      <c r="AA21" s="5"/>
      <c r="AB21" s="5"/>
      <c r="AC21" s="5"/>
      <c r="AD21" s="5"/>
      <c r="AE21" s="5"/>
      <c r="AF21" s="5"/>
      <c r="AG21" s="5"/>
      <c r="AI21" s="5"/>
      <c r="AJ21" s="5"/>
      <c r="AK21" s="5"/>
      <c r="AL21" s="5"/>
      <c r="AM21" s="5"/>
      <c r="AN21" s="5"/>
      <c r="AO21" s="5"/>
      <c r="AP21" s="5"/>
      <c r="AQ21" s="5"/>
    </row>
    <row r="22" spans="1:43" s="1" customFormat="1" x14ac:dyDescent="0.3">
      <c r="B22" s="206"/>
      <c r="C22" s="206"/>
      <c r="D22" s="1002" t="s">
        <v>70</v>
      </c>
      <c r="E22" s="1002"/>
      <c r="F22" s="1002"/>
      <c r="G22" s="1002"/>
      <c r="L22" s="5"/>
      <c r="M22" s="206"/>
      <c r="N22" s="206"/>
      <c r="O22" s="1002" t="s">
        <v>70</v>
      </c>
      <c r="P22" s="1002"/>
      <c r="Q22" s="1002"/>
      <c r="R22" s="1002"/>
      <c r="X22" s="206"/>
      <c r="Y22" s="206"/>
      <c r="Z22" s="1002" t="s">
        <v>70</v>
      </c>
      <c r="AA22" s="1002"/>
      <c r="AB22" s="1002"/>
      <c r="AC22" s="1002"/>
      <c r="AI22" s="5"/>
      <c r="AJ22" s="5"/>
      <c r="AK22" s="5"/>
      <c r="AL22" s="5"/>
      <c r="AM22" s="5"/>
      <c r="AN22" s="5"/>
      <c r="AO22" s="5"/>
      <c r="AP22" s="5"/>
      <c r="AQ22" s="5"/>
    </row>
    <row r="23" spans="1:43" s="1" customFormat="1" x14ac:dyDescent="0.3">
      <c r="B23" s="206"/>
      <c r="C23" s="206"/>
      <c r="D23" s="1003" t="s">
        <v>72</v>
      </c>
      <c r="E23" s="1003"/>
      <c r="F23" s="1003" t="s">
        <v>73</v>
      </c>
      <c r="G23" s="1003"/>
      <c r="L23" s="5"/>
      <c r="M23" s="206"/>
      <c r="N23" s="206"/>
      <c r="O23" s="1003" t="s">
        <v>72</v>
      </c>
      <c r="P23" s="1003"/>
      <c r="Q23" s="1003" t="s">
        <v>73</v>
      </c>
      <c r="R23" s="1003"/>
      <c r="X23" s="206"/>
      <c r="Y23" s="206"/>
      <c r="Z23" s="1003" t="s">
        <v>72</v>
      </c>
      <c r="AA23" s="1003"/>
      <c r="AB23" s="1003" t="s">
        <v>73</v>
      </c>
      <c r="AC23" s="1003"/>
      <c r="AI23" s="5"/>
      <c r="AJ23" s="5"/>
      <c r="AK23" s="5"/>
      <c r="AL23" s="5"/>
      <c r="AM23" s="5"/>
      <c r="AN23" s="5"/>
      <c r="AO23" s="5"/>
      <c r="AP23" s="5"/>
      <c r="AQ23" s="5"/>
    </row>
    <row r="24" spans="1:43" s="1" customFormat="1" x14ac:dyDescent="0.3">
      <c r="B24" s="207"/>
      <c r="C24" s="206"/>
      <c r="D24" s="1003"/>
      <c r="E24" s="1003"/>
      <c r="F24" s="1003"/>
      <c r="G24" s="1003"/>
      <c r="L24" s="5"/>
      <c r="M24" s="207"/>
      <c r="N24" s="206"/>
      <c r="O24" s="1003"/>
      <c r="P24" s="1003"/>
      <c r="Q24" s="1003"/>
      <c r="R24" s="1003"/>
      <c r="X24" s="207"/>
      <c r="Y24" s="206"/>
      <c r="Z24" s="1003"/>
      <c r="AA24" s="1003"/>
      <c r="AB24" s="1003"/>
      <c r="AC24" s="1003"/>
      <c r="AI24" s="5"/>
      <c r="AJ24" s="5"/>
      <c r="AK24" s="5"/>
      <c r="AL24" s="5"/>
      <c r="AM24" s="5"/>
      <c r="AN24" s="5"/>
      <c r="AO24" s="5"/>
      <c r="AP24" s="5"/>
      <c r="AQ24" s="5"/>
    </row>
    <row r="25" spans="1:43" s="1" customFormat="1" x14ac:dyDescent="0.3">
      <c r="B25" s="1001" t="s">
        <v>142</v>
      </c>
      <c r="C25" s="975" t="s">
        <v>77</v>
      </c>
      <c r="D25" s="976" t="s">
        <v>78</v>
      </c>
      <c r="E25" s="977"/>
      <c r="F25" s="976" t="s">
        <v>79</v>
      </c>
      <c r="G25" s="977"/>
      <c r="L25" s="5"/>
      <c r="M25" s="1001" t="s">
        <v>142</v>
      </c>
      <c r="N25" s="975" t="s">
        <v>77</v>
      </c>
      <c r="O25" s="976" t="s">
        <v>78</v>
      </c>
      <c r="P25" s="977"/>
      <c r="Q25" s="976" t="s">
        <v>79</v>
      </c>
      <c r="R25" s="977"/>
      <c r="X25" s="1001" t="s">
        <v>142</v>
      </c>
      <c r="Y25" s="975" t="s">
        <v>77</v>
      </c>
      <c r="Z25" s="976" t="s">
        <v>78</v>
      </c>
      <c r="AA25" s="977"/>
      <c r="AB25" s="976" t="s">
        <v>79</v>
      </c>
      <c r="AC25" s="977"/>
      <c r="AI25" s="5"/>
      <c r="AJ25" s="5"/>
      <c r="AK25" s="5"/>
      <c r="AL25" s="5"/>
      <c r="AM25" s="5"/>
      <c r="AN25" s="5"/>
      <c r="AO25" s="5"/>
      <c r="AP25" s="5"/>
      <c r="AQ25" s="5"/>
    </row>
    <row r="26" spans="1:43" s="1" customFormat="1" x14ac:dyDescent="0.3">
      <c r="B26" s="1001"/>
      <c r="C26" s="975"/>
      <c r="D26" s="978"/>
      <c r="E26" s="978"/>
      <c r="F26" s="978"/>
      <c r="G26" s="978"/>
      <c r="L26" s="5"/>
      <c r="M26" s="1001"/>
      <c r="N26" s="975"/>
      <c r="O26" s="978"/>
      <c r="P26" s="978"/>
      <c r="Q26" s="978"/>
      <c r="R26" s="978"/>
      <c r="X26" s="1001"/>
      <c r="Y26" s="975"/>
      <c r="Z26" s="978"/>
      <c r="AA26" s="978"/>
      <c r="AB26" s="978"/>
      <c r="AC26" s="978"/>
      <c r="AI26" s="5"/>
      <c r="AJ26" s="5"/>
      <c r="AK26" s="5"/>
      <c r="AL26" s="5"/>
      <c r="AM26" s="5"/>
      <c r="AN26" s="5"/>
      <c r="AO26" s="5"/>
      <c r="AP26" s="5"/>
      <c r="AQ26" s="5"/>
    </row>
    <row r="27" spans="1:43" s="1" customFormat="1" x14ac:dyDescent="0.3">
      <c r="B27" s="1001"/>
      <c r="C27" s="975"/>
      <c r="D27" s="978"/>
      <c r="E27" s="978"/>
      <c r="F27" s="978"/>
      <c r="G27" s="978"/>
      <c r="L27" s="5"/>
      <c r="M27" s="1001"/>
      <c r="N27" s="975"/>
      <c r="O27" s="978"/>
      <c r="P27" s="978"/>
      <c r="Q27" s="978"/>
      <c r="R27" s="978"/>
      <c r="X27" s="1001"/>
      <c r="Y27" s="975"/>
      <c r="Z27" s="978"/>
      <c r="AA27" s="978"/>
      <c r="AB27" s="978"/>
      <c r="AC27" s="978"/>
      <c r="AI27" s="5"/>
      <c r="AJ27" s="5"/>
      <c r="AK27" s="5"/>
      <c r="AL27" s="5"/>
      <c r="AM27" s="5"/>
      <c r="AN27" s="5"/>
      <c r="AO27" s="5"/>
      <c r="AP27" s="5"/>
      <c r="AQ27" s="5"/>
    </row>
    <row r="28" spans="1:43" s="1" customFormat="1" x14ac:dyDescent="0.3">
      <c r="B28" s="1001"/>
      <c r="C28" s="975"/>
      <c r="D28" s="978"/>
      <c r="E28" s="978"/>
      <c r="F28" s="978"/>
      <c r="G28" s="978"/>
      <c r="L28" s="5"/>
      <c r="M28" s="1001"/>
      <c r="N28" s="975"/>
      <c r="O28" s="978"/>
      <c r="P28" s="978"/>
      <c r="Q28" s="978"/>
      <c r="R28" s="978"/>
      <c r="X28" s="1001"/>
      <c r="Y28" s="975"/>
      <c r="Z28" s="978"/>
      <c r="AA28" s="978"/>
      <c r="AB28" s="978"/>
      <c r="AC28" s="978"/>
      <c r="AI28" s="5"/>
      <c r="AJ28" s="5"/>
      <c r="AK28" s="5"/>
      <c r="AL28" s="5"/>
      <c r="AM28" s="5"/>
      <c r="AN28" s="5"/>
      <c r="AO28" s="5"/>
      <c r="AP28" s="5"/>
      <c r="AQ28" s="5"/>
    </row>
    <row r="29" spans="1:43" s="1" customFormat="1" x14ac:dyDescent="0.3">
      <c r="B29" s="1001"/>
      <c r="C29" s="975"/>
      <c r="D29" s="978"/>
      <c r="E29" s="978"/>
      <c r="F29" s="978"/>
      <c r="G29" s="978"/>
      <c r="L29" s="5"/>
      <c r="M29" s="1001"/>
      <c r="N29" s="975"/>
      <c r="O29" s="978"/>
      <c r="P29" s="978"/>
      <c r="Q29" s="978"/>
      <c r="R29" s="978"/>
      <c r="X29" s="1001"/>
      <c r="Y29" s="975"/>
      <c r="Z29" s="978"/>
      <c r="AA29" s="978"/>
      <c r="AB29" s="978"/>
      <c r="AC29" s="978"/>
      <c r="AI29" s="5"/>
      <c r="AJ29" s="5"/>
      <c r="AK29" s="5"/>
      <c r="AL29" s="5"/>
      <c r="AM29" s="5"/>
      <c r="AN29" s="5"/>
      <c r="AO29" s="5"/>
      <c r="AP29" s="5"/>
      <c r="AQ29" s="5"/>
    </row>
    <row r="30" spans="1:43" s="1" customFormat="1" x14ac:dyDescent="0.3">
      <c r="B30" s="1001"/>
      <c r="C30" s="975"/>
      <c r="D30" s="978"/>
      <c r="E30" s="978"/>
      <c r="F30" s="978"/>
      <c r="G30" s="978"/>
      <c r="L30" s="5"/>
      <c r="M30" s="1001"/>
      <c r="N30" s="975"/>
      <c r="O30" s="978"/>
      <c r="P30" s="978"/>
      <c r="Q30" s="978"/>
      <c r="R30" s="978"/>
      <c r="X30" s="1001"/>
      <c r="Y30" s="975"/>
      <c r="Z30" s="978"/>
      <c r="AA30" s="978"/>
      <c r="AB30" s="978"/>
      <c r="AC30" s="978"/>
      <c r="AI30" s="5"/>
      <c r="AJ30" s="5"/>
      <c r="AK30" s="5"/>
      <c r="AL30" s="5"/>
      <c r="AM30" s="5"/>
      <c r="AN30" s="5"/>
      <c r="AO30" s="5"/>
      <c r="AP30" s="5"/>
      <c r="AQ30" s="5"/>
    </row>
    <row r="31" spans="1:43" s="1" customFormat="1" x14ac:dyDescent="0.3">
      <c r="B31" s="1001"/>
      <c r="C31" s="975" t="s">
        <v>82</v>
      </c>
      <c r="D31" s="1000" t="s">
        <v>83</v>
      </c>
      <c r="E31" s="978"/>
      <c r="F31" s="1000" t="s">
        <v>84</v>
      </c>
      <c r="G31" s="978"/>
      <c r="L31" s="5"/>
      <c r="M31" s="1001"/>
      <c r="N31" s="975" t="s">
        <v>82</v>
      </c>
      <c r="O31" s="1000" t="s">
        <v>83</v>
      </c>
      <c r="P31" s="978"/>
      <c r="Q31" s="1000" t="s">
        <v>84</v>
      </c>
      <c r="R31" s="978"/>
      <c r="X31" s="1001"/>
      <c r="Y31" s="975" t="s">
        <v>82</v>
      </c>
      <c r="Z31" s="1000" t="s">
        <v>83</v>
      </c>
      <c r="AA31" s="978"/>
      <c r="AB31" s="1000" t="s">
        <v>84</v>
      </c>
      <c r="AC31" s="978"/>
      <c r="AI31" s="5"/>
      <c r="AJ31" s="5"/>
      <c r="AK31" s="5"/>
      <c r="AL31" s="5"/>
      <c r="AM31" s="5"/>
      <c r="AN31" s="5"/>
      <c r="AO31" s="5"/>
      <c r="AP31" s="5"/>
      <c r="AQ31" s="5"/>
    </row>
    <row r="32" spans="1:43" s="1" customFormat="1" x14ac:dyDescent="0.3">
      <c r="B32" s="1001"/>
      <c r="C32" s="975"/>
      <c r="D32" s="978"/>
      <c r="E32" s="978"/>
      <c r="F32" s="978"/>
      <c r="G32" s="978"/>
      <c r="L32" s="5"/>
      <c r="M32" s="1001"/>
      <c r="N32" s="975"/>
      <c r="O32" s="978"/>
      <c r="P32" s="978"/>
      <c r="Q32" s="978"/>
      <c r="R32" s="978"/>
      <c r="X32" s="1001"/>
      <c r="Y32" s="975"/>
      <c r="Z32" s="978"/>
      <c r="AA32" s="978"/>
      <c r="AB32" s="978"/>
      <c r="AC32" s="978"/>
      <c r="AI32" s="5"/>
      <c r="AJ32" s="5"/>
      <c r="AK32" s="5"/>
      <c r="AL32" s="5"/>
      <c r="AM32" s="5"/>
      <c r="AN32" s="5"/>
      <c r="AO32" s="5"/>
      <c r="AP32" s="5"/>
      <c r="AQ32" s="5"/>
    </row>
    <row r="33" spans="2:43" s="1" customFormat="1" x14ac:dyDescent="0.3">
      <c r="B33" s="1001"/>
      <c r="C33" s="975"/>
      <c r="D33" s="978"/>
      <c r="E33" s="978"/>
      <c r="F33" s="978"/>
      <c r="G33" s="978"/>
      <c r="L33" s="5"/>
      <c r="M33" s="1001"/>
      <c r="N33" s="975"/>
      <c r="O33" s="978"/>
      <c r="P33" s="978"/>
      <c r="Q33" s="978"/>
      <c r="R33" s="978"/>
      <c r="X33" s="1001"/>
      <c r="Y33" s="975"/>
      <c r="Z33" s="978"/>
      <c r="AA33" s="978"/>
      <c r="AB33" s="978"/>
      <c r="AC33" s="978"/>
      <c r="AI33" s="5"/>
      <c r="AJ33" s="5"/>
      <c r="AK33" s="5"/>
      <c r="AL33" s="5"/>
      <c r="AM33" s="5"/>
      <c r="AN33" s="5"/>
      <c r="AO33" s="5"/>
      <c r="AP33" s="5"/>
      <c r="AQ33" s="5"/>
    </row>
    <row r="34" spans="2:43" s="1" customFormat="1" x14ac:dyDescent="0.3">
      <c r="B34" s="1001"/>
      <c r="C34" s="975"/>
      <c r="D34" s="978"/>
      <c r="E34" s="978"/>
      <c r="F34" s="978"/>
      <c r="G34" s="978"/>
      <c r="L34" s="5"/>
      <c r="M34" s="1001"/>
      <c r="N34" s="975"/>
      <c r="O34" s="978"/>
      <c r="P34" s="978"/>
      <c r="Q34" s="978"/>
      <c r="R34" s="978"/>
      <c r="X34" s="1001"/>
      <c r="Y34" s="975"/>
      <c r="Z34" s="978"/>
      <c r="AA34" s="978"/>
      <c r="AB34" s="978"/>
      <c r="AC34" s="978"/>
      <c r="AI34" s="5"/>
      <c r="AJ34" s="5"/>
      <c r="AK34" s="5"/>
      <c r="AL34" s="5"/>
      <c r="AM34" s="5"/>
      <c r="AN34" s="5"/>
      <c r="AO34" s="5"/>
      <c r="AP34" s="5"/>
      <c r="AQ34" s="5"/>
    </row>
    <row r="35" spans="2:43" s="1" customFormat="1" x14ac:dyDescent="0.3">
      <c r="B35" s="1001"/>
      <c r="C35" s="975"/>
      <c r="D35" s="978"/>
      <c r="E35" s="978"/>
      <c r="F35" s="978"/>
      <c r="G35" s="978"/>
      <c r="H35" s="220"/>
      <c r="I35" s="220"/>
      <c r="L35" s="5"/>
      <c r="M35" s="1001"/>
      <c r="N35" s="975"/>
      <c r="O35" s="978"/>
      <c r="P35" s="978"/>
      <c r="Q35" s="978"/>
      <c r="R35" s="978"/>
      <c r="S35" s="220"/>
      <c r="T35" s="220"/>
      <c r="X35" s="1001"/>
      <c r="Y35" s="975"/>
      <c r="Z35" s="978"/>
      <c r="AA35" s="978"/>
      <c r="AB35" s="978"/>
      <c r="AC35" s="978"/>
      <c r="AD35" s="220"/>
      <c r="AE35" s="220"/>
      <c r="AI35" s="5"/>
      <c r="AJ35" s="5"/>
      <c r="AK35" s="5"/>
      <c r="AL35" s="5"/>
      <c r="AM35" s="5"/>
      <c r="AN35" s="5"/>
      <c r="AO35" s="5"/>
      <c r="AP35" s="5"/>
      <c r="AQ35" s="5"/>
    </row>
    <row r="36" spans="2:43" s="1" customFormat="1" x14ac:dyDescent="0.3">
      <c r="B36" s="1001"/>
      <c r="C36" s="975"/>
      <c r="D36" s="978"/>
      <c r="E36" s="978"/>
      <c r="F36" s="978"/>
      <c r="G36" s="978"/>
      <c r="L36" s="5"/>
      <c r="M36" s="1001"/>
      <c r="N36" s="975"/>
      <c r="O36" s="978"/>
      <c r="P36" s="978"/>
      <c r="Q36" s="978"/>
      <c r="R36" s="978"/>
      <c r="X36" s="1001"/>
      <c r="Y36" s="975"/>
      <c r="Z36" s="978"/>
      <c r="AA36" s="978"/>
      <c r="AB36" s="978"/>
      <c r="AC36" s="978"/>
      <c r="AI36" s="5"/>
      <c r="AJ36" s="5"/>
      <c r="AK36" s="5"/>
      <c r="AL36" s="5"/>
      <c r="AM36" s="5"/>
      <c r="AN36" s="5"/>
      <c r="AO36" s="5"/>
      <c r="AP36" s="5"/>
      <c r="AQ36" s="5"/>
    </row>
    <row r="37" spans="2:43" s="1" customFormat="1" x14ac:dyDescent="0.3">
      <c r="B37" s="221"/>
      <c r="C37" s="222"/>
      <c r="D37" s="223"/>
      <c r="E37" s="223"/>
      <c r="F37" s="223"/>
      <c r="G37" s="223"/>
      <c r="L37" s="5"/>
      <c r="M37" s="221"/>
      <c r="N37" s="222"/>
      <c r="O37" s="223"/>
      <c r="P37" s="223"/>
      <c r="Q37" s="223"/>
      <c r="R37" s="223"/>
      <c r="X37" s="221"/>
      <c r="Y37" s="222"/>
      <c r="Z37" s="223"/>
      <c r="AA37" s="223"/>
      <c r="AB37" s="223"/>
      <c r="AC37" s="223"/>
      <c r="AI37" s="5"/>
      <c r="AJ37" s="5"/>
      <c r="AK37" s="5"/>
      <c r="AL37" s="5"/>
      <c r="AM37" s="5"/>
      <c r="AN37" s="5"/>
      <c r="AO37" s="5"/>
      <c r="AP37" s="5"/>
      <c r="AQ37" s="5"/>
    </row>
    <row r="38" spans="2:43" s="5" customFormat="1" ht="27" x14ac:dyDescent="0.3">
      <c r="D38" s="224" t="s">
        <v>85</v>
      </c>
      <c r="E38" s="196">
        <v>2023</v>
      </c>
      <c r="G38" s="225"/>
      <c r="O38" s="224" t="s">
        <v>85</v>
      </c>
      <c r="P38" s="196">
        <v>2024</v>
      </c>
      <c r="R38" s="225"/>
      <c r="Z38" s="224" t="s">
        <v>85</v>
      </c>
      <c r="AA38" s="196">
        <v>2025</v>
      </c>
      <c r="AC38" s="225"/>
    </row>
    <row r="39" spans="2:43" s="5" customFormat="1" ht="18.75" x14ac:dyDescent="0.35">
      <c r="B39" s="989" t="s">
        <v>86</v>
      </c>
      <c r="C39" s="990"/>
      <c r="D39" s="226" t="str">
        <f>IF(G20="SCHEMA I",0%,IF(G20="SCHEMA II",0%, "≤4%"))</f>
        <v>≤4%</v>
      </c>
      <c r="E39" s="242"/>
      <c r="F39" s="8"/>
      <c r="M39" s="989" t="s">
        <v>86</v>
      </c>
      <c r="N39" s="990"/>
      <c r="O39" s="226" t="str">
        <f>IF(R20="SCHEMA I",0%,IF(R20="SCHEMA II",0%, "≤4%"))</f>
        <v>≤4%</v>
      </c>
      <c r="P39" s="242"/>
      <c r="Q39" s="8"/>
      <c r="X39" s="989" t="s">
        <v>86</v>
      </c>
      <c r="Y39" s="990"/>
      <c r="Z39" s="226" t="str">
        <f>IF(AC20="SCHEMA I",0%,IF(AC20="SCHEMA II",0%, "≤4%"))</f>
        <v>≤4%</v>
      </c>
      <c r="AA39" s="242"/>
      <c r="AB39" s="8"/>
    </row>
    <row r="40" spans="2:43" s="5" customFormat="1" ht="18.75" x14ac:dyDescent="0.35">
      <c r="B40" s="989" t="s">
        <v>87</v>
      </c>
      <c r="C40" s="990"/>
      <c r="D40" s="226" t="str">
        <f>IF(G20="SCHEMA I",0,IF(G20="SCHEMA III",0, "≤3%"))</f>
        <v>≤3%</v>
      </c>
      <c r="E40" s="242"/>
      <c r="F40" s="8"/>
      <c r="M40" s="989" t="s">
        <v>87</v>
      </c>
      <c r="N40" s="990"/>
      <c r="O40" s="226" t="str">
        <f>IF(R20="SCHEMA I",0,IF(R20="SCHEMA III",0, "≤3%"))</f>
        <v>≤3%</v>
      </c>
      <c r="P40" s="242"/>
      <c r="Q40" s="8"/>
      <c r="X40" s="989" t="s">
        <v>87</v>
      </c>
      <c r="Y40" s="990"/>
      <c r="Z40" s="226" t="str">
        <f>IF(AC20="SCHEMA I",0,IF(AC20="SCHEMA III",0, "≤3%"))</f>
        <v>≤3%</v>
      </c>
      <c r="AA40" s="242"/>
      <c r="AB40" s="8"/>
    </row>
    <row r="41" spans="2:43" s="5" customFormat="1" x14ac:dyDescent="0.3"/>
    <row r="42" spans="2:43" s="5" customFormat="1" x14ac:dyDescent="0.3">
      <c r="B42" s="956" t="s">
        <v>88</v>
      </c>
      <c r="C42" s="957"/>
      <c r="D42" s="957"/>
      <c r="E42" s="957"/>
      <c r="F42" s="957"/>
      <c r="G42" s="957"/>
      <c r="H42" s="957"/>
      <c r="I42" s="957"/>
      <c r="J42" s="957"/>
      <c r="K42" s="958"/>
      <c r="M42" s="956" t="s">
        <v>88</v>
      </c>
      <c r="N42" s="957"/>
      <c r="O42" s="957"/>
      <c r="P42" s="957"/>
      <c r="Q42" s="957"/>
      <c r="R42" s="957"/>
      <c r="S42" s="957"/>
      <c r="T42" s="957"/>
      <c r="U42" s="957"/>
      <c r="V42" s="958"/>
      <c r="W42" s="248"/>
      <c r="X42" s="956" t="s">
        <v>88</v>
      </c>
      <c r="Y42" s="957"/>
      <c r="Z42" s="957"/>
      <c r="AA42" s="957"/>
      <c r="AB42" s="957"/>
      <c r="AC42" s="957"/>
      <c r="AD42" s="957"/>
      <c r="AE42" s="957"/>
      <c r="AF42" s="957"/>
      <c r="AG42" s="958"/>
      <c r="AH42" s="248"/>
    </row>
    <row r="43" spans="2:43" s="5" customFormat="1" x14ac:dyDescent="0.3"/>
    <row r="44" spans="2:43" s="5" customFormat="1" x14ac:dyDescent="0.3">
      <c r="F44" s="196">
        <v>2023</v>
      </c>
      <c r="Q44" s="196">
        <v>2024</v>
      </c>
      <c r="AB44" s="196">
        <v>2025</v>
      </c>
    </row>
    <row r="45" spans="2:43" s="5" customFormat="1" ht="23.25" customHeight="1" x14ac:dyDescent="0.3">
      <c r="B45" s="1004" t="s">
        <v>89</v>
      </c>
      <c r="C45" s="1004"/>
      <c r="D45" s="1004"/>
      <c r="E45" s="1004"/>
      <c r="F45" s="243"/>
      <c r="G45" s="12"/>
      <c r="M45" s="996" t="s">
        <v>89</v>
      </c>
      <c r="N45" s="996"/>
      <c r="O45" s="996"/>
      <c r="P45" s="996"/>
      <c r="Q45" s="254">
        <f t="shared" ref="Q45:Q47" si="0">F45</f>
        <v>0</v>
      </c>
      <c r="R45" s="12"/>
      <c r="X45" s="996" t="s">
        <v>89</v>
      </c>
      <c r="Y45" s="996"/>
      <c r="Z45" s="996"/>
      <c r="AA45" s="996"/>
      <c r="AB45" s="254">
        <f t="shared" ref="AB45:AB47" si="1">Q45</f>
        <v>0</v>
      </c>
      <c r="AC45" s="12"/>
    </row>
    <row r="46" spans="2:43" s="5" customFormat="1" ht="28.5" customHeight="1" x14ac:dyDescent="0.3">
      <c r="B46" s="995" t="s">
        <v>90</v>
      </c>
      <c r="C46" s="995"/>
      <c r="D46" s="995"/>
      <c r="E46" s="995"/>
      <c r="F46" s="244"/>
      <c r="M46" s="995" t="s">
        <v>90</v>
      </c>
      <c r="N46" s="995"/>
      <c r="O46" s="995"/>
      <c r="P46" s="995"/>
      <c r="Q46" s="255">
        <f t="shared" si="0"/>
        <v>0</v>
      </c>
      <c r="X46" s="995" t="s">
        <v>90</v>
      </c>
      <c r="Y46" s="995"/>
      <c r="Z46" s="995"/>
      <c r="AA46" s="995"/>
      <c r="AB46" s="255">
        <f t="shared" si="1"/>
        <v>0</v>
      </c>
    </row>
    <row r="47" spans="2:43" s="5" customFormat="1" ht="39.75" customHeight="1" x14ac:dyDescent="0.3">
      <c r="B47" s="995" t="s">
        <v>91</v>
      </c>
      <c r="C47" s="995"/>
      <c r="D47" s="995"/>
      <c r="E47" s="995"/>
      <c r="F47" s="244"/>
      <c r="M47" s="995" t="s">
        <v>91</v>
      </c>
      <c r="N47" s="995"/>
      <c r="O47" s="995"/>
      <c r="P47" s="995"/>
      <c r="Q47" s="255">
        <f t="shared" si="0"/>
        <v>0</v>
      </c>
      <c r="X47" s="995" t="s">
        <v>91</v>
      </c>
      <c r="Y47" s="995"/>
      <c r="Z47" s="995"/>
      <c r="AA47" s="995"/>
      <c r="AB47" s="255">
        <f t="shared" si="1"/>
        <v>0</v>
      </c>
    </row>
    <row r="48" spans="2:43" s="1" customFormat="1" x14ac:dyDescent="0.3">
      <c r="L48" s="5"/>
      <c r="AI48" s="5"/>
      <c r="AJ48" s="5"/>
      <c r="AK48" s="5"/>
      <c r="AL48" s="5"/>
      <c r="AM48" s="5"/>
      <c r="AN48" s="5"/>
      <c r="AO48" s="5"/>
      <c r="AP48" s="5"/>
      <c r="AQ48" s="5"/>
    </row>
    <row r="49" spans="2:43" s="1" customFormat="1" x14ac:dyDescent="0.3">
      <c r="B49" s="206"/>
      <c r="C49" s="206"/>
      <c r="D49" s="972" t="s">
        <v>92</v>
      </c>
      <c r="E49" s="972"/>
      <c r="F49" s="972" t="s">
        <v>93</v>
      </c>
      <c r="G49" s="972"/>
      <c r="L49" s="5"/>
      <c r="M49" s="206"/>
      <c r="N49" s="206"/>
      <c r="O49" s="972" t="s">
        <v>92</v>
      </c>
      <c r="P49" s="972"/>
      <c r="Q49" s="972" t="s">
        <v>93</v>
      </c>
      <c r="R49" s="972"/>
      <c r="X49" s="206"/>
      <c r="Y49" s="206"/>
      <c r="Z49" s="972" t="s">
        <v>92</v>
      </c>
      <c r="AA49" s="972"/>
      <c r="AB49" s="972" t="s">
        <v>93</v>
      </c>
      <c r="AC49" s="972"/>
      <c r="AI49" s="5"/>
      <c r="AJ49" s="5"/>
      <c r="AK49" s="5"/>
      <c r="AL49" s="5"/>
      <c r="AM49" s="5"/>
      <c r="AN49" s="5"/>
      <c r="AO49" s="5"/>
      <c r="AP49" s="5"/>
      <c r="AQ49" s="5"/>
    </row>
    <row r="50" spans="2:43" s="1" customFormat="1" ht="20.45" customHeight="1" x14ac:dyDescent="0.3">
      <c r="B50" s="972" t="s">
        <v>90</v>
      </c>
      <c r="C50" s="972"/>
      <c r="D50" s="970" t="s">
        <v>94</v>
      </c>
      <c r="E50" s="971"/>
      <c r="F50" s="970" t="s">
        <v>95</v>
      </c>
      <c r="G50" s="971"/>
      <c r="L50" s="5"/>
      <c r="M50" s="972" t="s">
        <v>90</v>
      </c>
      <c r="N50" s="972"/>
      <c r="O50" s="970" t="s">
        <v>94</v>
      </c>
      <c r="P50" s="971"/>
      <c r="Q50" s="970" t="s">
        <v>95</v>
      </c>
      <c r="R50" s="971"/>
      <c r="X50" s="972" t="s">
        <v>90</v>
      </c>
      <c r="Y50" s="972"/>
      <c r="Z50" s="970" t="s">
        <v>94</v>
      </c>
      <c r="AA50" s="971"/>
      <c r="AB50" s="970" t="s">
        <v>95</v>
      </c>
      <c r="AC50" s="971"/>
      <c r="AI50" s="5"/>
      <c r="AJ50" s="5"/>
      <c r="AK50" s="5"/>
      <c r="AL50" s="5"/>
      <c r="AM50" s="5"/>
      <c r="AN50" s="5"/>
      <c r="AO50" s="5"/>
      <c r="AP50" s="5"/>
      <c r="AQ50" s="5"/>
    </row>
    <row r="51" spans="2:43" s="1" customFormat="1" ht="20.45" customHeight="1" x14ac:dyDescent="0.3">
      <c r="B51" s="972"/>
      <c r="C51" s="972"/>
      <c r="D51" s="971"/>
      <c r="E51" s="971"/>
      <c r="F51" s="971"/>
      <c r="G51" s="971"/>
      <c r="L51" s="5"/>
      <c r="M51" s="972"/>
      <c r="N51" s="972"/>
      <c r="O51" s="971"/>
      <c r="P51" s="971"/>
      <c r="Q51" s="971"/>
      <c r="R51" s="971"/>
      <c r="X51" s="972"/>
      <c r="Y51" s="972"/>
      <c r="Z51" s="971"/>
      <c r="AA51" s="971"/>
      <c r="AB51" s="971"/>
      <c r="AC51" s="971"/>
      <c r="AI51" s="5"/>
      <c r="AJ51" s="5"/>
      <c r="AK51" s="5"/>
      <c r="AL51" s="5"/>
      <c r="AM51" s="5"/>
      <c r="AN51" s="5"/>
      <c r="AO51" s="5"/>
      <c r="AP51" s="5"/>
      <c r="AQ51" s="5"/>
    </row>
    <row r="52" spans="2:43" s="1" customFormat="1" ht="20.45" customHeight="1" x14ac:dyDescent="0.3">
      <c r="B52" s="972"/>
      <c r="C52" s="972"/>
      <c r="D52" s="971"/>
      <c r="E52" s="971"/>
      <c r="F52" s="971"/>
      <c r="G52" s="971"/>
      <c r="L52" s="5"/>
      <c r="M52" s="972"/>
      <c r="N52" s="972"/>
      <c r="O52" s="971"/>
      <c r="P52" s="971"/>
      <c r="Q52" s="971"/>
      <c r="R52" s="971"/>
      <c r="X52" s="972"/>
      <c r="Y52" s="972"/>
      <c r="Z52" s="971"/>
      <c r="AA52" s="971"/>
      <c r="AB52" s="971"/>
      <c r="AC52" s="971"/>
      <c r="AI52" s="5"/>
      <c r="AJ52" s="5"/>
      <c r="AK52" s="5"/>
      <c r="AL52" s="5"/>
      <c r="AM52" s="5"/>
      <c r="AN52" s="5"/>
      <c r="AO52" s="5"/>
      <c r="AP52" s="5"/>
      <c r="AQ52" s="5"/>
    </row>
    <row r="53" spans="2:43" s="1" customFormat="1" ht="20.45" customHeight="1" x14ac:dyDescent="0.3">
      <c r="B53" s="972" t="s">
        <v>91</v>
      </c>
      <c r="C53" s="972"/>
      <c r="D53" s="970" t="s">
        <v>96</v>
      </c>
      <c r="E53" s="971"/>
      <c r="F53" s="970" t="s">
        <v>97</v>
      </c>
      <c r="G53" s="971"/>
      <c r="L53" s="5"/>
      <c r="M53" s="972" t="s">
        <v>91</v>
      </c>
      <c r="N53" s="972"/>
      <c r="O53" s="970" t="s">
        <v>96</v>
      </c>
      <c r="P53" s="971"/>
      <c r="Q53" s="970" t="s">
        <v>97</v>
      </c>
      <c r="R53" s="971"/>
      <c r="X53" s="972" t="s">
        <v>91</v>
      </c>
      <c r="Y53" s="972"/>
      <c r="Z53" s="970" t="s">
        <v>96</v>
      </c>
      <c r="AA53" s="971"/>
      <c r="AB53" s="970" t="s">
        <v>97</v>
      </c>
      <c r="AC53" s="971"/>
      <c r="AI53" s="5"/>
      <c r="AJ53" s="5"/>
      <c r="AK53" s="5"/>
      <c r="AL53" s="5"/>
      <c r="AM53" s="5"/>
      <c r="AN53" s="5"/>
      <c r="AO53" s="5"/>
      <c r="AP53" s="5"/>
      <c r="AQ53" s="5"/>
    </row>
    <row r="54" spans="2:43" s="1" customFormat="1" ht="20.45" customHeight="1" x14ac:dyDescent="0.3">
      <c r="B54" s="972"/>
      <c r="C54" s="972"/>
      <c r="D54" s="971"/>
      <c r="E54" s="971"/>
      <c r="F54" s="971"/>
      <c r="G54" s="971"/>
      <c r="L54" s="5"/>
      <c r="M54" s="972"/>
      <c r="N54" s="972"/>
      <c r="O54" s="971"/>
      <c r="P54" s="971"/>
      <c r="Q54" s="971"/>
      <c r="R54" s="971"/>
      <c r="X54" s="972"/>
      <c r="Y54" s="972"/>
      <c r="Z54" s="971"/>
      <c r="AA54" s="971"/>
      <c r="AB54" s="971"/>
      <c r="AC54" s="971"/>
      <c r="AI54" s="5"/>
      <c r="AJ54" s="5"/>
      <c r="AK54" s="5"/>
      <c r="AL54" s="5"/>
      <c r="AM54" s="5"/>
      <c r="AN54" s="5"/>
      <c r="AO54" s="5"/>
      <c r="AP54" s="5"/>
      <c r="AQ54" s="5"/>
    </row>
    <row r="55" spans="2:43" s="1" customFormat="1" ht="20.45" customHeight="1" x14ac:dyDescent="0.3">
      <c r="B55" s="972"/>
      <c r="C55" s="972"/>
      <c r="D55" s="971"/>
      <c r="E55" s="971"/>
      <c r="F55" s="971"/>
      <c r="G55" s="971"/>
      <c r="L55" s="5"/>
      <c r="M55" s="972"/>
      <c r="N55" s="972"/>
      <c r="O55" s="971"/>
      <c r="P55" s="971"/>
      <c r="Q55" s="971"/>
      <c r="R55" s="971"/>
      <c r="X55" s="972"/>
      <c r="Y55" s="972"/>
      <c r="Z55" s="971"/>
      <c r="AA55" s="971"/>
      <c r="AB55" s="971"/>
      <c r="AC55" s="971"/>
      <c r="AI55" s="5"/>
      <c r="AJ55" s="5"/>
      <c r="AK55" s="5"/>
      <c r="AL55" s="5"/>
      <c r="AM55" s="5"/>
      <c r="AN55" s="5"/>
      <c r="AO55" s="5"/>
      <c r="AP55" s="5"/>
      <c r="AQ55" s="5"/>
    </row>
    <row r="56" spans="2:43" s="1" customFormat="1" x14ac:dyDescent="0.3">
      <c r="L56" s="5"/>
      <c r="AI56" s="5"/>
      <c r="AJ56" s="5"/>
      <c r="AK56" s="5"/>
      <c r="AL56" s="5"/>
      <c r="AM56" s="5"/>
      <c r="AN56" s="5"/>
      <c r="AO56" s="5"/>
      <c r="AP56" s="5"/>
      <c r="AQ56" s="5"/>
    </row>
    <row r="57" spans="2:43" s="5" customFormat="1" ht="27" x14ac:dyDescent="0.3">
      <c r="D57" s="224" t="s">
        <v>85</v>
      </c>
      <c r="E57" s="196">
        <v>2023</v>
      </c>
      <c r="F57" s="8"/>
      <c r="G57" s="227"/>
      <c r="H57" s="227"/>
      <c r="I57" s="227"/>
      <c r="O57" s="224" t="s">
        <v>85</v>
      </c>
      <c r="P57" s="196">
        <v>2024</v>
      </c>
      <c r="Q57" s="8"/>
      <c r="R57" s="227"/>
      <c r="S57" s="227"/>
      <c r="T57" s="227"/>
      <c r="Z57" s="224" t="s">
        <v>85</v>
      </c>
      <c r="AA57" s="196">
        <v>2025</v>
      </c>
      <c r="AB57" s="8"/>
      <c r="AC57" s="227"/>
      <c r="AD57" s="227"/>
      <c r="AE57" s="227"/>
    </row>
    <row r="58" spans="2:43" s="5" customFormat="1" x14ac:dyDescent="0.3">
      <c r="B58" s="955" t="s">
        <v>98</v>
      </c>
      <c r="C58" s="955"/>
      <c r="D58" s="228" t="str">
        <f>IF(F46="SODDISFACENTE",G58,H58)</f>
        <v>-0,4≤ɣ1≤-0,2</v>
      </c>
      <c r="E58" s="245"/>
      <c r="F58" s="8"/>
      <c r="G58" s="229" t="s">
        <v>99</v>
      </c>
      <c r="H58" s="229" t="s">
        <v>100</v>
      </c>
      <c r="I58" s="227"/>
      <c r="M58" s="955" t="s">
        <v>98</v>
      </c>
      <c r="N58" s="955"/>
      <c r="O58" s="228" t="str">
        <f>IF(Q46="SODDISFACENTE",R58,S58)</f>
        <v>-0,4≤ɣ1≤-0,2</v>
      </c>
      <c r="P58" s="20">
        <f t="shared" ref="P58:P59" si="2">E58</f>
        <v>0</v>
      </c>
      <c r="Q58" s="8"/>
      <c r="R58" s="229" t="s">
        <v>99</v>
      </c>
      <c r="S58" s="229" t="s">
        <v>100</v>
      </c>
      <c r="T58" s="227"/>
      <c r="X58" s="955" t="s">
        <v>98</v>
      </c>
      <c r="Y58" s="955"/>
      <c r="Z58" s="228" t="str">
        <f>IF(AB46="SODDISFACENTE",AC58,AD58)</f>
        <v>-0,4≤ɣ1≤-0,2</v>
      </c>
      <c r="AA58" s="20">
        <f t="shared" ref="AA58:AA59" si="3">P58</f>
        <v>0</v>
      </c>
      <c r="AB58" s="8"/>
      <c r="AC58" s="229" t="s">
        <v>99</v>
      </c>
      <c r="AD58" s="229" t="s">
        <v>100</v>
      </c>
      <c r="AE58" s="227"/>
    </row>
    <row r="59" spans="2:43" s="5" customFormat="1" x14ac:dyDescent="0.3">
      <c r="B59" s="955" t="s">
        <v>101</v>
      </c>
      <c r="C59" s="955"/>
      <c r="D59" s="228" t="str">
        <f>IF(F47="SODDISFACENTE",G59,H59)</f>
        <v>-0,3≤ɣ2≤-0,15</v>
      </c>
      <c r="E59" s="245"/>
      <c r="G59" s="229" t="s">
        <v>102</v>
      </c>
      <c r="H59" s="229" t="s">
        <v>103</v>
      </c>
      <c r="I59" s="227"/>
      <c r="M59" s="955" t="s">
        <v>101</v>
      </c>
      <c r="N59" s="955"/>
      <c r="O59" s="228" t="str">
        <f>IF(Q47="SODDISFACENTE",R59,S59)</f>
        <v>-0,3≤ɣ2≤-0,15</v>
      </c>
      <c r="P59" s="20">
        <f t="shared" si="2"/>
        <v>0</v>
      </c>
      <c r="R59" s="229" t="s">
        <v>102</v>
      </c>
      <c r="S59" s="229" t="s">
        <v>103</v>
      </c>
      <c r="T59" s="227"/>
      <c r="X59" s="955" t="s">
        <v>101</v>
      </c>
      <c r="Y59" s="955"/>
      <c r="Z59" s="228" t="str">
        <f>IF(AB47="SODDISFACENTE",AC59,AD59)</f>
        <v>-0,3≤ɣ2≤-0,15</v>
      </c>
      <c r="AA59" s="20">
        <f t="shared" si="3"/>
        <v>0</v>
      </c>
      <c r="AC59" s="229" t="s">
        <v>102</v>
      </c>
      <c r="AD59" s="229" t="s">
        <v>103</v>
      </c>
      <c r="AE59" s="227"/>
    </row>
    <row r="60" spans="2:43" s="5" customFormat="1" ht="30" x14ac:dyDescent="0.3">
      <c r="B60" s="955" t="s">
        <v>104</v>
      </c>
      <c r="C60" s="955"/>
      <c r="D60" s="20"/>
      <c r="E60" s="382" t="str">
        <f>IF(OR(E58="",E59=""),"compilazione incompleta",SUM(E58:E59))</f>
        <v>compilazione incompleta</v>
      </c>
      <c r="G60" s="227"/>
      <c r="H60" s="227"/>
      <c r="I60" s="227"/>
      <c r="M60" s="955" t="s">
        <v>104</v>
      </c>
      <c r="N60" s="955"/>
      <c r="O60" s="20"/>
      <c r="P60" s="138">
        <f>SUM(P58:P59)</f>
        <v>0</v>
      </c>
      <c r="R60" s="227"/>
      <c r="S60" s="227"/>
      <c r="T60" s="227"/>
      <c r="X60" s="955" t="s">
        <v>104</v>
      </c>
      <c r="Y60" s="955"/>
      <c r="Z60" s="20"/>
      <c r="AA60" s="138">
        <f>SUM(AA58:AA59)</f>
        <v>0</v>
      </c>
      <c r="AC60" s="227"/>
      <c r="AD60" s="227"/>
      <c r="AE60" s="227"/>
    </row>
    <row r="61" spans="2:43" s="5" customFormat="1" ht="30" x14ac:dyDescent="0.3">
      <c r="B61" s="955" t="s">
        <v>105</v>
      </c>
      <c r="C61" s="955"/>
      <c r="D61" s="20"/>
      <c r="E61" s="382" t="str">
        <f>IF(OR(E58="",E59=""),"compilazione incompleta",1+E60)</f>
        <v>compilazione incompleta</v>
      </c>
      <c r="M61" s="955" t="s">
        <v>105</v>
      </c>
      <c r="N61" s="955"/>
      <c r="O61" s="20"/>
      <c r="P61" s="138">
        <f>1+P60</f>
        <v>1</v>
      </c>
      <c r="X61" s="955" t="s">
        <v>105</v>
      </c>
      <c r="Y61" s="955"/>
      <c r="Z61" s="20"/>
      <c r="AA61" s="138">
        <f>1+AA60</f>
        <v>1</v>
      </c>
    </row>
    <row r="62" spans="2:43" s="1" customFormat="1" ht="15" customHeight="1" x14ac:dyDescent="0.3">
      <c r="B62" s="230"/>
      <c r="L62" s="5"/>
      <c r="M62" s="230"/>
      <c r="X62" s="230"/>
      <c r="AI62" s="5"/>
      <c r="AJ62" s="5"/>
      <c r="AK62" s="5"/>
      <c r="AL62" s="5"/>
      <c r="AM62" s="5"/>
      <c r="AN62" s="5"/>
      <c r="AO62" s="5"/>
      <c r="AP62" s="5"/>
      <c r="AQ62" s="5"/>
    </row>
    <row r="63" spans="2:43" s="1" customFormat="1" x14ac:dyDescent="0.3">
      <c r="B63" s="231"/>
      <c r="C63" s="232"/>
      <c r="D63" s="968" t="s">
        <v>106</v>
      </c>
      <c r="E63" s="969"/>
      <c r="F63" s="968" t="s">
        <v>95</v>
      </c>
      <c r="G63" s="969"/>
      <c r="L63" s="5"/>
      <c r="M63" s="231"/>
      <c r="N63" s="232"/>
      <c r="O63" s="968" t="s">
        <v>106</v>
      </c>
      <c r="P63" s="969"/>
      <c r="Q63" s="968" t="s">
        <v>95</v>
      </c>
      <c r="R63" s="969"/>
      <c r="X63" s="231"/>
      <c r="Y63" s="232"/>
      <c r="Z63" s="968" t="s">
        <v>106</v>
      </c>
      <c r="AA63" s="969"/>
      <c r="AB63" s="968" t="s">
        <v>95</v>
      </c>
      <c r="AC63" s="969"/>
      <c r="AI63" s="5"/>
      <c r="AJ63" s="5"/>
      <c r="AK63" s="5"/>
      <c r="AL63" s="5"/>
      <c r="AM63" s="5"/>
      <c r="AN63" s="5"/>
      <c r="AO63" s="5"/>
      <c r="AP63" s="5"/>
      <c r="AQ63" s="5"/>
    </row>
    <row r="64" spans="2:43" s="1" customFormat="1" x14ac:dyDescent="0.3">
      <c r="B64" s="968" t="s">
        <v>107</v>
      </c>
      <c r="C64" s="969"/>
      <c r="D64" s="991" t="s">
        <v>108</v>
      </c>
      <c r="E64" s="992"/>
      <c r="F64" s="991" t="s">
        <v>109</v>
      </c>
      <c r="G64" s="992"/>
      <c r="L64" s="5"/>
      <c r="M64" s="968" t="s">
        <v>107</v>
      </c>
      <c r="N64" s="969"/>
      <c r="O64" s="991" t="s">
        <v>108</v>
      </c>
      <c r="P64" s="992"/>
      <c r="Q64" s="991" t="s">
        <v>109</v>
      </c>
      <c r="R64" s="992"/>
      <c r="X64" s="968" t="s">
        <v>107</v>
      </c>
      <c r="Y64" s="969"/>
      <c r="Z64" s="991" t="s">
        <v>108</v>
      </c>
      <c r="AA64" s="992"/>
      <c r="AB64" s="991" t="s">
        <v>109</v>
      </c>
      <c r="AC64" s="992"/>
      <c r="AI64" s="5"/>
      <c r="AJ64" s="5"/>
      <c r="AK64" s="5"/>
      <c r="AL64" s="5"/>
      <c r="AM64" s="5"/>
      <c r="AN64" s="5"/>
      <c r="AO64" s="5"/>
      <c r="AP64" s="5"/>
      <c r="AQ64" s="5"/>
    </row>
    <row r="65" spans="2:43" s="1" customFormat="1" x14ac:dyDescent="0.3">
      <c r="B65" s="968" t="s">
        <v>97</v>
      </c>
      <c r="C65" s="969"/>
      <c r="D65" s="991" t="s">
        <v>110</v>
      </c>
      <c r="E65" s="992"/>
      <c r="F65" s="991" t="s">
        <v>111</v>
      </c>
      <c r="G65" s="992"/>
      <c r="H65" s="8"/>
      <c r="L65" s="5"/>
      <c r="M65" s="968" t="s">
        <v>97</v>
      </c>
      <c r="N65" s="969"/>
      <c r="O65" s="991" t="s">
        <v>110</v>
      </c>
      <c r="P65" s="992"/>
      <c r="Q65" s="991" t="s">
        <v>111</v>
      </c>
      <c r="R65" s="992"/>
      <c r="S65" s="8"/>
      <c r="X65" s="968" t="s">
        <v>97</v>
      </c>
      <c r="Y65" s="969"/>
      <c r="Z65" s="991" t="s">
        <v>110</v>
      </c>
      <c r="AA65" s="992"/>
      <c r="AB65" s="991" t="s">
        <v>111</v>
      </c>
      <c r="AC65" s="992"/>
      <c r="AD65" s="8"/>
      <c r="AI65" s="5"/>
      <c r="AJ65" s="5"/>
      <c r="AK65" s="5"/>
      <c r="AL65" s="5"/>
      <c r="AM65" s="5"/>
      <c r="AN65" s="5"/>
      <c r="AO65" s="5"/>
      <c r="AP65" s="5"/>
      <c r="AQ65" s="5"/>
    </row>
    <row r="66" spans="2:43" s="1" customFormat="1" ht="15" customHeight="1" x14ac:dyDescent="0.3">
      <c r="L66" s="5"/>
      <c r="AI66" s="5"/>
      <c r="AJ66" s="5"/>
      <c r="AK66" s="5"/>
      <c r="AL66" s="5"/>
      <c r="AM66" s="5"/>
      <c r="AN66" s="5"/>
      <c r="AO66" s="5"/>
      <c r="AP66" s="5"/>
      <c r="AQ66" s="5"/>
    </row>
    <row r="67" spans="2:43" s="5" customFormat="1" ht="27" x14ac:dyDescent="0.3">
      <c r="D67" s="224" t="s">
        <v>85</v>
      </c>
      <c r="E67" s="196">
        <v>2023</v>
      </c>
      <c r="F67" s="8"/>
      <c r="O67" s="224" t="s">
        <v>85</v>
      </c>
      <c r="P67" s="196">
        <v>2024</v>
      </c>
      <c r="Q67" s="8"/>
      <c r="Z67" s="224" t="s">
        <v>85</v>
      </c>
      <c r="AA67" s="196">
        <v>2025</v>
      </c>
      <c r="AB67" s="8"/>
    </row>
    <row r="68" spans="2:43" s="5" customFormat="1" x14ac:dyDescent="0.3">
      <c r="B68" s="993" t="s">
        <v>66</v>
      </c>
      <c r="C68" s="993"/>
      <c r="D68" s="233" t="s">
        <v>112</v>
      </c>
      <c r="E68" s="20">
        <f>IF(D58=H58,IF(D59=G58,0.3,0.4),IF(D59=G59,0.1,0.2))</f>
        <v>0.4</v>
      </c>
      <c r="F68" s="8"/>
      <c r="M68" s="993" t="s">
        <v>66</v>
      </c>
      <c r="N68" s="993"/>
      <c r="O68" s="233" t="s">
        <v>112</v>
      </c>
      <c r="P68" s="20">
        <f>IF(O58=S58,IF(O59=R58,0.3,0.4),IF(O59=R59,0.1,0.2))</f>
        <v>0.4</v>
      </c>
      <c r="Q68" s="8"/>
      <c r="X68" s="993" t="s">
        <v>66</v>
      </c>
      <c r="Y68" s="993"/>
      <c r="Z68" s="233" t="s">
        <v>112</v>
      </c>
      <c r="AA68" s="20">
        <f>IF(Z58=AD58,IF(Z59=AC58,0.3,0.4),IF(Z59=AC59,0.1,0.2))</f>
        <v>0.4</v>
      </c>
      <c r="AB68" s="8"/>
    </row>
    <row r="69" spans="2:43" s="5" customFormat="1" x14ac:dyDescent="0.3">
      <c r="B69" s="234"/>
      <c r="C69" s="234"/>
      <c r="D69" s="235"/>
      <c r="F69" s="8"/>
      <c r="M69" s="234"/>
      <c r="N69" s="234"/>
      <c r="O69" s="235"/>
      <c r="Q69" s="8"/>
      <c r="X69" s="234"/>
      <c r="Y69" s="234"/>
      <c r="Z69" s="235"/>
      <c r="AB69" s="8"/>
    </row>
    <row r="70" spans="2:43" s="5" customFormat="1" x14ac:dyDescent="0.3">
      <c r="B70" s="966" t="s">
        <v>113</v>
      </c>
      <c r="C70" s="966"/>
      <c r="D70" s="966"/>
      <c r="E70" s="966"/>
      <c r="F70" s="966"/>
      <c r="G70" s="241"/>
      <c r="M70" s="966" t="s">
        <v>113</v>
      </c>
      <c r="N70" s="966"/>
      <c r="O70" s="966"/>
      <c r="P70" s="966"/>
      <c r="Q70" s="966"/>
      <c r="R70" s="241"/>
      <c r="X70" s="966" t="s">
        <v>113</v>
      </c>
      <c r="Y70" s="966"/>
      <c r="Z70" s="966"/>
      <c r="AA70" s="966"/>
      <c r="AB70" s="966"/>
      <c r="AC70" s="241"/>
    </row>
    <row r="71" spans="2:43" s="5" customFormat="1" x14ac:dyDescent="0.3">
      <c r="B71" s="234"/>
      <c r="C71" s="234"/>
      <c r="D71" s="235"/>
      <c r="F71" s="8"/>
      <c r="M71" s="234"/>
      <c r="N71" s="234"/>
      <c r="O71" s="235"/>
      <c r="Q71" s="8"/>
      <c r="X71" s="234"/>
      <c r="Y71" s="234"/>
      <c r="Z71" s="235"/>
      <c r="AB71" s="8"/>
    </row>
    <row r="72" spans="2:43" s="5" customFormat="1" x14ac:dyDescent="0.3">
      <c r="B72" s="966" t="s">
        <v>114</v>
      </c>
      <c r="C72" s="966"/>
      <c r="D72" s="966"/>
      <c r="E72" s="966"/>
      <c r="F72" s="966"/>
      <c r="G72" s="20">
        <f>IN_Par_22!$G$71</f>
        <v>2</v>
      </c>
      <c r="I72" s="8"/>
      <c r="M72" s="966" t="s">
        <v>114</v>
      </c>
      <c r="N72" s="966"/>
      <c r="O72" s="966"/>
      <c r="P72" s="966"/>
      <c r="Q72" s="966"/>
      <c r="R72" s="20">
        <f>IN_Par_22!$G$71</f>
        <v>2</v>
      </c>
      <c r="T72" s="8"/>
      <c r="X72" s="966" t="s">
        <v>114</v>
      </c>
      <c r="Y72" s="966"/>
      <c r="Z72" s="966"/>
      <c r="AA72" s="966"/>
      <c r="AB72" s="966"/>
      <c r="AC72" s="20">
        <f>IN_Par_22!$G$71</f>
        <v>2</v>
      </c>
      <c r="AE72" s="8"/>
    </row>
    <row r="73" spans="2:43" s="5" customFormat="1" x14ac:dyDescent="0.3">
      <c r="B73" s="234"/>
      <c r="C73" s="234"/>
      <c r="D73" s="235"/>
      <c r="F73" s="8"/>
      <c r="M73" s="234"/>
      <c r="N73" s="234"/>
      <c r="O73" s="235"/>
      <c r="Q73" s="8"/>
      <c r="X73" s="234"/>
      <c r="Y73" s="234"/>
      <c r="Z73" s="235"/>
      <c r="AB73" s="8"/>
    </row>
    <row r="74" spans="2:43" s="5" customFormat="1" x14ac:dyDescent="0.3">
      <c r="D74" s="998" t="s">
        <v>85</v>
      </c>
      <c r="E74" s="982">
        <v>2023</v>
      </c>
      <c r="F74" s="982"/>
      <c r="G74" s="982"/>
      <c r="H74" s="982"/>
      <c r="I74" s="982"/>
      <c r="O74" s="998" t="s">
        <v>85</v>
      </c>
      <c r="P74" s="982">
        <v>2024</v>
      </c>
      <c r="Q74" s="982"/>
      <c r="R74" s="982"/>
      <c r="S74" s="982"/>
      <c r="T74" s="982"/>
      <c r="Z74" s="998" t="s">
        <v>85</v>
      </c>
      <c r="AA74" s="982">
        <v>2025</v>
      </c>
      <c r="AB74" s="982"/>
      <c r="AC74" s="982"/>
      <c r="AD74" s="982"/>
      <c r="AE74" s="982"/>
    </row>
    <row r="75" spans="2:43" s="5" customFormat="1" x14ac:dyDescent="0.3">
      <c r="D75" s="999"/>
      <c r="E75" s="236" t="str">
        <f>$D$9</f>
        <v/>
      </c>
      <c r="F75" s="236" t="str">
        <f>$D$10</f>
        <v/>
      </c>
      <c r="G75" s="236" t="str">
        <f>$D$11</f>
        <v>-</v>
      </c>
      <c r="H75" s="236">
        <f>$D$12</f>
        <v>0</v>
      </c>
      <c r="I75" s="236" t="s">
        <v>80</v>
      </c>
      <c r="O75" s="999"/>
      <c r="P75" s="236" t="str">
        <f>$D$9</f>
        <v/>
      </c>
      <c r="Q75" s="236" t="str">
        <f>$D$10</f>
        <v/>
      </c>
      <c r="R75" s="236" t="str">
        <f>$D$11</f>
        <v>-</v>
      </c>
      <c r="S75" s="236">
        <f>$D$12</f>
        <v>0</v>
      </c>
      <c r="T75" s="236" t="s">
        <v>80</v>
      </c>
      <c r="Z75" s="999"/>
      <c r="AA75" s="236" t="str">
        <f>$D$9</f>
        <v/>
      </c>
      <c r="AB75" s="236" t="str">
        <f>$D$10</f>
        <v/>
      </c>
      <c r="AC75" s="236" t="str">
        <f>$D$11</f>
        <v>-</v>
      </c>
      <c r="AD75" s="236">
        <f>$D$12</f>
        <v>0</v>
      </c>
      <c r="AE75" s="236" t="s">
        <v>80</v>
      </c>
    </row>
    <row r="76" spans="2:43" s="5" customFormat="1" x14ac:dyDescent="0.3">
      <c r="B76" s="955" t="s">
        <v>81</v>
      </c>
      <c r="C76" s="955"/>
      <c r="D76" s="233" t="s">
        <v>115</v>
      </c>
      <c r="E76" s="245"/>
      <c r="F76" s="245"/>
      <c r="G76" s="245"/>
      <c r="H76" s="245"/>
      <c r="I76" s="245"/>
      <c r="M76" s="955" t="s">
        <v>81</v>
      </c>
      <c r="N76" s="955"/>
      <c r="O76" s="233" t="s">
        <v>115</v>
      </c>
      <c r="P76" s="245"/>
      <c r="Q76" s="245"/>
      <c r="R76" s="245"/>
      <c r="S76" s="245"/>
      <c r="T76" s="245"/>
      <c r="X76" s="955" t="s">
        <v>81</v>
      </c>
      <c r="Y76" s="955"/>
      <c r="Z76" s="233" t="s">
        <v>115</v>
      </c>
      <c r="AA76" s="245"/>
      <c r="AB76" s="245"/>
      <c r="AC76" s="245"/>
      <c r="AD76" s="245"/>
      <c r="AE76" s="245"/>
    </row>
    <row r="77" spans="2:43" s="1" customFormat="1" x14ac:dyDescent="0.3">
      <c r="L77" s="5"/>
      <c r="AI77" s="5"/>
      <c r="AJ77" s="5"/>
      <c r="AK77" s="5"/>
      <c r="AL77" s="5"/>
      <c r="AM77" s="5"/>
      <c r="AN77" s="5"/>
      <c r="AO77" s="5"/>
      <c r="AP77" s="5"/>
      <c r="AQ77" s="5"/>
    </row>
    <row r="78" spans="2:43" s="5" customFormat="1" x14ac:dyDescent="0.3">
      <c r="B78" s="956" t="s">
        <v>116</v>
      </c>
      <c r="C78" s="957"/>
      <c r="D78" s="957"/>
      <c r="E78" s="957"/>
      <c r="F78" s="957"/>
      <c r="G78" s="957"/>
      <c r="H78" s="957"/>
      <c r="I78" s="957"/>
      <c r="J78" s="957"/>
      <c r="K78" s="958"/>
      <c r="M78" s="956" t="s">
        <v>116</v>
      </c>
      <c r="N78" s="957"/>
      <c r="O78" s="957"/>
      <c r="P78" s="957"/>
      <c r="Q78" s="957"/>
      <c r="R78" s="957"/>
      <c r="S78" s="957"/>
      <c r="T78" s="957"/>
      <c r="U78" s="957"/>
      <c r="V78" s="958"/>
      <c r="W78" s="248"/>
      <c r="X78" s="956" t="s">
        <v>116</v>
      </c>
      <c r="Y78" s="957"/>
      <c r="Z78" s="957"/>
      <c r="AA78" s="957"/>
      <c r="AB78" s="957"/>
      <c r="AC78" s="957"/>
      <c r="AD78" s="957"/>
      <c r="AE78" s="957"/>
      <c r="AF78" s="957"/>
      <c r="AG78" s="958"/>
      <c r="AH78" s="248"/>
    </row>
    <row r="79" spans="2:43" s="5" customFormat="1" x14ac:dyDescent="0.3"/>
    <row r="80" spans="2:43" s="5" customFormat="1" ht="29.25" customHeight="1" x14ac:dyDescent="0.3">
      <c r="B80" s="997" t="s">
        <v>117</v>
      </c>
      <c r="C80" s="997"/>
      <c r="D80" s="994" t="str">
        <f>IF(OR(E58="",E59=""),"compilazione incompleta",IF(E61&lt;=0.5,"LIVELLO INSODDISFACENTE O INTERMEDIO","LIVELLO AVANZATO"))</f>
        <v>compilazione incompleta</v>
      </c>
      <c r="E80" s="994"/>
      <c r="M80" s="997" t="s">
        <v>117</v>
      </c>
      <c r="N80" s="997"/>
      <c r="O80" s="994" t="str">
        <f>IF(P61&lt;=0.5,"LIVELLO INSODDISFACENTE O INTERMEDIO","LIVELLO AVANZATO")</f>
        <v>LIVELLO AVANZATO</v>
      </c>
      <c r="P80" s="994"/>
      <c r="X80" s="997" t="s">
        <v>117</v>
      </c>
      <c r="Y80" s="997"/>
      <c r="Z80" s="994" t="str">
        <f>IF(AA61&lt;=0.5,"LIVELLO INSODDISFACENTE O INTERMEDIO","LIVELLO AVANZATO")</f>
        <v>LIVELLO AVANZATO</v>
      </c>
      <c r="AA80" s="994"/>
    </row>
    <row r="81" spans="2:43" s="5" customFormat="1" x14ac:dyDescent="0.3"/>
    <row r="82" spans="2:43" s="5" customFormat="1" x14ac:dyDescent="0.3">
      <c r="E82" s="138">
        <v>2021</v>
      </c>
      <c r="J82" s="8"/>
      <c r="P82" s="138">
        <v>2022</v>
      </c>
      <c r="U82" s="8"/>
      <c r="AA82" s="138">
        <v>2023</v>
      </c>
      <c r="AF82" s="8"/>
    </row>
    <row r="83" spans="2:43" s="5" customFormat="1" ht="19.5" x14ac:dyDescent="0.4">
      <c r="B83" s="967" t="s">
        <v>118</v>
      </c>
      <c r="C83" s="967"/>
      <c r="D83" s="20" t="s">
        <v>143</v>
      </c>
      <c r="E83" s="246"/>
      <c r="J83" s="8"/>
      <c r="M83" s="967" t="s">
        <v>118</v>
      </c>
      <c r="N83" s="967"/>
      <c r="O83" s="20" t="s">
        <v>144</v>
      </c>
      <c r="P83" s="384" t="e">
        <f>PEF!F81</f>
        <v>#REF!</v>
      </c>
      <c r="U83" s="8"/>
      <c r="X83" s="967" t="s">
        <v>118</v>
      </c>
      <c r="Y83" s="967"/>
      <c r="Z83" s="20" t="s">
        <v>145</v>
      </c>
      <c r="AA83" s="384" t="e">
        <f>PEF!I81</f>
        <v>#REF!</v>
      </c>
      <c r="AF83" s="8"/>
    </row>
    <row r="84" spans="2:43" s="5" customFormat="1" ht="19.5" x14ac:dyDescent="0.4">
      <c r="B84" s="967"/>
      <c r="C84" s="967"/>
      <c r="D84" s="20" t="s">
        <v>146</v>
      </c>
      <c r="E84" s="246"/>
      <c r="J84" s="8"/>
      <c r="M84" s="967"/>
      <c r="N84" s="967"/>
      <c r="O84" s="20" t="s">
        <v>147</v>
      </c>
      <c r="P84" s="384" t="e">
        <f>PEF!F82</f>
        <v>#REF!</v>
      </c>
      <c r="U84" s="8"/>
      <c r="X84" s="967"/>
      <c r="Y84" s="967"/>
      <c r="Z84" s="20" t="s">
        <v>148</v>
      </c>
      <c r="AA84" s="384" t="e">
        <f>PEF!I82</f>
        <v>#REF!</v>
      </c>
      <c r="AF84" s="8"/>
    </row>
    <row r="85" spans="2:43" s="5" customFormat="1" ht="19.5" x14ac:dyDescent="0.4">
      <c r="B85" s="967"/>
      <c r="C85" s="967"/>
      <c r="D85" s="20" t="s">
        <v>149</v>
      </c>
      <c r="E85" s="237">
        <f>SUM(E83:E84)</f>
        <v>0</v>
      </c>
      <c r="J85" s="8"/>
      <c r="M85" s="967"/>
      <c r="N85" s="967"/>
      <c r="O85" s="20" t="s">
        <v>150</v>
      </c>
      <c r="P85" s="237" t="e">
        <f>SUM(P83:P84)</f>
        <v>#REF!</v>
      </c>
      <c r="U85" s="8"/>
      <c r="X85" s="967"/>
      <c r="Y85" s="967"/>
      <c r="Z85" s="20" t="s">
        <v>151</v>
      </c>
      <c r="AA85" s="237" t="e">
        <f>SUM(AA83:AA84)</f>
        <v>#REF!</v>
      </c>
      <c r="AF85" s="8"/>
    </row>
    <row r="86" spans="2:43" s="5" customFormat="1" ht="19.5" x14ac:dyDescent="0.4">
      <c r="B86" s="967" t="s">
        <v>122</v>
      </c>
      <c r="C86" s="967"/>
      <c r="D86" s="20" t="s">
        <v>152</v>
      </c>
      <c r="E86" s="246"/>
      <c r="J86" s="8"/>
      <c r="M86" s="967" t="s">
        <v>122</v>
      </c>
      <c r="N86" s="967"/>
      <c r="O86" s="20" t="s">
        <v>153</v>
      </c>
      <c r="P86" s="237">
        <f>$E$86</f>
        <v>0</v>
      </c>
      <c r="U86" s="8"/>
      <c r="X86" s="967" t="s">
        <v>122</v>
      </c>
      <c r="Y86" s="967"/>
      <c r="Z86" s="20" t="s">
        <v>154</v>
      </c>
      <c r="AA86" s="237">
        <f>$P$86</f>
        <v>0</v>
      </c>
      <c r="AF86" s="8"/>
    </row>
    <row r="87" spans="2:43" s="5" customFormat="1" ht="18.75" x14ac:dyDescent="0.35">
      <c r="B87" s="955" t="s">
        <v>155</v>
      </c>
      <c r="C87" s="955"/>
      <c r="D87" s="955"/>
      <c r="E87" s="238" t="e">
        <f>(E85*100)/(E86*1000)</f>
        <v>#DIV/0!</v>
      </c>
      <c r="G87" s="8"/>
      <c r="J87" s="8"/>
      <c r="M87" s="955" t="s">
        <v>156</v>
      </c>
      <c r="N87" s="955"/>
      <c r="O87" s="955"/>
      <c r="P87" s="238" t="e">
        <f>(P85*100)/(P86*1000)</f>
        <v>#REF!</v>
      </c>
      <c r="R87" s="8"/>
      <c r="U87" s="8"/>
      <c r="X87" s="955" t="s">
        <v>157</v>
      </c>
      <c r="Y87" s="955"/>
      <c r="Z87" s="955"/>
      <c r="AA87" s="238" t="e">
        <f>(AA85*100)/(AA86*1000)</f>
        <v>#REF!</v>
      </c>
      <c r="AC87" s="8"/>
      <c r="AF87" s="8"/>
    </row>
    <row r="88" spans="2:43" s="5" customFormat="1" x14ac:dyDescent="0.3">
      <c r="B88" s="966" t="s">
        <v>125</v>
      </c>
      <c r="C88" s="966"/>
      <c r="D88" s="966"/>
      <c r="E88" s="247"/>
      <c r="G88" s="8"/>
      <c r="J88" s="8"/>
      <c r="M88" s="966" t="s">
        <v>125</v>
      </c>
      <c r="N88" s="966"/>
      <c r="O88" s="966"/>
      <c r="P88" s="256">
        <f>$E$88</f>
        <v>0</v>
      </c>
      <c r="U88" s="8"/>
      <c r="X88" s="966" t="s">
        <v>125</v>
      </c>
      <c r="Y88" s="966"/>
      <c r="Z88" s="966"/>
      <c r="AA88" s="256">
        <f>$P$88</f>
        <v>0</v>
      </c>
      <c r="AF88" s="8"/>
    </row>
    <row r="89" spans="2:43" s="1" customFormat="1" x14ac:dyDescent="0.3">
      <c r="L89" s="5"/>
      <c r="AI89" s="5"/>
      <c r="AJ89" s="5"/>
      <c r="AK89" s="5"/>
      <c r="AL89" s="5"/>
      <c r="AM89" s="5"/>
      <c r="AN89" s="5"/>
      <c r="AO89" s="5"/>
      <c r="AP89" s="5"/>
      <c r="AQ89" s="5"/>
    </row>
    <row r="90" spans="2:43" s="1" customFormat="1" x14ac:dyDescent="0.3">
      <c r="B90" s="206"/>
      <c r="C90" s="206"/>
      <c r="D90" s="973" t="s">
        <v>126</v>
      </c>
      <c r="E90" s="973"/>
      <c r="F90" s="973" t="s">
        <v>127</v>
      </c>
      <c r="G90" s="973"/>
      <c r="L90" s="5"/>
      <c r="M90" s="206"/>
      <c r="N90" s="206"/>
      <c r="O90" s="973" t="s">
        <v>126</v>
      </c>
      <c r="P90" s="973"/>
      <c r="Q90" s="973" t="s">
        <v>127</v>
      </c>
      <c r="R90" s="973"/>
      <c r="X90" s="206"/>
      <c r="Y90" s="206"/>
      <c r="Z90" s="973" t="s">
        <v>126</v>
      </c>
      <c r="AA90" s="973"/>
      <c r="AB90" s="973" t="s">
        <v>127</v>
      </c>
      <c r="AC90" s="973"/>
      <c r="AI90" s="5"/>
      <c r="AJ90" s="5"/>
      <c r="AK90" s="5"/>
      <c r="AL90" s="5"/>
      <c r="AM90" s="5"/>
      <c r="AN90" s="5"/>
      <c r="AO90" s="5"/>
      <c r="AP90" s="5"/>
      <c r="AQ90" s="5"/>
    </row>
    <row r="91" spans="2:43" s="1" customFormat="1" x14ac:dyDescent="0.3">
      <c r="B91" s="207"/>
      <c r="C91" s="206"/>
      <c r="D91" s="973"/>
      <c r="E91" s="973"/>
      <c r="F91" s="973"/>
      <c r="G91" s="973"/>
      <c r="L91" s="5"/>
      <c r="M91" s="207"/>
      <c r="N91" s="206"/>
      <c r="O91" s="973"/>
      <c r="P91" s="973"/>
      <c r="Q91" s="973"/>
      <c r="R91" s="973"/>
      <c r="X91" s="207"/>
      <c r="Y91" s="206"/>
      <c r="Z91" s="973"/>
      <c r="AA91" s="973"/>
      <c r="AB91" s="973"/>
      <c r="AC91" s="973"/>
      <c r="AI91" s="5"/>
      <c r="AJ91" s="5"/>
      <c r="AK91" s="5"/>
      <c r="AL91" s="5"/>
      <c r="AM91" s="5"/>
      <c r="AN91" s="5"/>
      <c r="AO91" s="5"/>
      <c r="AP91" s="5"/>
      <c r="AQ91" s="5"/>
    </row>
    <row r="92" spans="2:43" s="1" customFormat="1" x14ac:dyDescent="0.3">
      <c r="B92" s="974" t="s">
        <v>128</v>
      </c>
      <c r="C92" s="975" t="s">
        <v>129</v>
      </c>
      <c r="D92" s="976" t="s">
        <v>130</v>
      </c>
      <c r="E92" s="977"/>
      <c r="F92" s="976" t="s">
        <v>131</v>
      </c>
      <c r="G92" s="977"/>
      <c r="L92" s="5"/>
      <c r="M92" s="974" t="s">
        <v>128</v>
      </c>
      <c r="N92" s="975" t="s">
        <v>129</v>
      </c>
      <c r="O92" s="976" t="s">
        <v>130</v>
      </c>
      <c r="P92" s="977"/>
      <c r="Q92" s="976" t="s">
        <v>131</v>
      </c>
      <c r="R92" s="977"/>
      <c r="X92" s="974" t="s">
        <v>128</v>
      </c>
      <c r="Y92" s="975" t="s">
        <v>129</v>
      </c>
      <c r="Z92" s="976" t="s">
        <v>130</v>
      </c>
      <c r="AA92" s="977"/>
      <c r="AB92" s="976" t="s">
        <v>131</v>
      </c>
      <c r="AC92" s="977"/>
      <c r="AI92" s="5"/>
      <c r="AJ92" s="5"/>
      <c r="AK92" s="5"/>
      <c r="AL92" s="5"/>
      <c r="AM92" s="5"/>
      <c r="AN92" s="5"/>
      <c r="AO92" s="5"/>
      <c r="AP92" s="5"/>
      <c r="AQ92" s="5"/>
    </row>
    <row r="93" spans="2:43" s="1" customFormat="1" x14ac:dyDescent="0.3">
      <c r="B93" s="974"/>
      <c r="C93" s="975"/>
      <c r="D93" s="978"/>
      <c r="E93" s="978"/>
      <c r="F93" s="978"/>
      <c r="G93" s="978"/>
      <c r="L93" s="5"/>
      <c r="M93" s="974"/>
      <c r="N93" s="975"/>
      <c r="O93" s="978"/>
      <c r="P93" s="978"/>
      <c r="Q93" s="978"/>
      <c r="R93" s="978"/>
      <c r="X93" s="974"/>
      <c r="Y93" s="975"/>
      <c r="Z93" s="978"/>
      <c r="AA93" s="978"/>
      <c r="AB93" s="978"/>
      <c r="AC93" s="978"/>
      <c r="AI93" s="5"/>
      <c r="AJ93" s="5"/>
      <c r="AK93" s="5"/>
      <c r="AL93" s="5"/>
      <c r="AM93" s="5"/>
      <c r="AN93" s="5"/>
      <c r="AO93" s="5"/>
      <c r="AP93" s="5"/>
      <c r="AQ93" s="5"/>
    </row>
    <row r="94" spans="2:43" s="1" customFormat="1" x14ac:dyDescent="0.3">
      <c r="B94" s="974"/>
      <c r="C94" s="975"/>
      <c r="D94" s="978"/>
      <c r="E94" s="978"/>
      <c r="F94" s="978"/>
      <c r="G94" s="978"/>
      <c r="L94" s="5"/>
      <c r="M94" s="974"/>
      <c r="N94" s="975"/>
      <c r="O94" s="978"/>
      <c r="P94" s="978"/>
      <c r="Q94" s="978"/>
      <c r="R94" s="978"/>
      <c r="X94" s="974"/>
      <c r="Y94" s="975"/>
      <c r="Z94" s="978"/>
      <c r="AA94" s="978"/>
      <c r="AB94" s="978"/>
      <c r="AC94" s="978"/>
      <c r="AI94" s="5"/>
      <c r="AJ94" s="5"/>
      <c r="AK94" s="5"/>
      <c r="AL94" s="5"/>
      <c r="AM94" s="5"/>
      <c r="AN94" s="5"/>
      <c r="AO94" s="5"/>
      <c r="AP94" s="5"/>
      <c r="AQ94" s="5"/>
    </row>
    <row r="95" spans="2:43" s="1" customFormat="1" x14ac:dyDescent="0.3">
      <c r="B95" s="974"/>
      <c r="C95" s="975"/>
      <c r="D95" s="978"/>
      <c r="E95" s="978"/>
      <c r="F95" s="978"/>
      <c r="G95" s="978"/>
      <c r="L95" s="5"/>
      <c r="M95" s="974"/>
      <c r="N95" s="975"/>
      <c r="O95" s="978"/>
      <c r="P95" s="978"/>
      <c r="Q95" s="978"/>
      <c r="R95" s="978"/>
      <c r="X95" s="974"/>
      <c r="Y95" s="975"/>
      <c r="Z95" s="978"/>
      <c r="AA95" s="978"/>
      <c r="AB95" s="978"/>
      <c r="AC95" s="978"/>
      <c r="AI95" s="5"/>
      <c r="AJ95" s="5"/>
      <c r="AK95" s="5"/>
      <c r="AL95" s="5"/>
      <c r="AM95" s="5"/>
      <c r="AN95" s="5"/>
      <c r="AO95" s="5"/>
      <c r="AP95" s="5"/>
      <c r="AQ95" s="5"/>
    </row>
    <row r="96" spans="2:43" s="1" customFormat="1" x14ac:dyDescent="0.3">
      <c r="B96" s="974"/>
      <c r="C96" s="975"/>
      <c r="D96" s="978"/>
      <c r="E96" s="978"/>
      <c r="F96" s="978"/>
      <c r="G96" s="978"/>
      <c r="L96" s="5"/>
      <c r="M96" s="974"/>
      <c r="N96" s="975"/>
      <c r="O96" s="978"/>
      <c r="P96" s="978"/>
      <c r="Q96" s="978"/>
      <c r="R96" s="978"/>
      <c r="X96" s="974"/>
      <c r="Y96" s="975"/>
      <c r="Z96" s="978"/>
      <c r="AA96" s="978"/>
      <c r="AB96" s="978"/>
      <c r="AC96" s="978"/>
      <c r="AI96" s="5"/>
      <c r="AJ96" s="5"/>
      <c r="AK96" s="5"/>
      <c r="AL96" s="5"/>
      <c r="AM96" s="5"/>
      <c r="AN96" s="5"/>
      <c r="AO96" s="5"/>
      <c r="AP96" s="5"/>
      <c r="AQ96" s="5"/>
    </row>
    <row r="97" spans="2:43" s="1" customFormat="1" x14ac:dyDescent="0.3">
      <c r="B97" s="974"/>
      <c r="C97" s="975" t="s">
        <v>132</v>
      </c>
      <c r="D97" s="976" t="s">
        <v>131</v>
      </c>
      <c r="E97" s="977"/>
      <c r="F97" s="976" t="s">
        <v>133</v>
      </c>
      <c r="G97" s="977"/>
      <c r="L97" s="5"/>
      <c r="M97" s="974"/>
      <c r="N97" s="975" t="s">
        <v>132</v>
      </c>
      <c r="O97" s="976" t="s">
        <v>131</v>
      </c>
      <c r="P97" s="977"/>
      <c r="Q97" s="976" t="s">
        <v>133</v>
      </c>
      <c r="R97" s="977"/>
      <c r="X97" s="974"/>
      <c r="Y97" s="975" t="s">
        <v>132</v>
      </c>
      <c r="Z97" s="976" t="s">
        <v>131</v>
      </c>
      <c r="AA97" s="977"/>
      <c r="AB97" s="976" t="s">
        <v>133</v>
      </c>
      <c r="AC97" s="977"/>
      <c r="AI97" s="5"/>
      <c r="AJ97" s="5"/>
      <c r="AK97" s="5"/>
      <c r="AL97" s="5"/>
      <c r="AM97" s="5"/>
      <c r="AN97" s="5"/>
      <c r="AO97" s="5"/>
      <c r="AP97" s="5"/>
      <c r="AQ97" s="5"/>
    </row>
    <row r="98" spans="2:43" s="1" customFormat="1" x14ac:dyDescent="0.3">
      <c r="B98" s="974"/>
      <c r="C98" s="975"/>
      <c r="D98" s="978"/>
      <c r="E98" s="978"/>
      <c r="F98" s="978"/>
      <c r="G98" s="978"/>
      <c r="L98" s="5"/>
      <c r="M98" s="974"/>
      <c r="N98" s="975"/>
      <c r="O98" s="978"/>
      <c r="P98" s="978"/>
      <c r="Q98" s="978"/>
      <c r="R98" s="978"/>
      <c r="X98" s="974"/>
      <c r="Y98" s="975"/>
      <c r="Z98" s="978"/>
      <c r="AA98" s="978"/>
      <c r="AB98" s="978"/>
      <c r="AC98" s="978"/>
      <c r="AI98" s="5"/>
      <c r="AJ98" s="5"/>
      <c r="AK98" s="5"/>
      <c r="AL98" s="5"/>
      <c r="AM98" s="5"/>
      <c r="AN98" s="5"/>
      <c r="AO98" s="5"/>
      <c r="AP98" s="5"/>
      <c r="AQ98" s="5"/>
    </row>
    <row r="99" spans="2:43" s="1" customFormat="1" x14ac:dyDescent="0.3">
      <c r="B99" s="974"/>
      <c r="C99" s="975"/>
      <c r="D99" s="978"/>
      <c r="E99" s="978"/>
      <c r="F99" s="978"/>
      <c r="G99" s="978"/>
      <c r="L99" s="5"/>
      <c r="M99" s="974"/>
      <c r="N99" s="975"/>
      <c r="O99" s="978"/>
      <c r="P99" s="978"/>
      <c r="Q99" s="978"/>
      <c r="R99" s="978"/>
      <c r="X99" s="974"/>
      <c r="Y99" s="975"/>
      <c r="Z99" s="978"/>
      <c r="AA99" s="978"/>
      <c r="AB99" s="978"/>
      <c r="AC99" s="978"/>
      <c r="AI99" s="5"/>
      <c r="AJ99" s="5"/>
      <c r="AK99" s="5"/>
      <c r="AL99" s="5"/>
      <c r="AM99" s="5"/>
      <c r="AN99" s="5"/>
      <c r="AO99" s="5"/>
      <c r="AP99" s="5"/>
      <c r="AQ99" s="5"/>
    </row>
    <row r="100" spans="2:43" s="1" customFormat="1" x14ac:dyDescent="0.3">
      <c r="B100" s="974"/>
      <c r="C100" s="975"/>
      <c r="D100" s="978"/>
      <c r="E100" s="978"/>
      <c r="F100" s="978"/>
      <c r="G100" s="978"/>
      <c r="L100" s="5"/>
      <c r="M100" s="974"/>
      <c r="N100" s="975"/>
      <c r="O100" s="978"/>
      <c r="P100" s="978"/>
      <c r="Q100" s="978"/>
      <c r="R100" s="978"/>
      <c r="X100" s="974"/>
      <c r="Y100" s="975"/>
      <c r="Z100" s="978"/>
      <c r="AA100" s="978"/>
      <c r="AB100" s="978"/>
      <c r="AC100" s="978"/>
      <c r="AI100" s="5"/>
      <c r="AJ100" s="5"/>
      <c r="AK100" s="5"/>
      <c r="AL100" s="5"/>
      <c r="AM100" s="5"/>
      <c r="AN100" s="5"/>
      <c r="AO100" s="5"/>
      <c r="AP100" s="5"/>
      <c r="AQ100" s="5"/>
    </row>
    <row r="101" spans="2:43" s="1" customFormat="1" x14ac:dyDescent="0.3">
      <c r="B101" s="974"/>
      <c r="C101" s="975"/>
      <c r="D101" s="978"/>
      <c r="E101" s="978"/>
      <c r="F101" s="978"/>
      <c r="G101" s="978"/>
      <c r="H101" s="8"/>
      <c r="I101" s="220"/>
      <c r="L101" s="5"/>
      <c r="M101" s="974"/>
      <c r="N101" s="975"/>
      <c r="O101" s="978"/>
      <c r="P101" s="978"/>
      <c r="Q101" s="978"/>
      <c r="R101" s="978"/>
      <c r="S101" s="8"/>
      <c r="T101" s="220"/>
      <c r="X101" s="974"/>
      <c r="Y101" s="975"/>
      <c r="Z101" s="978"/>
      <c r="AA101" s="978"/>
      <c r="AB101" s="978"/>
      <c r="AC101" s="978"/>
      <c r="AD101" s="8"/>
      <c r="AE101" s="220"/>
      <c r="AI101" s="5"/>
      <c r="AJ101" s="5"/>
      <c r="AK101" s="5"/>
      <c r="AL101" s="5"/>
      <c r="AM101" s="5"/>
      <c r="AN101" s="5"/>
      <c r="AO101" s="5"/>
      <c r="AP101" s="5"/>
      <c r="AQ101" s="5"/>
    </row>
    <row r="102" spans="2:43" s="1" customFormat="1" x14ac:dyDescent="0.3">
      <c r="L102" s="5"/>
      <c r="AI102" s="5"/>
      <c r="AJ102" s="5"/>
      <c r="AK102" s="5"/>
      <c r="AL102" s="5"/>
      <c r="AM102" s="5"/>
      <c r="AN102" s="5"/>
      <c r="AO102" s="5"/>
      <c r="AP102" s="5"/>
      <c r="AQ102" s="5"/>
    </row>
    <row r="103" spans="2:43" s="5" customFormat="1" ht="27" x14ac:dyDescent="0.3">
      <c r="D103" s="224" t="s">
        <v>85</v>
      </c>
      <c r="E103" s="196">
        <v>2023</v>
      </c>
      <c r="F103" s="274"/>
      <c r="G103" s="274"/>
      <c r="H103" s="274"/>
      <c r="I103" s="274"/>
      <c r="O103" s="224" t="s">
        <v>85</v>
      </c>
      <c r="P103" s="196">
        <v>2024</v>
      </c>
      <c r="Q103" s="227"/>
      <c r="R103" s="274"/>
      <c r="S103" s="274"/>
      <c r="T103" s="274"/>
      <c r="Z103" s="224" t="s">
        <v>85</v>
      </c>
      <c r="AA103" s="196">
        <v>2025</v>
      </c>
      <c r="AB103" s="227"/>
      <c r="AC103" s="227"/>
      <c r="AD103" s="227"/>
      <c r="AE103" s="227"/>
    </row>
    <row r="104" spans="2:43" s="5" customFormat="1" ht="19.5" x14ac:dyDescent="0.4">
      <c r="B104" s="955" t="s">
        <v>134</v>
      </c>
      <c r="C104" s="955"/>
      <c r="D104" s="233" t="e">
        <f>IF(D80="LIVELLO AVANZATO",IF(E87&lt;=E88,H105,G105),IF(E87&lt;=E88,H104,G104))</f>
        <v>#DIV/0!</v>
      </c>
      <c r="E104" s="242"/>
      <c r="F104" s="274"/>
      <c r="G104" s="229" t="s">
        <v>135</v>
      </c>
      <c r="H104" s="229" t="s">
        <v>136</v>
      </c>
      <c r="I104" s="274"/>
      <c r="M104" s="955" t="s">
        <v>134</v>
      </c>
      <c r="N104" s="955"/>
      <c r="O104" s="233" t="e">
        <f>IF(O80="LIVELLO AVANZATO",IF(P87&lt;=P88,S105,R105),IF(P87&lt;=P88,S104,R104))</f>
        <v>#REF!</v>
      </c>
      <c r="P104" s="242"/>
      <c r="Q104" s="227"/>
      <c r="R104" s="229" t="s">
        <v>135</v>
      </c>
      <c r="S104" s="229" t="s">
        <v>136</v>
      </c>
      <c r="T104" s="274"/>
      <c r="X104" s="955" t="s">
        <v>134</v>
      </c>
      <c r="Y104" s="955"/>
      <c r="Z104" s="233" t="e">
        <f>IF(Z80="LIVELLO AVANZATO",IF(AA87&lt;=AA88,AD105,AC105),IF(AA87&lt;=AA88,AD104,AC104))</f>
        <v>#REF!</v>
      </c>
      <c r="AA104" s="242"/>
      <c r="AB104" s="227"/>
      <c r="AC104" s="229" t="s">
        <v>135</v>
      </c>
      <c r="AD104" s="229" t="s">
        <v>136</v>
      </c>
      <c r="AE104" s="227"/>
    </row>
    <row r="105" spans="2:43" s="5" customFormat="1" ht="19.5" x14ac:dyDescent="0.4">
      <c r="F105" s="274"/>
      <c r="G105" s="229" t="s">
        <v>136</v>
      </c>
      <c r="H105" s="229" t="s">
        <v>137</v>
      </c>
      <c r="I105" s="274"/>
      <c r="Q105" s="227"/>
      <c r="R105" s="229" t="s">
        <v>136</v>
      </c>
      <c r="S105" s="229" t="s">
        <v>137</v>
      </c>
      <c r="T105" s="274"/>
      <c r="AB105" s="227"/>
      <c r="AC105" s="229" t="s">
        <v>136</v>
      </c>
      <c r="AD105" s="229" t="s">
        <v>137</v>
      </c>
      <c r="AE105" s="227"/>
    </row>
    <row r="106" spans="2:43" s="5" customFormat="1" x14ac:dyDescent="0.3">
      <c r="B106" s="979" t="s">
        <v>138</v>
      </c>
      <c r="C106" s="980"/>
      <c r="D106" s="980"/>
      <c r="E106" s="980"/>
      <c r="F106" s="980"/>
      <c r="G106" s="980"/>
      <c r="H106" s="980"/>
      <c r="I106" s="980"/>
      <c r="J106" s="980"/>
      <c r="K106" s="981"/>
      <c r="M106" s="979" t="s">
        <v>138</v>
      </c>
      <c r="N106" s="980"/>
      <c r="O106" s="980"/>
      <c r="P106" s="980"/>
      <c r="Q106" s="980"/>
      <c r="R106" s="980"/>
      <c r="S106" s="980"/>
      <c r="T106" s="980"/>
      <c r="U106" s="980"/>
      <c r="V106" s="981"/>
      <c r="W106" s="194"/>
      <c r="X106" s="979" t="s">
        <v>138</v>
      </c>
      <c r="Y106" s="980"/>
      <c r="Z106" s="980"/>
      <c r="AA106" s="980"/>
      <c r="AB106" s="980"/>
      <c r="AC106" s="980"/>
      <c r="AD106" s="980"/>
      <c r="AE106" s="980"/>
      <c r="AF106" s="980"/>
      <c r="AG106" s="981"/>
      <c r="AH106" s="194"/>
    </row>
    <row r="107" spans="2:43" s="5" customFormat="1" x14ac:dyDescent="0.3">
      <c r="J107" s="8"/>
      <c r="U107" s="8"/>
      <c r="AF107" s="8"/>
    </row>
    <row r="108" spans="2:43" s="5" customFormat="1" x14ac:dyDescent="0.3">
      <c r="D108" s="224" t="s">
        <v>139</v>
      </c>
      <c r="E108" s="196">
        <v>2023</v>
      </c>
      <c r="F108" s="8"/>
      <c r="J108" s="8"/>
      <c r="O108" s="224" t="s">
        <v>139</v>
      </c>
      <c r="P108" s="196">
        <v>2024</v>
      </c>
      <c r="Q108" s="8"/>
      <c r="U108" s="8"/>
      <c r="Z108" s="224" t="s">
        <v>139</v>
      </c>
      <c r="AA108" s="196">
        <v>2025</v>
      </c>
      <c r="AB108" s="8"/>
      <c r="AF108" s="8"/>
    </row>
    <row r="109" spans="2:43" s="5" customFormat="1" ht="18.75" x14ac:dyDescent="0.35">
      <c r="B109" s="955" t="s">
        <v>140</v>
      </c>
      <c r="C109" s="955"/>
      <c r="D109" s="239">
        <f>MAX(MIN(8.6%-(1.7%-E104+E39+E40),3%),0)</f>
        <v>0.03</v>
      </c>
      <c r="E109" s="242"/>
      <c r="F109" s="8"/>
      <c r="G109" s="8"/>
      <c r="M109" s="955" t="s">
        <v>140</v>
      </c>
      <c r="N109" s="955"/>
      <c r="O109" s="239">
        <f>MAX(MIN(8.6%-(1.7%-P104+P39+P40),3%),0)</f>
        <v>0.03</v>
      </c>
      <c r="P109" s="242"/>
      <c r="Q109" s="8"/>
      <c r="X109" s="955" t="s">
        <v>140</v>
      </c>
      <c r="Y109" s="955"/>
      <c r="Z109" s="239">
        <f>MAX(MIN(8.6%-(1.7%-AA104+AA39+AA40),3%),0)</f>
        <v>0.03</v>
      </c>
      <c r="AA109" s="242"/>
      <c r="AB109" s="8"/>
    </row>
    <row r="110" spans="2:43" s="1" customFormat="1" x14ac:dyDescent="0.3">
      <c r="L110" s="5"/>
      <c r="AI110" s="5"/>
      <c r="AJ110" s="5"/>
      <c r="AK110" s="5"/>
      <c r="AL110" s="5"/>
      <c r="AM110" s="5"/>
      <c r="AN110" s="5"/>
      <c r="AO110" s="5"/>
      <c r="AP110" s="5"/>
      <c r="AQ110" s="5"/>
    </row>
    <row r="111" spans="2:43" s="1" customFormat="1" x14ac:dyDescent="0.3">
      <c r="L111" s="5"/>
      <c r="AI111" s="5"/>
      <c r="AJ111" s="5"/>
      <c r="AK111" s="5"/>
      <c r="AL111" s="5"/>
      <c r="AM111" s="5"/>
      <c r="AN111" s="5"/>
      <c r="AO111" s="5"/>
      <c r="AP111" s="5"/>
      <c r="AQ111" s="5"/>
    </row>
    <row r="112" spans="2:43" s="1" customFormat="1" x14ac:dyDescent="0.3">
      <c r="L112" s="5"/>
      <c r="AI112" s="5"/>
      <c r="AJ112" s="5"/>
      <c r="AK112" s="5"/>
      <c r="AL112" s="5"/>
      <c r="AM112" s="5"/>
      <c r="AN112" s="5"/>
      <c r="AO112" s="5"/>
      <c r="AP112" s="5"/>
      <c r="AQ112" s="5"/>
    </row>
    <row r="113" spans="12:43" s="1" customFormat="1" x14ac:dyDescent="0.3">
      <c r="L113" s="5"/>
      <c r="AI113" s="5"/>
      <c r="AJ113" s="5"/>
      <c r="AK113" s="5"/>
      <c r="AL113" s="5"/>
      <c r="AM113" s="5"/>
      <c r="AN113" s="5"/>
      <c r="AO113" s="5"/>
      <c r="AP113" s="5"/>
      <c r="AQ113" s="5"/>
    </row>
    <row r="114" spans="12:43" s="1" customFormat="1" x14ac:dyDescent="0.3">
      <c r="L114" s="5"/>
      <c r="AI114" s="5"/>
      <c r="AJ114" s="5"/>
      <c r="AK114" s="5"/>
      <c r="AL114" s="5"/>
      <c r="AM114" s="5"/>
      <c r="AN114" s="5"/>
      <c r="AO114" s="5"/>
      <c r="AP114" s="5"/>
      <c r="AQ114" s="5"/>
    </row>
    <row r="115" spans="12:43" s="1" customFormat="1" x14ac:dyDescent="0.3">
      <c r="L115" s="5"/>
      <c r="AI115" s="5"/>
      <c r="AJ115" s="5"/>
      <c r="AK115" s="5"/>
      <c r="AL115" s="5"/>
      <c r="AM115" s="5"/>
      <c r="AN115" s="5"/>
      <c r="AO115" s="5"/>
      <c r="AP115" s="5"/>
      <c r="AQ115" s="5"/>
    </row>
    <row r="116" spans="12:43" s="1" customFormat="1" x14ac:dyDescent="0.3">
      <c r="L116" s="5"/>
      <c r="AI116" s="5"/>
      <c r="AJ116" s="5"/>
      <c r="AK116" s="5"/>
      <c r="AL116" s="5"/>
      <c r="AM116" s="5"/>
      <c r="AN116" s="5"/>
      <c r="AO116" s="5"/>
      <c r="AP116" s="5"/>
      <c r="AQ116" s="5"/>
    </row>
    <row r="117" spans="12:43" s="1" customFormat="1" x14ac:dyDescent="0.3">
      <c r="L117" s="5"/>
      <c r="AI117" s="5"/>
      <c r="AJ117" s="5"/>
      <c r="AK117" s="5"/>
      <c r="AL117" s="5"/>
      <c r="AM117" s="5"/>
      <c r="AN117" s="5"/>
      <c r="AO117" s="5"/>
      <c r="AP117" s="5"/>
      <c r="AQ117" s="5"/>
    </row>
    <row r="118" spans="12:43" s="1" customFormat="1" x14ac:dyDescent="0.3">
      <c r="L118" s="5"/>
      <c r="AI118" s="5"/>
      <c r="AJ118" s="5"/>
      <c r="AK118" s="5"/>
      <c r="AL118" s="5"/>
      <c r="AM118" s="5"/>
      <c r="AN118" s="5"/>
      <c r="AO118" s="5"/>
      <c r="AP118" s="5"/>
      <c r="AQ118" s="5"/>
    </row>
    <row r="119" spans="12:43" s="1" customFormat="1" x14ac:dyDescent="0.3">
      <c r="L119" s="5"/>
      <c r="AI119" s="5"/>
      <c r="AJ119" s="5"/>
      <c r="AK119" s="5"/>
      <c r="AL119" s="5"/>
      <c r="AM119" s="5"/>
      <c r="AN119" s="5"/>
      <c r="AO119" s="5"/>
      <c r="AP119" s="5"/>
      <c r="AQ119" s="5"/>
    </row>
    <row r="120" spans="12:43" s="1" customFormat="1" x14ac:dyDescent="0.3">
      <c r="L120" s="5"/>
      <c r="AI120" s="5"/>
      <c r="AJ120" s="5"/>
      <c r="AK120" s="5"/>
      <c r="AL120" s="5"/>
      <c r="AM120" s="5"/>
      <c r="AN120" s="5"/>
      <c r="AO120" s="5"/>
      <c r="AP120" s="5"/>
      <c r="AQ120" s="5"/>
    </row>
    <row r="121" spans="12:43" s="1" customFormat="1" x14ac:dyDescent="0.3">
      <c r="L121" s="5"/>
      <c r="AI121" s="5"/>
      <c r="AJ121" s="5"/>
      <c r="AK121" s="5"/>
      <c r="AL121" s="5"/>
      <c r="AM121" s="5"/>
      <c r="AN121" s="5"/>
      <c r="AO121" s="5"/>
      <c r="AP121" s="5"/>
      <c r="AQ121" s="5"/>
    </row>
    <row r="122" spans="12:43" s="1" customFormat="1" x14ac:dyDescent="0.3">
      <c r="L122" s="5"/>
      <c r="AI122" s="5"/>
      <c r="AJ122" s="5"/>
      <c r="AK122" s="5"/>
      <c r="AL122" s="5"/>
      <c r="AM122" s="5"/>
      <c r="AN122" s="5"/>
      <c r="AO122" s="5"/>
      <c r="AP122" s="5"/>
      <c r="AQ122" s="5"/>
    </row>
    <row r="123" spans="12:43" s="1" customFormat="1" x14ac:dyDescent="0.3">
      <c r="L123" s="5"/>
      <c r="AI123" s="5"/>
      <c r="AJ123" s="5"/>
      <c r="AK123" s="5"/>
      <c r="AL123" s="5"/>
      <c r="AM123" s="5"/>
      <c r="AN123" s="5"/>
      <c r="AO123" s="5"/>
      <c r="AP123" s="5"/>
      <c r="AQ123" s="5"/>
    </row>
    <row r="124" spans="12:43" s="1" customFormat="1" x14ac:dyDescent="0.3">
      <c r="L124" s="5"/>
      <c r="AI124" s="5"/>
      <c r="AJ124" s="5"/>
      <c r="AK124" s="5"/>
      <c r="AL124" s="5"/>
      <c r="AM124" s="5"/>
      <c r="AN124" s="5"/>
      <c r="AO124" s="5"/>
      <c r="AP124" s="5"/>
      <c r="AQ124" s="5"/>
    </row>
    <row r="125" spans="12:43" s="1" customFormat="1" x14ac:dyDescent="0.3">
      <c r="L125" s="5"/>
      <c r="AI125" s="5"/>
      <c r="AJ125" s="5"/>
      <c r="AK125" s="5"/>
      <c r="AL125" s="5"/>
      <c r="AM125" s="5"/>
      <c r="AN125" s="5"/>
      <c r="AO125" s="5"/>
      <c r="AP125" s="5"/>
      <c r="AQ125" s="5"/>
    </row>
    <row r="126" spans="12:43" s="1" customFormat="1" x14ac:dyDescent="0.3">
      <c r="L126" s="5"/>
      <c r="AI126" s="5"/>
      <c r="AJ126" s="5"/>
      <c r="AK126" s="5"/>
      <c r="AL126" s="5"/>
      <c r="AM126" s="5"/>
      <c r="AN126" s="5"/>
      <c r="AO126" s="5"/>
      <c r="AP126" s="5"/>
      <c r="AQ126" s="5"/>
    </row>
    <row r="127" spans="12:43" s="1" customFormat="1" x14ac:dyDescent="0.3">
      <c r="L127" s="5"/>
      <c r="AI127" s="5"/>
      <c r="AJ127" s="5"/>
      <c r="AK127" s="5"/>
      <c r="AL127" s="5"/>
      <c r="AM127" s="5"/>
      <c r="AN127" s="5"/>
      <c r="AO127" s="5"/>
      <c r="AP127" s="5"/>
      <c r="AQ127" s="5"/>
    </row>
    <row r="128" spans="12:43" s="1" customFormat="1" x14ac:dyDescent="0.3">
      <c r="L128" s="5"/>
      <c r="AI128" s="5"/>
      <c r="AJ128" s="5"/>
      <c r="AK128" s="5"/>
      <c r="AL128" s="5"/>
      <c r="AM128" s="5"/>
      <c r="AN128" s="5"/>
      <c r="AO128" s="5"/>
      <c r="AP128" s="5"/>
      <c r="AQ128" s="5"/>
    </row>
    <row r="129" spans="12:43" s="1" customFormat="1" x14ac:dyDescent="0.3">
      <c r="L129" s="5"/>
      <c r="AI129" s="5"/>
      <c r="AJ129" s="5"/>
      <c r="AK129" s="5"/>
      <c r="AL129" s="5"/>
      <c r="AM129" s="5"/>
      <c r="AN129" s="5"/>
      <c r="AO129" s="5"/>
      <c r="AP129" s="5"/>
      <c r="AQ129" s="5"/>
    </row>
    <row r="130" spans="12:43" s="1" customFormat="1" x14ac:dyDescent="0.3">
      <c r="L130" s="5"/>
      <c r="AI130" s="5"/>
      <c r="AJ130" s="5"/>
      <c r="AK130" s="5"/>
      <c r="AL130" s="5"/>
      <c r="AM130" s="5"/>
      <c r="AN130" s="5"/>
      <c r="AO130" s="5"/>
      <c r="AP130" s="5"/>
      <c r="AQ130" s="5"/>
    </row>
    <row r="131" spans="12:43" s="1" customFormat="1" x14ac:dyDescent="0.3">
      <c r="L131" s="5"/>
      <c r="AI131" s="5"/>
      <c r="AJ131" s="5"/>
      <c r="AK131" s="5"/>
      <c r="AL131" s="5"/>
      <c r="AM131" s="5"/>
      <c r="AN131" s="5"/>
      <c r="AO131" s="5"/>
      <c r="AP131" s="5"/>
      <c r="AQ131" s="5"/>
    </row>
    <row r="132" spans="12:43" s="1" customFormat="1" x14ac:dyDescent="0.3">
      <c r="L132" s="5"/>
      <c r="AI132" s="5"/>
      <c r="AJ132" s="5"/>
      <c r="AK132" s="5"/>
      <c r="AL132" s="5"/>
      <c r="AM132" s="5"/>
      <c r="AN132" s="5"/>
      <c r="AO132" s="5"/>
      <c r="AP132" s="5"/>
      <c r="AQ132" s="5"/>
    </row>
    <row r="133" spans="12:43" s="1" customFormat="1" x14ac:dyDescent="0.3">
      <c r="L133" s="5"/>
      <c r="AI133" s="5"/>
      <c r="AJ133" s="5"/>
      <c r="AK133" s="5"/>
      <c r="AL133" s="5"/>
      <c r="AM133" s="5"/>
      <c r="AN133" s="5"/>
      <c r="AO133" s="5"/>
      <c r="AP133" s="5"/>
      <c r="AQ133" s="5"/>
    </row>
    <row r="134" spans="12:43" s="1" customFormat="1" x14ac:dyDescent="0.3">
      <c r="L134" s="5"/>
      <c r="AI134" s="5"/>
      <c r="AJ134" s="5"/>
      <c r="AK134" s="5"/>
      <c r="AL134" s="5"/>
      <c r="AM134" s="5"/>
      <c r="AN134" s="5"/>
      <c r="AO134" s="5"/>
      <c r="AP134" s="5"/>
      <c r="AQ134" s="5"/>
    </row>
    <row r="135" spans="12:43" s="1" customFormat="1" x14ac:dyDescent="0.3">
      <c r="L135" s="5"/>
      <c r="AI135" s="5"/>
      <c r="AJ135" s="5"/>
      <c r="AK135" s="5"/>
      <c r="AL135" s="5"/>
      <c r="AM135" s="5"/>
      <c r="AN135" s="5"/>
      <c r="AO135" s="5"/>
      <c r="AP135" s="5"/>
      <c r="AQ135" s="5"/>
    </row>
    <row r="136" spans="12:43" s="1" customFormat="1" x14ac:dyDescent="0.3">
      <c r="L136" s="5"/>
      <c r="AI136" s="5"/>
      <c r="AJ136" s="5"/>
      <c r="AK136" s="5"/>
      <c r="AL136" s="5"/>
      <c r="AM136" s="5"/>
      <c r="AN136" s="5"/>
      <c r="AO136" s="5"/>
      <c r="AP136" s="5"/>
      <c r="AQ136" s="5"/>
    </row>
    <row r="137" spans="12:43" s="1" customFormat="1" x14ac:dyDescent="0.3">
      <c r="L137" s="5"/>
      <c r="AI137" s="5"/>
      <c r="AJ137" s="5"/>
      <c r="AK137" s="5"/>
      <c r="AL137" s="5"/>
      <c r="AM137" s="5"/>
      <c r="AN137" s="5"/>
      <c r="AO137" s="5"/>
      <c r="AP137" s="5"/>
      <c r="AQ137" s="5"/>
    </row>
    <row r="138" spans="12:43" s="1" customFormat="1" x14ac:dyDescent="0.3">
      <c r="L138" s="5"/>
      <c r="AI138" s="5"/>
      <c r="AJ138" s="5"/>
      <c r="AK138" s="5"/>
      <c r="AL138" s="5"/>
      <c r="AM138" s="5"/>
      <c r="AN138" s="5"/>
      <c r="AO138" s="5"/>
      <c r="AP138" s="5"/>
      <c r="AQ138" s="5"/>
    </row>
    <row r="139" spans="12:43" s="1" customFormat="1" x14ac:dyDescent="0.3">
      <c r="L139" s="5"/>
      <c r="AI139" s="5"/>
      <c r="AJ139" s="5"/>
      <c r="AK139" s="5"/>
      <c r="AL139" s="5"/>
      <c r="AM139" s="5"/>
      <c r="AN139" s="5"/>
      <c r="AO139" s="5"/>
      <c r="AP139" s="5"/>
      <c r="AQ139" s="5"/>
    </row>
    <row r="140" spans="12:43" s="1" customFormat="1" x14ac:dyDescent="0.3">
      <c r="L140" s="5"/>
      <c r="AI140" s="5"/>
      <c r="AJ140" s="5"/>
      <c r="AK140" s="5"/>
      <c r="AL140" s="5"/>
      <c r="AM140" s="5"/>
      <c r="AN140" s="5"/>
      <c r="AO140" s="5"/>
      <c r="AP140" s="5"/>
      <c r="AQ140" s="5"/>
    </row>
    <row r="141" spans="12:43" s="1" customFormat="1" x14ac:dyDescent="0.3">
      <c r="L141" s="5"/>
      <c r="AI141" s="5"/>
      <c r="AJ141" s="5"/>
      <c r="AK141" s="5"/>
      <c r="AL141" s="5"/>
      <c r="AM141" s="5"/>
      <c r="AN141" s="5"/>
      <c r="AO141" s="5"/>
      <c r="AP141" s="5"/>
      <c r="AQ141" s="5"/>
    </row>
    <row r="142" spans="12:43" s="1" customFormat="1" x14ac:dyDescent="0.3">
      <c r="L142" s="5"/>
      <c r="AI142" s="5"/>
      <c r="AJ142" s="5"/>
      <c r="AK142" s="5"/>
      <c r="AL142" s="5"/>
      <c r="AM142" s="5"/>
      <c r="AN142" s="5"/>
      <c r="AO142" s="5"/>
      <c r="AP142" s="5"/>
      <c r="AQ142" s="5"/>
    </row>
    <row r="143" spans="12:43" s="1" customFormat="1" x14ac:dyDescent="0.3">
      <c r="L143" s="5"/>
      <c r="AI143" s="5"/>
      <c r="AJ143" s="5"/>
      <c r="AK143" s="5"/>
      <c r="AL143" s="5"/>
      <c r="AM143" s="5"/>
      <c r="AN143" s="5"/>
      <c r="AO143" s="5"/>
      <c r="AP143" s="5"/>
      <c r="AQ143" s="5"/>
    </row>
    <row r="144" spans="12:43" s="1" customFormat="1" x14ac:dyDescent="0.3">
      <c r="L144" s="5"/>
      <c r="AI144" s="5"/>
      <c r="AJ144" s="5"/>
      <c r="AK144" s="5"/>
      <c r="AL144" s="5"/>
      <c r="AM144" s="5"/>
      <c r="AN144" s="5"/>
      <c r="AO144" s="5"/>
      <c r="AP144" s="5"/>
      <c r="AQ144" s="5"/>
    </row>
    <row r="145" spans="12:43" s="1" customFormat="1" x14ac:dyDescent="0.3">
      <c r="L145" s="5"/>
      <c r="AI145" s="5"/>
      <c r="AJ145" s="5"/>
      <c r="AK145" s="5"/>
      <c r="AL145" s="5"/>
      <c r="AM145" s="5"/>
      <c r="AN145" s="5"/>
      <c r="AO145" s="5"/>
      <c r="AP145" s="5"/>
      <c r="AQ145" s="5"/>
    </row>
    <row r="146" spans="12:43" s="1" customFormat="1" x14ac:dyDescent="0.3">
      <c r="L146" s="5"/>
      <c r="AI146" s="5"/>
      <c r="AJ146" s="5"/>
      <c r="AK146" s="5"/>
      <c r="AL146" s="5"/>
      <c r="AM146" s="5"/>
      <c r="AN146" s="5"/>
      <c r="AO146" s="5"/>
      <c r="AP146" s="5"/>
      <c r="AQ146" s="5"/>
    </row>
    <row r="147" spans="12:43" s="1" customFormat="1" x14ac:dyDescent="0.3">
      <c r="L147" s="5"/>
      <c r="AI147" s="5"/>
      <c r="AJ147" s="5"/>
      <c r="AK147" s="5"/>
      <c r="AL147" s="5"/>
      <c r="AM147" s="5"/>
      <c r="AN147" s="5"/>
      <c r="AO147" s="5"/>
      <c r="AP147" s="5"/>
      <c r="AQ147" s="5"/>
    </row>
    <row r="148" spans="12:43" s="1" customFormat="1" x14ac:dyDescent="0.3">
      <c r="L148" s="5"/>
      <c r="AI148" s="5"/>
      <c r="AJ148" s="5"/>
      <c r="AK148" s="5"/>
      <c r="AL148" s="5"/>
      <c r="AM148" s="5"/>
      <c r="AN148" s="5"/>
      <c r="AO148" s="5"/>
      <c r="AP148" s="5"/>
      <c r="AQ148" s="5"/>
    </row>
    <row r="149" spans="12:43" s="1" customFormat="1" x14ac:dyDescent="0.3">
      <c r="L149" s="5"/>
      <c r="AI149" s="5"/>
      <c r="AJ149" s="5"/>
      <c r="AK149" s="5"/>
      <c r="AL149" s="5"/>
      <c r="AM149" s="5"/>
      <c r="AN149" s="5"/>
      <c r="AO149" s="5"/>
      <c r="AP149" s="5"/>
      <c r="AQ149" s="5"/>
    </row>
    <row r="150" spans="12:43" s="1" customFormat="1" x14ac:dyDescent="0.3">
      <c r="L150" s="5"/>
      <c r="AI150" s="5"/>
      <c r="AJ150" s="5"/>
      <c r="AK150" s="5"/>
      <c r="AL150" s="5"/>
      <c r="AM150" s="5"/>
      <c r="AN150" s="5"/>
      <c r="AO150" s="5"/>
      <c r="AP150" s="5"/>
      <c r="AQ150" s="5"/>
    </row>
    <row r="151" spans="12:43" s="1" customFormat="1" x14ac:dyDescent="0.3">
      <c r="L151" s="5"/>
      <c r="AI151" s="5"/>
      <c r="AJ151" s="5"/>
      <c r="AK151" s="5"/>
      <c r="AL151" s="5"/>
      <c r="AM151" s="5"/>
      <c r="AN151" s="5"/>
      <c r="AO151" s="5"/>
      <c r="AP151" s="5"/>
      <c r="AQ151" s="5"/>
    </row>
    <row r="152" spans="12:43" s="1" customFormat="1" x14ac:dyDescent="0.3">
      <c r="L152" s="5"/>
      <c r="AI152" s="5"/>
      <c r="AJ152" s="5"/>
      <c r="AK152" s="5"/>
      <c r="AL152" s="5"/>
      <c r="AM152" s="5"/>
      <c r="AN152" s="5"/>
      <c r="AO152" s="5"/>
      <c r="AP152" s="5"/>
      <c r="AQ152" s="5"/>
    </row>
    <row r="153" spans="12:43" s="1" customFormat="1" x14ac:dyDescent="0.3">
      <c r="L153" s="5"/>
      <c r="AI153" s="5"/>
      <c r="AJ153" s="5"/>
      <c r="AK153" s="5"/>
      <c r="AL153" s="5"/>
      <c r="AM153" s="5"/>
      <c r="AN153" s="5"/>
      <c r="AO153" s="5"/>
      <c r="AP153" s="5"/>
      <c r="AQ153" s="5"/>
    </row>
    <row r="154" spans="12:43" s="1" customFormat="1" x14ac:dyDescent="0.3">
      <c r="L154" s="5"/>
      <c r="AI154" s="5"/>
      <c r="AJ154" s="5"/>
      <c r="AK154" s="5"/>
      <c r="AL154" s="5"/>
      <c r="AM154" s="5"/>
      <c r="AN154" s="5"/>
      <c r="AO154" s="5"/>
      <c r="AP154" s="5"/>
      <c r="AQ154" s="5"/>
    </row>
    <row r="155" spans="12:43" s="1" customFormat="1" x14ac:dyDescent="0.3">
      <c r="L155" s="5"/>
      <c r="AI155" s="5"/>
      <c r="AJ155" s="5"/>
      <c r="AK155" s="5"/>
      <c r="AL155" s="5"/>
      <c r="AM155" s="5"/>
      <c r="AN155" s="5"/>
      <c r="AO155" s="5"/>
      <c r="AP155" s="5"/>
      <c r="AQ155" s="5"/>
    </row>
    <row r="156" spans="12:43" s="1" customFormat="1" x14ac:dyDescent="0.3">
      <c r="L156" s="5"/>
      <c r="AI156" s="5"/>
      <c r="AJ156" s="5"/>
      <c r="AK156" s="5"/>
      <c r="AL156" s="5"/>
      <c r="AM156" s="5"/>
      <c r="AN156" s="5"/>
      <c r="AO156" s="5"/>
      <c r="AP156" s="5"/>
      <c r="AQ156" s="5"/>
    </row>
    <row r="157" spans="12:43" s="1" customFormat="1" x14ac:dyDescent="0.3">
      <c r="L157" s="5"/>
      <c r="AI157" s="5"/>
      <c r="AJ157" s="5"/>
      <c r="AK157" s="5"/>
      <c r="AL157" s="5"/>
      <c r="AM157" s="5"/>
      <c r="AN157" s="5"/>
      <c r="AO157" s="5"/>
      <c r="AP157" s="5"/>
      <c r="AQ157" s="5"/>
    </row>
    <row r="158" spans="12:43" s="1" customFormat="1" x14ac:dyDescent="0.3">
      <c r="L158" s="5"/>
      <c r="AI158" s="5"/>
      <c r="AJ158" s="5"/>
      <c r="AK158" s="5"/>
      <c r="AL158" s="5"/>
      <c r="AM158" s="5"/>
      <c r="AN158" s="5"/>
      <c r="AO158" s="5"/>
      <c r="AP158" s="5"/>
      <c r="AQ158" s="5"/>
    </row>
    <row r="159" spans="12:43" s="1" customFormat="1" x14ac:dyDescent="0.3">
      <c r="L159" s="5"/>
      <c r="AI159" s="5"/>
      <c r="AJ159" s="5"/>
      <c r="AK159" s="5"/>
      <c r="AL159" s="5"/>
      <c r="AM159" s="5"/>
      <c r="AN159" s="5"/>
      <c r="AO159" s="5"/>
      <c r="AP159" s="5"/>
      <c r="AQ159" s="5"/>
    </row>
    <row r="160" spans="12:43" s="1" customFormat="1" x14ac:dyDescent="0.3">
      <c r="L160" s="5"/>
      <c r="AI160" s="5"/>
      <c r="AJ160" s="5"/>
      <c r="AK160" s="5"/>
      <c r="AL160" s="5"/>
      <c r="AM160" s="5"/>
      <c r="AN160" s="5"/>
      <c r="AO160" s="5"/>
      <c r="AP160" s="5"/>
      <c r="AQ160" s="5"/>
    </row>
    <row r="161" spans="12:43" s="1" customFormat="1" x14ac:dyDescent="0.3">
      <c r="L161" s="5"/>
      <c r="AI161" s="5"/>
      <c r="AJ161" s="5"/>
      <c r="AK161" s="5"/>
      <c r="AL161" s="5"/>
      <c r="AM161" s="5"/>
      <c r="AN161" s="5"/>
      <c r="AO161" s="5"/>
      <c r="AP161" s="5"/>
      <c r="AQ161" s="5"/>
    </row>
    <row r="162" spans="12:43" s="1" customFormat="1" x14ac:dyDescent="0.3">
      <c r="L162" s="5"/>
      <c r="AI162" s="5"/>
      <c r="AJ162" s="5"/>
      <c r="AK162" s="5"/>
      <c r="AL162" s="5"/>
      <c r="AM162" s="5"/>
      <c r="AN162" s="5"/>
      <c r="AO162" s="5"/>
      <c r="AP162" s="5"/>
      <c r="AQ162" s="5"/>
    </row>
    <row r="163" spans="12:43" s="1" customFormat="1" x14ac:dyDescent="0.3">
      <c r="L163" s="5"/>
      <c r="AI163" s="5"/>
      <c r="AJ163" s="5"/>
      <c r="AK163" s="5"/>
      <c r="AL163" s="5"/>
      <c r="AM163" s="5"/>
      <c r="AN163" s="5"/>
      <c r="AO163" s="5"/>
      <c r="AP163" s="5"/>
      <c r="AQ163" s="5"/>
    </row>
    <row r="164" spans="12:43" s="1" customFormat="1" x14ac:dyDescent="0.3">
      <c r="L164" s="5"/>
      <c r="AI164" s="5"/>
      <c r="AJ164" s="5"/>
      <c r="AK164" s="5"/>
      <c r="AL164" s="5"/>
      <c r="AM164" s="5"/>
      <c r="AN164" s="5"/>
      <c r="AO164" s="5"/>
      <c r="AP164" s="5"/>
      <c r="AQ164" s="5"/>
    </row>
    <row r="165" spans="12:43" s="1" customFormat="1" x14ac:dyDescent="0.3">
      <c r="L165" s="5"/>
      <c r="AI165" s="5"/>
      <c r="AJ165" s="5"/>
      <c r="AK165" s="5"/>
      <c r="AL165" s="5"/>
      <c r="AM165" s="5"/>
      <c r="AN165" s="5"/>
      <c r="AO165" s="5"/>
      <c r="AP165" s="5"/>
      <c r="AQ165" s="5"/>
    </row>
    <row r="166" spans="12:43" s="1" customFormat="1" x14ac:dyDescent="0.3">
      <c r="L166" s="5"/>
      <c r="AI166" s="5"/>
      <c r="AJ166" s="5"/>
      <c r="AK166" s="5"/>
      <c r="AL166" s="5"/>
      <c r="AM166" s="5"/>
      <c r="AN166" s="5"/>
      <c r="AO166" s="5"/>
      <c r="AP166" s="5"/>
      <c r="AQ166" s="5"/>
    </row>
    <row r="167" spans="12:43" s="1" customFormat="1" x14ac:dyDescent="0.3">
      <c r="L167" s="5"/>
      <c r="AI167" s="5"/>
      <c r="AJ167" s="5"/>
      <c r="AK167" s="5"/>
      <c r="AL167" s="5"/>
      <c r="AM167" s="5"/>
      <c r="AN167" s="5"/>
      <c r="AO167" s="5"/>
      <c r="AP167" s="5"/>
      <c r="AQ167" s="5"/>
    </row>
    <row r="168" spans="12:43" s="1" customFormat="1" x14ac:dyDescent="0.3">
      <c r="L168" s="5"/>
      <c r="AI168" s="5"/>
      <c r="AJ168" s="5"/>
      <c r="AK168" s="5"/>
      <c r="AL168" s="5"/>
      <c r="AM168" s="5"/>
      <c r="AN168" s="5"/>
      <c r="AO168" s="5"/>
      <c r="AP168" s="5"/>
      <c r="AQ168" s="5"/>
    </row>
    <row r="169" spans="12:43" s="1" customFormat="1" x14ac:dyDescent="0.3">
      <c r="L169" s="5"/>
      <c r="AI169" s="5"/>
      <c r="AJ169" s="5"/>
      <c r="AK169" s="5"/>
      <c r="AL169" s="5"/>
      <c r="AM169" s="5"/>
      <c r="AN169" s="5"/>
      <c r="AO169" s="5"/>
      <c r="AP169" s="5"/>
      <c r="AQ169" s="5"/>
    </row>
    <row r="170" spans="12:43" s="1" customFormat="1" x14ac:dyDescent="0.3">
      <c r="L170" s="5"/>
      <c r="AI170" s="5"/>
      <c r="AJ170" s="5"/>
      <c r="AK170" s="5"/>
      <c r="AL170" s="5"/>
      <c r="AM170" s="5"/>
      <c r="AN170" s="5"/>
      <c r="AO170" s="5"/>
      <c r="AP170" s="5"/>
      <c r="AQ170" s="5"/>
    </row>
    <row r="171" spans="12:43" s="1" customFormat="1" x14ac:dyDescent="0.3">
      <c r="L171" s="5"/>
      <c r="AI171" s="5"/>
      <c r="AJ171" s="5"/>
      <c r="AK171" s="5"/>
      <c r="AL171" s="5"/>
      <c r="AM171" s="5"/>
      <c r="AN171" s="5"/>
      <c r="AO171" s="5"/>
      <c r="AP171" s="5"/>
      <c r="AQ171" s="5"/>
    </row>
    <row r="172" spans="12:43" s="1" customFormat="1" x14ac:dyDescent="0.3">
      <c r="L172" s="5"/>
      <c r="AI172" s="5"/>
      <c r="AJ172" s="5"/>
      <c r="AK172" s="5"/>
      <c r="AL172" s="5"/>
      <c r="AM172" s="5"/>
      <c r="AN172" s="5"/>
      <c r="AO172" s="5"/>
      <c r="AP172" s="5"/>
      <c r="AQ172" s="5"/>
    </row>
    <row r="173" spans="12:43" s="1" customFormat="1" x14ac:dyDescent="0.3">
      <c r="L173" s="5"/>
      <c r="AI173" s="5"/>
      <c r="AJ173" s="5"/>
      <c r="AK173" s="5"/>
      <c r="AL173" s="5"/>
      <c r="AM173" s="5"/>
      <c r="AN173" s="5"/>
      <c r="AO173" s="5"/>
      <c r="AP173" s="5"/>
      <c r="AQ173" s="5"/>
    </row>
    <row r="174" spans="12:43" s="1" customFormat="1" x14ac:dyDescent="0.3">
      <c r="L174" s="5"/>
      <c r="AI174" s="5"/>
      <c r="AJ174" s="5"/>
      <c r="AK174" s="5"/>
      <c r="AL174" s="5"/>
      <c r="AM174" s="5"/>
      <c r="AN174" s="5"/>
      <c r="AO174" s="5"/>
      <c r="AP174" s="5"/>
      <c r="AQ174" s="5"/>
    </row>
    <row r="175" spans="12:43" s="1" customFormat="1" x14ac:dyDescent="0.3">
      <c r="L175" s="5"/>
      <c r="AI175" s="5"/>
      <c r="AJ175" s="5"/>
      <c r="AK175" s="5"/>
      <c r="AL175" s="5"/>
      <c r="AM175" s="5"/>
      <c r="AN175" s="5"/>
      <c r="AO175" s="5"/>
      <c r="AP175" s="5"/>
      <c r="AQ175" s="5"/>
    </row>
    <row r="176" spans="12:43" s="1" customFormat="1" x14ac:dyDescent="0.3">
      <c r="L176" s="5"/>
      <c r="AI176" s="5"/>
      <c r="AJ176" s="5"/>
      <c r="AK176" s="5"/>
      <c r="AL176" s="5"/>
      <c r="AM176" s="5"/>
      <c r="AN176" s="5"/>
      <c r="AO176" s="5"/>
      <c r="AP176" s="5"/>
      <c r="AQ176" s="5"/>
    </row>
    <row r="177" spans="12:43" s="1" customFormat="1" x14ac:dyDescent="0.3">
      <c r="L177" s="5"/>
      <c r="AI177" s="5"/>
      <c r="AJ177" s="5"/>
      <c r="AK177" s="5"/>
      <c r="AL177" s="5"/>
      <c r="AM177" s="5"/>
      <c r="AN177" s="5"/>
      <c r="AO177" s="5"/>
      <c r="AP177" s="5"/>
      <c r="AQ177" s="5"/>
    </row>
    <row r="178" spans="12:43" s="1" customFormat="1" x14ac:dyDescent="0.3">
      <c r="L178" s="5"/>
      <c r="AI178" s="5"/>
      <c r="AJ178" s="5"/>
      <c r="AK178" s="5"/>
      <c r="AL178" s="5"/>
      <c r="AM178" s="5"/>
      <c r="AN178" s="5"/>
      <c r="AO178" s="5"/>
      <c r="AP178" s="5"/>
      <c r="AQ178" s="5"/>
    </row>
    <row r="179" spans="12:43" s="1" customFormat="1" x14ac:dyDescent="0.3">
      <c r="L179" s="5"/>
      <c r="AI179" s="5"/>
      <c r="AJ179" s="5"/>
      <c r="AK179" s="5"/>
      <c r="AL179" s="5"/>
      <c r="AM179" s="5"/>
      <c r="AN179" s="5"/>
      <c r="AO179" s="5"/>
      <c r="AP179" s="5"/>
      <c r="AQ179" s="5"/>
    </row>
    <row r="180" spans="12:43" s="1" customFormat="1" x14ac:dyDescent="0.3">
      <c r="L180" s="5"/>
      <c r="AI180" s="5"/>
      <c r="AJ180" s="5"/>
      <c r="AK180" s="5"/>
      <c r="AL180" s="5"/>
      <c r="AM180" s="5"/>
      <c r="AN180" s="5"/>
      <c r="AO180" s="5"/>
      <c r="AP180" s="5"/>
      <c r="AQ180" s="5"/>
    </row>
    <row r="181" spans="12:43" s="1" customFormat="1" x14ac:dyDescent="0.3">
      <c r="L181" s="5"/>
      <c r="AI181" s="5"/>
      <c r="AJ181" s="5"/>
      <c r="AK181" s="5"/>
      <c r="AL181" s="5"/>
      <c r="AM181" s="5"/>
      <c r="AN181" s="5"/>
      <c r="AO181" s="5"/>
      <c r="AP181" s="5"/>
      <c r="AQ181" s="5"/>
    </row>
    <row r="182" spans="12:43" s="1" customFormat="1" x14ac:dyDescent="0.3">
      <c r="L182" s="5"/>
      <c r="AI182" s="5"/>
      <c r="AJ182" s="5"/>
      <c r="AK182" s="5"/>
      <c r="AL182" s="5"/>
      <c r="AM182" s="5"/>
      <c r="AN182" s="5"/>
      <c r="AO182" s="5"/>
      <c r="AP182" s="5"/>
      <c r="AQ182" s="5"/>
    </row>
    <row r="183" spans="12:43" s="1" customFormat="1" x14ac:dyDescent="0.3">
      <c r="L183" s="5"/>
      <c r="AI183" s="5"/>
      <c r="AJ183" s="5"/>
      <c r="AK183" s="5"/>
      <c r="AL183" s="5"/>
      <c r="AM183" s="5"/>
      <c r="AN183" s="5"/>
      <c r="AO183" s="5"/>
      <c r="AP183" s="5"/>
      <c r="AQ183" s="5"/>
    </row>
    <row r="184" spans="12:43" s="1" customFormat="1" x14ac:dyDescent="0.3">
      <c r="L184" s="5"/>
      <c r="AI184" s="5"/>
      <c r="AJ184" s="5"/>
      <c r="AK184" s="5"/>
      <c r="AL184" s="5"/>
      <c r="AM184" s="5"/>
      <c r="AN184" s="5"/>
      <c r="AO184" s="5"/>
      <c r="AP184" s="5"/>
      <c r="AQ184" s="5"/>
    </row>
    <row r="185" spans="12:43" s="1" customFormat="1" x14ac:dyDescent="0.3">
      <c r="L185" s="5"/>
      <c r="AI185" s="5"/>
      <c r="AJ185" s="5"/>
      <c r="AK185" s="5"/>
      <c r="AL185" s="5"/>
      <c r="AM185" s="5"/>
      <c r="AN185" s="5"/>
      <c r="AO185" s="5"/>
      <c r="AP185" s="5"/>
      <c r="AQ185" s="5"/>
    </row>
    <row r="186" spans="12:43" s="1" customFormat="1" x14ac:dyDescent="0.3">
      <c r="L186" s="5"/>
      <c r="AI186" s="5"/>
      <c r="AJ186" s="5"/>
      <c r="AK186" s="5"/>
      <c r="AL186" s="5"/>
      <c r="AM186" s="5"/>
      <c r="AN186" s="5"/>
      <c r="AO186" s="5"/>
      <c r="AP186" s="5"/>
      <c r="AQ186" s="5"/>
    </row>
    <row r="187" spans="12:43" s="1" customFormat="1" x14ac:dyDescent="0.3">
      <c r="L187" s="5"/>
      <c r="AI187" s="5"/>
      <c r="AJ187" s="5"/>
      <c r="AK187" s="5"/>
      <c r="AL187" s="5"/>
      <c r="AM187" s="5"/>
      <c r="AN187" s="5"/>
      <c r="AO187" s="5"/>
      <c r="AP187" s="5"/>
      <c r="AQ187" s="5"/>
    </row>
    <row r="188" spans="12:43" s="1" customFormat="1" x14ac:dyDescent="0.3">
      <c r="L188" s="5"/>
      <c r="AI188" s="5"/>
      <c r="AJ188" s="5"/>
      <c r="AK188" s="5"/>
      <c r="AL188" s="5"/>
      <c r="AM188" s="5"/>
      <c r="AN188" s="5"/>
      <c r="AO188" s="5"/>
      <c r="AP188" s="5"/>
      <c r="AQ188" s="5"/>
    </row>
    <row r="189" spans="12:43" s="1" customFormat="1" x14ac:dyDescent="0.3">
      <c r="L189" s="5"/>
      <c r="AI189" s="5"/>
      <c r="AJ189" s="5"/>
      <c r="AK189" s="5"/>
      <c r="AL189" s="5"/>
      <c r="AM189" s="5"/>
      <c r="AN189" s="5"/>
      <c r="AO189" s="5"/>
      <c r="AP189" s="5"/>
      <c r="AQ189" s="5"/>
    </row>
    <row r="190" spans="12:43" s="1" customFormat="1" x14ac:dyDescent="0.3">
      <c r="L190" s="5"/>
      <c r="AI190" s="5"/>
      <c r="AJ190" s="5"/>
      <c r="AK190" s="5"/>
      <c r="AL190" s="5"/>
      <c r="AM190" s="5"/>
      <c r="AN190" s="5"/>
      <c r="AO190" s="5"/>
      <c r="AP190" s="5"/>
      <c r="AQ190" s="5"/>
    </row>
    <row r="191" spans="12:43" s="1" customFormat="1" x14ac:dyDescent="0.3">
      <c r="L191" s="5"/>
      <c r="AI191" s="5"/>
      <c r="AJ191" s="5"/>
      <c r="AK191" s="5"/>
      <c r="AL191" s="5"/>
      <c r="AM191" s="5"/>
      <c r="AN191" s="5"/>
      <c r="AO191" s="5"/>
      <c r="AP191" s="5"/>
      <c r="AQ191" s="5"/>
    </row>
    <row r="192" spans="12:43" s="1" customFormat="1" x14ac:dyDescent="0.3">
      <c r="L192" s="5"/>
      <c r="AI192" s="5"/>
      <c r="AJ192" s="5"/>
      <c r="AK192" s="5"/>
      <c r="AL192" s="5"/>
      <c r="AM192" s="5"/>
      <c r="AN192" s="5"/>
      <c r="AO192" s="5"/>
      <c r="AP192" s="5"/>
      <c r="AQ192" s="5"/>
    </row>
    <row r="193" spans="12:43" s="1" customFormat="1" x14ac:dyDescent="0.3">
      <c r="L193" s="5"/>
      <c r="AI193" s="5"/>
      <c r="AJ193" s="5"/>
      <c r="AK193" s="5"/>
      <c r="AL193" s="5"/>
      <c r="AM193" s="5"/>
      <c r="AN193" s="5"/>
      <c r="AO193" s="5"/>
      <c r="AP193" s="5"/>
      <c r="AQ193" s="5"/>
    </row>
    <row r="194" spans="12:43" s="1" customFormat="1" x14ac:dyDescent="0.3">
      <c r="L194" s="5"/>
      <c r="AI194" s="5"/>
      <c r="AJ194" s="5"/>
      <c r="AK194" s="5"/>
      <c r="AL194" s="5"/>
      <c r="AM194" s="5"/>
      <c r="AN194" s="5"/>
      <c r="AO194" s="5"/>
      <c r="AP194" s="5"/>
      <c r="AQ194" s="5"/>
    </row>
    <row r="195" spans="12:43" s="1" customFormat="1" x14ac:dyDescent="0.3">
      <c r="L195" s="5"/>
      <c r="AI195" s="5"/>
      <c r="AJ195" s="5"/>
      <c r="AK195" s="5"/>
      <c r="AL195" s="5"/>
      <c r="AM195" s="5"/>
      <c r="AN195" s="5"/>
      <c r="AO195" s="5"/>
      <c r="AP195" s="5"/>
      <c r="AQ195" s="5"/>
    </row>
    <row r="196" spans="12:43" s="1" customFormat="1" x14ac:dyDescent="0.3">
      <c r="L196" s="5"/>
      <c r="AI196" s="5"/>
      <c r="AJ196" s="5"/>
      <c r="AK196" s="5"/>
      <c r="AL196" s="5"/>
      <c r="AM196" s="5"/>
      <c r="AN196" s="5"/>
      <c r="AO196" s="5"/>
      <c r="AP196" s="5"/>
      <c r="AQ196" s="5"/>
    </row>
    <row r="197" spans="12:43" s="1" customFormat="1" x14ac:dyDescent="0.3">
      <c r="L197" s="5"/>
      <c r="AI197" s="5"/>
      <c r="AJ197" s="5"/>
      <c r="AK197" s="5"/>
      <c r="AL197" s="5"/>
      <c r="AM197" s="5"/>
      <c r="AN197" s="5"/>
      <c r="AO197" s="5"/>
      <c r="AP197" s="5"/>
      <c r="AQ197" s="5"/>
    </row>
    <row r="198" spans="12:43" s="1" customFormat="1" x14ac:dyDescent="0.3">
      <c r="L198" s="5"/>
      <c r="AI198" s="5"/>
      <c r="AJ198" s="5"/>
      <c r="AK198" s="5"/>
      <c r="AL198" s="5"/>
      <c r="AM198" s="5"/>
      <c r="AN198" s="5"/>
      <c r="AO198" s="5"/>
      <c r="AP198" s="5"/>
      <c r="AQ198" s="5"/>
    </row>
    <row r="199" spans="12:43" s="1" customFormat="1" x14ac:dyDescent="0.3">
      <c r="L199" s="5"/>
      <c r="AI199" s="5"/>
      <c r="AJ199" s="5"/>
      <c r="AK199" s="5"/>
      <c r="AL199" s="5"/>
      <c r="AM199" s="5"/>
      <c r="AN199" s="5"/>
      <c r="AO199" s="5"/>
      <c r="AP199" s="5"/>
      <c r="AQ199" s="5"/>
    </row>
    <row r="200" spans="12:43" s="1" customFormat="1" x14ac:dyDescent="0.3">
      <c r="L200" s="5"/>
      <c r="AI200" s="5"/>
      <c r="AJ200" s="5"/>
      <c r="AK200" s="5"/>
      <c r="AL200" s="5"/>
      <c r="AM200" s="5"/>
      <c r="AN200" s="5"/>
      <c r="AO200" s="5"/>
      <c r="AP200" s="5"/>
      <c r="AQ200" s="5"/>
    </row>
    <row r="201" spans="12:43" s="1" customFormat="1" x14ac:dyDescent="0.3">
      <c r="L201" s="5"/>
      <c r="AI201" s="5"/>
      <c r="AJ201" s="5"/>
      <c r="AK201" s="5"/>
      <c r="AL201" s="5"/>
      <c r="AM201" s="5"/>
      <c r="AN201" s="5"/>
      <c r="AO201" s="5"/>
      <c r="AP201" s="5"/>
      <c r="AQ201" s="5"/>
    </row>
    <row r="202" spans="12:43" s="1" customFormat="1" x14ac:dyDescent="0.3">
      <c r="L202" s="5"/>
      <c r="AI202" s="5"/>
      <c r="AJ202" s="5"/>
      <c r="AK202" s="5"/>
      <c r="AL202" s="5"/>
      <c r="AM202" s="5"/>
      <c r="AN202" s="5"/>
      <c r="AO202" s="5"/>
      <c r="AP202" s="5"/>
      <c r="AQ202" s="5"/>
    </row>
    <row r="203" spans="12:43" s="1" customFormat="1" x14ac:dyDescent="0.3">
      <c r="L203" s="5"/>
      <c r="AI203" s="5"/>
      <c r="AJ203" s="5"/>
      <c r="AK203" s="5"/>
      <c r="AL203" s="5"/>
      <c r="AM203" s="5"/>
      <c r="AN203" s="5"/>
      <c r="AO203" s="5"/>
      <c r="AP203" s="5"/>
      <c r="AQ203" s="5"/>
    </row>
    <row r="204" spans="12:43" s="1" customFormat="1" x14ac:dyDescent="0.3">
      <c r="L204" s="5"/>
      <c r="AI204" s="5"/>
      <c r="AJ204" s="5"/>
      <c r="AK204" s="5"/>
      <c r="AL204" s="5"/>
      <c r="AM204" s="5"/>
      <c r="AN204" s="5"/>
      <c r="AO204" s="5"/>
      <c r="AP204" s="5"/>
      <c r="AQ204" s="5"/>
    </row>
    <row r="205" spans="12:43" s="1" customFormat="1" x14ac:dyDescent="0.3">
      <c r="L205" s="5"/>
      <c r="AI205" s="5"/>
      <c r="AJ205" s="5"/>
      <c r="AK205" s="5"/>
      <c r="AL205" s="5"/>
      <c r="AM205" s="5"/>
      <c r="AN205" s="5"/>
      <c r="AO205" s="5"/>
      <c r="AP205" s="5"/>
      <c r="AQ205" s="5"/>
    </row>
    <row r="206" spans="12:43" s="1" customFormat="1" x14ac:dyDescent="0.3">
      <c r="L206" s="5"/>
      <c r="AI206" s="5"/>
      <c r="AJ206" s="5"/>
      <c r="AK206" s="5"/>
      <c r="AL206" s="5"/>
      <c r="AM206" s="5"/>
      <c r="AN206" s="5"/>
      <c r="AO206" s="5"/>
      <c r="AP206" s="5"/>
      <c r="AQ206" s="5"/>
    </row>
    <row r="207" spans="12:43" s="1" customFormat="1" x14ac:dyDescent="0.3">
      <c r="L207" s="5"/>
      <c r="AI207" s="5"/>
      <c r="AJ207" s="5"/>
      <c r="AK207" s="5"/>
      <c r="AL207" s="5"/>
      <c r="AM207" s="5"/>
      <c r="AN207" s="5"/>
      <c r="AO207" s="5"/>
      <c r="AP207" s="5"/>
      <c r="AQ207" s="5"/>
    </row>
    <row r="208" spans="12:43" s="1" customFormat="1" x14ac:dyDescent="0.3">
      <c r="L208" s="5"/>
      <c r="AI208" s="5"/>
      <c r="AJ208" s="5"/>
      <c r="AK208" s="5"/>
      <c r="AL208" s="5"/>
      <c r="AM208" s="5"/>
      <c r="AN208" s="5"/>
      <c r="AO208" s="5"/>
      <c r="AP208" s="5"/>
      <c r="AQ208" s="5"/>
    </row>
    <row r="209" spans="12:43" s="1" customFormat="1" x14ac:dyDescent="0.3">
      <c r="L209" s="5"/>
      <c r="AI209" s="5"/>
      <c r="AJ209" s="5"/>
      <c r="AK209" s="5"/>
      <c r="AL209" s="5"/>
      <c r="AM209" s="5"/>
      <c r="AN209" s="5"/>
      <c r="AO209" s="5"/>
      <c r="AP209" s="5"/>
      <c r="AQ209" s="5"/>
    </row>
    <row r="210" spans="12:43" s="1" customFormat="1" x14ac:dyDescent="0.3">
      <c r="L210" s="5"/>
      <c r="AI210" s="5"/>
      <c r="AJ210" s="5"/>
      <c r="AK210" s="5"/>
      <c r="AL210" s="5"/>
      <c r="AM210" s="5"/>
      <c r="AN210" s="5"/>
      <c r="AO210" s="5"/>
      <c r="AP210" s="5"/>
      <c r="AQ210" s="5"/>
    </row>
    <row r="211" spans="12:43" s="1" customFormat="1" x14ac:dyDescent="0.3">
      <c r="L211" s="5"/>
      <c r="AI211" s="5"/>
      <c r="AJ211" s="5"/>
      <c r="AK211" s="5"/>
      <c r="AL211" s="5"/>
      <c r="AM211" s="5"/>
      <c r="AN211" s="5"/>
      <c r="AO211" s="5"/>
      <c r="AP211" s="5"/>
      <c r="AQ211" s="5"/>
    </row>
    <row r="212" spans="12:43" s="1" customFormat="1" x14ac:dyDescent="0.3">
      <c r="L212" s="5"/>
      <c r="AI212" s="5"/>
      <c r="AJ212" s="5"/>
      <c r="AK212" s="5"/>
      <c r="AL212" s="5"/>
      <c r="AM212" s="5"/>
      <c r="AN212" s="5"/>
      <c r="AO212" s="5"/>
      <c r="AP212" s="5"/>
      <c r="AQ212" s="5"/>
    </row>
    <row r="213" spans="12:43" s="1" customFormat="1" x14ac:dyDescent="0.3">
      <c r="L213" s="5"/>
      <c r="AI213" s="5"/>
      <c r="AJ213" s="5"/>
      <c r="AK213" s="5"/>
      <c r="AL213" s="5"/>
      <c r="AM213" s="5"/>
      <c r="AN213" s="5"/>
      <c r="AO213" s="5"/>
      <c r="AP213" s="5"/>
      <c r="AQ213" s="5"/>
    </row>
    <row r="214" spans="12:43" s="1" customFormat="1" x14ac:dyDescent="0.3">
      <c r="L214" s="5"/>
      <c r="AI214" s="5"/>
      <c r="AJ214" s="5"/>
      <c r="AK214" s="5"/>
      <c r="AL214" s="5"/>
      <c r="AM214" s="5"/>
      <c r="AN214" s="5"/>
      <c r="AO214" s="5"/>
      <c r="AP214" s="5"/>
      <c r="AQ214" s="5"/>
    </row>
    <row r="215" spans="12:43" s="1" customFormat="1" x14ac:dyDescent="0.3">
      <c r="L215" s="5"/>
      <c r="AI215" s="5"/>
      <c r="AJ215" s="5"/>
      <c r="AK215" s="5"/>
      <c r="AL215" s="5"/>
      <c r="AM215" s="5"/>
      <c r="AN215" s="5"/>
      <c r="AO215" s="5"/>
      <c r="AP215" s="5"/>
      <c r="AQ215" s="5"/>
    </row>
    <row r="216" spans="12:43" s="1" customFormat="1" x14ac:dyDescent="0.3">
      <c r="L216" s="5"/>
      <c r="AI216" s="5"/>
      <c r="AJ216" s="5"/>
      <c r="AK216" s="5"/>
      <c r="AL216" s="5"/>
      <c r="AM216" s="5"/>
      <c r="AN216" s="5"/>
      <c r="AO216" s="5"/>
      <c r="AP216" s="5"/>
      <c r="AQ216" s="5"/>
    </row>
    <row r="217" spans="12:43" s="1" customFormat="1" x14ac:dyDescent="0.3">
      <c r="L217" s="5"/>
      <c r="AI217" s="5"/>
      <c r="AJ217" s="5"/>
      <c r="AK217" s="5"/>
      <c r="AL217" s="5"/>
      <c r="AM217" s="5"/>
      <c r="AN217" s="5"/>
      <c r="AO217" s="5"/>
      <c r="AP217" s="5"/>
      <c r="AQ217" s="5"/>
    </row>
    <row r="218" spans="12:43" s="1" customFormat="1" x14ac:dyDescent="0.3">
      <c r="L218" s="5"/>
      <c r="AI218" s="5"/>
      <c r="AJ218" s="5"/>
      <c r="AK218" s="5"/>
      <c r="AL218" s="5"/>
      <c r="AM218" s="5"/>
      <c r="AN218" s="5"/>
      <c r="AO218" s="5"/>
      <c r="AP218" s="5"/>
      <c r="AQ218" s="5"/>
    </row>
    <row r="219" spans="12:43" s="1" customFormat="1" x14ac:dyDescent="0.3">
      <c r="L219" s="5"/>
      <c r="AI219" s="5"/>
      <c r="AJ219" s="5"/>
      <c r="AK219" s="5"/>
      <c r="AL219" s="5"/>
      <c r="AM219" s="5"/>
      <c r="AN219" s="5"/>
      <c r="AO219" s="5"/>
      <c r="AP219" s="5"/>
      <c r="AQ219" s="5"/>
    </row>
    <row r="220" spans="12:43" s="1" customFormat="1" x14ac:dyDescent="0.3">
      <c r="L220" s="5"/>
      <c r="AI220" s="5"/>
      <c r="AJ220" s="5"/>
      <c r="AK220" s="5"/>
      <c r="AL220" s="5"/>
      <c r="AM220" s="5"/>
      <c r="AN220" s="5"/>
      <c r="AO220" s="5"/>
      <c r="AP220" s="5"/>
      <c r="AQ220" s="5"/>
    </row>
    <row r="221" spans="12:43" s="1" customFormat="1" x14ac:dyDescent="0.3">
      <c r="L221" s="5"/>
      <c r="AI221" s="5"/>
      <c r="AJ221" s="5"/>
      <c r="AK221" s="5"/>
      <c r="AL221" s="5"/>
      <c r="AM221" s="5"/>
      <c r="AN221" s="5"/>
      <c r="AO221" s="5"/>
      <c r="AP221" s="5"/>
      <c r="AQ221" s="5"/>
    </row>
    <row r="222" spans="12:43" s="1" customFormat="1" x14ac:dyDescent="0.3">
      <c r="L222" s="5"/>
      <c r="AI222" s="5"/>
      <c r="AJ222" s="5"/>
      <c r="AK222" s="5"/>
      <c r="AL222" s="5"/>
      <c r="AM222" s="5"/>
      <c r="AN222" s="5"/>
      <c r="AO222" s="5"/>
      <c r="AP222" s="5"/>
      <c r="AQ222" s="5"/>
    </row>
    <row r="223" spans="12:43" s="1" customFormat="1" x14ac:dyDescent="0.3">
      <c r="L223" s="5"/>
      <c r="AI223" s="5"/>
      <c r="AJ223" s="5"/>
      <c r="AK223" s="5"/>
      <c r="AL223" s="5"/>
      <c r="AM223" s="5"/>
      <c r="AN223" s="5"/>
      <c r="AO223" s="5"/>
      <c r="AP223" s="5"/>
      <c r="AQ223" s="5"/>
    </row>
    <row r="224" spans="12:43" s="1" customFormat="1" x14ac:dyDescent="0.3">
      <c r="L224" s="5"/>
      <c r="AI224" s="5"/>
      <c r="AJ224" s="5"/>
      <c r="AK224" s="5"/>
      <c r="AL224" s="5"/>
      <c r="AM224" s="5"/>
      <c r="AN224" s="5"/>
      <c r="AO224" s="5"/>
      <c r="AP224" s="5"/>
      <c r="AQ224" s="5"/>
    </row>
    <row r="225" spans="12:43" s="1" customFormat="1" x14ac:dyDescent="0.3">
      <c r="L225" s="5"/>
      <c r="AI225" s="5"/>
      <c r="AJ225" s="5"/>
      <c r="AK225" s="5"/>
      <c r="AL225" s="5"/>
      <c r="AM225" s="5"/>
      <c r="AN225" s="5"/>
      <c r="AO225" s="5"/>
      <c r="AP225" s="5"/>
      <c r="AQ225" s="5"/>
    </row>
    <row r="226" spans="12:43" s="1" customFormat="1" x14ac:dyDescent="0.3">
      <c r="L226" s="5"/>
      <c r="AI226" s="5"/>
      <c r="AJ226" s="5"/>
      <c r="AK226" s="5"/>
      <c r="AL226" s="5"/>
      <c r="AM226" s="5"/>
      <c r="AN226" s="5"/>
      <c r="AO226" s="5"/>
      <c r="AP226" s="5"/>
      <c r="AQ226" s="5"/>
    </row>
    <row r="227" spans="12:43" s="1" customFormat="1" x14ac:dyDescent="0.3">
      <c r="L227" s="5"/>
      <c r="AI227" s="5"/>
      <c r="AJ227" s="5"/>
      <c r="AK227" s="5"/>
      <c r="AL227" s="5"/>
      <c r="AM227" s="5"/>
      <c r="AN227" s="5"/>
      <c r="AO227" s="5"/>
      <c r="AP227" s="5"/>
      <c r="AQ227" s="5"/>
    </row>
    <row r="228" spans="12:43" s="1" customFormat="1" x14ac:dyDescent="0.3">
      <c r="L228" s="5"/>
      <c r="AI228" s="5"/>
      <c r="AJ228" s="5"/>
      <c r="AK228" s="5"/>
      <c r="AL228" s="5"/>
      <c r="AM228" s="5"/>
      <c r="AN228" s="5"/>
      <c r="AO228" s="5"/>
      <c r="AP228" s="5"/>
      <c r="AQ228" s="5"/>
    </row>
    <row r="229" spans="12:43" s="1" customFormat="1" x14ac:dyDescent="0.3">
      <c r="L229" s="5"/>
      <c r="AI229" s="5"/>
      <c r="AJ229" s="5"/>
      <c r="AK229" s="5"/>
      <c r="AL229" s="5"/>
      <c r="AM229" s="5"/>
      <c r="AN229" s="5"/>
      <c r="AO229" s="5"/>
      <c r="AP229" s="5"/>
      <c r="AQ229" s="5"/>
    </row>
    <row r="230" spans="12:43" s="1" customFormat="1" x14ac:dyDescent="0.3">
      <c r="L230" s="5"/>
      <c r="AI230" s="5"/>
      <c r="AJ230" s="5"/>
      <c r="AK230" s="5"/>
      <c r="AL230" s="5"/>
      <c r="AM230" s="5"/>
      <c r="AN230" s="5"/>
      <c r="AO230" s="5"/>
      <c r="AP230" s="5"/>
      <c r="AQ230" s="5"/>
    </row>
    <row r="231" spans="12:43" s="1" customFormat="1" x14ac:dyDescent="0.3">
      <c r="L231" s="5"/>
      <c r="AI231" s="5"/>
      <c r="AJ231" s="5"/>
      <c r="AK231" s="5"/>
      <c r="AL231" s="5"/>
      <c r="AM231" s="5"/>
      <c r="AN231" s="5"/>
      <c r="AO231" s="5"/>
      <c r="AP231" s="5"/>
      <c r="AQ231" s="5"/>
    </row>
    <row r="232" spans="12:43" s="1" customFormat="1" x14ac:dyDescent="0.3">
      <c r="L232" s="5"/>
      <c r="AI232" s="5"/>
      <c r="AJ232" s="5"/>
      <c r="AK232" s="5"/>
      <c r="AL232" s="5"/>
      <c r="AM232" s="5"/>
      <c r="AN232" s="5"/>
      <c r="AO232" s="5"/>
      <c r="AP232" s="5"/>
      <c r="AQ232" s="5"/>
    </row>
    <row r="233" spans="12:43" s="1" customFormat="1" x14ac:dyDescent="0.3">
      <c r="L233" s="5"/>
      <c r="AI233" s="5"/>
      <c r="AJ233" s="5"/>
      <c r="AK233" s="5"/>
      <c r="AL233" s="5"/>
      <c r="AM233" s="5"/>
      <c r="AN233" s="5"/>
      <c r="AO233" s="5"/>
      <c r="AP233" s="5"/>
      <c r="AQ233" s="5"/>
    </row>
    <row r="234" spans="12:43" s="1" customFormat="1" x14ac:dyDescent="0.3">
      <c r="L234" s="5"/>
      <c r="AI234" s="5"/>
      <c r="AJ234" s="5"/>
      <c r="AK234" s="5"/>
      <c r="AL234" s="5"/>
      <c r="AM234" s="5"/>
      <c r="AN234" s="5"/>
      <c r="AO234" s="5"/>
      <c r="AP234" s="5"/>
      <c r="AQ234" s="5"/>
    </row>
    <row r="235" spans="12:43" s="1" customFormat="1" x14ac:dyDescent="0.3">
      <c r="L235" s="5"/>
      <c r="AI235" s="5"/>
      <c r="AJ235" s="5"/>
      <c r="AK235" s="5"/>
      <c r="AL235" s="5"/>
      <c r="AM235" s="5"/>
      <c r="AN235" s="5"/>
      <c r="AO235" s="5"/>
      <c r="AP235" s="5"/>
      <c r="AQ235" s="5"/>
    </row>
    <row r="236" spans="12:43" s="1" customFormat="1" x14ac:dyDescent="0.3">
      <c r="L236" s="5"/>
      <c r="AI236" s="5"/>
      <c r="AJ236" s="5"/>
      <c r="AK236" s="5"/>
      <c r="AL236" s="5"/>
      <c r="AM236" s="5"/>
      <c r="AN236" s="5"/>
      <c r="AO236" s="5"/>
      <c r="AP236" s="5"/>
      <c r="AQ236" s="5"/>
    </row>
    <row r="237" spans="12:43" s="1" customFormat="1" x14ac:dyDescent="0.3">
      <c r="L237" s="5"/>
      <c r="AI237" s="5"/>
      <c r="AJ237" s="5"/>
      <c r="AK237" s="5"/>
      <c r="AL237" s="5"/>
      <c r="AM237" s="5"/>
      <c r="AN237" s="5"/>
      <c r="AO237" s="5"/>
      <c r="AP237" s="5"/>
      <c r="AQ237" s="5"/>
    </row>
    <row r="238" spans="12:43" s="1" customFormat="1" x14ac:dyDescent="0.3">
      <c r="L238" s="5"/>
      <c r="AI238" s="5"/>
      <c r="AJ238" s="5"/>
      <c r="AK238" s="5"/>
      <c r="AL238" s="5"/>
      <c r="AM238" s="5"/>
      <c r="AN238" s="5"/>
      <c r="AO238" s="5"/>
      <c r="AP238" s="5"/>
      <c r="AQ238" s="5"/>
    </row>
    <row r="239" spans="12:43" s="1" customFormat="1" x14ac:dyDescent="0.3">
      <c r="L239" s="5"/>
      <c r="AI239" s="5"/>
      <c r="AJ239" s="5"/>
      <c r="AK239" s="5"/>
      <c r="AL239" s="5"/>
      <c r="AM239" s="5"/>
      <c r="AN239" s="5"/>
      <c r="AO239" s="5"/>
      <c r="AP239" s="5"/>
      <c r="AQ239" s="5"/>
    </row>
    <row r="240" spans="12:43" s="1" customFormat="1" x14ac:dyDescent="0.3">
      <c r="L240" s="5"/>
      <c r="AI240" s="5"/>
      <c r="AJ240" s="5"/>
      <c r="AK240" s="5"/>
      <c r="AL240" s="5"/>
      <c r="AM240" s="5"/>
      <c r="AN240" s="5"/>
      <c r="AO240" s="5"/>
      <c r="AP240" s="5"/>
      <c r="AQ240" s="5"/>
    </row>
    <row r="241" spans="12:43" s="1" customFormat="1" x14ac:dyDescent="0.3">
      <c r="L241" s="5"/>
      <c r="AI241" s="5"/>
      <c r="AJ241" s="5"/>
      <c r="AK241" s="5"/>
      <c r="AL241" s="5"/>
      <c r="AM241" s="5"/>
      <c r="AN241" s="5"/>
      <c r="AO241" s="5"/>
      <c r="AP241" s="5"/>
      <c r="AQ241" s="5"/>
    </row>
    <row r="242" spans="12:43" s="1" customFormat="1" x14ac:dyDescent="0.3">
      <c r="L242" s="5"/>
      <c r="AI242" s="5"/>
      <c r="AJ242" s="5"/>
      <c r="AK242" s="5"/>
      <c r="AL242" s="5"/>
      <c r="AM242" s="5"/>
      <c r="AN242" s="5"/>
      <c r="AO242" s="5"/>
      <c r="AP242" s="5"/>
      <c r="AQ242" s="5"/>
    </row>
    <row r="243" spans="12:43" s="1" customFormat="1" x14ac:dyDescent="0.3">
      <c r="L243" s="5"/>
      <c r="AI243" s="5"/>
      <c r="AJ243" s="5"/>
      <c r="AK243" s="5"/>
      <c r="AL243" s="5"/>
      <c r="AM243" s="5"/>
      <c r="AN243" s="5"/>
      <c r="AO243" s="5"/>
      <c r="AP243" s="5"/>
      <c r="AQ243" s="5"/>
    </row>
    <row r="244" spans="12:43" s="1" customFormat="1" x14ac:dyDescent="0.3">
      <c r="L244" s="5"/>
      <c r="AI244" s="5"/>
      <c r="AJ244" s="5"/>
      <c r="AK244" s="5"/>
      <c r="AL244" s="5"/>
      <c r="AM244" s="5"/>
      <c r="AN244" s="5"/>
      <c r="AO244" s="5"/>
      <c r="AP244" s="5"/>
      <c r="AQ244" s="5"/>
    </row>
    <row r="245" spans="12:43" s="1" customFormat="1" x14ac:dyDescent="0.3">
      <c r="L245" s="5"/>
      <c r="AI245" s="5"/>
      <c r="AJ245" s="5"/>
      <c r="AK245" s="5"/>
      <c r="AL245" s="5"/>
      <c r="AM245" s="5"/>
      <c r="AN245" s="5"/>
      <c r="AO245" s="5"/>
      <c r="AP245" s="5"/>
      <c r="AQ245" s="5"/>
    </row>
    <row r="246" spans="12:43" s="1" customFormat="1" x14ac:dyDescent="0.3">
      <c r="L246" s="5"/>
      <c r="AI246" s="5"/>
      <c r="AJ246" s="5"/>
      <c r="AK246" s="5"/>
      <c r="AL246" s="5"/>
      <c r="AM246" s="5"/>
      <c r="AN246" s="5"/>
      <c r="AO246" s="5"/>
      <c r="AP246" s="5"/>
      <c r="AQ246" s="5"/>
    </row>
    <row r="247" spans="12:43" s="1" customFormat="1" x14ac:dyDescent="0.3">
      <c r="L247" s="5"/>
      <c r="AI247" s="5"/>
      <c r="AJ247" s="5"/>
      <c r="AK247" s="5"/>
      <c r="AL247" s="5"/>
      <c r="AM247" s="5"/>
      <c r="AN247" s="5"/>
      <c r="AO247" s="5"/>
      <c r="AP247" s="5"/>
      <c r="AQ247" s="5"/>
    </row>
    <row r="248" spans="12:43" s="1" customFormat="1" x14ac:dyDescent="0.3">
      <c r="L248" s="5"/>
      <c r="AI248" s="5"/>
      <c r="AJ248" s="5"/>
      <c r="AK248" s="5"/>
      <c r="AL248" s="5"/>
      <c r="AM248" s="5"/>
      <c r="AN248" s="5"/>
      <c r="AO248" s="5"/>
      <c r="AP248" s="5"/>
      <c r="AQ248" s="5"/>
    </row>
    <row r="249" spans="12:43" s="1" customFormat="1" x14ac:dyDescent="0.3">
      <c r="L249" s="5"/>
      <c r="AI249" s="5"/>
      <c r="AJ249" s="5"/>
      <c r="AK249" s="5"/>
      <c r="AL249" s="5"/>
      <c r="AM249" s="5"/>
      <c r="AN249" s="5"/>
      <c r="AO249" s="5"/>
      <c r="AP249" s="5"/>
      <c r="AQ249" s="5"/>
    </row>
    <row r="250" spans="12:43" s="1" customFormat="1" x14ac:dyDescent="0.3">
      <c r="L250" s="5"/>
      <c r="AI250" s="5"/>
      <c r="AJ250" s="5"/>
      <c r="AK250" s="5"/>
      <c r="AL250" s="5"/>
      <c r="AM250" s="5"/>
      <c r="AN250" s="5"/>
      <c r="AO250" s="5"/>
      <c r="AP250" s="5"/>
      <c r="AQ250" s="5"/>
    </row>
    <row r="251" spans="12:43" s="1" customFormat="1" x14ac:dyDescent="0.3">
      <c r="L251" s="5"/>
      <c r="AI251" s="5"/>
      <c r="AJ251" s="5"/>
      <c r="AK251" s="5"/>
      <c r="AL251" s="5"/>
      <c r="AM251" s="5"/>
      <c r="AN251" s="5"/>
      <c r="AO251" s="5"/>
      <c r="AP251" s="5"/>
      <c r="AQ251" s="5"/>
    </row>
    <row r="252" spans="12:43" s="1" customFormat="1" x14ac:dyDescent="0.3">
      <c r="L252" s="5"/>
      <c r="AI252" s="5"/>
      <c r="AJ252" s="5"/>
      <c r="AK252" s="5"/>
      <c r="AL252" s="5"/>
      <c r="AM252" s="5"/>
      <c r="AN252" s="5"/>
      <c r="AO252" s="5"/>
      <c r="AP252" s="5"/>
      <c r="AQ252" s="5"/>
    </row>
    <row r="253" spans="12:43" s="1" customFormat="1" x14ac:dyDescent="0.3">
      <c r="L253" s="5"/>
      <c r="AI253" s="5"/>
      <c r="AJ253" s="5"/>
      <c r="AK253" s="5"/>
      <c r="AL253" s="5"/>
      <c r="AM253" s="5"/>
      <c r="AN253" s="5"/>
      <c r="AO253" s="5"/>
      <c r="AP253" s="5"/>
      <c r="AQ253" s="5"/>
    </row>
    <row r="254" spans="12:43" s="1" customFormat="1" x14ac:dyDescent="0.3">
      <c r="L254" s="5"/>
      <c r="AI254" s="5"/>
      <c r="AJ254" s="5"/>
      <c r="AK254" s="5"/>
      <c r="AL254" s="5"/>
      <c r="AM254" s="5"/>
      <c r="AN254" s="5"/>
      <c r="AO254" s="5"/>
      <c r="AP254" s="5"/>
      <c r="AQ254" s="5"/>
    </row>
    <row r="255" spans="12:43" s="1" customFormat="1" x14ac:dyDescent="0.3">
      <c r="L255" s="5"/>
      <c r="AI255" s="5"/>
      <c r="AJ255" s="5"/>
      <c r="AK255" s="5"/>
      <c r="AL255" s="5"/>
      <c r="AM255" s="5"/>
      <c r="AN255" s="5"/>
      <c r="AO255" s="5"/>
      <c r="AP255" s="5"/>
      <c r="AQ255" s="5"/>
    </row>
    <row r="256" spans="12:43" s="1" customFormat="1" x14ac:dyDescent="0.3">
      <c r="L256" s="5"/>
      <c r="AI256" s="5"/>
      <c r="AJ256" s="5"/>
      <c r="AK256" s="5"/>
      <c r="AL256" s="5"/>
      <c r="AM256" s="5"/>
      <c r="AN256" s="5"/>
      <c r="AO256" s="5"/>
      <c r="AP256" s="5"/>
      <c r="AQ256" s="5"/>
    </row>
    <row r="257" spans="12:43" s="1" customFormat="1" x14ac:dyDescent="0.3">
      <c r="L257" s="5"/>
      <c r="AI257" s="5"/>
      <c r="AJ257" s="5"/>
      <c r="AK257" s="5"/>
      <c r="AL257" s="5"/>
      <c r="AM257" s="5"/>
      <c r="AN257" s="5"/>
      <c r="AO257" s="5"/>
      <c r="AP257" s="5"/>
      <c r="AQ257" s="5"/>
    </row>
    <row r="258" spans="12:43" s="1" customFormat="1" x14ac:dyDescent="0.3">
      <c r="L258" s="5"/>
      <c r="AI258" s="5"/>
      <c r="AJ258" s="5"/>
      <c r="AK258" s="5"/>
      <c r="AL258" s="5"/>
      <c r="AM258" s="5"/>
      <c r="AN258" s="5"/>
      <c r="AO258" s="5"/>
      <c r="AP258" s="5"/>
      <c r="AQ258" s="5"/>
    </row>
    <row r="259" spans="12:43" s="1" customFormat="1" x14ac:dyDescent="0.3">
      <c r="L259" s="5"/>
      <c r="AI259" s="5"/>
      <c r="AJ259" s="5"/>
      <c r="AK259" s="5"/>
      <c r="AL259" s="5"/>
      <c r="AM259" s="5"/>
      <c r="AN259" s="5"/>
      <c r="AO259" s="5"/>
      <c r="AP259" s="5"/>
      <c r="AQ259" s="5"/>
    </row>
    <row r="260" spans="12:43" s="1" customFormat="1" x14ac:dyDescent="0.3">
      <c r="L260" s="5"/>
      <c r="AI260" s="5"/>
      <c r="AJ260" s="5"/>
      <c r="AK260" s="5"/>
      <c r="AL260" s="5"/>
      <c r="AM260" s="5"/>
      <c r="AN260" s="5"/>
      <c r="AO260" s="5"/>
      <c r="AP260" s="5"/>
      <c r="AQ260" s="5"/>
    </row>
    <row r="261" spans="12:43" s="1" customFormat="1" x14ac:dyDescent="0.3">
      <c r="L261" s="5"/>
      <c r="AI261" s="5"/>
      <c r="AJ261" s="5"/>
      <c r="AK261" s="5"/>
      <c r="AL261" s="5"/>
      <c r="AM261" s="5"/>
      <c r="AN261" s="5"/>
      <c r="AO261" s="5"/>
      <c r="AP261" s="5"/>
      <c r="AQ261" s="5"/>
    </row>
    <row r="262" spans="12:43" s="1" customFormat="1" x14ac:dyDescent="0.3">
      <c r="L262" s="5"/>
      <c r="AI262" s="5"/>
      <c r="AJ262" s="5"/>
      <c r="AK262" s="5"/>
      <c r="AL262" s="5"/>
      <c r="AM262" s="5"/>
      <c r="AN262" s="5"/>
      <c r="AO262" s="5"/>
      <c r="AP262" s="5"/>
      <c r="AQ262" s="5"/>
    </row>
    <row r="263" spans="12:43" s="1" customFormat="1" x14ac:dyDescent="0.3">
      <c r="L263" s="5"/>
      <c r="AI263" s="5"/>
      <c r="AJ263" s="5"/>
      <c r="AK263" s="5"/>
      <c r="AL263" s="5"/>
      <c r="AM263" s="5"/>
      <c r="AN263" s="5"/>
      <c r="AO263" s="5"/>
      <c r="AP263" s="5"/>
      <c r="AQ263" s="5"/>
    </row>
    <row r="264" spans="12:43" s="1" customFormat="1" x14ac:dyDescent="0.3">
      <c r="L264" s="5"/>
      <c r="AI264" s="5"/>
      <c r="AJ264" s="5"/>
      <c r="AK264" s="5"/>
      <c r="AL264" s="5"/>
      <c r="AM264" s="5"/>
      <c r="AN264" s="5"/>
      <c r="AO264" s="5"/>
      <c r="AP264" s="5"/>
      <c r="AQ264" s="5"/>
    </row>
    <row r="265" spans="12:43" s="1" customFormat="1" x14ac:dyDescent="0.3">
      <c r="L265" s="5"/>
      <c r="AI265" s="5"/>
      <c r="AJ265" s="5"/>
      <c r="AK265" s="5"/>
      <c r="AL265" s="5"/>
      <c r="AM265" s="5"/>
      <c r="AN265" s="5"/>
      <c r="AO265" s="5"/>
      <c r="AP265" s="5"/>
      <c r="AQ265" s="5"/>
    </row>
    <row r="266" spans="12:43" s="1" customFormat="1" x14ac:dyDescent="0.3">
      <c r="L266" s="5"/>
      <c r="AI266" s="5"/>
      <c r="AJ266" s="5"/>
      <c r="AK266" s="5"/>
      <c r="AL266" s="5"/>
      <c r="AM266" s="5"/>
      <c r="AN266" s="5"/>
      <c r="AO266" s="5"/>
      <c r="AP266" s="5"/>
      <c r="AQ266" s="5"/>
    </row>
    <row r="267" spans="12:43" s="1" customFormat="1" x14ac:dyDescent="0.3">
      <c r="L267" s="5"/>
      <c r="AI267" s="5"/>
      <c r="AJ267" s="5"/>
      <c r="AK267" s="5"/>
      <c r="AL267" s="5"/>
      <c r="AM267" s="5"/>
      <c r="AN267" s="5"/>
      <c r="AO267" s="5"/>
      <c r="AP267" s="5"/>
      <c r="AQ267" s="5"/>
    </row>
    <row r="268" spans="12:43" s="1" customFormat="1" x14ac:dyDescent="0.3">
      <c r="L268" s="5"/>
      <c r="AI268" s="5"/>
      <c r="AJ268" s="5"/>
      <c r="AK268" s="5"/>
      <c r="AL268" s="5"/>
      <c r="AM268" s="5"/>
      <c r="AN268" s="5"/>
      <c r="AO268" s="5"/>
      <c r="AP268" s="5"/>
      <c r="AQ268" s="5"/>
    </row>
    <row r="269" spans="12:43" s="1" customFormat="1" x14ac:dyDescent="0.3">
      <c r="L269" s="5"/>
      <c r="AI269" s="5"/>
      <c r="AJ269" s="5"/>
      <c r="AK269" s="5"/>
      <c r="AL269" s="5"/>
      <c r="AM269" s="5"/>
      <c r="AN269" s="5"/>
      <c r="AO269" s="5"/>
      <c r="AP269" s="5"/>
      <c r="AQ269" s="5"/>
    </row>
    <row r="270" spans="12:43" s="1" customFormat="1" x14ac:dyDescent="0.3">
      <c r="L270" s="5"/>
      <c r="AI270" s="5"/>
      <c r="AJ270" s="5"/>
      <c r="AK270" s="5"/>
      <c r="AL270" s="5"/>
      <c r="AM270" s="5"/>
      <c r="AN270" s="5"/>
      <c r="AO270" s="5"/>
      <c r="AP270" s="5"/>
      <c r="AQ270" s="5"/>
    </row>
    <row r="271" spans="12:43" s="1" customFormat="1" x14ac:dyDescent="0.3">
      <c r="L271" s="5"/>
      <c r="AI271" s="5"/>
      <c r="AJ271" s="5"/>
      <c r="AK271" s="5"/>
      <c r="AL271" s="5"/>
      <c r="AM271" s="5"/>
      <c r="AN271" s="5"/>
      <c r="AO271" s="5"/>
      <c r="AP271" s="5"/>
      <c r="AQ271" s="5"/>
    </row>
    <row r="272" spans="12:43" s="1" customFormat="1" x14ac:dyDescent="0.3">
      <c r="L272" s="5"/>
      <c r="AI272" s="5"/>
      <c r="AJ272" s="5"/>
      <c r="AK272" s="5"/>
      <c r="AL272" s="5"/>
      <c r="AM272" s="5"/>
      <c r="AN272" s="5"/>
      <c r="AO272" s="5"/>
      <c r="AP272" s="5"/>
      <c r="AQ272" s="5"/>
    </row>
    <row r="273" spans="12:43" s="1" customFormat="1" x14ac:dyDescent="0.3">
      <c r="L273" s="5"/>
      <c r="AI273" s="5"/>
      <c r="AJ273" s="5"/>
      <c r="AK273" s="5"/>
      <c r="AL273" s="5"/>
      <c r="AM273" s="5"/>
      <c r="AN273" s="5"/>
      <c r="AO273" s="5"/>
      <c r="AP273" s="5"/>
      <c r="AQ273" s="5"/>
    </row>
    <row r="274" spans="12:43" s="1" customFormat="1" x14ac:dyDescent="0.3">
      <c r="L274" s="5"/>
      <c r="AI274" s="5"/>
      <c r="AJ274" s="5"/>
      <c r="AK274" s="5"/>
      <c r="AL274" s="5"/>
      <c r="AM274" s="5"/>
      <c r="AN274" s="5"/>
      <c r="AO274" s="5"/>
      <c r="AP274" s="5"/>
      <c r="AQ274" s="5"/>
    </row>
    <row r="275" spans="12:43" s="1" customFormat="1" x14ac:dyDescent="0.3">
      <c r="L275" s="5"/>
      <c r="AI275" s="5"/>
      <c r="AJ275" s="5"/>
      <c r="AK275" s="5"/>
      <c r="AL275" s="5"/>
      <c r="AM275" s="5"/>
      <c r="AN275" s="5"/>
      <c r="AO275" s="5"/>
      <c r="AP275" s="5"/>
      <c r="AQ275" s="5"/>
    </row>
    <row r="276" spans="12:43" s="1" customFormat="1" x14ac:dyDescent="0.3">
      <c r="L276" s="5"/>
      <c r="AI276" s="5"/>
      <c r="AJ276" s="5"/>
      <c r="AK276" s="5"/>
      <c r="AL276" s="5"/>
      <c r="AM276" s="5"/>
      <c r="AN276" s="5"/>
      <c r="AO276" s="5"/>
      <c r="AP276" s="5"/>
      <c r="AQ276" s="5"/>
    </row>
    <row r="277" spans="12:43" s="1" customFormat="1" x14ac:dyDescent="0.3">
      <c r="L277" s="5"/>
      <c r="AI277" s="5"/>
      <c r="AJ277" s="5"/>
      <c r="AK277" s="5"/>
      <c r="AL277" s="5"/>
      <c r="AM277" s="5"/>
      <c r="AN277" s="5"/>
      <c r="AO277" s="5"/>
      <c r="AP277" s="5"/>
      <c r="AQ277" s="5"/>
    </row>
    <row r="278" spans="12:43" s="1" customFormat="1" x14ac:dyDescent="0.3">
      <c r="L278" s="5"/>
      <c r="AI278" s="5"/>
      <c r="AJ278" s="5"/>
      <c r="AK278" s="5"/>
      <c r="AL278" s="5"/>
      <c r="AM278" s="5"/>
      <c r="AN278" s="5"/>
      <c r="AO278" s="5"/>
      <c r="AP278" s="5"/>
      <c r="AQ278" s="5"/>
    </row>
    <row r="279" spans="12:43" s="1" customFormat="1" x14ac:dyDescent="0.3">
      <c r="L279" s="5"/>
      <c r="AI279" s="5"/>
      <c r="AJ279" s="5"/>
      <c r="AK279" s="5"/>
      <c r="AL279" s="5"/>
      <c r="AM279" s="5"/>
      <c r="AN279" s="5"/>
      <c r="AO279" s="5"/>
      <c r="AP279" s="5"/>
      <c r="AQ279" s="5"/>
    </row>
    <row r="280" spans="12:43" s="1" customFormat="1" x14ac:dyDescent="0.3">
      <c r="L280" s="5"/>
      <c r="AI280" s="5"/>
      <c r="AJ280" s="5"/>
      <c r="AK280" s="5"/>
      <c r="AL280" s="5"/>
      <c r="AM280" s="5"/>
      <c r="AN280" s="5"/>
      <c r="AO280" s="5"/>
      <c r="AP280" s="5"/>
      <c r="AQ280" s="5"/>
    </row>
    <row r="281" spans="12:43" s="1" customFormat="1" x14ac:dyDescent="0.3">
      <c r="L281" s="5"/>
      <c r="AI281" s="5"/>
      <c r="AJ281" s="5"/>
      <c r="AK281" s="5"/>
      <c r="AL281" s="5"/>
      <c r="AM281" s="5"/>
      <c r="AN281" s="5"/>
      <c r="AO281" s="5"/>
      <c r="AP281" s="5"/>
      <c r="AQ281" s="5"/>
    </row>
    <row r="282" spans="12:43" s="1" customFormat="1" x14ac:dyDescent="0.3">
      <c r="L282" s="5"/>
      <c r="AI282" s="5"/>
      <c r="AJ282" s="5"/>
      <c r="AK282" s="5"/>
      <c r="AL282" s="5"/>
      <c r="AM282" s="5"/>
      <c r="AN282" s="5"/>
      <c r="AO282" s="5"/>
      <c r="AP282" s="5"/>
      <c r="AQ282" s="5"/>
    </row>
    <row r="283" spans="12:43" s="1" customFormat="1" x14ac:dyDescent="0.3">
      <c r="L283" s="5"/>
      <c r="AI283" s="5"/>
      <c r="AJ283" s="5"/>
      <c r="AK283" s="5"/>
      <c r="AL283" s="5"/>
      <c r="AM283" s="5"/>
      <c r="AN283" s="5"/>
      <c r="AO283" s="5"/>
      <c r="AP283" s="5"/>
      <c r="AQ283" s="5"/>
    </row>
    <row r="284" spans="12:43" s="1" customFormat="1" x14ac:dyDescent="0.3">
      <c r="L284" s="5"/>
      <c r="AI284" s="5"/>
      <c r="AJ284" s="5"/>
      <c r="AK284" s="5"/>
      <c r="AL284" s="5"/>
      <c r="AM284" s="5"/>
      <c r="AN284" s="5"/>
      <c r="AO284" s="5"/>
      <c r="AP284" s="5"/>
      <c r="AQ284" s="5"/>
    </row>
    <row r="285" spans="12:43" s="1" customFormat="1" x14ac:dyDescent="0.3">
      <c r="L285" s="5"/>
      <c r="AI285" s="5"/>
      <c r="AJ285" s="5"/>
      <c r="AK285" s="5"/>
      <c r="AL285" s="5"/>
      <c r="AM285" s="5"/>
      <c r="AN285" s="5"/>
      <c r="AO285" s="5"/>
      <c r="AP285" s="5"/>
      <c r="AQ285" s="5"/>
    </row>
    <row r="286" spans="12:43" s="1" customFormat="1" x14ac:dyDescent="0.3">
      <c r="L286" s="5"/>
      <c r="AI286" s="5"/>
      <c r="AJ286" s="5"/>
      <c r="AK286" s="5"/>
      <c r="AL286" s="5"/>
      <c r="AM286" s="5"/>
      <c r="AN286" s="5"/>
      <c r="AO286" s="5"/>
      <c r="AP286" s="5"/>
      <c r="AQ286" s="5"/>
    </row>
    <row r="287" spans="12:43" s="1" customFormat="1" x14ac:dyDescent="0.3">
      <c r="L287" s="5"/>
      <c r="AI287" s="5"/>
      <c r="AJ287" s="5"/>
      <c r="AK287" s="5"/>
      <c r="AL287" s="5"/>
      <c r="AM287" s="5"/>
      <c r="AN287" s="5"/>
      <c r="AO287" s="5"/>
      <c r="AP287" s="5"/>
      <c r="AQ287" s="5"/>
    </row>
    <row r="288" spans="12:43" s="1" customFormat="1" x14ac:dyDescent="0.3">
      <c r="L288" s="5"/>
      <c r="AI288" s="5"/>
      <c r="AJ288" s="5"/>
      <c r="AK288" s="5"/>
      <c r="AL288" s="5"/>
      <c r="AM288" s="5"/>
      <c r="AN288" s="5"/>
      <c r="AO288" s="5"/>
      <c r="AP288" s="5"/>
      <c r="AQ288" s="5"/>
    </row>
    <row r="289" spans="12:43" s="1" customFormat="1" x14ac:dyDescent="0.3">
      <c r="L289" s="5"/>
      <c r="AI289" s="5"/>
      <c r="AJ289" s="5"/>
      <c r="AK289" s="5"/>
      <c r="AL289" s="5"/>
      <c r="AM289" s="5"/>
      <c r="AN289" s="5"/>
      <c r="AO289" s="5"/>
      <c r="AP289" s="5"/>
      <c r="AQ289" s="5"/>
    </row>
    <row r="290" spans="12:43" s="1" customFormat="1" x14ac:dyDescent="0.3">
      <c r="L290" s="5"/>
      <c r="AI290" s="5"/>
      <c r="AJ290" s="5"/>
      <c r="AK290" s="5"/>
      <c r="AL290" s="5"/>
      <c r="AM290" s="5"/>
      <c r="AN290" s="5"/>
      <c r="AO290" s="5"/>
      <c r="AP290" s="5"/>
      <c r="AQ290" s="5"/>
    </row>
    <row r="291" spans="12:43" s="1" customFormat="1" x14ac:dyDescent="0.3">
      <c r="L291" s="5"/>
      <c r="AI291" s="5"/>
      <c r="AJ291" s="5"/>
      <c r="AK291" s="5"/>
      <c r="AL291" s="5"/>
      <c r="AM291" s="5"/>
      <c r="AN291" s="5"/>
      <c r="AO291" s="5"/>
      <c r="AP291" s="5"/>
      <c r="AQ291" s="5"/>
    </row>
    <row r="292" spans="12:43" s="1" customFormat="1" x14ac:dyDescent="0.3">
      <c r="L292" s="5"/>
      <c r="AI292" s="5"/>
      <c r="AJ292" s="5"/>
      <c r="AK292" s="5"/>
      <c r="AL292" s="5"/>
      <c r="AM292" s="5"/>
      <c r="AN292" s="5"/>
      <c r="AO292" s="5"/>
      <c r="AP292" s="5"/>
      <c r="AQ292" s="5"/>
    </row>
    <row r="293" spans="12:43" s="1" customFormat="1" x14ac:dyDescent="0.3">
      <c r="L293" s="5"/>
      <c r="AI293" s="5"/>
      <c r="AJ293" s="5"/>
      <c r="AK293" s="5"/>
      <c r="AL293" s="5"/>
      <c r="AM293" s="5"/>
      <c r="AN293" s="5"/>
      <c r="AO293" s="5"/>
      <c r="AP293" s="5"/>
      <c r="AQ293" s="5"/>
    </row>
    <row r="294" spans="12:43" s="1" customFormat="1" x14ac:dyDescent="0.3">
      <c r="L294" s="5"/>
      <c r="AI294" s="5"/>
      <c r="AJ294" s="5"/>
      <c r="AK294" s="5"/>
      <c r="AL294" s="5"/>
      <c r="AM294" s="5"/>
      <c r="AN294" s="5"/>
      <c r="AO294" s="5"/>
      <c r="AP294" s="5"/>
      <c r="AQ294" s="5"/>
    </row>
    <row r="295" spans="12:43" s="1" customFormat="1" x14ac:dyDescent="0.3">
      <c r="L295" s="5"/>
      <c r="AI295" s="5"/>
      <c r="AJ295" s="5"/>
      <c r="AK295" s="5"/>
      <c r="AL295" s="5"/>
      <c r="AM295" s="5"/>
      <c r="AN295" s="5"/>
      <c r="AO295" s="5"/>
      <c r="AP295" s="5"/>
      <c r="AQ295" s="5"/>
    </row>
    <row r="296" spans="12:43" s="1" customFormat="1" x14ac:dyDescent="0.3">
      <c r="L296" s="5"/>
      <c r="AI296" s="5"/>
      <c r="AJ296" s="5"/>
      <c r="AK296" s="5"/>
      <c r="AL296" s="5"/>
      <c r="AM296" s="5"/>
      <c r="AN296" s="5"/>
      <c r="AO296" s="5"/>
      <c r="AP296" s="5"/>
      <c r="AQ296" s="5"/>
    </row>
    <row r="297" spans="12:43" s="1" customFormat="1" x14ac:dyDescent="0.3">
      <c r="L297" s="5"/>
      <c r="AI297" s="5"/>
      <c r="AJ297" s="5"/>
      <c r="AK297" s="5"/>
      <c r="AL297" s="5"/>
      <c r="AM297" s="5"/>
      <c r="AN297" s="5"/>
      <c r="AO297" s="5"/>
      <c r="AP297" s="5"/>
      <c r="AQ297" s="5"/>
    </row>
    <row r="298" spans="12:43" s="1" customFormat="1" x14ac:dyDescent="0.3">
      <c r="L298" s="5"/>
      <c r="AI298" s="5"/>
      <c r="AJ298" s="5"/>
      <c r="AK298" s="5"/>
      <c r="AL298" s="5"/>
      <c r="AM298" s="5"/>
      <c r="AN298" s="5"/>
      <c r="AO298" s="5"/>
      <c r="AP298" s="5"/>
      <c r="AQ298" s="5"/>
    </row>
    <row r="299" spans="12:43" s="1" customFormat="1" x14ac:dyDescent="0.3">
      <c r="L299" s="5"/>
      <c r="AI299" s="5"/>
      <c r="AJ299" s="5"/>
      <c r="AK299" s="5"/>
      <c r="AL299" s="5"/>
      <c r="AM299" s="5"/>
      <c r="AN299" s="5"/>
      <c r="AO299" s="5"/>
      <c r="AP299" s="5"/>
      <c r="AQ299" s="5"/>
    </row>
    <row r="300" spans="12:43" s="1" customFormat="1" x14ac:dyDescent="0.3">
      <c r="L300" s="5"/>
      <c r="AI300" s="5"/>
      <c r="AJ300" s="5"/>
      <c r="AK300" s="5"/>
      <c r="AL300" s="5"/>
      <c r="AM300" s="5"/>
      <c r="AN300" s="5"/>
      <c r="AO300" s="5"/>
      <c r="AP300" s="5"/>
      <c r="AQ300" s="5"/>
    </row>
    <row r="301" spans="12:43" s="1" customFormat="1" x14ac:dyDescent="0.3">
      <c r="L301" s="5"/>
      <c r="AI301" s="5"/>
      <c r="AJ301" s="5"/>
      <c r="AK301" s="5"/>
      <c r="AL301" s="5"/>
      <c r="AM301" s="5"/>
      <c r="AN301" s="5"/>
      <c r="AO301" s="5"/>
      <c r="AP301" s="5"/>
      <c r="AQ301" s="5"/>
    </row>
    <row r="302" spans="12:43" s="1" customFormat="1" x14ac:dyDescent="0.3">
      <c r="L302" s="5"/>
      <c r="AI302" s="5"/>
      <c r="AJ302" s="5"/>
      <c r="AK302" s="5"/>
      <c r="AL302" s="5"/>
      <c r="AM302" s="5"/>
      <c r="AN302" s="5"/>
      <c r="AO302" s="5"/>
      <c r="AP302" s="5"/>
      <c r="AQ302" s="5"/>
    </row>
    <row r="303" spans="12:43" s="1" customFormat="1" x14ac:dyDescent="0.3">
      <c r="L303" s="5"/>
      <c r="AI303" s="5"/>
      <c r="AJ303" s="5"/>
      <c r="AK303" s="5"/>
      <c r="AL303" s="5"/>
      <c r="AM303" s="5"/>
      <c r="AN303" s="5"/>
      <c r="AO303" s="5"/>
      <c r="AP303" s="5"/>
      <c r="AQ303" s="5"/>
    </row>
    <row r="304" spans="12:43" s="1" customFormat="1" x14ac:dyDescent="0.3">
      <c r="L304" s="5"/>
      <c r="AI304" s="5"/>
      <c r="AJ304" s="5"/>
      <c r="AK304" s="5"/>
      <c r="AL304" s="5"/>
      <c r="AM304" s="5"/>
      <c r="AN304" s="5"/>
      <c r="AO304" s="5"/>
      <c r="AP304" s="5"/>
      <c r="AQ304" s="5"/>
    </row>
    <row r="305" spans="12:43" s="1" customFormat="1" x14ac:dyDescent="0.3">
      <c r="L305" s="5"/>
      <c r="AI305" s="5"/>
      <c r="AJ305" s="5"/>
      <c r="AK305" s="5"/>
      <c r="AL305" s="5"/>
      <c r="AM305" s="5"/>
      <c r="AN305" s="5"/>
      <c r="AO305" s="5"/>
      <c r="AP305" s="5"/>
      <c r="AQ305" s="5"/>
    </row>
    <row r="306" spans="12:43" s="1" customFormat="1" x14ac:dyDescent="0.3">
      <c r="L306" s="5"/>
      <c r="AI306" s="5"/>
      <c r="AJ306" s="5"/>
      <c r="AK306" s="5"/>
      <c r="AL306" s="5"/>
      <c r="AM306" s="5"/>
      <c r="AN306" s="5"/>
      <c r="AO306" s="5"/>
      <c r="AP306" s="5"/>
      <c r="AQ306" s="5"/>
    </row>
    <row r="307" spans="12:43" s="1" customFormat="1" x14ac:dyDescent="0.3">
      <c r="L307" s="5"/>
      <c r="AI307" s="5"/>
      <c r="AJ307" s="5"/>
      <c r="AK307" s="5"/>
      <c r="AL307" s="5"/>
      <c r="AM307" s="5"/>
      <c r="AN307" s="5"/>
      <c r="AO307" s="5"/>
      <c r="AP307" s="5"/>
      <c r="AQ307" s="5"/>
    </row>
    <row r="308" spans="12:43" s="1" customFormat="1" x14ac:dyDescent="0.3">
      <c r="L308" s="5"/>
      <c r="AI308" s="5"/>
      <c r="AJ308" s="5"/>
      <c r="AK308" s="5"/>
      <c r="AL308" s="5"/>
      <c r="AM308" s="5"/>
      <c r="AN308" s="5"/>
      <c r="AO308" s="5"/>
      <c r="AP308" s="5"/>
      <c r="AQ308" s="5"/>
    </row>
    <row r="309" spans="12:43" s="1" customFormat="1" x14ac:dyDescent="0.3">
      <c r="L309" s="5"/>
      <c r="AI309" s="5"/>
      <c r="AJ309" s="5"/>
      <c r="AK309" s="5"/>
      <c r="AL309" s="5"/>
      <c r="AM309" s="5"/>
      <c r="AN309" s="5"/>
      <c r="AO309" s="5"/>
      <c r="AP309" s="5"/>
      <c r="AQ309" s="5"/>
    </row>
    <row r="310" spans="12:43" s="1" customFormat="1" x14ac:dyDescent="0.3">
      <c r="L310" s="5"/>
      <c r="AI310" s="5"/>
      <c r="AJ310" s="5"/>
      <c r="AK310" s="5"/>
      <c r="AL310" s="5"/>
      <c r="AM310" s="5"/>
      <c r="AN310" s="5"/>
      <c r="AO310" s="5"/>
      <c r="AP310" s="5"/>
      <c r="AQ310" s="5"/>
    </row>
    <row r="311" spans="12:43" s="1" customFormat="1" x14ac:dyDescent="0.3">
      <c r="L311" s="5"/>
      <c r="AI311" s="5"/>
      <c r="AJ311" s="5"/>
      <c r="AK311" s="5"/>
      <c r="AL311" s="5"/>
      <c r="AM311" s="5"/>
      <c r="AN311" s="5"/>
      <c r="AO311" s="5"/>
      <c r="AP311" s="5"/>
      <c r="AQ311" s="5"/>
    </row>
    <row r="312" spans="12:43" s="1" customFormat="1" x14ac:dyDescent="0.3">
      <c r="L312" s="5"/>
      <c r="AI312" s="5"/>
      <c r="AJ312" s="5"/>
      <c r="AK312" s="5"/>
      <c r="AL312" s="5"/>
      <c r="AM312" s="5"/>
      <c r="AN312" s="5"/>
      <c r="AO312" s="5"/>
      <c r="AP312" s="5"/>
      <c r="AQ312" s="5"/>
    </row>
    <row r="313" spans="12:43" s="1" customFormat="1" x14ac:dyDescent="0.3">
      <c r="L313" s="5"/>
      <c r="AI313" s="5"/>
      <c r="AJ313" s="5"/>
      <c r="AK313" s="5"/>
      <c r="AL313" s="5"/>
      <c r="AM313" s="5"/>
      <c r="AN313" s="5"/>
      <c r="AO313" s="5"/>
      <c r="AP313" s="5"/>
      <c r="AQ313" s="5"/>
    </row>
    <row r="314" spans="12:43" s="1" customFormat="1" x14ac:dyDescent="0.3">
      <c r="L314" s="5"/>
      <c r="AI314" s="5"/>
      <c r="AJ314" s="5"/>
      <c r="AK314" s="5"/>
      <c r="AL314" s="5"/>
      <c r="AM314" s="5"/>
      <c r="AN314" s="5"/>
      <c r="AO314" s="5"/>
      <c r="AP314" s="5"/>
      <c r="AQ314" s="5"/>
    </row>
    <row r="315" spans="12:43" s="1" customFormat="1" x14ac:dyDescent="0.3">
      <c r="L315" s="5"/>
      <c r="AI315" s="5"/>
      <c r="AJ315" s="5"/>
      <c r="AK315" s="5"/>
      <c r="AL315" s="5"/>
      <c r="AM315" s="5"/>
      <c r="AN315" s="5"/>
      <c r="AO315" s="5"/>
      <c r="AP315" s="5"/>
      <c r="AQ315" s="5"/>
    </row>
    <row r="316" spans="12:43" s="1" customFormat="1" x14ac:dyDescent="0.3">
      <c r="L316" s="5"/>
      <c r="AI316" s="5"/>
      <c r="AJ316" s="5"/>
      <c r="AK316" s="5"/>
      <c r="AL316" s="5"/>
      <c r="AM316" s="5"/>
      <c r="AN316" s="5"/>
      <c r="AO316" s="5"/>
      <c r="AP316" s="5"/>
      <c r="AQ316" s="5"/>
    </row>
    <row r="317" spans="12:43" s="1" customFormat="1" x14ac:dyDescent="0.3">
      <c r="L317" s="5"/>
      <c r="AI317" s="5"/>
      <c r="AJ317" s="5"/>
      <c r="AK317" s="5"/>
      <c r="AL317" s="5"/>
      <c r="AM317" s="5"/>
      <c r="AN317" s="5"/>
      <c r="AO317" s="5"/>
      <c r="AP317" s="5"/>
      <c r="AQ317" s="5"/>
    </row>
    <row r="318" spans="12:43" s="1" customFormat="1" x14ac:dyDescent="0.3">
      <c r="L318" s="5"/>
      <c r="AI318" s="5"/>
      <c r="AJ318" s="5"/>
      <c r="AK318" s="5"/>
      <c r="AL318" s="5"/>
      <c r="AM318" s="5"/>
      <c r="AN318" s="5"/>
      <c r="AO318" s="5"/>
      <c r="AP318" s="5"/>
      <c r="AQ318" s="5"/>
    </row>
    <row r="319" spans="12:43" s="1" customFormat="1" x14ac:dyDescent="0.3">
      <c r="L319" s="5"/>
      <c r="AI319" s="5"/>
      <c r="AJ319" s="5"/>
      <c r="AK319" s="5"/>
      <c r="AL319" s="5"/>
      <c r="AM319" s="5"/>
      <c r="AN319" s="5"/>
      <c r="AO319" s="5"/>
      <c r="AP319" s="5"/>
      <c r="AQ319" s="5"/>
    </row>
    <row r="320" spans="12:43" s="1" customFormat="1" x14ac:dyDescent="0.3">
      <c r="L320" s="5"/>
      <c r="AI320" s="5"/>
      <c r="AJ320" s="5"/>
      <c r="AK320" s="5"/>
      <c r="AL320" s="5"/>
      <c r="AM320" s="5"/>
      <c r="AN320" s="5"/>
      <c r="AO320" s="5"/>
      <c r="AP320" s="5"/>
      <c r="AQ320" s="5"/>
    </row>
    <row r="321" spans="12:43" s="1" customFormat="1" x14ac:dyDescent="0.3">
      <c r="L321" s="5"/>
      <c r="AI321" s="5"/>
      <c r="AJ321" s="5"/>
      <c r="AK321" s="5"/>
      <c r="AL321" s="5"/>
      <c r="AM321" s="5"/>
      <c r="AN321" s="5"/>
      <c r="AO321" s="5"/>
      <c r="AP321" s="5"/>
      <c r="AQ321" s="5"/>
    </row>
    <row r="322" spans="12:43" s="1" customFormat="1" x14ac:dyDescent="0.3">
      <c r="L322" s="5"/>
      <c r="AI322" s="5"/>
      <c r="AJ322" s="5"/>
      <c r="AK322" s="5"/>
      <c r="AL322" s="5"/>
      <c r="AM322" s="5"/>
      <c r="AN322" s="5"/>
      <c r="AO322" s="5"/>
      <c r="AP322" s="5"/>
      <c r="AQ322" s="5"/>
    </row>
    <row r="323" spans="12:43" s="1" customFormat="1" x14ac:dyDescent="0.3">
      <c r="L323" s="5"/>
      <c r="AI323" s="5"/>
      <c r="AJ323" s="5"/>
      <c r="AK323" s="5"/>
      <c r="AL323" s="5"/>
      <c r="AM323" s="5"/>
      <c r="AN323" s="5"/>
      <c r="AO323" s="5"/>
      <c r="AP323" s="5"/>
      <c r="AQ323" s="5"/>
    </row>
    <row r="324" spans="12:43" s="1" customFormat="1" x14ac:dyDescent="0.3">
      <c r="L324" s="5"/>
      <c r="AI324" s="5"/>
      <c r="AJ324" s="5"/>
      <c r="AK324" s="5"/>
      <c r="AL324" s="5"/>
      <c r="AM324" s="5"/>
      <c r="AN324" s="5"/>
      <c r="AO324" s="5"/>
      <c r="AP324" s="5"/>
      <c r="AQ324" s="5"/>
    </row>
    <row r="325" spans="12:43" s="1" customFormat="1" x14ac:dyDescent="0.3">
      <c r="L325" s="5"/>
      <c r="AI325" s="5"/>
      <c r="AJ325" s="5"/>
      <c r="AK325" s="5"/>
      <c r="AL325" s="5"/>
      <c r="AM325" s="5"/>
      <c r="AN325" s="5"/>
      <c r="AO325" s="5"/>
      <c r="AP325" s="5"/>
      <c r="AQ325" s="5"/>
    </row>
    <row r="326" spans="12:43" s="1" customFormat="1" x14ac:dyDescent="0.3">
      <c r="L326" s="5"/>
      <c r="AI326" s="5"/>
      <c r="AJ326" s="5"/>
      <c r="AK326" s="5"/>
      <c r="AL326" s="5"/>
      <c r="AM326" s="5"/>
      <c r="AN326" s="5"/>
      <c r="AO326" s="5"/>
      <c r="AP326" s="5"/>
      <c r="AQ326" s="5"/>
    </row>
    <row r="327" spans="12:43" s="1" customFormat="1" x14ac:dyDescent="0.3">
      <c r="L327" s="5"/>
      <c r="AI327" s="5"/>
      <c r="AJ327" s="5"/>
      <c r="AK327" s="5"/>
      <c r="AL327" s="5"/>
      <c r="AM327" s="5"/>
      <c r="AN327" s="5"/>
      <c r="AO327" s="5"/>
      <c r="AP327" s="5"/>
      <c r="AQ327" s="5"/>
    </row>
    <row r="328" spans="12:43" s="1" customFormat="1" x14ac:dyDescent="0.3">
      <c r="L328" s="5"/>
      <c r="AI328" s="5"/>
      <c r="AJ328" s="5"/>
      <c r="AK328" s="5"/>
      <c r="AL328" s="5"/>
      <c r="AM328" s="5"/>
      <c r="AN328" s="5"/>
      <c r="AO328" s="5"/>
      <c r="AP328" s="5"/>
      <c r="AQ328" s="5"/>
    </row>
    <row r="329" spans="12:43" s="1" customFormat="1" x14ac:dyDescent="0.3">
      <c r="L329" s="5"/>
      <c r="AI329" s="5"/>
      <c r="AJ329" s="5"/>
      <c r="AK329" s="5"/>
      <c r="AL329" s="5"/>
      <c r="AM329" s="5"/>
      <c r="AN329" s="5"/>
      <c r="AO329" s="5"/>
      <c r="AP329" s="5"/>
      <c r="AQ329" s="5"/>
    </row>
    <row r="330" spans="12:43" s="1" customFormat="1" x14ac:dyDescent="0.3">
      <c r="L330" s="5"/>
      <c r="AI330" s="5"/>
      <c r="AJ330" s="5"/>
      <c r="AK330" s="5"/>
      <c r="AL330" s="5"/>
      <c r="AM330" s="5"/>
      <c r="AN330" s="5"/>
      <c r="AO330" s="5"/>
      <c r="AP330" s="5"/>
      <c r="AQ330" s="5"/>
    </row>
    <row r="331" spans="12:43" s="1" customFormat="1" x14ac:dyDescent="0.3">
      <c r="L331" s="5"/>
      <c r="AI331" s="5"/>
      <c r="AJ331" s="5"/>
      <c r="AK331" s="5"/>
      <c r="AL331" s="5"/>
      <c r="AM331" s="5"/>
      <c r="AN331" s="5"/>
      <c r="AO331" s="5"/>
      <c r="AP331" s="5"/>
      <c r="AQ331" s="5"/>
    </row>
    <row r="332" spans="12:43" s="1" customFormat="1" x14ac:dyDescent="0.3">
      <c r="L332" s="5"/>
      <c r="AI332" s="5"/>
      <c r="AJ332" s="5"/>
      <c r="AK332" s="5"/>
      <c r="AL332" s="5"/>
      <c r="AM332" s="5"/>
      <c r="AN332" s="5"/>
      <c r="AO332" s="5"/>
      <c r="AP332" s="5"/>
      <c r="AQ332" s="5"/>
    </row>
    <row r="333" spans="12:43" s="1" customFormat="1" x14ac:dyDescent="0.3">
      <c r="L333" s="5"/>
      <c r="AI333" s="5"/>
      <c r="AJ333" s="5"/>
      <c r="AK333" s="5"/>
      <c r="AL333" s="5"/>
      <c r="AM333" s="5"/>
      <c r="AN333" s="5"/>
      <c r="AO333" s="5"/>
      <c r="AP333" s="5"/>
      <c r="AQ333" s="5"/>
    </row>
    <row r="334" spans="12:43" s="1" customFormat="1" x14ac:dyDescent="0.3">
      <c r="L334" s="5"/>
      <c r="AI334" s="5"/>
      <c r="AJ334" s="5"/>
      <c r="AK334" s="5"/>
      <c r="AL334" s="5"/>
      <c r="AM334" s="5"/>
      <c r="AN334" s="5"/>
      <c r="AO334" s="5"/>
      <c r="AP334" s="5"/>
      <c r="AQ334" s="5"/>
    </row>
    <row r="335" spans="12:43" s="1" customFormat="1" x14ac:dyDescent="0.3">
      <c r="L335" s="5"/>
      <c r="AI335" s="5"/>
      <c r="AJ335" s="5"/>
      <c r="AK335" s="5"/>
      <c r="AL335" s="5"/>
      <c r="AM335" s="5"/>
      <c r="AN335" s="5"/>
      <c r="AO335" s="5"/>
      <c r="AP335" s="5"/>
      <c r="AQ335" s="5"/>
    </row>
    <row r="336" spans="12:43" s="1" customFormat="1" x14ac:dyDescent="0.3">
      <c r="L336" s="5"/>
      <c r="AI336" s="5"/>
      <c r="AJ336" s="5"/>
      <c r="AK336" s="5"/>
      <c r="AL336" s="5"/>
      <c r="AM336" s="5"/>
      <c r="AN336" s="5"/>
      <c r="AO336" s="5"/>
      <c r="AP336" s="5"/>
      <c r="AQ336" s="5"/>
    </row>
    <row r="337" spans="12:43" s="1" customFormat="1" x14ac:dyDescent="0.3">
      <c r="L337" s="5"/>
      <c r="AI337" s="5"/>
      <c r="AJ337" s="5"/>
      <c r="AK337" s="5"/>
      <c r="AL337" s="5"/>
      <c r="AM337" s="5"/>
      <c r="AN337" s="5"/>
      <c r="AO337" s="5"/>
      <c r="AP337" s="5"/>
      <c r="AQ337" s="5"/>
    </row>
    <row r="338" spans="12:43" s="1" customFormat="1" x14ac:dyDescent="0.3">
      <c r="L338" s="5"/>
      <c r="AI338" s="5"/>
      <c r="AJ338" s="5"/>
      <c r="AK338" s="5"/>
      <c r="AL338" s="5"/>
      <c r="AM338" s="5"/>
      <c r="AN338" s="5"/>
      <c r="AO338" s="5"/>
      <c r="AP338" s="5"/>
      <c r="AQ338" s="5"/>
    </row>
    <row r="339" spans="12:43" s="1" customFormat="1" x14ac:dyDescent="0.3">
      <c r="L339" s="5"/>
      <c r="AI339" s="5"/>
      <c r="AJ339" s="5"/>
      <c r="AK339" s="5"/>
      <c r="AL339" s="5"/>
      <c r="AM339" s="5"/>
      <c r="AN339" s="5"/>
      <c r="AO339" s="5"/>
      <c r="AP339" s="5"/>
      <c r="AQ339" s="5"/>
    </row>
    <row r="340" spans="12:43" s="1" customFormat="1" x14ac:dyDescent="0.3">
      <c r="L340" s="5"/>
      <c r="AI340" s="5"/>
      <c r="AJ340" s="5"/>
      <c r="AK340" s="5"/>
      <c r="AL340" s="5"/>
      <c r="AM340" s="5"/>
      <c r="AN340" s="5"/>
      <c r="AO340" s="5"/>
      <c r="AP340" s="5"/>
      <c r="AQ340" s="5"/>
    </row>
    <row r="341" spans="12:43" s="1" customFormat="1" x14ac:dyDescent="0.3">
      <c r="L341" s="5"/>
      <c r="AI341" s="5"/>
      <c r="AJ341" s="5"/>
      <c r="AK341" s="5"/>
      <c r="AL341" s="5"/>
      <c r="AM341" s="5"/>
      <c r="AN341" s="5"/>
      <c r="AO341" s="5"/>
      <c r="AP341" s="5"/>
      <c r="AQ341" s="5"/>
    </row>
    <row r="342" spans="12:43" s="1" customFormat="1" x14ac:dyDescent="0.3">
      <c r="L342" s="5"/>
      <c r="AI342" s="5"/>
      <c r="AJ342" s="5"/>
      <c r="AK342" s="5"/>
      <c r="AL342" s="5"/>
      <c r="AM342" s="5"/>
      <c r="AN342" s="5"/>
      <c r="AO342" s="5"/>
      <c r="AP342" s="5"/>
      <c r="AQ342" s="5"/>
    </row>
    <row r="343" spans="12:43" s="1" customFormat="1" x14ac:dyDescent="0.3">
      <c r="L343" s="5"/>
      <c r="AI343" s="5"/>
      <c r="AJ343" s="5"/>
      <c r="AK343" s="5"/>
      <c r="AL343" s="5"/>
      <c r="AM343" s="5"/>
      <c r="AN343" s="5"/>
      <c r="AO343" s="5"/>
      <c r="AP343" s="5"/>
      <c r="AQ343" s="5"/>
    </row>
    <row r="344" spans="12:43" s="1" customFormat="1" x14ac:dyDescent="0.3">
      <c r="L344" s="5"/>
      <c r="AI344" s="5"/>
      <c r="AJ344" s="5"/>
      <c r="AK344" s="5"/>
      <c r="AL344" s="5"/>
      <c r="AM344" s="5"/>
      <c r="AN344" s="5"/>
      <c r="AO344" s="5"/>
      <c r="AP344" s="5"/>
      <c r="AQ344" s="5"/>
    </row>
    <row r="345" spans="12:43" s="1" customFormat="1" x14ac:dyDescent="0.3">
      <c r="L345" s="5"/>
      <c r="AI345" s="5"/>
      <c r="AJ345" s="5"/>
      <c r="AK345" s="5"/>
      <c r="AL345" s="5"/>
      <c r="AM345" s="5"/>
      <c r="AN345" s="5"/>
      <c r="AO345" s="5"/>
      <c r="AP345" s="5"/>
      <c r="AQ345" s="5"/>
    </row>
    <row r="346" spans="12:43" s="1" customFormat="1" x14ac:dyDescent="0.3">
      <c r="L346" s="5"/>
      <c r="AI346" s="5"/>
      <c r="AJ346" s="5"/>
      <c r="AK346" s="5"/>
      <c r="AL346" s="5"/>
      <c r="AM346" s="5"/>
      <c r="AN346" s="5"/>
      <c r="AO346" s="5"/>
      <c r="AP346" s="5"/>
      <c r="AQ346" s="5"/>
    </row>
    <row r="347" spans="12:43" s="1" customFormat="1" x14ac:dyDescent="0.3">
      <c r="L347" s="5"/>
      <c r="AI347" s="5"/>
      <c r="AJ347" s="5"/>
      <c r="AK347" s="5"/>
      <c r="AL347" s="5"/>
      <c r="AM347" s="5"/>
      <c r="AN347" s="5"/>
      <c r="AO347" s="5"/>
      <c r="AP347" s="5"/>
      <c r="AQ347" s="5"/>
    </row>
    <row r="348" spans="12:43" s="1" customFormat="1" x14ac:dyDescent="0.3">
      <c r="L348" s="5"/>
      <c r="AI348" s="5"/>
      <c r="AJ348" s="5"/>
      <c r="AK348" s="5"/>
      <c r="AL348" s="5"/>
      <c r="AM348" s="5"/>
      <c r="AN348" s="5"/>
      <c r="AO348" s="5"/>
      <c r="AP348" s="5"/>
      <c r="AQ348" s="5"/>
    </row>
    <row r="349" spans="12:43" s="1" customFormat="1" x14ac:dyDescent="0.3">
      <c r="L349" s="5"/>
      <c r="AI349" s="5"/>
      <c r="AJ349" s="5"/>
      <c r="AK349" s="5"/>
      <c r="AL349" s="5"/>
      <c r="AM349" s="5"/>
      <c r="AN349" s="5"/>
      <c r="AO349" s="5"/>
      <c r="AP349" s="5"/>
      <c r="AQ349" s="5"/>
    </row>
    <row r="350" spans="12:43" s="1" customFormat="1" x14ac:dyDescent="0.3">
      <c r="L350" s="5"/>
      <c r="AI350" s="5"/>
      <c r="AJ350" s="5"/>
      <c r="AK350" s="5"/>
      <c r="AL350" s="5"/>
      <c r="AM350" s="5"/>
      <c r="AN350" s="5"/>
      <c r="AO350" s="5"/>
      <c r="AP350" s="5"/>
      <c r="AQ350" s="5"/>
    </row>
    <row r="351" spans="12:43" s="1" customFormat="1" x14ac:dyDescent="0.3">
      <c r="L351" s="5"/>
      <c r="AI351" s="5"/>
      <c r="AJ351" s="5"/>
      <c r="AK351" s="5"/>
      <c r="AL351" s="5"/>
      <c r="AM351" s="5"/>
      <c r="AN351" s="5"/>
      <c r="AO351" s="5"/>
      <c r="AP351" s="5"/>
      <c r="AQ351" s="5"/>
    </row>
    <row r="352" spans="12:43" s="1" customFormat="1" x14ac:dyDescent="0.3">
      <c r="L352" s="5"/>
      <c r="AI352" s="5"/>
      <c r="AJ352" s="5"/>
      <c r="AK352" s="5"/>
      <c r="AL352" s="5"/>
      <c r="AM352" s="5"/>
      <c r="AN352" s="5"/>
      <c r="AO352" s="5"/>
      <c r="AP352" s="5"/>
      <c r="AQ352" s="5"/>
    </row>
    <row r="353" spans="12:43" s="1" customFormat="1" x14ac:dyDescent="0.3">
      <c r="L353" s="5"/>
      <c r="AI353" s="5"/>
      <c r="AJ353" s="5"/>
      <c r="AK353" s="5"/>
      <c r="AL353" s="5"/>
      <c r="AM353" s="5"/>
      <c r="AN353" s="5"/>
      <c r="AO353" s="5"/>
      <c r="AP353" s="5"/>
      <c r="AQ353" s="5"/>
    </row>
    <row r="354" spans="12:43" s="1" customFormat="1" x14ac:dyDescent="0.3">
      <c r="L354" s="5"/>
      <c r="AI354" s="5"/>
      <c r="AJ354" s="5"/>
      <c r="AK354" s="5"/>
      <c r="AL354" s="5"/>
      <c r="AM354" s="5"/>
      <c r="AN354" s="5"/>
      <c r="AO354" s="5"/>
      <c r="AP354" s="5"/>
      <c r="AQ354" s="5"/>
    </row>
    <row r="355" spans="12:43" s="1" customFormat="1" x14ac:dyDescent="0.3">
      <c r="L355" s="5"/>
      <c r="AI355" s="5"/>
      <c r="AJ355" s="5"/>
      <c r="AK355" s="5"/>
      <c r="AL355" s="5"/>
      <c r="AM355" s="5"/>
      <c r="AN355" s="5"/>
      <c r="AO355" s="5"/>
      <c r="AP355" s="5"/>
      <c r="AQ355" s="5"/>
    </row>
    <row r="356" spans="12:43" s="1" customFormat="1" x14ac:dyDescent="0.3">
      <c r="L356" s="5"/>
      <c r="AI356" s="5"/>
      <c r="AJ356" s="5"/>
      <c r="AK356" s="5"/>
      <c r="AL356" s="5"/>
      <c r="AM356" s="5"/>
      <c r="AN356" s="5"/>
      <c r="AO356" s="5"/>
      <c r="AP356" s="5"/>
      <c r="AQ356" s="5"/>
    </row>
    <row r="357" spans="12:43" s="1" customFormat="1" x14ac:dyDescent="0.3">
      <c r="L357" s="5"/>
      <c r="AI357" s="5"/>
      <c r="AJ357" s="5"/>
      <c r="AK357" s="5"/>
      <c r="AL357" s="5"/>
      <c r="AM357" s="5"/>
      <c r="AN357" s="5"/>
      <c r="AO357" s="5"/>
      <c r="AP357" s="5"/>
      <c r="AQ357" s="5"/>
    </row>
    <row r="358" spans="12:43" s="1" customFormat="1" x14ac:dyDescent="0.3">
      <c r="L358" s="5"/>
      <c r="AI358" s="5"/>
      <c r="AJ358" s="5"/>
      <c r="AK358" s="5"/>
      <c r="AL358" s="5"/>
      <c r="AM358" s="5"/>
      <c r="AN358" s="5"/>
      <c r="AO358" s="5"/>
      <c r="AP358" s="5"/>
      <c r="AQ358" s="5"/>
    </row>
    <row r="359" spans="12:43" s="1" customFormat="1" x14ac:dyDescent="0.3">
      <c r="L359" s="5"/>
      <c r="AI359" s="5"/>
      <c r="AJ359" s="5"/>
      <c r="AK359" s="5"/>
      <c r="AL359" s="5"/>
      <c r="AM359" s="5"/>
      <c r="AN359" s="5"/>
      <c r="AO359" s="5"/>
      <c r="AP359" s="5"/>
      <c r="AQ359" s="5"/>
    </row>
    <row r="360" spans="12:43" s="1" customFormat="1" x14ac:dyDescent="0.3">
      <c r="L360" s="5"/>
      <c r="AI360" s="5"/>
      <c r="AJ360" s="5"/>
      <c r="AK360" s="5"/>
      <c r="AL360" s="5"/>
      <c r="AM360" s="5"/>
      <c r="AN360" s="5"/>
      <c r="AO360" s="5"/>
      <c r="AP360" s="5"/>
      <c r="AQ360" s="5"/>
    </row>
    <row r="361" spans="12:43" s="1" customFormat="1" x14ac:dyDescent="0.3">
      <c r="L361" s="5"/>
      <c r="AI361" s="5"/>
      <c r="AJ361" s="5"/>
      <c r="AK361" s="5"/>
      <c r="AL361" s="5"/>
      <c r="AM361" s="5"/>
      <c r="AN361" s="5"/>
      <c r="AO361" s="5"/>
      <c r="AP361" s="5"/>
      <c r="AQ361" s="5"/>
    </row>
    <row r="362" spans="12:43" s="1" customFormat="1" x14ac:dyDescent="0.3">
      <c r="L362" s="5"/>
      <c r="AI362" s="5"/>
      <c r="AJ362" s="5"/>
      <c r="AK362" s="5"/>
      <c r="AL362" s="5"/>
      <c r="AM362" s="5"/>
      <c r="AN362" s="5"/>
      <c r="AO362" s="5"/>
      <c r="AP362" s="5"/>
      <c r="AQ362" s="5"/>
    </row>
    <row r="363" spans="12:43" s="1" customFormat="1" x14ac:dyDescent="0.3">
      <c r="L363" s="5"/>
      <c r="AI363" s="5"/>
      <c r="AJ363" s="5"/>
      <c r="AK363" s="5"/>
      <c r="AL363" s="5"/>
      <c r="AM363" s="5"/>
      <c r="AN363" s="5"/>
      <c r="AO363" s="5"/>
      <c r="AP363" s="5"/>
      <c r="AQ363" s="5"/>
    </row>
    <row r="364" spans="12:43" s="1" customFormat="1" x14ac:dyDescent="0.3">
      <c r="L364" s="5"/>
      <c r="AI364" s="5"/>
      <c r="AJ364" s="5"/>
      <c r="AK364" s="5"/>
      <c r="AL364" s="5"/>
      <c r="AM364" s="5"/>
      <c r="AN364" s="5"/>
      <c r="AO364" s="5"/>
      <c r="AP364" s="5"/>
      <c r="AQ364" s="5"/>
    </row>
    <row r="365" spans="12:43" s="1" customFormat="1" x14ac:dyDescent="0.3">
      <c r="L365" s="5"/>
      <c r="AI365" s="5"/>
      <c r="AJ365" s="5"/>
      <c r="AK365" s="5"/>
      <c r="AL365" s="5"/>
      <c r="AM365" s="5"/>
      <c r="AN365" s="5"/>
      <c r="AO365" s="5"/>
      <c r="AP365" s="5"/>
      <c r="AQ365" s="5"/>
    </row>
    <row r="366" spans="12:43" s="1" customFormat="1" x14ac:dyDescent="0.3">
      <c r="L366" s="5"/>
      <c r="AI366" s="5"/>
      <c r="AJ366" s="5"/>
      <c r="AK366" s="5"/>
      <c r="AL366" s="5"/>
      <c r="AM366" s="5"/>
      <c r="AN366" s="5"/>
      <c r="AO366" s="5"/>
      <c r="AP366" s="5"/>
      <c r="AQ366" s="5"/>
    </row>
    <row r="367" spans="12:43" s="1" customFormat="1" x14ac:dyDescent="0.3">
      <c r="L367" s="5"/>
      <c r="AI367" s="5"/>
      <c r="AJ367" s="5"/>
      <c r="AK367" s="5"/>
      <c r="AL367" s="5"/>
      <c r="AM367" s="5"/>
      <c r="AN367" s="5"/>
      <c r="AO367" s="5"/>
      <c r="AP367" s="5"/>
      <c r="AQ367" s="5"/>
    </row>
    <row r="368" spans="12:43" s="1" customFormat="1" x14ac:dyDescent="0.3">
      <c r="L368" s="5"/>
      <c r="AI368" s="5"/>
      <c r="AJ368" s="5"/>
      <c r="AK368" s="5"/>
      <c r="AL368" s="5"/>
      <c r="AM368" s="5"/>
      <c r="AN368" s="5"/>
      <c r="AO368" s="5"/>
      <c r="AP368" s="5"/>
      <c r="AQ368" s="5"/>
    </row>
    <row r="369" spans="12:43" s="1" customFormat="1" x14ac:dyDescent="0.3">
      <c r="L369" s="5"/>
      <c r="AI369" s="5"/>
      <c r="AJ369" s="5"/>
      <c r="AK369" s="5"/>
      <c r="AL369" s="5"/>
      <c r="AM369" s="5"/>
      <c r="AN369" s="5"/>
      <c r="AO369" s="5"/>
      <c r="AP369" s="5"/>
      <c r="AQ369" s="5"/>
    </row>
    <row r="370" spans="12:43" s="1" customFormat="1" x14ac:dyDescent="0.3">
      <c r="L370" s="5"/>
      <c r="AI370" s="5"/>
      <c r="AJ370" s="5"/>
      <c r="AK370" s="5"/>
      <c r="AL370" s="5"/>
      <c r="AM370" s="5"/>
      <c r="AN370" s="5"/>
      <c r="AO370" s="5"/>
      <c r="AP370" s="5"/>
      <c r="AQ370" s="5"/>
    </row>
    <row r="371" spans="12:43" s="1" customFormat="1" x14ac:dyDescent="0.3">
      <c r="L371" s="5"/>
      <c r="AI371" s="5"/>
      <c r="AJ371" s="5"/>
      <c r="AK371" s="5"/>
      <c r="AL371" s="5"/>
      <c r="AM371" s="5"/>
      <c r="AN371" s="5"/>
      <c r="AO371" s="5"/>
      <c r="AP371" s="5"/>
      <c r="AQ371" s="5"/>
    </row>
    <row r="372" spans="12:43" s="1" customFormat="1" x14ac:dyDescent="0.3">
      <c r="L372" s="5"/>
      <c r="AI372" s="5"/>
      <c r="AJ372" s="5"/>
      <c r="AK372" s="5"/>
      <c r="AL372" s="5"/>
      <c r="AM372" s="5"/>
      <c r="AN372" s="5"/>
      <c r="AO372" s="5"/>
      <c r="AP372" s="5"/>
      <c r="AQ372" s="5"/>
    </row>
    <row r="373" spans="12:43" s="1" customFormat="1" x14ac:dyDescent="0.3">
      <c r="L373" s="5"/>
      <c r="AI373" s="5"/>
      <c r="AJ373" s="5"/>
      <c r="AK373" s="5"/>
      <c r="AL373" s="5"/>
      <c r="AM373" s="5"/>
      <c r="AN373" s="5"/>
      <c r="AO373" s="5"/>
      <c r="AP373" s="5"/>
      <c r="AQ373" s="5"/>
    </row>
    <row r="374" spans="12:43" s="1" customFormat="1" x14ac:dyDescent="0.3">
      <c r="L374" s="5"/>
      <c r="AI374" s="5"/>
      <c r="AJ374" s="5"/>
      <c r="AK374" s="5"/>
      <c r="AL374" s="5"/>
      <c r="AM374" s="5"/>
      <c r="AN374" s="5"/>
      <c r="AO374" s="5"/>
      <c r="AP374" s="5"/>
      <c r="AQ374" s="5"/>
    </row>
    <row r="375" spans="12:43" s="1" customFormat="1" x14ac:dyDescent="0.3">
      <c r="L375" s="5"/>
      <c r="AI375" s="5"/>
      <c r="AJ375" s="5"/>
      <c r="AK375" s="5"/>
      <c r="AL375" s="5"/>
      <c r="AM375" s="5"/>
      <c r="AN375" s="5"/>
      <c r="AO375" s="5"/>
      <c r="AP375" s="5"/>
      <c r="AQ375" s="5"/>
    </row>
    <row r="376" spans="12:43" s="1" customFormat="1" x14ac:dyDescent="0.3">
      <c r="L376" s="5"/>
      <c r="AI376" s="5"/>
      <c r="AJ376" s="5"/>
      <c r="AK376" s="5"/>
      <c r="AL376" s="5"/>
      <c r="AM376" s="5"/>
      <c r="AN376" s="5"/>
      <c r="AO376" s="5"/>
      <c r="AP376" s="5"/>
      <c r="AQ376" s="5"/>
    </row>
    <row r="377" spans="12:43" s="1" customFormat="1" x14ac:dyDescent="0.3">
      <c r="L377" s="5"/>
      <c r="AI377" s="5"/>
      <c r="AJ377" s="5"/>
      <c r="AK377" s="5"/>
      <c r="AL377" s="5"/>
      <c r="AM377" s="5"/>
      <c r="AN377" s="5"/>
      <c r="AO377" s="5"/>
      <c r="AP377" s="5"/>
      <c r="AQ377" s="5"/>
    </row>
    <row r="378" spans="12:43" s="1" customFormat="1" x14ac:dyDescent="0.3">
      <c r="L378" s="5"/>
      <c r="AI378" s="5"/>
      <c r="AJ378" s="5"/>
      <c r="AK378" s="5"/>
      <c r="AL378" s="5"/>
      <c r="AM378" s="5"/>
      <c r="AN378" s="5"/>
      <c r="AO378" s="5"/>
      <c r="AP378" s="5"/>
      <c r="AQ378" s="5"/>
    </row>
    <row r="379" spans="12:43" s="1" customFormat="1" x14ac:dyDescent="0.3">
      <c r="L379" s="5"/>
      <c r="AI379" s="5"/>
      <c r="AJ379" s="5"/>
      <c r="AK379" s="5"/>
      <c r="AL379" s="5"/>
      <c r="AM379" s="5"/>
      <c r="AN379" s="5"/>
      <c r="AO379" s="5"/>
      <c r="AP379" s="5"/>
      <c r="AQ379" s="5"/>
    </row>
    <row r="380" spans="12:43" s="1" customFormat="1" x14ac:dyDescent="0.3">
      <c r="L380" s="5"/>
      <c r="AI380" s="5"/>
      <c r="AJ380" s="5"/>
      <c r="AK380" s="5"/>
      <c r="AL380" s="5"/>
      <c r="AM380" s="5"/>
      <c r="AN380" s="5"/>
      <c r="AO380" s="5"/>
      <c r="AP380" s="5"/>
      <c r="AQ380" s="5"/>
    </row>
    <row r="381" spans="12:43" s="1" customFormat="1" x14ac:dyDescent="0.3">
      <c r="L381" s="5"/>
      <c r="AI381" s="5"/>
      <c r="AJ381" s="5"/>
      <c r="AK381" s="5"/>
      <c r="AL381" s="5"/>
      <c r="AM381" s="5"/>
      <c r="AN381" s="5"/>
      <c r="AO381" s="5"/>
      <c r="AP381" s="5"/>
      <c r="AQ381" s="5"/>
    </row>
    <row r="382" spans="12:43" s="1" customFormat="1" x14ac:dyDescent="0.3">
      <c r="L382" s="5"/>
      <c r="AI382" s="5"/>
      <c r="AJ382" s="5"/>
      <c r="AK382" s="5"/>
      <c r="AL382" s="5"/>
      <c r="AM382" s="5"/>
      <c r="AN382" s="5"/>
      <c r="AO382" s="5"/>
      <c r="AP382" s="5"/>
      <c r="AQ382" s="5"/>
    </row>
    <row r="383" spans="12:43" s="1" customFormat="1" x14ac:dyDescent="0.3">
      <c r="L383" s="5"/>
      <c r="AI383" s="5"/>
      <c r="AJ383" s="5"/>
      <c r="AK383" s="5"/>
      <c r="AL383" s="5"/>
      <c r="AM383" s="5"/>
      <c r="AN383" s="5"/>
      <c r="AO383" s="5"/>
      <c r="AP383" s="5"/>
      <c r="AQ383" s="5"/>
    </row>
    <row r="384" spans="12:43" s="1" customFormat="1" x14ac:dyDescent="0.3">
      <c r="L384" s="5"/>
      <c r="AI384" s="5"/>
      <c r="AJ384" s="5"/>
      <c r="AK384" s="5"/>
      <c r="AL384" s="5"/>
      <c r="AM384" s="5"/>
      <c r="AN384" s="5"/>
      <c r="AO384" s="5"/>
      <c r="AP384" s="5"/>
      <c r="AQ384" s="5"/>
    </row>
    <row r="385" spans="12:43" s="1" customFormat="1" x14ac:dyDescent="0.3">
      <c r="L385" s="5"/>
      <c r="AI385" s="5"/>
      <c r="AJ385" s="5"/>
      <c r="AK385" s="5"/>
      <c r="AL385" s="5"/>
      <c r="AM385" s="5"/>
      <c r="AN385" s="5"/>
      <c r="AO385" s="5"/>
      <c r="AP385" s="5"/>
      <c r="AQ385" s="5"/>
    </row>
    <row r="386" spans="12:43" s="1" customFormat="1" x14ac:dyDescent="0.3">
      <c r="L386" s="5"/>
      <c r="AI386" s="5"/>
      <c r="AJ386" s="5"/>
      <c r="AK386" s="5"/>
      <c r="AL386" s="5"/>
      <c r="AM386" s="5"/>
      <c r="AN386" s="5"/>
      <c r="AO386" s="5"/>
      <c r="AP386" s="5"/>
      <c r="AQ386" s="5"/>
    </row>
    <row r="387" spans="12:43" s="1" customFormat="1" x14ac:dyDescent="0.3">
      <c r="L387" s="5"/>
      <c r="AI387" s="5"/>
      <c r="AJ387" s="5"/>
      <c r="AK387" s="5"/>
      <c r="AL387" s="5"/>
      <c r="AM387" s="5"/>
      <c r="AN387" s="5"/>
      <c r="AO387" s="5"/>
      <c r="AP387" s="5"/>
      <c r="AQ387" s="5"/>
    </row>
    <row r="388" spans="12:43" s="1" customFormat="1" x14ac:dyDescent="0.3">
      <c r="L388" s="5"/>
      <c r="AI388" s="5"/>
      <c r="AJ388" s="5"/>
      <c r="AK388" s="5"/>
      <c r="AL388" s="5"/>
      <c r="AM388" s="5"/>
      <c r="AN388" s="5"/>
      <c r="AO388" s="5"/>
      <c r="AP388" s="5"/>
      <c r="AQ388" s="5"/>
    </row>
    <row r="389" spans="12:43" s="1" customFormat="1" x14ac:dyDescent="0.3">
      <c r="L389" s="5"/>
      <c r="AI389" s="5"/>
      <c r="AJ389" s="5"/>
      <c r="AK389" s="5"/>
      <c r="AL389" s="5"/>
      <c r="AM389" s="5"/>
      <c r="AN389" s="5"/>
      <c r="AO389" s="5"/>
      <c r="AP389" s="5"/>
      <c r="AQ389" s="5"/>
    </row>
    <row r="390" spans="12:43" s="1" customFormat="1" x14ac:dyDescent="0.3">
      <c r="L390" s="5"/>
      <c r="AI390" s="5"/>
      <c r="AJ390" s="5"/>
      <c r="AK390" s="5"/>
      <c r="AL390" s="5"/>
      <c r="AM390" s="5"/>
      <c r="AN390" s="5"/>
      <c r="AO390" s="5"/>
      <c r="AP390" s="5"/>
      <c r="AQ390" s="5"/>
    </row>
    <row r="391" spans="12:43" s="1" customFormat="1" x14ac:dyDescent="0.3">
      <c r="L391" s="5"/>
      <c r="AI391" s="5"/>
      <c r="AJ391" s="5"/>
      <c r="AK391" s="5"/>
      <c r="AL391" s="5"/>
      <c r="AM391" s="5"/>
      <c r="AN391" s="5"/>
      <c r="AO391" s="5"/>
      <c r="AP391" s="5"/>
      <c r="AQ391" s="5"/>
    </row>
    <row r="392" spans="12:43" s="1" customFormat="1" x14ac:dyDescent="0.3">
      <c r="L392" s="5"/>
      <c r="AI392" s="5"/>
      <c r="AJ392" s="5"/>
      <c r="AK392" s="5"/>
      <c r="AL392" s="5"/>
      <c r="AM392" s="5"/>
      <c r="AN392" s="5"/>
      <c r="AO392" s="5"/>
      <c r="AP392" s="5"/>
      <c r="AQ392" s="5"/>
    </row>
    <row r="393" spans="12:43" s="1" customFormat="1" x14ac:dyDescent="0.3">
      <c r="L393" s="5"/>
      <c r="AI393" s="5"/>
      <c r="AJ393" s="5"/>
      <c r="AK393" s="5"/>
      <c r="AL393" s="5"/>
      <c r="AM393" s="5"/>
      <c r="AN393" s="5"/>
      <c r="AO393" s="5"/>
      <c r="AP393" s="5"/>
      <c r="AQ393" s="5"/>
    </row>
    <row r="394" spans="12:43" s="1" customFormat="1" x14ac:dyDescent="0.3">
      <c r="L394" s="5"/>
      <c r="AI394" s="5"/>
      <c r="AJ394" s="5"/>
      <c r="AK394" s="5"/>
      <c r="AL394" s="5"/>
      <c r="AM394" s="5"/>
      <c r="AN394" s="5"/>
      <c r="AO394" s="5"/>
      <c r="AP394" s="5"/>
      <c r="AQ394" s="5"/>
    </row>
    <row r="395" spans="12:43" s="1" customFormat="1" x14ac:dyDescent="0.3">
      <c r="L395" s="5"/>
      <c r="AI395" s="5"/>
      <c r="AJ395" s="5"/>
      <c r="AK395" s="5"/>
      <c r="AL395" s="5"/>
      <c r="AM395" s="5"/>
      <c r="AN395" s="5"/>
      <c r="AO395" s="5"/>
      <c r="AP395" s="5"/>
      <c r="AQ395" s="5"/>
    </row>
    <row r="396" spans="12:43" s="1" customFormat="1" x14ac:dyDescent="0.3">
      <c r="L396" s="5"/>
      <c r="AI396" s="5"/>
      <c r="AJ396" s="5"/>
      <c r="AK396" s="5"/>
      <c r="AL396" s="5"/>
      <c r="AM396" s="5"/>
      <c r="AN396" s="5"/>
      <c r="AO396" s="5"/>
      <c r="AP396" s="5"/>
      <c r="AQ396" s="5"/>
    </row>
    <row r="397" spans="12:43" s="1" customFormat="1" x14ac:dyDescent="0.3">
      <c r="L397" s="5"/>
      <c r="AI397" s="5"/>
      <c r="AJ397" s="5"/>
      <c r="AK397" s="5"/>
      <c r="AL397" s="5"/>
      <c r="AM397" s="5"/>
      <c r="AN397" s="5"/>
      <c r="AO397" s="5"/>
      <c r="AP397" s="5"/>
      <c r="AQ397" s="5"/>
    </row>
    <row r="398" spans="12:43" s="1" customFormat="1" x14ac:dyDescent="0.3">
      <c r="L398" s="5"/>
      <c r="AI398" s="5"/>
      <c r="AJ398" s="5"/>
      <c r="AK398" s="5"/>
      <c r="AL398" s="5"/>
      <c r="AM398" s="5"/>
      <c r="AN398" s="5"/>
      <c r="AO398" s="5"/>
      <c r="AP398" s="5"/>
      <c r="AQ398" s="5"/>
    </row>
    <row r="399" spans="12:43" s="1" customFormat="1" x14ac:dyDescent="0.3">
      <c r="L399" s="5"/>
      <c r="AI399" s="5"/>
      <c r="AJ399" s="5"/>
      <c r="AK399" s="5"/>
      <c r="AL399" s="5"/>
      <c r="AM399" s="5"/>
      <c r="AN399" s="5"/>
      <c r="AO399" s="5"/>
      <c r="AP399" s="5"/>
      <c r="AQ399" s="5"/>
    </row>
    <row r="400" spans="12:43" s="1" customFormat="1" x14ac:dyDescent="0.3">
      <c r="L400" s="5"/>
      <c r="AI400" s="5"/>
      <c r="AJ400" s="5"/>
      <c r="AK400" s="5"/>
      <c r="AL400" s="5"/>
      <c r="AM400" s="5"/>
      <c r="AN400" s="5"/>
      <c r="AO400" s="5"/>
      <c r="AP400" s="5"/>
      <c r="AQ400" s="5"/>
    </row>
    <row r="401" spans="12:43" s="1" customFormat="1" x14ac:dyDescent="0.3">
      <c r="L401" s="5"/>
      <c r="AI401" s="5"/>
      <c r="AJ401" s="5"/>
      <c r="AK401" s="5"/>
      <c r="AL401" s="5"/>
      <c r="AM401" s="5"/>
      <c r="AN401" s="5"/>
      <c r="AO401" s="5"/>
      <c r="AP401" s="5"/>
      <c r="AQ401" s="5"/>
    </row>
    <row r="402" spans="12:43" s="1" customFormat="1" x14ac:dyDescent="0.3">
      <c r="L402" s="5"/>
      <c r="AI402" s="5"/>
      <c r="AJ402" s="5"/>
      <c r="AK402" s="5"/>
      <c r="AL402" s="5"/>
      <c r="AM402" s="5"/>
      <c r="AN402" s="5"/>
      <c r="AO402" s="5"/>
      <c r="AP402" s="5"/>
      <c r="AQ402" s="5"/>
    </row>
    <row r="403" spans="12:43" s="1" customFormat="1" x14ac:dyDescent="0.3">
      <c r="L403" s="5"/>
      <c r="AI403" s="5"/>
      <c r="AJ403" s="5"/>
      <c r="AK403" s="5"/>
      <c r="AL403" s="5"/>
      <c r="AM403" s="5"/>
      <c r="AN403" s="5"/>
      <c r="AO403" s="5"/>
      <c r="AP403" s="5"/>
      <c r="AQ403" s="5"/>
    </row>
    <row r="404" spans="12:43" s="1" customFormat="1" x14ac:dyDescent="0.3">
      <c r="L404" s="5"/>
      <c r="AI404" s="5"/>
      <c r="AJ404" s="5"/>
      <c r="AK404" s="5"/>
      <c r="AL404" s="5"/>
      <c r="AM404" s="5"/>
      <c r="AN404" s="5"/>
      <c r="AO404" s="5"/>
      <c r="AP404" s="5"/>
      <c r="AQ404" s="5"/>
    </row>
    <row r="405" spans="12:43" s="1" customFormat="1" x14ac:dyDescent="0.3">
      <c r="L405" s="5"/>
      <c r="AI405" s="5"/>
      <c r="AJ405" s="5"/>
      <c r="AK405" s="5"/>
      <c r="AL405" s="5"/>
      <c r="AM405" s="5"/>
      <c r="AN405" s="5"/>
      <c r="AO405" s="5"/>
      <c r="AP405" s="5"/>
      <c r="AQ405" s="5"/>
    </row>
    <row r="406" spans="12:43" s="1" customFormat="1" x14ac:dyDescent="0.3">
      <c r="L406" s="5"/>
      <c r="AI406" s="5"/>
      <c r="AJ406" s="5"/>
      <c r="AK406" s="5"/>
      <c r="AL406" s="5"/>
      <c r="AM406" s="5"/>
      <c r="AN406" s="5"/>
      <c r="AO406" s="5"/>
      <c r="AP406" s="5"/>
      <c r="AQ406" s="5"/>
    </row>
    <row r="407" spans="12:43" s="1" customFormat="1" x14ac:dyDescent="0.3">
      <c r="L407" s="5"/>
      <c r="AI407" s="5"/>
      <c r="AJ407" s="5"/>
      <c r="AK407" s="5"/>
      <c r="AL407" s="5"/>
      <c r="AM407" s="5"/>
      <c r="AN407" s="5"/>
      <c r="AO407" s="5"/>
      <c r="AP407" s="5"/>
      <c r="AQ407" s="5"/>
    </row>
    <row r="408" spans="12:43" s="1" customFormat="1" x14ac:dyDescent="0.3">
      <c r="L408" s="5"/>
      <c r="AI408" s="5"/>
      <c r="AJ408" s="5"/>
      <c r="AK408" s="5"/>
      <c r="AL408" s="5"/>
      <c r="AM408" s="5"/>
      <c r="AN408" s="5"/>
      <c r="AO408" s="5"/>
      <c r="AP408" s="5"/>
      <c r="AQ408" s="5"/>
    </row>
    <row r="409" spans="12:43" s="1" customFormat="1" x14ac:dyDescent="0.3">
      <c r="L409" s="5"/>
      <c r="AI409" s="5"/>
      <c r="AJ409" s="5"/>
      <c r="AK409" s="5"/>
      <c r="AL409" s="5"/>
      <c r="AM409" s="5"/>
      <c r="AN409" s="5"/>
      <c r="AO409" s="5"/>
      <c r="AP409" s="5"/>
      <c r="AQ409" s="5"/>
    </row>
    <row r="410" spans="12:43" s="1" customFormat="1" x14ac:dyDescent="0.3">
      <c r="L410" s="5"/>
      <c r="AI410" s="5"/>
      <c r="AJ410" s="5"/>
      <c r="AK410" s="5"/>
      <c r="AL410" s="5"/>
      <c r="AM410" s="5"/>
      <c r="AN410" s="5"/>
      <c r="AO410" s="5"/>
      <c r="AP410" s="5"/>
      <c r="AQ410" s="5"/>
    </row>
    <row r="411" spans="12:43" s="1" customFormat="1" x14ac:dyDescent="0.3">
      <c r="L411" s="5"/>
      <c r="AI411" s="5"/>
      <c r="AJ411" s="5"/>
      <c r="AK411" s="5"/>
      <c r="AL411" s="5"/>
      <c r="AM411" s="5"/>
      <c r="AN411" s="5"/>
      <c r="AO411" s="5"/>
      <c r="AP411" s="5"/>
      <c r="AQ411" s="5"/>
    </row>
    <row r="412" spans="12:43" s="1" customFormat="1" x14ac:dyDescent="0.3">
      <c r="L412" s="5"/>
      <c r="AI412" s="5"/>
      <c r="AJ412" s="5"/>
      <c r="AK412" s="5"/>
      <c r="AL412" s="5"/>
      <c r="AM412" s="5"/>
      <c r="AN412" s="5"/>
      <c r="AO412" s="5"/>
      <c r="AP412" s="5"/>
      <c r="AQ412" s="5"/>
    </row>
    <row r="413" spans="12:43" s="1" customFormat="1" x14ac:dyDescent="0.3">
      <c r="L413" s="5"/>
      <c r="AI413" s="5"/>
      <c r="AJ413" s="5"/>
      <c r="AK413" s="5"/>
      <c r="AL413" s="5"/>
      <c r="AM413" s="5"/>
      <c r="AN413" s="5"/>
      <c r="AO413" s="5"/>
      <c r="AP413" s="5"/>
      <c r="AQ413" s="5"/>
    </row>
    <row r="414" spans="12:43" s="1" customFormat="1" x14ac:dyDescent="0.3">
      <c r="L414" s="5"/>
      <c r="AI414" s="5"/>
      <c r="AJ414" s="5"/>
      <c r="AK414" s="5"/>
      <c r="AL414" s="5"/>
      <c r="AM414" s="5"/>
      <c r="AN414" s="5"/>
      <c r="AO414" s="5"/>
      <c r="AP414" s="5"/>
      <c r="AQ414" s="5"/>
    </row>
    <row r="415" spans="12:43" s="1" customFormat="1" x14ac:dyDescent="0.3">
      <c r="L415" s="5"/>
      <c r="AI415" s="5"/>
      <c r="AJ415" s="5"/>
      <c r="AK415" s="5"/>
      <c r="AL415" s="5"/>
      <c r="AM415" s="5"/>
      <c r="AN415" s="5"/>
      <c r="AO415" s="5"/>
      <c r="AP415" s="5"/>
      <c r="AQ415" s="5"/>
    </row>
    <row r="416" spans="12:43" s="1" customFormat="1" x14ac:dyDescent="0.3">
      <c r="L416" s="5"/>
      <c r="AI416" s="5"/>
      <c r="AJ416" s="5"/>
      <c r="AK416" s="5"/>
      <c r="AL416" s="5"/>
      <c r="AM416" s="5"/>
      <c r="AN416" s="5"/>
      <c r="AO416" s="5"/>
      <c r="AP416" s="5"/>
      <c r="AQ416" s="5"/>
    </row>
    <row r="417" spans="12:43" s="1" customFormat="1" x14ac:dyDescent="0.3">
      <c r="L417" s="5"/>
      <c r="AI417" s="5"/>
      <c r="AJ417" s="5"/>
      <c r="AK417" s="5"/>
      <c r="AL417" s="5"/>
      <c r="AM417" s="5"/>
      <c r="AN417" s="5"/>
      <c r="AO417" s="5"/>
      <c r="AP417" s="5"/>
      <c r="AQ417" s="5"/>
    </row>
    <row r="418" spans="12:43" s="1" customFormat="1" x14ac:dyDescent="0.3">
      <c r="L418" s="5"/>
      <c r="AI418" s="5"/>
      <c r="AJ418" s="5"/>
      <c r="AK418" s="5"/>
      <c r="AL418" s="5"/>
      <c r="AM418" s="5"/>
      <c r="AN418" s="5"/>
      <c r="AO418" s="5"/>
      <c r="AP418" s="5"/>
      <c r="AQ418" s="5"/>
    </row>
    <row r="419" spans="12:43" s="1" customFormat="1" x14ac:dyDescent="0.3">
      <c r="L419" s="5"/>
      <c r="AI419" s="5"/>
      <c r="AJ419" s="5"/>
      <c r="AK419" s="5"/>
      <c r="AL419" s="5"/>
      <c r="AM419" s="5"/>
      <c r="AN419" s="5"/>
      <c r="AO419" s="5"/>
      <c r="AP419" s="5"/>
      <c r="AQ419" s="5"/>
    </row>
    <row r="420" spans="12:43" s="1" customFormat="1" x14ac:dyDescent="0.3">
      <c r="L420" s="5"/>
      <c r="AI420" s="5"/>
      <c r="AJ420" s="5"/>
      <c r="AK420" s="5"/>
      <c r="AL420" s="5"/>
      <c r="AM420" s="5"/>
      <c r="AN420" s="5"/>
      <c r="AO420" s="5"/>
      <c r="AP420" s="5"/>
      <c r="AQ420" s="5"/>
    </row>
    <row r="421" spans="12:43" s="1" customFormat="1" x14ac:dyDescent="0.3">
      <c r="L421" s="5"/>
      <c r="AI421" s="5"/>
      <c r="AJ421" s="5"/>
      <c r="AK421" s="5"/>
      <c r="AL421" s="5"/>
      <c r="AM421" s="5"/>
      <c r="AN421" s="5"/>
      <c r="AO421" s="5"/>
      <c r="AP421" s="5"/>
      <c r="AQ421" s="5"/>
    </row>
    <row r="422" spans="12:43" s="1" customFormat="1" x14ac:dyDescent="0.3">
      <c r="L422" s="5"/>
      <c r="AI422" s="5"/>
      <c r="AJ422" s="5"/>
      <c r="AK422" s="5"/>
      <c r="AL422" s="5"/>
      <c r="AM422" s="5"/>
      <c r="AN422" s="5"/>
      <c r="AO422" s="5"/>
      <c r="AP422" s="5"/>
      <c r="AQ422" s="5"/>
    </row>
    <row r="423" spans="12:43" s="1" customFormat="1" x14ac:dyDescent="0.3">
      <c r="L423" s="5"/>
      <c r="AI423" s="5"/>
      <c r="AJ423" s="5"/>
      <c r="AK423" s="5"/>
      <c r="AL423" s="5"/>
      <c r="AM423" s="5"/>
      <c r="AN423" s="5"/>
      <c r="AO423" s="5"/>
      <c r="AP423" s="5"/>
      <c r="AQ423" s="5"/>
    </row>
    <row r="424" spans="12:43" s="1" customFormat="1" x14ac:dyDescent="0.3">
      <c r="L424" s="5"/>
      <c r="AI424" s="5"/>
      <c r="AJ424" s="5"/>
      <c r="AK424" s="5"/>
      <c r="AL424" s="5"/>
      <c r="AM424" s="5"/>
      <c r="AN424" s="5"/>
      <c r="AO424" s="5"/>
      <c r="AP424" s="5"/>
      <c r="AQ424" s="5"/>
    </row>
    <row r="425" spans="12:43" s="1" customFormat="1" x14ac:dyDescent="0.3">
      <c r="L425" s="5"/>
      <c r="AI425" s="5"/>
      <c r="AJ425" s="5"/>
      <c r="AK425" s="5"/>
      <c r="AL425" s="5"/>
      <c r="AM425" s="5"/>
      <c r="AN425" s="5"/>
      <c r="AO425" s="5"/>
      <c r="AP425" s="5"/>
      <c r="AQ425" s="5"/>
    </row>
    <row r="426" spans="12:43" s="1" customFormat="1" x14ac:dyDescent="0.3">
      <c r="L426" s="5"/>
      <c r="AI426" s="5"/>
      <c r="AJ426" s="5"/>
      <c r="AK426" s="5"/>
      <c r="AL426" s="5"/>
      <c r="AM426" s="5"/>
      <c r="AN426" s="5"/>
      <c r="AO426" s="5"/>
      <c r="AP426" s="5"/>
      <c r="AQ426" s="5"/>
    </row>
    <row r="427" spans="12:43" s="1" customFormat="1" x14ac:dyDescent="0.3">
      <c r="L427" s="5"/>
      <c r="AI427" s="5"/>
      <c r="AJ427" s="5"/>
      <c r="AK427" s="5"/>
      <c r="AL427" s="5"/>
      <c r="AM427" s="5"/>
      <c r="AN427" s="5"/>
      <c r="AO427" s="5"/>
      <c r="AP427" s="5"/>
      <c r="AQ427" s="5"/>
    </row>
    <row r="428" spans="12:43" s="1" customFormat="1" x14ac:dyDescent="0.3">
      <c r="L428" s="5"/>
      <c r="AI428" s="5"/>
      <c r="AJ428" s="5"/>
      <c r="AK428" s="5"/>
      <c r="AL428" s="5"/>
      <c r="AM428" s="5"/>
      <c r="AN428" s="5"/>
      <c r="AO428" s="5"/>
      <c r="AP428" s="5"/>
      <c r="AQ428" s="5"/>
    </row>
    <row r="429" spans="12:43" s="1" customFormat="1" x14ac:dyDescent="0.3">
      <c r="L429" s="5"/>
      <c r="AI429" s="5"/>
      <c r="AJ429" s="5"/>
      <c r="AK429" s="5"/>
      <c r="AL429" s="5"/>
      <c r="AM429" s="5"/>
      <c r="AN429" s="5"/>
      <c r="AO429" s="5"/>
      <c r="AP429" s="5"/>
      <c r="AQ429" s="5"/>
    </row>
    <row r="430" spans="12:43" s="1" customFormat="1" x14ac:dyDescent="0.3">
      <c r="L430" s="5"/>
      <c r="AI430" s="5"/>
      <c r="AJ430" s="5"/>
      <c r="AK430" s="5"/>
      <c r="AL430" s="5"/>
      <c r="AM430" s="5"/>
      <c r="AN430" s="5"/>
      <c r="AO430" s="5"/>
      <c r="AP430" s="5"/>
      <c r="AQ430" s="5"/>
    </row>
    <row r="431" spans="12:43" s="1" customFormat="1" x14ac:dyDescent="0.3">
      <c r="L431" s="5"/>
      <c r="AI431" s="5"/>
      <c r="AJ431" s="5"/>
      <c r="AK431" s="5"/>
      <c r="AL431" s="5"/>
      <c r="AM431" s="5"/>
      <c r="AN431" s="5"/>
      <c r="AO431" s="5"/>
      <c r="AP431" s="5"/>
      <c r="AQ431" s="5"/>
    </row>
    <row r="432" spans="12:43" s="1" customFormat="1" x14ac:dyDescent="0.3">
      <c r="L432" s="5"/>
      <c r="AI432" s="5"/>
      <c r="AJ432" s="5"/>
      <c r="AK432" s="5"/>
      <c r="AL432" s="5"/>
      <c r="AM432" s="5"/>
      <c r="AN432" s="5"/>
      <c r="AO432" s="5"/>
      <c r="AP432" s="5"/>
      <c r="AQ432" s="5"/>
    </row>
    <row r="433" spans="12:43" s="1" customFormat="1" x14ac:dyDescent="0.3">
      <c r="L433" s="5"/>
      <c r="AI433" s="5"/>
      <c r="AJ433" s="5"/>
      <c r="AK433" s="5"/>
      <c r="AL433" s="5"/>
      <c r="AM433" s="5"/>
      <c r="AN433" s="5"/>
      <c r="AO433" s="5"/>
      <c r="AP433" s="5"/>
      <c r="AQ433" s="5"/>
    </row>
    <row r="434" spans="12:43" s="1" customFormat="1" x14ac:dyDescent="0.3">
      <c r="L434" s="5"/>
      <c r="AI434" s="5"/>
      <c r="AJ434" s="5"/>
      <c r="AK434" s="5"/>
      <c r="AL434" s="5"/>
      <c r="AM434" s="5"/>
      <c r="AN434" s="5"/>
      <c r="AO434" s="5"/>
      <c r="AP434" s="5"/>
      <c r="AQ434" s="5"/>
    </row>
    <row r="435" spans="12:43" s="1" customFormat="1" x14ac:dyDescent="0.3">
      <c r="L435" s="5"/>
      <c r="AI435" s="5"/>
      <c r="AJ435" s="5"/>
      <c r="AK435" s="5"/>
      <c r="AL435" s="5"/>
      <c r="AM435" s="5"/>
      <c r="AN435" s="5"/>
      <c r="AO435" s="5"/>
      <c r="AP435" s="5"/>
      <c r="AQ435" s="5"/>
    </row>
    <row r="436" spans="12:43" s="1" customFormat="1" x14ac:dyDescent="0.3">
      <c r="L436" s="5"/>
      <c r="AI436" s="5"/>
      <c r="AJ436" s="5"/>
      <c r="AK436" s="5"/>
      <c r="AL436" s="5"/>
      <c r="AM436" s="5"/>
      <c r="AN436" s="5"/>
      <c r="AO436" s="5"/>
      <c r="AP436" s="5"/>
      <c r="AQ436" s="5"/>
    </row>
    <row r="437" spans="12:43" s="1" customFormat="1" x14ac:dyDescent="0.3">
      <c r="L437" s="5"/>
      <c r="AI437" s="5"/>
      <c r="AJ437" s="5"/>
      <c r="AK437" s="5"/>
      <c r="AL437" s="5"/>
      <c r="AM437" s="5"/>
      <c r="AN437" s="5"/>
      <c r="AO437" s="5"/>
      <c r="AP437" s="5"/>
      <c r="AQ437" s="5"/>
    </row>
    <row r="438" spans="12:43" s="1" customFormat="1" x14ac:dyDescent="0.3">
      <c r="L438" s="5"/>
      <c r="AI438" s="5"/>
      <c r="AJ438" s="5"/>
      <c r="AK438" s="5"/>
      <c r="AL438" s="5"/>
      <c r="AM438" s="5"/>
      <c r="AN438" s="5"/>
      <c r="AO438" s="5"/>
      <c r="AP438" s="5"/>
      <c r="AQ438" s="5"/>
    </row>
    <row r="439" spans="12:43" s="1" customFormat="1" x14ac:dyDescent="0.3">
      <c r="L439" s="5"/>
      <c r="AI439" s="5"/>
      <c r="AJ439" s="5"/>
      <c r="AK439" s="5"/>
      <c r="AL439" s="5"/>
      <c r="AM439" s="5"/>
      <c r="AN439" s="5"/>
      <c r="AO439" s="5"/>
      <c r="AP439" s="5"/>
      <c r="AQ439" s="5"/>
    </row>
    <row r="440" spans="12:43" s="1" customFormat="1" x14ac:dyDescent="0.3">
      <c r="L440" s="5"/>
      <c r="AI440" s="5"/>
      <c r="AJ440" s="5"/>
      <c r="AK440" s="5"/>
      <c r="AL440" s="5"/>
      <c r="AM440" s="5"/>
      <c r="AN440" s="5"/>
      <c r="AO440" s="5"/>
      <c r="AP440" s="5"/>
      <c r="AQ440" s="5"/>
    </row>
    <row r="441" spans="12:43" s="1" customFormat="1" x14ac:dyDescent="0.3">
      <c r="L441" s="5"/>
      <c r="AI441" s="5"/>
      <c r="AJ441" s="5"/>
      <c r="AK441" s="5"/>
      <c r="AL441" s="5"/>
      <c r="AM441" s="5"/>
      <c r="AN441" s="5"/>
      <c r="AO441" s="5"/>
      <c r="AP441" s="5"/>
      <c r="AQ441" s="5"/>
    </row>
    <row r="442" spans="12:43" s="1" customFormat="1" x14ac:dyDescent="0.3">
      <c r="L442" s="5"/>
      <c r="AI442" s="5"/>
      <c r="AJ442" s="5"/>
      <c r="AK442" s="5"/>
      <c r="AL442" s="5"/>
      <c r="AM442" s="5"/>
      <c r="AN442" s="5"/>
      <c r="AO442" s="5"/>
      <c r="AP442" s="5"/>
      <c r="AQ442" s="5"/>
    </row>
    <row r="443" spans="12:43" s="1" customFormat="1" x14ac:dyDescent="0.3">
      <c r="L443" s="5"/>
      <c r="AI443" s="5"/>
      <c r="AJ443" s="5"/>
      <c r="AK443" s="5"/>
      <c r="AL443" s="5"/>
      <c r="AM443" s="5"/>
      <c r="AN443" s="5"/>
      <c r="AO443" s="5"/>
      <c r="AP443" s="5"/>
      <c r="AQ443" s="5"/>
    </row>
    <row r="444" spans="12:43" s="1" customFormat="1" x14ac:dyDescent="0.3">
      <c r="L444" s="5"/>
      <c r="AI444" s="5"/>
      <c r="AJ444" s="5"/>
      <c r="AK444" s="5"/>
      <c r="AL444" s="5"/>
      <c r="AM444" s="5"/>
      <c r="AN444" s="5"/>
      <c r="AO444" s="5"/>
      <c r="AP444" s="5"/>
      <c r="AQ444" s="5"/>
    </row>
    <row r="445" spans="12:43" s="1" customFormat="1" x14ac:dyDescent="0.3">
      <c r="L445" s="5"/>
      <c r="AI445" s="5"/>
      <c r="AJ445" s="5"/>
      <c r="AK445" s="5"/>
      <c r="AL445" s="5"/>
      <c r="AM445" s="5"/>
      <c r="AN445" s="5"/>
      <c r="AO445" s="5"/>
      <c r="AP445" s="5"/>
      <c r="AQ445" s="5"/>
    </row>
    <row r="446" spans="12:43" s="1" customFormat="1" x14ac:dyDescent="0.3">
      <c r="L446" s="5"/>
      <c r="AI446" s="5"/>
      <c r="AJ446" s="5"/>
      <c r="AK446" s="5"/>
      <c r="AL446" s="5"/>
      <c r="AM446" s="5"/>
      <c r="AN446" s="5"/>
      <c r="AO446" s="5"/>
      <c r="AP446" s="5"/>
      <c r="AQ446" s="5"/>
    </row>
    <row r="447" spans="12:43" s="1" customFormat="1" x14ac:dyDescent="0.3">
      <c r="L447" s="5"/>
      <c r="AI447" s="5"/>
      <c r="AJ447" s="5"/>
      <c r="AK447" s="5"/>
      <c r="AL447" s="5"/>
      <c r="AM447" s="5"/>
      <c r="AN447" s="5"/>
      <c r="AO447" s="5"/>
      <c r="AP447" s="5"/>
      <c r="AQ447" s="5"/>
    </row>
    <row r="448" spans="12:43" s="1" customFormat="1" x14ac:dyDescent="0.3">
      <c r="L448" s="5"/>
      <c r="AI448" s="5"/>
      <c r="AJ448" s="5"/>
      <c r="AK448" s="5"/>
      <c r="AL448" s="5"/>
      <c r="AM448" s="5"/>
      <c r="AN448" s="5"/>
      <c r="AO448" s="5"/>
      <c r="AP448" s="5"/>
      <c r="AQ448" s="5"/>
    </row>
    <row r="449" spans="12:43" s="1" customFormat="1" x14ac:dyDescent="0.3">
      <c r="L449" s="5"/>
      <c r="AI449" s="5"/>
      <c r="AJ449" s="5"/>
      <c r="AK449" s="5"/>
      <c r="AL449" s="5"/>
      <c r="AM449" s="5"/>
      <c r="AN449" s="5"/>
      <c r="AO449" s="5"/>
      <c r="AP449" s="5"/>
      <c r="AQ449" s="5"/>
    </row>
    <row r="450" spans="12:43" s="1" customFormat="1" x14ac:dyDescent="0.3">
      <c r="L450" s="5"/>
      <c r="AI450" s="5"/>
      <c r="AJ450" s="5"/>
      <c r="AK450" s="5"/>
      <c r="AL450" s="5"/>
      <c r="AM450" s="5"/>
      <c r="AN450" s="5"/>
      <c r="AO450" s="5"/>
      <c r="AP450" s="5"/>
      <c r="AQ450" s="5"/>
    </row>
    <row r="451" spans="12:43" s="1" customFormat="1" x14ac:dyDescent="0.3">
      <c r="L451" s="5"/>
      <c r="AI451" s="5"/>
      <c r="AJ451" s="5"/>
      <c r="AK451" s="5"/>
      <c r="AL451" s="5"/>
      <c r="AM451" s="5"/>
      <c r="AN451" s="5"/>
      <c r="AO451" s="5"/>
      <c r="AP451" s="5"/>
      <c r="AQ451" s="5"/>
    </row>
    <row r="452" spans="12:43" s="1" customFormat="1" x14ac:dyDescent="0.3">
      <c r="L452" s="5"/>
      <c r="AI452" s="5"/>
      <c r="AJ452" s="5"/>
      <c r="AK452" s="5"/>
      <c r="AL452" s="5"/>
      <c r="AM452" s="5"/>
      <c r="AN452" s="5"/>
      <c r="AO452" s="5"/>
      <c r="AP452" s="5"/>
      <c r="AQ452" s="5"/>
    </row>
    <row r="453" spans="12:43" s="1" customFormat="1" x14ac:dyDescent="0.3">
      <c r="L453" s="5"/>
      <c r="AI453" s="5"/>
      <c r="AJ453" s="5"/>
      <c r="AK453" s="5"/>
      <c r="AL453" s="5"/>
      <c r="AM453" s="5"/>
      <c r="AN453" s="5"/>
      <c r="AO453" s="5"/>
      <c r="AP453" s="5"/>
      <c r="AQ453" s="5"/>
    </row>
    <row r="454" spans="12:43" s="1" customFormat="1" x14ac:dyDescent="0.3">
      <c r="L454" s="5"/>
      <c r="AI454" s="5"/>
      <c r="AJ454" s="5"/>
      <c r="AK454" s="5"/>
      <c r="AL454" s="5"/>
      <c r="AM454" s="5"/>
      <c r="AN454" s="5"/>
      <c r="AO454" s="5"/>
      <c r="AP454" s="5"/>
      <c r="AQ454" s="5"/>
    </row>
    <row r="455" spans="12:43" s="1" customFormat="1" x14ac:dyDescent="0.3">
      <c r="L455" s="5"/>
      <c r="AI455" s="5"/>
      <c r="AJ455" s="5"/>
      <c r="AK455" s="5"/>
      <c r="AL455" s="5"/>
      <c r="AM455" s="5"/>
      <c r="AN455" s="5"/>
      <c r="AO455" s="5"/>
      <c r="AP455" s="5"/>
      <c r="AQ455" s="5"/>
    </row>
    <row r="456" spans="12:43" s="1" customFormat="1" x14ac:dyDescent="0.3">
      <c r="L456" s="5"/>
      <c r="AI456" s="5"/>
      <c r="AJ456" s="5"/>
      <c r="AK456" s="5"/>
      <c r="AL456" s="5"/>
      <c r="AM456" s="5"/>
      <c r="AN456" s="5"/>
      <c r="AO456" s="5"/>
      <c r="AP456" s="5"/>
      <c r="AQ456" s="5"/>
    </row>
    <row r="457" spans="12:43" s="1" customFormat="1" x14ac:dyDescent="0.3">
      <c r="L457" s="5"/>
      <c r="AI457" s="5"/>
      <c r="AJ457" s="5"/>
      <c r="AK457" s="5"/>
      <c r="AL457" s="5"/>
      <c r="AM457" s="5"/>
      <c r="AN457" s="5"/>
      <c r="AO457" s="5"/>
      <c r="AP457" s="5"/>
      <c r="AQ457" s="5"/>
    </row>
    <row r="458" spans="12:43" s="1" customFormat="1" x14ac:dyDescent="0.3">
      <c r="L458" s="5"/>
      <c r="AI458" s="5"/>
      <c r="AJ458" s="5"/>
      <c r="AK458" s="5"/>
      <c r="AL458" s="5"/>
      <c r="AM458" s="5"/>
      <c r="AN458" s="5"/>
      <c r="AO458" s="5"/>
      <c r="AP458" s="5"/>
      <c r="AQ458" s="5"/>
    </row>
    <row r="459" spans="12:43" s="1" customFormat="1" x14ac:dyDescent="0.3">
      <c r="L459" s="5"/>
      <c r="AI459" s="5"/>
      <c r="AJ459" s="5"/>
      <c r="AK459" s="5"/>
      <c r="AL459" s="5"/>
      <c r="AM459" s="5"/>
      <c r="AN459" s="5"/>
      <c r="AO459" s="5"/>
      <c r="AP459" s="5"/>
      <c r="AQ459" s="5"/>
    </row>
    <row r="460" spans="12:43" s="1" customFormat="1" x14ac:dyDescent="0.3">
      <c r="L460" s="5"/>
      <c r="AI460" s="5"/>
      <c r="AJ460" s="5"/>
      <c r="AK460" s="5"/>
      <c r="AL460" s="5"/>
      <c r="AM460" s="5"/>
      <c r="AN460" s="5"/>
      <c r="AO460" s="5"/>
      <c r="AP460" s="5"/>
      <c r="AQ460" s="5"/>
    </row>
    <row r="461" spans="12:43" s="1" customFormat="1" x14ac:dyDescent="0.3">
      <c r="L461" s="5"/>
      <c r="AI461" s="5"/>
      <c r="AJ461" s="5"/>
      <c r="AK461" s="5"/>
      <c r="AL461" s="5"/>
      <c r="AM461" s="5"/>
      <c r="AN461" s="5"/>
      <c r="AO461" s="5"/>
      <c r="AP461" s="5"/>
      <c r="AQ461" s="5"/>
    </row>
    <row r="462" spans="12:43" s="1" customFormat="1" x14ac:dyDescent="0.3">
      <c r="L462" s="5"/>
      <c r="AI462" s="5"/>
      <c r="AJ462" s="5"/>
      <c r="AK462" s="5"/>
      <c r="AL462" s="5"/>
      <c r="AM462" s="5"/>
      <c r="AN462" s="5"/>
      <c r="AO462" s="5"/>
      <c r="AP462" s="5"/>
      <c r="AQ462" s="5"/>
    </row>
    <row r="463" spans="12:43" s="1" customFormat="1" x14ac:dyDescent="0.3">
      <c r="L463" s="5"/>
      <c r="AI463" s="5"/>
      <c r="AJ463" s="5"/>
      <c r="AK463" s="5"/>
      <c r="AL463" s="5"/>
      <c r="AM463" s="5"/>
      <c r="AN463" s="5"/>
      <c r="AO463" s="5"/>
      <c r="AP463" s="5"/>
      <c r="AQ463" s="5"/>
    </row>
    <row r="464" spans="12:43" s="1" customFormat="1" x14ac:dyDescent="0.3">
      <c r="L464" s="5"/>
      <c r="AI464" s="5"/>
      <c r="AJ464" s="5"/>
      <c r="AK464" s="5"/>
      <c r="AL464" s="5"/>
      <c r="AM464" s="5"/>
      <c r="AN464" s="5"/>
      <c r="AO464" s="5"/>
      <c r="AP464" s="5"/>
      <c r="AQ464" s="5"/>
    </row>
    <row r="465" spans="12:43" s="1" customFormat="1" x14ac:dyDescent="0.3">
      <c r="L465" s="5"/>
      <c r="AI465" s="5"/>
      <c r="AJ465" s="5"/>
      <c r="AK465" s="5"/>
      <c r="AL465" s="5"/>
      <c r="AM465" s="5"/>
      <c r="AN465" s="5"/>
      <c r="AO465" s="5"/>
      <c r="AP465" s="5"/>
      <c r="AQ465" s="5"/>
    </row>
    <row r="466" spans="12:43" s="1" customFormat="1" x14ac:dyDescent="0.3">
      <c r="L466" s="5"/>
      <c r="AI466" s="5"/>
      <c r="AJ466" s="5"/>
      <c r="AK466" s="5"/>
      <c r="AL466" s="5"/>
      <c r="AM466" s="5"/>
      <c r="AN466" s="5"/>
      <c r="AO466" s="5"/>
      <c r="AP466" s="5"/>
      <c r="AQ466" s="5"/>
    </row>
    <row r="467" spans="12:43" s="1" customFormat="1" x14ac:dyDescent="0.3">
      <c r="L467" s="5"/>
      <c r="AI467" s="5"/>
      <c r="AJ467" s="5"/>
      <c r="AK467" s="5"/>
      <c r="AL467" s="5"/>
      <c r="AM467" s="5"/>
      <c r="AN467" s="5"/>
      <c r="AO467" s="5"/>
      <c r="AP467" s="5"/>
      <c r="AQ467" s="5"/>
    </row>
    <row r="468" spans="12:43" s="1" customFormat="1" x14ac:dyDescent="0.3">
      <c r="L468" s="5"/>
      <c r="AI468" s="5"/>
      <c r="AJ468" s="5"/>
      <c r="AK468" s="5"/>
      <c r="AL468" s="5"/>
      <c r="AM468" s="5"/>
      <c r="AN468" s="5"/>
      <c r="AO468" s="5"/>
      <c r="AP468" s="5"/>
      <c r="AQ468" s="5"/>
    </row>
    <row r="469" spans="12:43" s="1" customFormat="1" x14ac:dyDescent="0.3">
      <c r="L469" s="5"/>
      <c r="AI469" s="5"/>
      <c r="AJ469" s="5"/>
      <c r="AK469" s="5"/>
      <c r="AL469" s="5"/>
      <c r="AM469" s="5"/>
      <c r="AN469" s="5"/>
      <c r="AO469" s="5"/>
      <c r="AP469" s="5"/>
      <c r="AQ469" s="5"/>
    </row>
    <row r="470" spans="12:43" s="1" customFormat="1" x14ac:dyDescent="0.3">
      <c r="L470" s="5"/>
      <c r="AI470" s="5"/>
      <c r="AJ470" s="5"/>
      <c r="AK470" s="5"/>
      <c r="AL470" s="5"/>
      <c r="AM470" s="5"/>
      <c r="AN470" s="5"/>
      <c r="AO470" s="5"/>
      <c r="AP470" s="5"/>
      <c r="AQ470" s="5"/>
    </row>
    <row r="471" spans="12:43" s="1" customFormat="1" x14ac:dyDescent="0.3">
      <c r="L471" s="5"/>
      <c r="AI471" s="5"/>
      <c r="AJ471" s="5"/>
      <c r="AK471" s="5"/>
      <c r="AL471" s="5"/>
      <c r="AM471" s="5"/>
      <c r="AN471" s="5"/>
      <c r="AO471" s="5"/>
      <c r="AP471" s="5"/>
      <c r="AQ471" s="5"/>
    </row>
    <row r="472" spans="12:43" s="1" customFormat="1" x14ac:dyDescent="0.3">
      <c r="L472" s="5"/>
      <c r="AI472" s="5"/>
      <c r="AJ472" s="5"/>
      <c r="AK472" s="5"/>
      <c r="AL472" s="5"/>
      <c r="AM472" s="5"/>
      <c r="AN472" s="5"/>
      <c r="AO472" s="5"/>
      <c r="AP472" s="5"/>
      <c r="AQ472" s="5"/>
    </row>
    <row r="473" spans="12:43" s="1" customFormat="1" x14ac:dyDescent="0.3">
      <c r="L473" s="5"/>
      <c r="AI473" s="5"/>
      <c r="AJ473" s="5"/>
      <c r="AK473" s="5"/>
      <c r="AL473" s="5"/>
      <c r="AM473" s="5"/>
      <c r="AN473" s="5"/>
      <c r="AO473" s="5"/>
      <c r="AP473" s="5"/>
      <c r="AQ473" s="5"/>
    </row>
    <row r="474" spans="12:43" s="1" customFormat="1" x14ac:dyDescent="0.3">
      <c r="L474" s="5"/>
      <c r="AI474" s="5"/>
      <c r="AJ474" s="5"/>
      <c r="AK474" s="5"/>
      <c r="AL474" s="5"/>
      <c r="AM474" s="5"/>
      <c r="AN474" s="5"/>
      <c r="AO474" s="5"/>
      <c r="AP474" s="5"/>
      <c r="AQ474" s="5"/>
    </row>
    <row r="475" spans="12:43" s="1" customFormat="1" x14ac:dyDescent="0.3">
      <c r="L475" s="5"/>
      <c r="AI475" s="5"/>
      <c r="AJ475" s="5"/>
      <c r="AK475" s="5"/>
      <c r="AL475" s="5"/>
      <c r="AM475" s="5"/>
      <c r="AN475" s="5"/>
      <c r="AO475" s="5"/>
      <c r="AP475" s="5"/>
      <c r="AQ475" s="5"/>
    </row>
    <row r="476" spans="12:43" s="1" customFormat="1" x14ac:dyDescent="0.3">
      <c r="L476" s="5"/>
      <c r="AI476" s="5"/>
      <c r="AJ476" s="5"/>
      <c r="AK476" s="5"/>
      <c r="AL476" s="5"/>
      <c r="AM476" s="5"/>
      <c r="AN476" s="5"/>
      <c r="AO476" s="5"/>
      <c r="AP476" s="5"/>
      <c r="AQ476" s="5"/>
    </row>
    <row r="477" spans="12:43" s="1" customFormat="1" x14ac:dyDescent="0.3">
      <c r="L477" s="5"/>
      <c r="AI477" s="5"/>
      <c r="AJ477" s="5"/>
      <c r="AK477" s="5"/>
      <c r="AL477" s="5"/>
      <c r="AM477" s="5"/>
      <c r="AN477" s="5"/>
      <c r="AO477" s="5"/>
      <c r="AP477" s="5"/>
      <c r="AQ477" s="5"/>
    </row>
    <row r="478" spans="12:43" s="1" customFormat="1" x14ac:dyDescent="0.3">
      <c r="L478" s="5"/>
      <c r="AI478" s="5"/>
      <c r="AJ478" s="5"/>
      <c r="AK478" s="5"/>
      <c r="AL478" s="5"/>
      <c r="AM478" s="5"/>
      <c r="AN478" s="5"/>
      <c r="AO478" s="5"/>
      <c r="AP478" s="5"/>
      <c r="AQ478" s="5"/>
    </row>
    <row r="479" spans="12:43" s="1" customFormat="1" x14ac:dyDescent="0.3">
      <c r="L479" s="5"/>
      <c r="AI479" s="5"/>
      <c r="AJ479" s="5"/>
      <c r="AK479" s="5"/>
      <c r="AL479" s="5"/>
      <c r="AM479" s="5"/>
      <c r="AN479" s="5"/>
      <c r="AO479" s="5"/>
      <c r="AP479" s="5"/>
      <c r="AQ479" s="5"/>
    </row>
    <row r="480" spans="12:43" s="1" customFormat="1" x14ac:dyDescent="0.3">
      <c r="L480" s="5"/>
      <c r="AI480" s="5"/>
      <c r="AJ480" s="5"/>
      <c r="AK480" s="5"/>
      <c r="AL480" s="5"/>
      <c r="AM480" s="5"/>
      <c r="AN480" s="5"/>
      <c r="AO480" s="5"/>
      <c r="AP480" s="5"/>
      <c r="AQ480" s="5"/>
    </row>
    <row r="481" spans="12:43" s="1" customFormat="1" x14ac:dyDescent="0.3">
      <c r="L481" s="5"/>
      <c r="AI481" s="5"/>
      <c r="AJ481" s="5"/>
      <c r="AK481" s="5"/>
      <c r="AL481" s="5"/>
      <c r="AM481" s="5"/>
      <c r="AN481" s="5"/>
      <c r="AO481" s="5"/>
      <c r="AP481" s="5"/>
      <c r="AQ481" s="5"/>
    </row>
    <row r="482" spans="12:43" s="1" customFormat="1" x14ac:dyDescent="0.3">
      <c r="L482" s="5"/>
      <c r="AI482" s="5"/>
      <c r="AJ482" s="5"/>
      <c r="AK482" s="5"/>
      <c r="AL482" s="5"/>
      <c r="AM482" s="5"/>
      <c r="AN482" s="5"/>
      <c r="AO482" s="5"/>
      <c r="AP482" s="5"/>
      <c r="AQ482" s="5"/>
    </row>
    <row r="483" spans="12:43" s="1" customFormat="1" x14ac:dyDescent="0.3">
      <c r="L483" s="5"/>
      <c r="AI483" s="5"/>
      <c r="AJ483" s="5"/>
      <c r="AK483" s="5"/>
      <c r="AL483" s="5"/>
      <c r="AM483" s="5"/>
      <c r="AN483" s="5"/>
      <c r="AO483" s="5"/>
      <c r="AP483" s="5"/>
      <c r="AQ483" s="5"/>
    </row>
    <row r="484" spans="12:43" s="1" customFormat="1" x14ac:dyDescent="0.3">
      <c r="L484" s="5"/>
      <c r="AI484" s="5"/>
      <c r="AJ484" s="5"/>
      <c r="AK484" s="5"/>
      <c r="AL484" s="5"/>
      <c r="AM484" s="5"/>
      <c r="AN484" s="5"/>
      <c r="AO484" s="5"/>
      <c r="AP484" s="5"/>
      <c r="AQ484" s="5"/>
    </row>
    <row r="485" spans="12:43" s="1" customFormat="1" x14ac:dyDescent="0.3">
      <c r="L485" s="5"/>
      <c r="AI485" s="5"/>
      <c r="AJ485" s="5"/>
      <c r="AK485" s="5"/>
      <c r="AL485" s="5"/>
      <c r="AM485" s="5"/>
      <c r="AN485" s="5"/>
      <c r="AO485" s="5"/>
      <c r="AP485" s="5"/>
      <c r="AQ485" s="5"/>
    </row>
    <row r="486" spans="12:43" s="1" customFormat="1" x14ac:dyDescent="0.3">
      <c r="L486" s="5"/>
      <c r="AI486" s="5"/>
      <c r="AJ486" s="5"/>
      <c r="AK486" s="5"/>
      <c r="AL486" s="5"/>
      <c r="AM486" s="5"/>
      <c r="AN486" s="5"/>
      <c r="AO486" s="5"/>
      <c r="AP486" s="5"/>
      <c r="AQ486" s="5"/>
    </row>
    <row r="487" spans="12:43" s="1" customFormat="1" x14ac:dyDescent="0.3">
      <c r="L487" s="5"/>
      <c r="AI487" s="5"/>
      <c r="AJ487" s="5"/>
      <c r="AK487" s="5"/>
      <c r="AL487" s="5"/>
      <c r="AM487" s="5"/>
      <c r="AN487" s="5"/>
      <c r="AO487" s="5"/>
      <c r="AP487" s="5"/>
      <c r="AQ487" s="5"/>
    </row>
    <row r="488" spans="12:43" s="1" customFormat="1" x14ac:dyDescent="0.3">
      <c r="L488" s="5"/>
      <c r="AI488" s="5"/>
      <c r="AJ488" s="5"/>
      <c r="AK488" s="5"/>
      <c r="AL488" s="5"/>
      <c r="AM488" s="5"/>
      <c r="AN488" s="5"/>
      <c r="AO488" s="5"/>
      <c r="AP488" s="5"/>
      <c r="AQ488" s="5"/>
    </row>
    <row r="489" spans="12:43" s="1" customFormat="1" x14ac:dyDescent="0.3">
      <c r="L489" s="5"/>
      <c r="AI489" s="5"/>
      <c r="AJ489" s="5"/>
      <c r="AK489" s="5"/>
      <c r="AL489" s="5"/>
      <c r="AM489" s="5"/>
      <c r="AN489" s="5"/>
      <c r="AO489" s="5"/>
      <c r="AP489" s="5"/>
      <c r="AQ489" s="5"/>
    </row>
    <row r="490" spans="12:43" s="1" customFormat="1" x14ac:dyDescent="0.3">
      <c r="L490" s="5"/>
      <c r="AI490" s="5"/>
      <c r="AJ490" s="5"/>
      <c r="AK490" s="5"/>
      <c r="AL490" s="5"/>
      <c r="AM490" s="5"/>
      <c r="AN490" s="5"/>
      <c r="AO490" s="5"/>
      <c r="AP490" s="5"/>
      <c r="AQ490" s="5"/>
    </row>
    <row r="491" spans="12:43" s="1" customFormat="1" x14ac:dyDescent="0.3">
      <c r="L491" s="5"/>
      <c r="AI491" s="5"/>
      <c r="AJ491" s="5"/>
      <c r="AK491" s="5"/>
      <c r="AL491" s="5"/>
      <c r="AM491" s="5"/>
      <c r="AN491" s="5"/>
      <c r="AO491" s="5"/>
      <c r="AP491" s="5"/>
      <c r="AQ491" s="5"/>
    </row>
    <row r="492" spans="12:43" s="1" customFormat="1" x14ac:dyDescent="0.3">
      <c r="L492" s="5"/>
      <c r="AI492" s="5"/>
      <c r="AJ492" s="5"/>
      <c r="AK492" s="5"/>
      <c r="AL492" s="5"/>
      <c r="AM492" s="5"/>
      <c r="AN492" s="5"/>
      <c r="AO492" s="5"/>
      <c r="AP492" s="5"/>
      <c r="AQ492" s="5"/>
    </row>
    <row r="493" spans="12:43" s="1" customFormat="1" x14ac:dyDescent="0.3">
      <c r="L493" s="5"/>
      <c r="AI493" s="5"/>
      <c r="AJ493" s="5"/>
      <c r="AK493" s="5"/>
      <c r="AL493" s="5"/>
      <c r="AM493" s="5"/>
      <c r="AN493" s="5"/>
      <c r="AO493" s="5"/>
      <c r="AP493" s="5"/>
      <c r="AQ493" s="5"/>
    </row>
    <row r="494" spans="12:43" s="1" customFormat="1" x14ac:dyDescent="0.3">
      <c r="L494" s="5"/>
      <c r="AI494" s="5"/>
      <c r="AJ494" s="5"/>
      <c r="AK494" s="5"/>
      <c r="AL494" s="5"/>
      <c r="AM494" s="5"/>
      <c r="AN494" s="5"/>
      <c r="AO494" s="5"/>
      <c r="AP494" s="5"/>
      <c r="AQ494" s="5"/>
    </row>
    <row r="495" spans="12:43" s="1" customFormat="1" x14ac:dyDescent="0.3">
      <c r="L495" s="5"/>
      <c r="AI495" s="5"/>
      <c r="AJ495" s="5"/>
      <c r="AK495" s="5"/>
      <c r="AL495" s="5"/>
      <c r="AM495" s="5"/>
      <c r="AN495" s="5"/>
      <c r="AO495" s="5"/>
      <c r="AP495" s="5"/>
      <c r="AQ495" s="5"/>
    </row>
    <row r="496" spans="12:43" s="1" customFormat="1" x14ac:dyDescent="0.3">
      <c r="L496" s="5"/>
      <c r="AI496" s="5"/>
      <c r="AJ496" s="5"/>
      <c r="AK496" s="5"/>
      <c r="AL496" s="5"/>
      <c r="AM496" s="5"/>
      <c r="AN496" s="5"/>
      <c r="AO496" s="5"/>
      <c r="AP496" s="5"/>
      <c r="AQ496" s="5"/>
    </row>
    <row r="497" spans="12:43" s="1" customFormat="1" x14ac:dyDescent="0.3">
      <c r="L497" s="5"/>
      <c r="AI497" s="5"/>
      <c r="AJ497" s="5"/>
      <c r="AK497" s="5"/>
      <c r="AL497" s="5"/>
      <c r="AM497" s="5"/>
      <c r="AN497" s="5"/>
      <c r="AO497" s="5"/>
      <c r="AP497" s="5"/>
      <c r="AQ497" s="5"/>
    </row>
    <row r="498" spans="12:43" s="1" customFormat="1" x14ac:dyDescent="0.3">
      <c r="L498" s="5"/>
      <c r="AI498" s="5"/>
      <c r="AJ498" s="5"/>
      <c r="AK498" s="5"/>
      <c r="AL498" s="5"/>
      <c r="AM498" s="5"/>
      <c r="AN498" s="5"/>
      <c r="AO498" s="5"/>
      <c r="AP498" s="5"/>
      <c r="AQ498" s="5"/>
    </row>
    <row r="499" spans="12:43" s="1" customFormat="1" x14ac:dyDescent="0.3">
      <c r="L499" s="5"/>
      <c r="AI499" s="5"/>
      <c r="AJ499" s="5"/>
      <c r="AK499" s="5"/>
      <c r="AL499" s="5"/>
      <c r="AM499" s="5"/>
      <c r="AN499" s="5"/>
      <c r="AO499" s="5"/>
      <c r="AP499" s="5"/>
      <c r="AQ499" s="5"/>
    </row>
    <row r="500" spans="12:43" s="1" customFormat="1" x14ac:dyDescent="0.3">
      <c r="L500" s="5"/>
      <c r="AI500" s="5"/>
      <c r="AJ500" s="5"/>
      <c r="AK500" s="5"/>
      <c r="AL500" s="5"/>
      <c r="AM500" s="5"/>
      <c r="AN500" s="5"/>
      <c r="AO500" s="5"/>
      <c r="AP500" s="5"/>
      <c r="AQ500" s="5"/>
    </row>
    <row r="501" spans="12:43" s="1" customFormat="1" x14ac:dyDescent="0.3">
      <c r="L501" s="5"/>
      <c r="AI501" s="5"/>
      <c r="AJ501" s="5"/>
      <c r="AK501" s="5"/>
      <c r="AL501" s="5"/>
      <c r="AM501" s="5"/>
      <c r="AN501" s="5"/>
      <c r="AO501" s="5"/>
      <c r="AP501" s="5"/>
      <c r="AQ501" s="5"/>
    </row>
    <row r="502" spans="12:43" s="1" customFormat="1" x14ac:dyDescent="0.3">
      <c r="L502" s="5"/>
      <c r="AI502" s="5"/>
      <c r="AJ502" s="5"/>
      <c r="AK502" s="5"/>
      <c r="AL502" s="5"/>
      <c r="AM502" s="5"/>
      <c r="AN502" s="5"/>
      <c r="AO502" s="5"/>
      <c r="AP502" s="5"/>
      <c r="AQ502" s="5"/>
    </row>
    <row r="503" spans="12:43" s="1" customFormat="1" x14ac:dyDescent="0.3">
      <c r="L503" s="5"/>
      <c r="AI503" s="5"/>
      <c r="AJ503" s="5"/>
      <c r="AK503" s="5"/>
      <c r="AL503" s="5"/>
      <c r="AM503" s="5"/>
      <c r="AN503" s="5"/>
      <c r="AO503" s="5"/>
      <c r="AP503" s="5"/>
      <c r="AQ503" s="5"/>
    </row>
    <row r="504" spans="12:43" s="1" customFormat="1" x14ac:dyDescent="0.3">
      <c r="L504" s="5"/>
      <c r="AI504" s="5"/>
      <c r="AJ504" s="5"/>
      <c r="AK504" s="5"/>
      <c r="AL504" s="5"/>
      <c r="AM504" s="5"/>
      <c r="AN504" s="5"/>
      <c r="AO504" s="5"/>
      <c r="AP504" s="5"/>
      <c r="AQ504" s="5"/>
    </row>
    <row r="505" spans="12:43" s="1" customFormat="1" x14ac:dyDescent="0.3">
      <c r="L505" s="5"/>
      <c r="AI505" s="5"/>
      <c r="AJ505" s="5"/>
      <c r="AK505" s="5"/>
      <c r="AL505" s="5"/>
      <c r="AM505" s="5"/>
      <c r="AN505" s="5"/>
      <c r="AO505" s="5"/>
      <c r="AP505" s="5"/>
      <c r="AQ505" s="5"/>
    </row>
    <row r="506" spans="12:43" s="1" customFormat="1" x14ac:dyDescent="0.3">
      <c r="L506" s="5"/>
      <c r="AI506" s="5"/>
      <c r="AJ506" s="5"/>
      <c r="AK506" s="5"/>
      <c r="AL506" s="5"/>
      <c r="AM506" s="5"/>
      <c r="AN506" s="5"/>
      <c r="AO506" s="5"/>
      <c r="AP506" s="5"/>
      <c r="AQ506" s="5"/>
    </row>
    <row r="507" spans="12:43" s="1" customFormat="1" x14ac:dyDescent="0.3">
      <c r="L507" s="5"/>
      <c r="AI507" s="5"/>
      <c r="AJ507" s="5"/>
      <c r="AK507" s="5"/>
      <c r="AL507" s="5"/>
      <c r="AM507" s="5"/>
      <c r="AN507" s="5"/>
      <c r="AO507" s="5"/>
      <c r="AP507" s="5"/>
      <c r="AQ507" s="5"/>
    </row>
    <row r="508" spans="12:43" s="1" customFormat="1" x14ac:dyDescent="0.3">
      <c r="L508" s="5"/>
      <c r="AI508" s="5"/>
      <c r="AJ508" s="5"/>
      <c r="AK508" s="5"/>
      <c r="AL508" s="5"/>
      <c r="AM508" s="5"/>
      <c r="AN508" s="5"/>
      <c r="AO508" s="5"/>
      <c r="AP508" s="5"/>
      <c r="AQ508" s="5"/>
    </row>
    <row r="509" spans="12:43" s="1" customFormat="1" x14ac:dyDescent="0.3">
      <c r="L509" s="5"/>
      <c r="AI509" s="5"/>
      <c r="AJ509" s="5"/>
      <c r="AK509" s="5"/>
      <c r="AL509" s="5"/>
      <c r="AM509" s="5"/>
      <c r="AN509" s="5"/>
      <c r="AO509" s="5"/>
      <c r="AP509" s="5"/>
      <c r="AQ509" s="5"/>
    </row>
    <row r="510" spans="12:43" s="1" customFormat="1" x14ac:dyDescent="0.3">
      <c r="L510" s="5"/>
      <c r="AI510" s="5"/>
      <c r="AJ510" s="5"/>
      <c r="AK510" s="5"/>
      <c r="AL510" s="5"/>
      <c r="AM510" s="5"/>
      <c r="AN510" s="5"/>
      <c r="AO510" s="5"/>
      <c r="AP510" s="5"/>
      <c r="AQ510" s="5"/>
    </row>
    <row r="511" spans="12:43" s="1" customFormat="1" x14ac:dyDescent="0.3">
      <c r="L511" s="5"/>
      <c r="AI511" s="5"/>
      <c r="AJ511" s="5"/>
      <c r="AK511" s="5"/>
      <c r="AL511" s="5"/>
      <c r="AM511" s="5"/>
      <c r="AN511" s="5"/>
      <c r="AO511" s="5"/>
      <c r="AP511" s="5"/>
      <c r="AQ511" s="5"/>
    </row>
    <row r="512" spans="12:43" s="1" customFormat="1" x14ac:dyDescent="0.3">
      <c r="L512" s="5"/>
      <c r="AI512" s="5"/>
      <c r="AJ512" s="5"/>
      <c r="AK512" s="5"/>
      <c r="AL512" s="5"/>
      <c r="AM512" s="5"/>
      <c r="AN512" s="5"/>
      <c r="AO512" s="5"/>
      <c r="AP512" s="5"/>
      <c r="AQ512" s="5"/>
    </row>
    <row r="513" spans="12:43" s="1" customFormat="1" x14ac:dyDescent="0.3">
      <c r="L513" s="5"/>
      <c r="AI513" s="5"/>
      <c r="AJ513" s="5"/>
      <c r="AK513" s="5"/>
      <c r="AL513" s="5"/>
      <c r="AM513" s="5"/>
      <c r="AN513" s="5"/>
      <c r="AO513" s="5"/>
      <c r="AP513" s="5"/>
      <c r="AQ513" s="5"/>
    </row>
    <row r="514" spans="12:43" s="1" customFormat="1" x14ac:dyDescent="0.3">
      <c r="L514" s="5"/>
      <c r="AI514" s="5"/>
      <c r="AJ514" s="5"/>
      <c r="AK514" s="5"/>
      <c r="AL514" s="5"/>
      <c r="AM514" s="5"/>
      <c r="AN514" s="5"/>
      <c r="AO514" s="5"/>
      <c r="AP514" s="5"/>
      <c r="AQ514" s="5"/>
    </row>
    <row r="515" spans="12:43" s="1" customFormat="1" x14ac:dyDescent="0.3">
      <c r="L515" s="5"/>
      <c r="AI515" s="5"/>
      <c r="AJ515" s="5"/>
      <c r="AK515" s="5"/>
      <c r="AL515" s="5"/>
      <c r="AM515" s="5"/>
      <c r="AN515" s="5"/>
      <c r="AO515" s="5"/>
      <c r="AP515" s="5"/>
      <c r="AQ515" s="5"/>
    </row>
    <row r="516" spans="12:43" s="1" customFormat="1" x14ac:dyDescent="0.3">
      <c r="L516" s="5"/>
      <c r="AI516" s="5"/>
      <c r="AJ516" s="5"/>
      <c r="AK516" s="5"/>
      <c r="AL516" s="5"/>
      <c r="AM516" s="5"/>
      <c r="AN516" s="5"/>
      <c r="AO516" s="5"/>
      <c r="AP516" s="5"/>
      <c r="AQ516" s="5"/>
    </row>
    <row r="517" spans="12:43" s="1" customFormat="1" x14ac:dyDescent="0.3">
      <c r="L517" s="5"/>
      <c r="AI517" s="5"/>
      <c r="AJ517" s="5"/>
      <c r="AK517" s="5"/>
      <c r="AL517" s="5"/>
      <c r="AM517" s="5"/>
      <c r="AN517" s="5"/>
      <c r="AO517" s="5"/>
      <c r="AP517" s="5"/>
      <c r="AQ517" s="5"/>
    </row>
    <row r="518" spans="12:43" s="1" customFormat="1" x14ac:dyDescent="0.3">
      <c r="L518" s="5"/>
      <c r="AI518" s="5"/>
      <c r="AJ518" s="5"/>
      <c r="AK518" s="5"/>
      <c r="AL518" s="5"/>
      <c r="AM518" s="5"/>
      <c r="AN518" s="5"/>
      <c r="AO518" s="5"/>
      <c r="AP518" s="5"/>
      <c r="AQ518" s="5"/>
    </row>
    <row r="519" spans="12:43" s="1" customFormat="1" x14ac:dyDescent="0.3">
      <c r="L519" s="5"/>
      <c r="AI519" s="5"/>
      <c r="AJ519" s="5"/>
      <c r="AK519" s="5"/>
      <c r="AL519" s="5"/>
      <c r="AM519" s="5"/>
      <c r="AN519" s="5"/>
      <c r="AO519" s="5"/>
      <c r="AP519" s="5"/>
      <c r="AQ519" s="5"/>
    </row>
    <row r="520" spans="12:43" s="1" customFormat="1" x14ac:dyDescent="0.3">
      <c r="L520" s="5"/>
      <c r="AI520" s="5"/>
      <c r="AJ520" s="5"/>
      <c r="AK520" s="5"/>
      <c r="AL520" s="5"/>
      <c r="AM520" s="5"/>
      <c r="AN520" s="5"/>
      <c r="AO520" s="5"/>
      <c r="AP520" s="5"/>
      <c r="AQ520" s="5"/>
    </row>
    <row r="521" spans="12:43" s="1" customFormat="1" x14ac:dyDescent="0.3">
      <c r="L521" s="5"/>
      <c r="AI521" s="5"/>
      <c r="AJ521" s="5"/>
      <c r="AK521" s="5"/>
      <c r="AL521" s="5"/>
      <c r="AM521" s="5"/>
      <c r="AN521" s="5"/>
      <c r="AO521" s="5"/>
      <c r="AP521" s="5"/>
      <c r="AQ521" s="5"/>
    </row>
    <row r="522" spans="12:43" s="1" customFormat="1" x14ac:dyDescent="0.3">
      <c r="L522" s="5"/>
      <c r="AI522" s="5"/>
      <c r="AJ522" s="5"/>
      <c r="AK522" s="5"/>
      <c r="AL522" s="5"/>
      <c r="AM522" s="5"/>
      <c r="AN522" s="5"/>
      <c r="AO522" s="5"/>
      <c r="AP522" s="5"/>
      <c r="AQ522" s="5"/>
    </row>
    <row r="523" spans="12:43" s="1" customFormat="1" x14ac:dyDescent="0.3">
      <c r="L523" s="5"/>
      <c r="AI523" s="5"/>
      <c r="AJ523" s="5"/>
      <c r="AK523" s="5"/>
      <c r="AL523" s="5"/>
      <c r="AM523" s="5"/>
      <c r="AN523" s="5"/>
      <c r="AO523" s="5"/>
      <c r="AP523" s="5"/>
      <c r="AQ523" s="5"/>
    </row>
    <row r="524" spans="12:43" s="1" customFormat="1" x14ac:dyDescent="0.3">
      <c r="L524" s="5"/>
      <c r="AI524" s="5"/>
      <c r="AJ524" s="5"/>
      <c r="AK524" s="5"/>
      <c r="AL524" s="5"/>
      <c r="AM524" s="5"/>
      <c r="AN524" s="5"/>
      <c r="AO524" s="5"/>
      <c r="AP524" s="5"/>
      <c r="AQ524" s="5"/>
    </row>
    <row r="525" spans="12:43" s="1" customFormat="1" x14ac:dyDescent="0.3">
      <c r="L525" s="5"/>
      <c r="AI525" s="5"/>
      <c r="AJ525" s="5"/>
      <c r="AK525" s="5"/>
      <c r="AL525" s="5"/>
      <c r="AM525" s="5"/>
      <c r="AN525" s="5"/>
      <c r="AO525" s="5"/>
      <c r="AP525" s="5"/>
      <c r="AQ525" s="5"/>
    </row>
    <row r="526" spans="12:43" s="1" customFormat="1" x14ac:dyDescent="0.3">
      <c r="L526" s="5"/>
      <c r="AI526" s="5"/>
      <c r="AJ526" s="5"/>
      <c r="AK526" s="5"/>
      <c r="AL526" s="5"/>
      <c r="AM526" s="5"/>
      <c r="AN526" s="5"/>
      <c r="AO526" s="5"/>
      <c r="AP526" s="5"/>
      <c r="AQ526" s="5"/>
    </row>
    <row r="527" spans="12:43" s="1" customFormat="1" x14ac:dyDescent="0.3">
      <c r="L527" s="5"/>
      <c r="AI527" s="5"/>
      <c r="AJ527" s="5"/>
      <c r="AK527" s="5"/>
      <c r="AL527" s="5"/>
      <c r="AM527" s="5"/>
      <c r="AN527" s="5"/>
      <c r="AO527" s="5"/>
      <c r="AP527" s="5"/>
      <c r="AQ527" s="5"/>
    </row>
    <row r="528" spans="12:43" s="1" customFormat="1" x14ac:dyDescent="0.3">
      <c r="L528" s="5"/>
      <c r="AI528" s="5"/>
      <c r="AJ528" s="5"/>
      <c r="AK528" s="5"/>
      <c r="AL528" s="5"/>
      <c r="AM528" s="5"/>
      <c r="AN528" s="5"/>
      <c r="AO528" s="5"/>
      <c r="AP528" s="5"/>
      <c r="AQ528" s="5"/>
    </row>
    <row r="529" spans="12:43" s="1" customFormat="1" x14ac:dyDescent="0.3">
      <c r="L529" s="5"/>
      <c r="AI529" s="5"/>
      <c r="AJ529" s="5"/>
      <c r="AK529" s="5"/>
      <c r="AL529" s="5"/>
      <c r="AM529" s="5"/>
      <c r="AN529" s="5"/>
      <c r="AO529" s="5"/>
      <c r="AP529" s="5"/>
      <c r="AQ529" s="5"/>
    </row>
    <row r="530" spans="12:43" s="1" customFormat="1" x14ac:dyDescent="0.3">
      <c r="L530" s="5"/>
      <c r="AI530" s="5"/>
      <c r="AJ530" s="5"/>
      <c r="AK530" s="5"/>
      <c r="AL530" s="5"/>
      <c r="AM530" s="5"/>
      <c r="AN530" s="5"/>
      <c r="AO530" s="5"/>
      <c r="AP530" s="5"/>
      <c r="AQ530" s="5"/>
    </row>
    <row r="531" spans="12:43" s="1" customFormat="1" x14ac:dyDescent="0.3">
      <c r="L531" s="5"/>
      <c r="AI531" s="5"/>
      <c r="AJ531" s="5"/>
      <c r="AK531" s="5"/>
      <c r="AL531" s="5"/>
      <c r="AM531" s="5"/>
      <c r="AN531" s="5"/>
      <c r="AO531" s="5"/>
      <c r="AP531" s="5"/>
      <c r="AQ531" s="5"/>
    </row>
    <row r="532" spans="12:43" s="1" customFormat="1" x14ac:dyDescent="0.3">
      <c r="L532" s="5"/>
      <c r="AI532" s="5"/>
      <c r="AJ532" s="5"/>
      <c r="AK532" s="5"/>
      <c r="AL532" s="5"/>
      <c r="AM532" s="5"/>
      <c r="AN532" s="5"/>
      <c r="AO532" s="5"/>
      <c r="AP532" s="5"/>
      <c r="AQ532" s="5"/>
    </row>
    <row r="533" spans="12:43" s="1" customFormat="1" x14ac:dyDescent="0.3">
      <c r="L533" s="5"/>
      <c r="AI533" s="5"/>
      <c r="AJ533" s="5"/>
      <c r="AK533" s="5"/>
      <c r="AL533" s="5"/>
      <c r="AM533" s="5"/>
      <c r="AN533" s="5"/>
      <c r="AO533" s="5"/>
      <c r="AP533" s="5"/>
      <c r="AQ533" s="5"/>
    </row>
    <row r="534" spans="12:43" s="1" customFormat="1" x14ac:dyDescent="0.3">
      <c r="L534" s="5"/>
      <c r="AI534" s="5"/>
      <c r="AJ534" s="5"/>
      <c r="AK534" s="5"/>
      <c r="AL534" s="5"/>
      <c r="AM534" s="5"/>
      <c r="AN534" s="5"/>
      <c r="AO534" s="5"/>
      <c r="AP534" s="5"/>
      <c r="AQ534" s="5"/>
    </row>
    <row r="535" spans="12:43" s="1" customFormat="1" x14ac:dyDescent="0.3">
      <c r="L535" s="5"/>
      <c r="AI535" s="5"/>
      <c r="AJ535" s="5"/>
      <c r="AK535" s="5"/>
      <c r="AL535" s="5"/>
      <c r="AM535" s="5"/>
      <c r="AN535" s="5"/>
      <c r="AO535" s="5"/>
      <c r="AP535" s="5"/>
      <c r="AQ535" s="5"/>
    </row>
    <row r="536" spans="12:43" s="1" customFormat="1" x14ac:dyDescent="0.3">
      <c r="L536" s="5"/>
      <c r="AI536" s="5"/>
      <c r="AJ536" s="5"/>
      <c r="AK536" s="5"/>
      <c r="AL536" s="5"/>
      <c r="AM536" s="5"/>
      <c r="AN536" s="5"/>
      <c r="AO536" s="5"/>
      <c r="AP536" s="5"/>
      <c r="AQ536" s="5"/>
    </row>
    <row r="537" spans="12:43" s="1" customFormat="1" x14ac:dyDescent="0.3">
      <c r="L537" s="5"/>
      <c r="AI537" s="5"/>
      <c r="AJ537" s="5"/>
      <c r="AK537" s="5"/>
      <c r="AL537" s="5"/>
      <c r="AM537" s="5"/>
      <c r="AN537" s="5"/>
      <c r="AO537" s="5"/>
      <c r="AP537" s="5"/>
      <c r="AQ537" s="5"/>
    </row>
    <row r="538" spans="12:43" s="1" customFormat="1" x14ac:dyDescent="0.3">
      <c r="L538" s="5"/>
      <c r="AI538" s="5"/>
      <c r="AJ538" s="5"/>
      <c r="AK538" s="5"/>
      <c r="AL538" s="5"/>
      <c r="AM538" s="5"/>
      <c r="AN538" s="5"/>
      <c r="AO538" s="5"/>
      <c r="AP538" s="5"/>
      <c r="AQ538" s="5"/>
    </row>
    <row r="539" spans="12:43" s="1" customFormat="1" x14ac:dyDescent="0.3">
      <c r="L539" s="5"/>
      <c r="AI539" s="5"/>
      <c r="AJ539" s="5"/>
      <c r="AK539" s="5"/>
      <c r="AL539" s="5"/>
      <c r="AM539" s="5"/>
      <c r="AN539" s="5"/>
      <c r="AO539" s="5"/>
      <c r="AP539" s="5"/>
      <c r="AQ539" s="5"/>
    </row>
    <row r="540" spans="12:43" s="1" customFormat="1" x14ac:dyDescent="0.3">
      <c r="L540" s="5"/>
      <c r="AI540" s="5"/>
      <c r="AJ540" s="5"/>
      <c r="AK540" s="5"/>
      <c r="AL540" s="5"/>
      <c r="AM540" s="5"/>
      <c r="AN540" s="5"/>
      <c r="AO540" s="5"/>
      <c r="AP540" s="5"/>
      <c r="AQ540" s="5"/>
    </row>
    <row r="541" spans="12:43" s="1" customFormat="1" x14ac:dyDescent="0.3">
      <c r="L541" s="5"/>
      <c r="AI541" s="5"/>
      <c r="AJ541" s="5"/>
      <c r="AK541" s="5"/>
      <c r="AL541" s="5"/>
      <c r="AM541" s="5"/>
      <c r="AN541" s="5"/>
      <c r="AO541" s="5"/>
      <c r="AP541" s="5"/>
      <c r="AQ541" s="5"/>
    </row>
    <row r="542" spans="12:43" s="1" customFormat="1" x14ac:dyDescent="0.3">
      <c r="L542" s="5"/>
      <c r="AI542" s="5"/>
      <c r="AJ542" s="5"/>
      <c r="AK542" s="5"/>
      <c r="AL542" s="5"/>
      <c r="AM542" s="5"/>
      <c r="AN542" s="5"/>
      <c r="AO542" s="5"/>
      <c r="AP542" s="5"/>
      <c r="AQ542" s="5"/>
    </row>
    <row r="543" spans="12:43" s="1" customFormat="1" x14ac:dyDescent="0.3">
      <c r="L543" s="5"/>
      <c r="AI543" s="5"/>
      <c r="AJ543" s="5"/>
      <c r="AK543" s="5"/>
      <c r="AL543" s="5"/>
      <c r="AM543" s="5"/>
      <c r="AN543" s="5"/>
      <c r="AO543" s="5"/>
      <c r="AP543" s="5"/>
      <c r="AQ543" s="5"/>
    </row>
    <row r="544" spans="12:43" s="1" customFormat="1" x14ac:dyDescent="0.3">
      <c r="L544" s="5"/>
      <c r="AI544" s="5"/>
      <c r="AJ544" s="5"/>
      <c r="AK544" s="5"/>
      <c r="AL544" s="5"/>
      <c r="AM544" s="5"/>
      <c r="AN544" s="5"/>
      <c r="AO544" s="5"/>
      <c r="AP544" s="5"/>
      <c r="AQ544" s="5"/>
    </row>
    <row r="545" spans="12:43" s="1" customFormat="1" x14ac:dyDescent="0.3">
      <c r="L545" s="5"/>
      <c r="AI545" s="5"/>
      <c r="AJ545" s="5"/>
      <c r="AK545" s="5"/>
      <c r="AL545" s="5"/>
      <c r="AM545" s="5"/>
      <c r="AN545" s="5"/>
      <c r="AO545" s="5"/>
      <c r="AP545" s="5"/>
      <c r="AQ545" s="5"/>
    </row>
    <row r="546" spans="12:43" s="1" customFormat="1" x14ac:dyDescent="0.3">
      <c r="L546" s="5"/>
      <c r="AI546" s="5"/>
      <c r="AJ546" s="5"/>
      <c r="AK546" s="5"/>
      <c r="AL546" s="5"/>
      <c r="AM546" s="5"/>
      <c r="AN546" s="5"/>
      <c r="AO546" s="5"/>
      <c r="AP546" s="5"/>
      <c r="AQ546" s="5"/>
    </row>
    <row r="547" spans="12:43" s="1" customFormat="1" x14ac:dyDescent="0.3">
      <c r="L547" s="5"/>
      <c r="AI547" s="5"/>
      <c r="AJ547" s="5"/>
      <c r="AK547" s="5"/>
      <c r="AL547" s="5"/>
      <c r="AM547" s="5"/>
      <c r="AN547" s="5"/>
      <c r="AO547" s="5"/>
      <c r="AP547" s="5"/>
      <c r="AQ547" s="5"/>
    </row>
    <row r="548" spans="12:43" s="1" customFormat="1" x14ac:dyDescent="0.3">
      <c r="L548" s="5"/>
      <c r="AI548" s="5"/>
      <c r="AJ548" s="5"/>
      <c r="AK548" s="5"/>
      <c r="AL548" s="5"/>
      <c r="AM548" s="5"/>
      <c r="AN548" s="5"/>
      <c r="AO548" s="5"/>
      <c r="AP548" s="5"/>
      <c r="AQ548" s="5"/>
    </row>
    <row r="549" spans="12:43" s="1" customFormat="1" x14ac:dyDescent="0.3">
      <c r="L549" s="5"/>
      <c r="AI549" s="5"/>
      <c r="AJ549" s="5"/>
      <c r="AK549" s="5"/>
      <c r="AL549" s="5"/>
      <c r="AM549" s="5"/>
      <c r="AN549" s="5"/>
      <c r="AO549" s="5"/>
      <c r="AP549" s="5"/>
      <c r="AQ549" s="5"/>
    </row>
    <row r="550" spans="12:43" s="1" customFormat="1" x14ac:dyDescent="0.3">
      <c r="L550" s="5"/>
      <c r="AI550" s="5"/>
      <c r="AJ550" s="5"/>
      <c r="AK550" s="5"/>
      <c r="AL550" s="5"/>
      <c r="AM550" s="5"/>
      <c r="AN550" s="5"/>
      <c r="AO550" s="5"/>
      <c r="AP550" s="5"/>
      <c r="AQ550" s="5"/>
    </row>
    <row r="551" spans="12:43" s="1" customFormat="1" x14ac:dyDescent="0.3">
      <c r="L551" s="5"/>
      <c r="AI551" s="5"/>
      <c r="AJ551" s="5"/>
      <c r="AK551" s="5"/>
      <c r="AL551" s="5"/>
      <c r="AM551" s="5"/>
      <c r="AN551" s="5"/>
      <c r="AO551" s="5"/>
      <c r="AP551" s="5"/>
      <c r="AQ551" s="5"/>
    </row>
    <row r="552" spans="12:43" s="1" customFormat="1" x14ac:dyDescent="0.3">
      <c r="L552" s="5"/>
      <c r="AI552" s="5"/>
      <c r="AJ552" s="5"/>
      <c r="AK552" s="5"/>
      <c r="AL552" s="5"/>
      <c r="AM552" s="5"/>
      <c r="AN552" s="5"/>
      <c r="AO552" s="5"/>
      <c r="AP552" s="5"/>
      <c r="AQ552" s="5"/>
    </row>
    <row r="553" spans="12:43" s="1" customFormat="1" x14ac:dyDescent="0.3">
      <c r="L553" s="5"/>
      <c r="AI553" s="5"/>
      <c r="AJ553" s="5"/>
      <c r="AK553" s="5"/>
      <c r="AL553" s="5"/>
      <c r="AM553" s="5"/>
      <c r="AN553" s="5"/>
      <c r="AO553" s="5"/>
      <c r="AP553" s="5"/>
      <c r="AQ553" s="5"/>
    </row>
    <row r="554" spans="12:43" s="1" customFormat="1" x14ac:dyDescent="0.3">
      <c r="L554" s="5"/>
      <c r="AI554" s="5"/>
      <c r="AJ554" s="5"/>
      <c r="AK554" s="5"/>
      <c r="AL554" s="5"/>
      <c r="AM554" s="5"/>
      <c r="AN554" s="5"/>
      <c r="AO554" s="5"/>
      <c r="AP554" s="5"/>
      <c r="AQ554" s="5"/>
    </row>
    <row r="555" spans="12:43" s="1" customFormat="1" x14ac:dyDescent="0.3">
      <c r="L555" s="5"/>
      <c r="AI555" s="5"/>
      <c r="AJ555" s="5"/>
      <c r="AK555" s="5"/>
      <c r="AL555" s="5"/>
      <c r="AM555" s="5"/>
      <c r="AN555" s="5"/>
      <c r="AO555" s="5"/>
      <c r="AP555" s="5"/>
      <c r="AQ555" s="5"/>
    </row>
    <row r="556" spans="12:43" s="1" customFormat="1" x14ac:dyDescent="0.3">
      <c r="L556" s="5"/>
      <c r="AI556" s="5"/>
      <c r="AJ556" s="5"/>
      <c r="AK556" s="5"/>
      <c r="AL556" s="5"/>
      <c r="AM556" s="5"/>
      <c r="AN556" s="5"/>
      <c r="AO556" s="5"/>
      <c r="AP556" s="5"/>
      <c r="AQ556" s="5"/>
    </row>
    <row r="557" spans="12:43" s="1" customFormat="1" x14ac:dyDescent="0.3">
      <c r="L557" s="5"/>
      <c r="AI557" s="5"/>
      <c r="AJ557" s="5"/>
      <c r="AK557" s="5"/>
      <c r="AL557" s="5"/>
      <c r="AM557" s="5"/>
      <c r="AN557" s="5"/>
      <c r="AO557" s="5"/>
      <c r="AP557" s="5"/>
      <c r="AQ557" s="5"/>
    </row>
    <row r="558" spans="12:43" s="1" customFormat="1" x14ac:dyDescent="0.3">
      <c r="L558" s="5"/>
      <c r="AI558" s="5"/>
      <c r="AJ558" s="5"/>
      <c r="AK558" s="5"/>
      <c r="AL558" s="5"/>
      <c r="AM558" s="5"/>
      <c r="AN558" s="5"/>
      <c r="AO558" s="5"/>
      <c r="AP558" s="5"/>
      <c r="AQ558" s="5"/>
    </row>
    <row r="559" spans="12:43" s="1" customFormat="1" x14ac:dyDescent="0.3">
      <c r="L559" s="5"/>
      <c r="AI559" s="5"/>
      <c r="AJ559" s="5"/>
      <c r="AK559" s="5"/>
      <c r="AL559" s="5"/>
      <c r="AM559" s="5"/>
      <c r="AN559" s="5"/>
      <c r="AO559" s="5"/>
      <c r="AP559" s="5"/>
      <c r="AQ559" s="5"/>
    </row>
    <row r="560" spans="12:43" s="1" customFormat="1" x14ac:dyDescent="0.3">
      <c r="L560" s="5"/>
      <c r="AI560" s="5"/>
      <c r="AJ560" s="5"/>
      <c r="AK560" s="5"/>
      <c r="AL560" s="5"/>
      <c r="AM560" s="5"/>
      <c r="AN560" s="5"/>
      <c r="AO560" s="5"/>
      <c r="AP560" s="5"/>
      <c r="AQ560" s="5"/>
    </row>
    <row r="561" spans="12:43" s="1" customFormat="1" x14ac:dyDescent="0.3">
      <c r="L561" s="5"/>
      <c r="AI561" s="5"/>
      <c r="AJ561" s="5"/>
      <c r="AK561" s="5"/>
      <c r="AL561" s="5"/>
      <c r="AM561" s="5"/>
      <c r="AN561" s="5"/>
      <c r="AO561" s="5"/>
      <c r="AP561" s="5"/>
      <c r="AQ561" s="5"/>
    </row>
    <row r="562" spans="12:43" s="1" customFormat="1" x14ac:dyDescent="0.3">
      <c r="L562" s="5"/>
      <c r="AI562" s="5"/>
      <c r="AJ562" s="5"/>
      <c r="AK562" s="5"/>
      <c r="AL562" s="5"/>
      <c r="AM562" s="5"/>
      <c r="AN562" s="5"/>
      <c r="AO562" s="5"/>
      <c r="AP562" s="5"/>
      <c r="AQ562" s="5"/>
    </row>
    <row r="563" spans="12:43" s="1" customFormat="1" x14ac:dyDescent="0.3">
      <c r="L563" s="5"/>
      <c r="AI563" s="5"/>
      <c r="AJ563" s="5"/>
      <c r="AK563" s="5"/>
      <c r="AL563" s="5"/>
      <c r="AM563" s="5"/>
      <c r="AN563" s="5"/>
      <c r="AO563" s="5"/>
      <c r="AP563" s="5"/>
      <c r="AQ563" s="5"/>
    </row>
    <row r="564" spans="12:43" s="1" customFormat="1" x14ac:dyDescent="0.3">
      <c r="L564" s="5"/>
      <c r="AI564" s="5"/>
      <c r="AJ564" s="5"/>
      <c r="AK564" s="5"/>
      <c r="AL564" s="5"/>
      <c r="AM564" s="5"/>
      <c r="AN564" s="5"/>
      <c r="AO564" s="5"/>
      <c r="AP564" s="5"/>
      <c r="AQ564" s="5"/>
    </row>
    <row r="565" spans="12:43" s="1" customFormat="1" x14ac:dyDescent="0.3">
      <c r="L565" s="5"/>
      <c r="AI565" s="5"/>
      <c r="AJ565" s="5"/>
      <c r="AK565" s="5"/>
      <c r="AL565" s="5"/>
      <c r="AM565" s="5"/>
      <c r="AN565" s="5"/>
      <c r="AO565" s="5"/>
      <c r="AP565" s="5"/>
      <c r="AQ565" s="5"/>
    </row>
    <row r="566" spans="12:43" s="1" customFormat="1" x14ac:dyDescent="0.3">
      <c r="L566" s="5"/>
      <c r="AI566" s="5"/>
      <c r="AJ566" s="5"/>
      <c r="AK566" s="5"/>
      <c r="AL566" s="5"/>
      <c r="AM566" s="5"/>
      <c r="AN566" s="5"/>
      <c r="AO566" s="5"/>
      <c r="AP566" s="5"/>
      <c r="AQ566" s="5"/>
    </row>
    <row r="567" spans="12:43" s="1" customFormat="1" x14ac:dyDescent="0.3">
      <c r="L567" s="5"/>
      <c r="AI567" s="5"/>
      <c r="AJ567" s="5"/>
      <c r="AK567" s="5"/>
      <c r="AL567" s="5"/>
      <c r="AM567" s="5"/>
      <c r="AN567" s="5"/>
      <c r="AO567" s="5"/>
      <c r="AP567" s="5"/>
      <c r="AQ567" s="5"/>
    </row>
    <row r="568" spans="12:43" s="1" customFormat="1" x14ac:dyDescent="0.3">
      <c r="L568" s="5"/>
      <c r="AI568" s="5"/>
      <c r="AJ568" s="5"/>
      <c r="AK568" s="5"/>
      <c r="AL568" s="5"/>
      <c r="AM568" s="5"/>
      <c r="AN568" s="5"/>
      <c r="AO568" s="5"/>
      <c r="AP568" s="5"/>
      <c r="AQ568" s="5"/>
    </row>
    <row r="569" spans="12:43" s="1" customFormat="1" x14ac:dyDescent="0.3">
      <c r="L569" s="5"/>
      <c r="AI569" s="5"/>
      <c r="AJ569" s="5"/>
      <c r="AK569" s="5"/>
      <c r="AL569" s="5"/>
      <c r="AM569" s="5"/>
      <c r="AN569" s="5"/>
      <c r="AO569" s="5"/>
      <c r="AP569" s="5"/>
      <c r="AQ569" s="5"/>
    </row>
    <row r="570" spans="12:43" s="1" customFormat="1" x14ac:dyDescent="0.3">
      <c r="L570" s="5"/>
      <c r="AI570" s="5"/>
      <c r="AJ570" s="5"/>
      <c r="AK570" s="5"/>
      <c r="AL570" s="5"/>
      <c r="AM570" s="5"/>
      <c r="AN570" s="5"/>
      <c r="AO570" s="5"/>
      <c r="AP570" s="5"/>
      <c r="AQ570" s="5"/>
    </row>
    <row r="571" spans="12:43" s="1" customFormat="1" x14ac:dyDescent="0.3">
      <c r="L571" s="5"/>
      <c r="AI571" s="5"/>
      <c r="AJ571" s="5"/>
      <c r="AK571" s="5"/>
      <c r="AL571" s="5"/>
      <c r="AM571" s="5"/>
      <c r="AN571" s="5"/>
      <c r="AO571" s="5"/>
      <c r="AP571" s="5"/>
      <c r="AQ571" s="5"/>
    </row>
    <row r="572" spans="12:43" s="1" customFormat="1" x14ac:dyDescent="0.3">
      <c r="L572" s="5"/>
      <c r="AI572" s="5"/>
      <c r="AJ572" s="5"/>
      <c r="AK572" s="5"/>
      <c r="AL572" s="5"/>
      <c r="AM572" s="5"/>
      <c r="AN572" s="5"/>
      <c r="AO572" s="5"/>
      <c r="AP572" s="5"/>
      <c r="AQ572" s="5"/>
    </row>
    <row r="573" spans="12:43" s="1" customFormat="1" x14ac:dyDescent="0.3">
      <c r="L573" s="5"/>
      <c r="AI573" s="5"/>
      <c r="AJ573" s="5"/>
      <c r="AK573" s="5"/>
      <c r="AL573" s="5"/>
      <c r="AM573" s="5"/>
      <c r="AN573" s="5"/>
      <c r="AO573" s="5"/>
      <c r="AP573" s="5"/>
      <c r="AQ573" s="5"/>
    </row>
    <row r="574" spans="12:43" s="1" customFormat="1" x14ac:dyDescent="0.3">
      <c r="L574" s="5"/>
      <c r="AI574" s="5"/>
      <c r="AJ574" s="5"/>
      <c r="AK574" s="5"/>
      <c r="AL574" s="5"/>
      <c r="AM574" s="5"/>
      <c r="AN574" s="5"/>
      <c r="AO574" s="5"/>
      <c r="AP574" s="5"/>
      <c r="AQ574" s="5"/>
    </row>
    <row r="575" spans="12:43" s="1" customFormat="1" x14ac:dyDescent="0.3">
      <c r="L575" s="5"/>
      <c r="AI575" s="5"/>
      <c r="AJ575" s="5"/>
      <c r="AK575" s="5"/>
      <c r="AL575" s="5"/>
      <c r="AM575" s="5"/>
      <c r="AN575" s="5"/>
      <c r="AO575" s="5"/>
      <c r="AP575" s="5"/>
      <c r="AQ575" s="5"/>
    </row>
    <row r="576" spans="12:43" s="1" customFormat="1" x14ac:dyDescent="0.3">
      <c r="L576" s="5"/>
      <c r="AI576" s="5"/>
      <c r="AJ576" s="5"/>
      <c r="AK576" s="5"/>
      <c r="AL576" s="5"/>
      <c r="AM576" s="5"/>
      <c r="AN576" s="5"/>
      <c r="AO576" s="5"/>
      <c r="AP576" s="5"/>
      <c r="AQ576" s="5"/>
    </row>
    <row r="577" spans="12:43" s="1" customFormat="1" x14ac:dyDescent="0.3">
      <c r="L577" s="5"/>
      <c r="AI577" s="5"/>
      <c r="AJ577" s="5"/>
      <c r="AK577" s="5"/>
      <c r="AL577" s="5"/>
      <c r="AM577" s="5"/>
      <c r="AN577" s="5"/>
      <c r="AO577" s="5"/>
      <c r="AP577" s="5"/>
      <c r="AQ577" s="5"/>
    </row>
    <row r="578" spans="12:43" s="1" customFormat="1" x14ac:dyDescent="0.3">
      <c r="L578" s="5"/>
      <c r="AI578" s="5"/>
      <c r="AJ578" s="5"/>
      <c r="AK578" s="5"/>
      <c r="AL578" s="5"/>
      <c r="AM578" s="5"/>
      <c r="AN578" s="5"/>
      <c r="AO578" s="5"/>
      <c r="AP578" s="5"/>
      <c r="AQ578" s="5"/>
    </row>
    <row r="579" spans="12:43" s="1" customFormat="1" x14ac:dyDescent="0.3">
      <c r="L579" s="5"/>
      <c r="AI579" s="5"/>
      <c r="AJ579" s="5"/>
      <c r="AK579" s="5"/>
      <c r="AL579" s="5"/>
      <c r="AM579" s="5"/>
      <c r="AN579" s="5"/>
      <c r="AO579" s="5"/>
      <c r="AP579" s="5"/>
      <c r="AQ579" s="5"/>
    </row>
    <row r="580" spans="12:43" s="1" customFormat="1" x14ac:dyDescent="0.3">
      <c r="L580" s="5"/>
      <c r="AI580" s="5"/>
      <c r="AJ580" s="5"/>
      <c r="AK580" s="5"/>
      <c r="AL580" s="5"/>
      <c r="AM580" s="5"/>
      <c r="AN580" s="5"/>
      <c r="AO580" s="5"/>
      <c r="AP580" s="5"/>
      <c r="AQ580" s="5"/>
    </row>
    <row r="581" spans="12:43" s="1" customFormat="1" x14ac:dyDescent="0.3">
      <c r="L581" s="5"/>
      <c r="AI581" s="5"/>
      <c r="AJ581" s="5"/>
      <c r="AK581" s="5"/>
      <c r="AL581" s="5"/>
      <c r="AM581" s="5"/>
      <c r="AN581" s="5"/>
      <c r="AO581" s="5"/>
      <c r="AP581" s="5"/>
      <c r="AQ581" s="5"/>
    </row>
    <row r="582" spans="12:43" s="1" customFormat="1" x14ac:dyDescent="0.3">
      <c r="L582" s="5"/>
      <c r="AI582" s="5"/>
      <c r="AJ582" s="5"/>
      <c r="AK582" s="5"/>
      <c r="AL582" s="5"/>
      <c r="AM582" s="5"/>
      <c r="AN582" s="5"/>
      <c r="AO582" s="5"/>
      <c r="AP582" s="5"/>
      <c r="AQ582" s="5"/>
    </row>
    <row r="583" spans="12:43" s="1" customFormat="1" x14ac:dyDescent="0.3">
      <c r="L583" s="5"/>
      <c r="AI583" s="5"/>
      <c r="AJ583" s="5"/>
      <c r="AK583" s="5"/>
      <c r="AL583" s="5"/>
      <c r="AM583" s="5"/>
      <c r="AN583" s="5"/>
      <c r="AO583" s="5"/>
      <c r="AP583" s="5"/>
      <c r="AQ583" s="5"/>
    </row>
    <row r="584" spans="12:43" s="1" customFormat="1" x14ac:dyDescent="0.3">
      <c r="L584" s="5"/>
      <c r="AI584" s="5"/>
      <c r="AJ584" s="5"/>
      <c r="AK584" s="5"/>
      <c r="AL584" s="5"/>
      <c r="AM584" s="5"/>
      <c r="AN584" s="5"/>
      <c r="AO584" s="5"/>
      <c r="AP584" s="5"/>
      <c r="AQ584" s="5"/>
    </row>
    <row r="585" spans="12:43" s="1" customFormat="1" x14ac:dyDescent="0.3">
      <c r="L585" s="5"/>
      <c r="AI585" s="5"/>
      <c r="AJ585" s="5"/>
      <c r="AK585" s="5"/>
      <c r="AL585" s="5"/>
      <c r="AM585" s="5"/>
      <c r="AN585" s="5"/>
      <c r="AO585" s="5"/>
      <c r="AP585" s="5"/>
      <c r="AQ585" s="5"/>
    </row>
    <row r="586" spans="12:43" s="1" customFormat="1" x14ac:dyDescent="0.3">
      <c r="L586" s="5"/>
      <c r="AI586" s="5"/>
      <c r="AJ586" s="5"/>
      <c r="AK586" s="5"/>
      <c r="AL586" s="5"/>
      <c r="AM586" s="5"/>
      <c r="AN586" s="5"/>
      <c r="AO586" s="5"/>
      <c r="AP586" s="5"/>
      <c r="AQ586" s="5"/>
    </row>
    <row r="587" spans="12:43" s="1" customFormat="1" x14ac:dyDescent="0.3">
      <c r="L587" s="5"/>
      <c r="AI587" s="5"/>
      <c r="AJ587" s="5"/>
      <c r="AK587" s="5"/>
      <c r="AL587" s="5"/>
      <c r="AM587" s="5"/>
      <c r="AN587" s="5"/>
      <c r="AO587" s="5"/>
      <c r="AP587" s="5"/>
      <c r="AQ587" s="5"/>
    </row>
    <row r="588" spans="12:43" s="1" customFormat="1" x14ac:dyDescent="0.3">
      <c r="L588" s="5"/>
      <c r="AI588" s="5"/>
      <c r="AJ588" s="5"/>
      <c r="AK588" s="5"/>
      <c r="AL588" s="5"/>
      <c r="AM588" s="5"/>
      <c r="AN588" s="5"/>
      <c r="AO588" s="5"/>
      <c r="AP588" s="5"/>
      <c r="AQ588" s="5"/>
    </row>
    <row r="589" spans="12:43" s="1" customFormat="1" x14ac:dyDescent="0.3">
      <c r="L589" s="5"/>
      <c r="AI589" s="5"/>
      <c r="AJ589" s="5"/>
      <c r="AK589" s="5"/>
      <c r="AL589" s="5"/>
      <c r="AM589" s="5"/>
      <c r="AN589" s="5"/>
      <c r="AO589" s="5"/>
      <c r="AP589" s="5"/>
      <c r="AQ589" s="5"/>
    </row>
    <row r="590" spans="12:43" s="1" customFormat="1" x14ac:dyDescent="0.3">
      <c r="L590" s="5"/>
      <c r="AI590" s="5"/>
      <c r="AJ590" s="5"/>
      <c r="AK590" s="5"/>
      <c r="AL590" s="5"/>
      <c r="AM590" s="5"/>
      <c r="AN590" s="5"/>
      <c r="AO590" s="5"/>
      <c r="AP590" s="5"/>
      <c r="AQ590" s="5"/>
    </row>
    <row r="591" spans="12:43" s="1" customFormat="1" x14ac:dyDescent="0.3">
      <c r="L591" s="5"/>
      <c r="AI591" s="5"/>
      <c r="AJ591" s="5"/>
      <c r="AK591" s="5"/>
      <c r="AL591" s="5"/>
      <c r="AM591" s="5"/>
      <c r="AN591" s="5"/>
      <c r="AO591" s="5"/>
      <c r="AP591" s="5"/>
      <c r="AQ591" s="5"/>
    </row>
    <row r="592" spans="12:43" s="1" customFormat="1" x14ac:dyDescent="0.3">
      <c r="L592" s="5"/>
      <c r="AI592" s="5"/>
      <c r="AJ592" s="5"/>
      <c r="AK592" s="5"/>
      <c r="AL592" s="5"/>
      <c r="AM592" s="5"/>
      <c r="AN592" s="5"/>
      <c r="AO592" s="5"/>
      <c r="AP592" s="5"/>
      <c r="AQ592" s="5"/>
    </row>
    <row r="593" spans="12:43" s="1" customFormat="1" x14ac:dyDescent="0.3">
      <c r="L593" s="5"/>
      <c r="AI593" s="5"/>
      <c r="AJ593" s="5"/>
      <c r="AK593" s="5"/>
      <c r="AL593" s="5"/>
      <c r="AM593" s="5"/>
      <c r="AN593" s="5"/>
      <c r="AO593" s="5"/>
      <c r="AP593" s="5"/>
      <c r="AQ593" s="5"/>
    </row>
    <row r="594" spans="12:43" s="1" customFormat="1" x14ac:dyDescent="0.3">
      <c r="L594" s="5"/>
      <c r="AI594" s="5"/>
      <c r="AJ594" s="5"/>
      <c r="AK594" s="5"/>
      <c r="AL594" s="5"/>
      <c r="AM594" s="5"/>
      <c r="AN594" s="5"/>
      <c r="AO594" s="5"/>
      <c r="AP594" s="5"/>
      <c r="AQ594" s="5"/>
    </row>
    <row r="595" spans="12:43" s="1" customFormat="1" x14ac:dyDescent="0.3">
      <c r="L595" s="5"/>
      <c r="AI595" s="5"/>
      <c r="AJ595" s="5"/>
      <c r="AK595" s="5"/>
      <c r="AL595" s="5"/>
      <c r="AM595" s="5"/>
      <c r="AN595" s="5"/>
      <c r="AO595" s="5"/>
      <c r="AP595" s="5"/>
      <c r="AQ595" s="5"/>
    </row>
    <row r="596" spans="12:43" s="1" customFormat="1" x14ac:dyDescent="0.3">
      <c r="L596" s="5"/>
      <c r="AI596" s="5"/>
      <c r="AJ596" s="5"/>
      <c r="AK596" s="5"/>
      <c r="AL596" s="5"/>
      <c r="AM596" s="5"/>
      <c r="AN596" s="5"/>
      <c r="AO596" s="5"/>
      <c r="AP596" s="5"/>
      <c r="AQ596" s="5"/>
    </row>
    <row r="597" spans="12:43" s="1" customFormat="1" x14ac:dyDescent="0.3">
      <c r="L597" s="5"/>
      <c r="AI597" s="5"/>
      <c r="AJ597" s="5"/>
      <c r="AK597" s="5"/>
      <c r="AL597" s="5"/>
      <c r="AM597" s="5"/>
      <c r="AN597" s="5"/>
      <c r="AO597" s="5"/>
      <c r="AP597" s="5"/>
      <c r="AQ597" s="5"/>
    </row>
    <row r="598" spans="12:43" s="1" customFormat="1" x14ac:dyDescent="0.3">
      <c r="L598" s="5"/>
      <c r="AI598" s="5"/>
      <c r="AJ598" s="5"/>
      <c r="AK598" s="5"/>
      <c r="AL598" s="5"/>
      <c r="AM598" s="5"/>
      <c r="AN598" s="5"/>
      <c r="AO598" s="5"/>
      <c r="AP598" s="5"/>
      <c r="AQ598" s="5"/>
    </row>
    <row r="599" spans="12:43" s="1" customFormat="1" x14ac:dyDescent="0.3">
      <c r="L599" s="5"/>
      <c r="AI599" s="5"/>
      <c r="AJ599" s="5"/>
      <c r="AK599" s="5"/>
      <c r="AL599" s="5"/>
      <c r="AM599" s="5"/>
      <c r="AN599" s="5"/>
      <c r="AO599" s="5"/>
      <c r="AP599" s="5"/>
      <c r="AQ599" s="5"/>
    </row>
    <row r="600" spans="12:43" s="1" customFormat="1" x14ac:dyDescent="0.3">
      <c r="L600" s="5"/>
      <c r="AI600" s="5"/>
      <c r="AJ600" s="5"/>
      <c r="AK600" s="5"/>
      <c r="AL600" s="5"/>
      <c r="AM600" s="5"/>
      <c r="AN600" s="5"/>
      <c r="AO600" s="5"/>
      <c r="AP600" s="5"/>
      <c r="AQ600" s="5"/>
    </row>
    <row r="601" spans="12:43" s="1" customFormat="1" x14ac:dyDescent="0.3">
      <c r="L601" s="5"/>
      <c r="AI601" s="5"/>
      <c r="AJ601" s="5"/>
      <c r="AK601" s="5"/>
      <c r="AL601" s="5"/>
      <c r="AM601" s="5"/>
      <c r="AN601" s="5"/>
      <c r="AO601" s="5"/>
      <c r="AP601" s="5"/>
      <c r="AQ601" s="5"/>
    </row>
    <row r="602" spans="12:43" s="1" customFormat="1" x14ac:dyDescent="0.3">
      <c r="L602" s="5"/>
      <c r="AI602" s="5"/>
      <c r="AJ602" s="5"/>
      <c r="AK602" s="5"/>
      <c r="AL602" s="5"/>
      <c r="AM602" s="5"/>
      <c r="AN602" s="5"/>
      <c r="AO602" s="5"/>
      <c r="AP602" s="5"/>
      <c r="AQ602" s="5"/>
    </row>
    <row r="603" spans="12:43" s="1" customFormat="1" x14ac:dyDescent="0.3">
      <c r="L603" s="5"/>
      <c r="AI603" s="5"/>
      <c r="AJ603" s="5"/>
      <c r="AK603" s="5"/>
      <c r="AL603" s="5"/>
      <c r="AM603" s="5"/>
      <c r="AN603" s="5"/>
      <c r="AO603" s="5"/>
      <c r="AP603" s="5"/>
      <c r="AQ603" s="5"/>
    </row>
    <row r="604" spans="12:43" s="1" customFormat="1" x14ac:dyDescent="0.3">
      <c r="L604" s="5"/>
      <c r="AI604" s="5"/>
      <c r="AJ604" s="5"/>
      <c r="AK604" s="5"/>
      <c r="AL604" s="5"/>
      <c r="AM604" s="5"/>
      <c r="AN604" s="5"/>
      <c r="AO604" s="5"/>
      <c r="AP604" s="5"/>
      <c r="AQ604" s="5"/>
    </row>
    <row r="605" spans="12:43" s="1" customFormat="1" x14ac:dyDescent="0.3">
      <c r="L605" s="5"/>
      <c r="AI605" s="5"/>
      <c r="AJ605" s="5"/>
      <c r="AK605" s="5"/>
      <c r="AL605" s="5"/>
      <c r="AM605" s="5"/>
      <c r="AN605" s="5"/>
      <c r="AO605" s="5"/>
      <c r="AP605" s="5"/>
      <c r="AQ605" s="5"/>
    </row>
    <row r="606" spans="12:43" s="1" customFormat="1" x14ac:dyDescent="0.3">
      <c r="L606" s="5"/>
      <c r="AI606" s="5"/>
      <c r="AJ606" s="5"/>
      <c r="AK606" s="5"/>
      <c r="AL606" s="5"/>
      <c r="AM606" s="5"/>
      <c r="AN606" s="5"/>
      <c r="AO606" s="5"/>
      <c r="AP606" s="5"/>
      <c r="AQ606" s="5"/>
    </row>
    <row r="607" spans="12:43" s="1" customFormat="1" x14ac:dyDescent="0.3">
      <c r="L607" s="5"/>
      <c r="AI607" s="5"/>
      <c r="AJ607" s="5"/>
      <c r="AK607" s="5"/>
      <c r="AL607" s="5"/>
      <c r="AM607" s="5"/>
      <c r="AN607" s="5"/>
      <c r="AO607" s="5"/>
      <c r="AP607" s="5"/>
      <c r="AQ607" s="5"/>
    </row>
    <row r="608" spans="12:43" s="1" customFormat="1" x14ac:dyDescent="0.3">
      <c r="L608" s="5"/>
      <c r="AI608" s="5"/>
      <c r="AJ608" s="5"/>
      <c r="AK608" s="5"/>
      <c r="AL608" s="5"/>
      <c r="AM608" s="5"/>
      <c r="AN608" s="5"/>
      <c r="AO608" s="5"/>
      <c r="AP608" s="5"/>
      <c r="AQ608" s="5"/>
    </row>
    <row r="609" spans="12:43" s="1" customFormat="1" x14ac:dyDescent="0.3">
      <c r="L609" s="5"/>
      <c r="AI609" s="5"/>
      <c r="AJ609" s="5"/>
      <c r="AK609" s="5"/>
      <c r="AL609" s="5"/>
      <c r="AM609" s="5"/>
      <c r="AN609" s="5"/>
      <c r="AO609" s="5"/>
      <c r="AP609" s="5"/>
      <c r="AQ609" s="5"/>
    </row>
    <row r="610" spans="12:43" s="1" customFormat="1" x14ac:dyDescent="0.3">
      <c r="L610" s="5"/>
      <c r="AI610" s="5"/>
      <c r="AJ610" s="5"/>
      <c r="AK610" s="5"/>
      <c r="AL610" s="5"/>
      <c r="AM610" s="5"/>
      <c r="AN610" s="5"/>
      <c r="AO610" s="5"/>
      <c r="AP610" s="5"/>
      <c r="AQ610" s="5"/>
    </row>
    <row r="611" spans="12:43" s="1" customFormat="1" x14ac:dyDescent="0.3">
      <c r="L611" s="5"/>
      <c r="AI611" s="5"/>
      <c r="AJ611" s="5"/>
      <c r="AK611" s="5"/>
      <c r="AL611" s="5"/>
      <c r="AM611" s="5"/>
      <c r="AN611" s="5"/>
      <c r="AO611" s="5"/>
      <c r="AP611" s="5"/>
      <c r="AQ611" s="5"/>
    </row>
    <row r="612" spans="12:43" s="1" customFormat="1" x14ac:dyDescent="0.3">
      <c r="L612" s="5"/>
      <c r="AI612" s="5"/>
      <c r="AJ612" s="5"/>
      <c r="AK612" s="5"/>
      <c r="AL612" s="5"/>
      <c r="AM612" s="5"/>
      <c r="AN612" s="5"/>
      <c r="AO612" s="5"/>
      <c r="AP612" s="5"/>
      <c r="AQ612" s="5"/>
    </row>
    <row r="613" spans="12:43" s="1" customFormat="1" x14ac:dyDescent="0.3">
      <c r="L613" s="5"/>
      <c r="AI613" s="5"/>
      <c r="AJ613" s="5"/>
      <c r="AK613" s="5"/>
      <c r="AL613" s="5"/>
      <c r="AM613" s="5"/>
      <c r="AN613" s="5"/>
      <c r="AO613" s="5"/>
      <c r="AP613" s="5"/>
      <c r="AQ613" s="5"/>
    </row>
    <row r="614" spans="12:43" s="1" customFormat="1" x14ac:dyDescent="0.3">
      <c r="L614" s="5"/>
      <c r="AI614" s="5"/>
      <c r="AJ614" s="5"/>
      <c r="AK614" s="5"/>
      <c r="AL614" s="5"/>
      <c r="AM614" s="5"/>
      <c r="AN614" s="5"/>
      <c r="AO614" s="5"/>
      <c r="AP614" s="5"/>
      <c r="AQ614" s="5"/>
    </row>
    <row r="615" spans="12:43" s="1" customFormat="1" x14ac:dyDescent="0.3">
      <c r="L615" s="5"/>
      <c r="AI615" s="5"/>
      <c r="AJ615" s="5"/>
      <c r="AK615" s="5"/>
      <c r="AL615" s="5"/>
      <c r="AM615" s="5"/>
      <c r="AN615" s="5"/>
      <c r="AO615" s="5"/>
      <c r="AP615" s="5"/>
      <c r="AQ615" s="5"/>
    </row>
    <row r="616" spans="12:43" s="1" customFormat="1" x14ac:dyDescent="0.3">
      <c r="L616" s="5"/>
      <c r="AI616" s="5"/>
      <c r="AJ616" s="5"/>
      <c r="AK616" s="5"/>
      <c r="AL616" s="5"/>
      <c r="AM616" s="5"/>
      <c r="AN616" s="5"/>
      <c r="AO616" s="5"/>
      <c r="AP616" s="5"/>
      <c r="AQ616" s="5"/>
    </row>
    <row r="617" spans="12:43" s="1" customFormat="1" x14ac:dyDescent="0.3">
      <c r="L617" s="5"/>
      <c r="AI617" s="5"/>
      <c r="AJ617" s="5"/>
      <c r="AK617" s="5"/>
      <c r="AL617" s="5"/>
      <c r="AM617" s="5"/>
      <c r="AN617" s="5"/>
      <c r="AO617" s="5"/>
      <c r="AP617" s="5"/>
      <c r="AQ617" s="5"/>
    </row>
    <row r="618" spans="12:43" s="1" customFormat="1" x14ac:dyDescent="0.3">
      <c r="L618" s="5"/>
      <c r="AI618" s="5"/>
      <c r="AJ618" s="5"/>
      <c r="AK618" s="5"/>
      <c r="AL618" s="5"/>
      <c r="AM618" s="5"/>
      <c r="AN618" s="5"/>
      <c r="AO618" s="5"/>
      <c r="AP618" s="5"/>
      <c r="AQ618" s="5"/>
    </row>
    <row r="619" spans="12:43" s="1" customFormat="1" x14ac:dyDescent="0.3">
      <c r="L619" s="5"/>
      <c r="AI619" s="5"/>
      <c r="AJ619" s="5"/>
      <c r="AK619" s="5"/>
      <c r="AL619" s="5"/>
      <c r="AM619" s="5"/>
      <c r="AN619" s="5"/>
      <c r="AO619" s="5"/>
      <c r="AP619" s="5"/>
      <c r="AQ619" s="5"/>
    </row>
    <row r="620" spans="12:43" s="1" customFormat="1" x14ac:dyDescent="0.3">
      <c r="L620" s="5"/>
      <c r="AI620" s="5"/>
      <c r="AJ620" s="5"/>
      <c r="AK620" s="5"/>
      <c r="AL620" s="5"/>
      <c r="AM620" s="5"/>
      <c r="AN620" s="5"/>
      <c r="AO620" s="5"/>
      <c r="AP620" s="5"/>
      <c r="AQ620" s="5"/>
    </row>
    <row r="621" spans="12:43" s="1" customFormat="1" x14ac:dyDescent="0.3">
      <c r="L621" s="5"/>
      <c r="AI621" s="5"/>
      <c r="AJ621" s="5"/>
      <c r="AK621" s="5"/>
      <c r="AL621" s="5"/>
      <c r="AM621" s="5"/>
      <c r="AN621" s="5"/>
      <c r="AO621" s="5"/>
      <c r="AP621" s="5"/>
      <c r="AQ621" s="5"/>
    </row>
    <row r="622" spans="12:43" s="1" customFormat="1" x14ac:dyDescent="0.3">
      <c r="L622" s="5"/>
      <c r="AI622" s="5"/>
      <c r="AJ622" s="5"/>
      <c r="AK622" s="5"/>
      <c r="AL622" s="5"/>
      <c r="AM622" s="5"/>
      <c r="AN622" s="5"/>
      <c r="AO622" s="5"/>
      <c r="AP622" s="5"/>
      <c r="AQ622" s="5"/>
    </row>
    <row r="623" spans="12:43" s="1" customFormat="1" x14ac:dyDescent="0.3">
      <c r="L623" s="5"/>
      <c r="AI623" s="5"/>
      <c r="AJ623" s="5"/>
      <c r="AK623" s="5"/>
      <c r="AL623" s="5"/>
      <c r="AM623" s="5"/>
      <c r="AN623" s="5"/>
      <c r="AO623" s="5"/>
      <c r="AP623" s="5"/>
      <c r="AQ623" s="5"/>
    </row>
    <row r="624" spans="12:43" s="1" customFormat="1" x14ac:dyDescent="0.3">
      <c r="L624" s="5"/>
      <c r="AI624" s="5"/>
      <c r="AJ624" s="5"/>
      <c r="AK624" s="5"/>
      <c r="AL624" s="5"/>
      <c r="AM624" s="5"/>
      <c r="AN624" s="5"/>
      <c r="AO624" s="5"/>
      <c r="AP624" s="5"/>
      <c r="AQ624" s="5"/>
    </row>
    <row r="625" spans="12:43" s="1" customFormat="1" x14ac:dyDescent="0.3">
      <c r="L625" s="5"/>
      <c r="AI625" s="5"/>
      <c r="AJ625" s="5"/>
      <c r="AK625" s="5"/>
      <c r="AL625" s="5"/>
      <c r="AM625" s="5"/>
      <c r="AN625" s="5"/>
      <c r="AO625" s="5"/>
      <c r="AP625" s="5"/>
      <c r="AQ625" s="5"/>
    </row>
    <row r="626" spans="12:43" s="1" customFormat="1" x14ac:dyDescent="0.3">
      <c r="L626" s="5"/>
      <c r="AI626" s="5"/>
      <c r="AJ626" s="5"/>
      <c r="AK626" s="5"/>
      <c r="AL626" s="5"/>
      <c r="AM626" s="5"/>
      <c r="AN626" s="5"/>
      <c r="AO626" s="5"/>
      <c r="AP626" s="5"/>
      <c r="AQ626" s="5"/>
    </row>
    <row r="627" spans="12:43" s="1" customFormat="1" x14ac:dyDescent="0.3">
      <c r="L627" s="5"/>
      <c r="AI627" s="5"/>
      <c r="AJ627" s="5"/>
      <c r="AK627" s="5"/>
      <c r="AL627" s="5"/>
      <c r="AM627" s="5"/>
      <c r="AN627" s="5"/>
      <c r="AO627" s="5"/>
      <c r="AP627" s="5"/>
      <c r="AQ627" s="5"/>
    </row>
    <row r="628" spans="12:43" s="1" customFormat="1" x14ac:dyDescent="0.3">
      <c r="L628" s="5"/>
      <c r="AI628" s="5"/>
      <c r="AJ628" s="5"/>
      <c r="AK628" s="5"/>
      <c r="AL628" s="5"/>
      <c r="AM628" s="5"/>
      <c r="AN628" s="5"/>
      <c r="AO628" s="5"/>
      <c r="AP628" s="5"/>
      <c r="AQ628" s="5"/>
    </row>
    <row r="629" spans="12:43" s="1" customFormat="1" x14ac:dyDescent="0.3">
      <c r="L629" s="5"/>
      <c r="AI629" s="5"/>
      <c r="AJ629" s="5"/>
      <c r="AK629" s="5"/>
      <c r="AL629" s="5"/>
      <c r="AM629" s="5"/>
      <c r="AN629" s="5"/>
      <c r="AO629" s="5"/>
      <c r="AP629" s="5"/>
      <c r="AQ629" s="5"/>
    </row>
    <row r="630" spans="12:43" s="1" customFormat="1" x14ac:dyDescent="0.3">
      <c r="L630" s="5"/>
      <c r="AI630" s="5"/>
      <c r="AJ630" s="5"/>
      <c r="AK630" s="5"/>
      <c r="AL630" s="5"/>
      <c r="AM630" s="5"/>
      <c r="AN630" s="5"/>
      <c r="AO630" s="5"/>
      <c r="AP630" s="5"/>
      <c r="AQ630" s="5"/>
    </row>
    <row r="631" spans="12:43" s="1" customFormat="1" x14ac:dyDescent="0.3">
      <c r="L631" s="5"/>
      <c r="AI631" s="5"/>
      <c r="AJ631" s="5"/>
      <c r="AK631" s="5"/>
      <c r="AL631" s="5"/>
      <c r="AM631" s="5"/>
      <c r="AN631" s="5"/>
      <c r="AO631" s="5"/>
      <c r="AP631" s="5"/>
      <c r="AQ631" s="5"/>
    </row>
    <row r="632" spans="12:43" s="1" customFormat="1" x14ac:dyDescent="0.3">
      <c r="L632" s="5"/>
      <c r="AI632" s="5"/>
      <c r="AJ632" s="5"/>
      <c r="AK632" s="5"/>
      <c r="AL632" s="5"/>
      <c r="AM632" s="5"/>
      <c r="AN632" s="5"/>
      <c r="AO632" s="5"/>
      <c r="AP632" s="5"/>
      <c r="AQ632" s="5"/>
    </row>
    <row r="633" spans="12:43" s="1" customFormat="1" x14ac:dyDescent="0.3">
      <c r="L633" s="5"/>
      <c r="AI633" s="5"/>
      <c r="AJ633" s="5"/>
      <c r="AK633" s="5"/>
      <c r="AL633" s="5"/>
      <c r="AM633" s="5"/>
      <c r="AN633" s="5"/>
      <c r="AO633" s="5"/>
      <c r="AP633" s="5"/>
      <c r="AQ633" s="5"/>
    </row>
    <row r="634" spans="12:43" s="1" customFormat="1" x14ac:dyDescent="0.3">
      <c r="L634" s="5"/>
      <c r="AI634" s="5"/>
      <c r="AJ634" s="5"/>
      <c r="AK634" s="5"/>
      <c r="AL634" s="5"/>
      <c r="AM634" s="5"/>
      <c r="AN634" s="5"/>
      <c r="AO634" s="5"/>
      <c r="AP634" s="5"/>
      <c r="AQ634" s="5"/>
    </row>
    <row r="635" spans="12:43" s="1" customFormat="1" x14ac:dyDescent="0.3">
      <c r="L635" s="5"/>
      <c r="AI635" s="5"/>
      <c r="AJ635" s="5"/>
      <c r="AK635" s="5"/>
      <c r="AL635" s="5"/>
      <c r="AM635" s="5"/>
      <c r="AN635" s="5"/>
      <c r="AO635" s="5"/>
      <c r="AP635" s="5"/>
      <c r="AQ635" s="5"/>
    </row>
    <row r="636" spans="12:43" s="1" customFormat="1" x14ac:dyDescent="0.3">
      <c r="L636" s="5"/>
      <c r="AI636" s="5"/>
      <c r="AJ636" s="5"/>
      <c r="AK636" s="5"/>
      <c r="AL636" s="5"/>
      <c r="AM636" s="5"/>
      <c r="AN636" s="5"/>
      <c r="AO636" s="5"/>
      <c r="AP636" s="5"/>
      <c r="AQ636" s="5"/>
    </row>
    <row r="637" spans="12:43" s="1" customFormat="1" x14ac:dyDescent="0.3">
      <c r="L637" s="5"/>
      <c r="AI637" s="5"/>
      <c r="AJ637" s="5"/>
      <c r="AK637" s="5"/>
      <c r="AL637" s="5"/>
      <c r="AM637" s="5"/>
      <c r="AN637" s="5"/>
      <c r="AO637" s="5"/>
      <c r="AP637" s="5"/>
      <c r="AQ637" s="5"/>
    </row>
    <row r="638" spans="12:43" s="1" customFormat="1" x14ac:dyDescent="0.3">
      <c r="L638" s="5"/>
      <c r="AI638" s="5"/>
      <c r="AJ638" s="5"/>
      <c r="AK638" s="5"/>
      <c r="AL638" s="5"/>
      <c r="AM638" s="5"/>
      <c r="AN638" s="5"/>
      <c r="AO638" s="5"/>
      <c r="AP638" s="5"/>
      <c r="AQ638" s="5"/>
    </row>
    <row r="639" spans="12:43" s="1" customFormat="1" x14ac:dyDescent="0.3">
      <c r="L639" s="5"/>
      <c r="AI639" s="5"/>
      <c r="AJ639" s="5"/>
      <c r="AK639" s="5"/>
      <c r="AL639" s="5"/>
      <c r="AM639" s="5"/>
      <c r="AN639" s="5"/>
      <c r="AO639" s="5"/>
      <c r="AP639" s="5"/>
      <c r="AQ639" s="5"/>
    </row>
    <row r="640" spans="12:43" s="1" customFormat="1" x14ac:dyDescent="0.3">
      <c r="L640" s="5"/>
      <c r="AI640" s="5"/>
      <c r="AJ640" s="5"/>
      <c r="AK640" s="5"/>
      <c r="AL640" s="5"/>
      <c r="AM640" s="5"/>
      <c r="AN640" s="5"/>
      <c r="AO640" s="5"/>
      <c r="AP640" s="5"/>
      <c r="AQ640" s="5"/>
    </row>
    <row r="641" spans="12:43" s="1" customFormat="1" x14ac:dyDescent="0.3">
      <c r="L641" s="5"/>
      <c r="AI641" s="5"/>
      <c r="AJ641" s="5"/>
      <c r="AK641" s="5"/>
      <c r="AL641" s="5"/>
      <c r="AM641" s="5"/>
      <c r="AN641" s="5"/>
      <c r="AO641" s="5"/>
      <c r="AP641" s="5"/>
      <c r="AQ641" s="5"/>
    </row>
    <row r="642" spans="12:43" s="1" customFormat="1" x14ac:dyDescent="0.3">
      <c r="L642" s="5"/>
      <c r="AI642" s="5"/>
      <c r="AJ642" s="5"/>
      <c r="AK642" s="5"/>
      <c r="AL642" s="5"/>
      <c r="AM642" s="5"/>
      <c r="AN642" s="5"/>
      <c r="AO642" s="5"/>
      <c r="AP642" s="5"/>
      <c r="AQ642" s="5"/>
    </row>
    <row r="643" spans="12:43" s="1" customFormat="1" x14ac:dyDescent="0.3">
      <c r="L643" s="5"/>
      <c r="AI643" s="5"/>
      <c r="AJ643" s="5"/>
      <c r="AK643" s="5"/>
      <c r="AL643" s="5"/>
      <c r="AM643" s="5"/>
      <c r="AN643" s="5"/>
      <c r="AO643" s="5"/>
      <c r="AP643" s="5"/>
      <c r="AQ643" s="5"/>
    </row>
    <row r="644" spans="12:43" s="1" customFormat="1" x14ac:dyDescent="0.3">
      <c r="L644" s="5"/>
      <c r="AI644" s="5"/>
      <c r="AJ644" s="5"/>
      <c r="AK644" s="5"/>
      <c r="AL644" s="5"/>
      <c r="AM644" s="5"/>
      <c r="AN644" s="5"/>
      <c r="AO644" s="5"/>
      <c r="AP644" s="5"/>
      <c r="AQ644" s="5"/>
    </row>
    <row r="645" spans="12:43" s="1" customFormat="1" x14ac:dyDescent="0.3">
      <c r="L645" s="5"/>
      <c r="AI645" s="5"/>
      <c r="AJ645" s="5"/>
      <c r="AK645" s="5"/>
      <c r="AL645" s="5"/>
      <c r="AM645" s="5"/>
      <c r="AN645" s="5"/>
      <c r="AO645" s="5"/>
      <c r="AP645" s="5"/>
      <c r="AQ645" s="5"/>
    </row>
    <row r="646" spans="12:43" s="1" customFormat="1" x14ac:dyDescent="0.3">
      <c r="L646" s="5"/>
      <c r="AI646" s="5"/>
      <c r="AJ646" s="5"/>
      <c r="AK646" s="5"/>
      <c r="AL646" s="5"/>
      <c r="AM646" s="5"/>
      <c r="AN646" s="5"/>
      <c r="AO646" s="5"/>
      <c r="AP646" s="5"/>
      <c r="AQ646" s="5"/>
    </row>
    <row r="647" spans="12:43" s="1" customFormat="1" x14ac:dyDescent="0.3">
      <c r="L647" s="5"/>
      <c r="AI647" s="5"/>
      <c r="AJ647" s="5"/>
      <c r="AK647" s="5"/>
      <c r="AL647" s="5"/>
      <c r="AM647" s="5"/>
      <c r="AN647" s="5"/>
      <c r="AO647" s="5"/>
      <c r="AP647" s="5"/>
      <c r="AQ647" s="5"/>
    </row>
    <row r="648" spans="12:43" s="1" customFormat="1" x14ac:dyDescent="0.3">
      <c r="L648" s="5"/>
      <c r="AI648" s="5"/>
      <c r="AJ648" s="5"/>
      <c r="AK648" s="5"/>
      <c r="AL648" s="5"/>
      <c r="AM648" s="5"/>
      <c r="AN648" s="5"/>
      <c r="AO648" s="5"/>
      <c r="AP648" s="5"/>
      <c r="AQ648" s="5"/>
    </row>
    <row r="649" spans="12:43" s="1" customFormat="1" x14ac:dyDescent="0.3">
      <c r="L649" s="5"/>
      <c r="AI649" s="5"/>
      <c r="AJ649" s="5"/>
      <c r="AK649" s="5"/>
      <c r="AL649" s="5"/>
      <c r="AM649" s="5"/>
      <c r="AN649" s="5"/>
      <c r="AO649" s="5"/>
      <c r="AP649" s="5"/>
      <c r="AQ649" s="5"/>
    </row>
    <row r="650" spans="12:43" s="1" customFormat="1" x14ac:dyDescent="0.3">
      <c r="L650" s="5"/>
      <c r="AI650" s="5"/>
      <c r="AJ650" s="5"/>
      <c r="AK650" s="5"/>
      <c r="AL650" s="5"/>
      <c r="AM650" s="5"/>
      <c r="AN650" s="5"/>
      <c r="AO650" s="5"/>
      <c r="AP650" s="5"/>
      <c r="AQ650" s="5"/>
    </row>
    <row r="651" spans="12:43" s="1" customFormat="1" x14ac:dyDescent="0.3">
      <c r="L651" s="5"/>
      <c r="AI651" s="5"/>
      <c r="AJ651" s="5"/>
      <c r="AK651" s="5"/>
      <c r="AL651" s="5"/>
      <c r="AM651" s="5"/>
      <c r="AN651" s="5"/>
      <c r="AO651" s="5"/>
      <c r="AP651" s="5"/>
      <c r="AQ651" s="5"/>
    </row>
    <row r="652" spans="12:43" s="1" customFormat="1" x14ac:dyDescent="0.3">
      <c r="L652" s="5"/>
      <c r="AI652" s="5"/>
      <c r="AJ652" s="5"/>
      <c r="AK652" s="5"/>
      <c r="AL652" s="5"/>
      <c r="AM652" s="5"/>
      <c r="AN652" s="5"/>
      <c r="AO652" s="5"/>
      <c r="AP652" s="5"/>
      <c r="AQ652" s="5"/>
    </row>
    <row r="653" spans="12:43" s="1" customFormat="1" x14ac:dyDescent="0.3">
      <c r="L653" s="5"/>
      <c r="AI653" s="5"/>
      <c r="AJ653" s="5"/>
      <c r="AK653" s="5"/>
      <c r="AL653" s="5"/>
      <c r="AM653" s="5"/>
      <c r="AN653" s="5"/>
      <c r="AO653" s="5"/>
      <c r="AP653" s="5"/>
      <c r="AQ653" s="5"/>
    </row>
    <row r="654" spans="12:43" s="1" customFormat="1" x14ac:dyDescent="0.3">
      <c r="L654" s="5"/>
      <c r="AI654" s="5"/>
      <c r="AJ654" s="5"/>
      <c r="AK654" s="5"/>
      <c r="AL654" s="5"/>
      <c r="AM654" s="5"/>
      <c r="AN654" s="5"/>
      <c r="AO654" s="5"/>
      <c r="AP654" s="5"/>
      <c r="AQ654" s="5"/>
    </row>
    <row r="655" spans="12:43" s="1" customFormat="1" x14ac:dyDescent="0.3">
      <c r="L655" s="5"/>
      <c r="AI655" s="5"/>
      <c r="AJ655" s="5"/>
      <c r="AK655" s="5"/>
      <c r="AL655" s="5"/>
      <c r="AM655" s="5"/>
      <c r="AN655" s="5"/>
      <c r="AO655" s="5"/>
      <c r="AP655" s="5"/>
      <c r="AQ655" s="5"/>
    </row>
    <row r="656" spans="12:43" s="1" customFormat="1" x14ac:dyDescent="0.3">
      <c r="L656" s="5"/>
      <c r="AI656" s="5"/>
      <c r="AJ656" s="5"/>
      <c r="AK656" s="5"/>
      <c r="AL656" s="5"/>
      <c r="AM656" s="5"/>
      <c r="AN656" s="5"/>
      <c r="AO656" s="5"/>
      <c r="AP656" s="5"/>
      <c r="AQ656" s="5"/>
    </row>
    <row r="657" spans="12:43" s="1" customFormat="1" x14ac:dyDescent="0.3">
      <c r="L657" s="5"/>
      <c r="AI657" s="5"/>
      <c r="AJ657" s="5"/>
      <c r="AK657" s="5"/>
      <c r="AL657" s="5"/>
      <c r="AM657" s="5"/>
      <c r="AN657" s="5"/>
      <c r="AO657" s="5"/>
      <c r="AP657" s="5"/>
      <c r="AQ657" s="5"/>
    </row>
    <row r="658" spans="12:43" s="1" customFormat="1" x14ac:dyDescent="0.3">
      <c r="L658" s="5"/>
      <c r="AI658" s="5"/>
      <c r="AJ658" s="5"/>
      <c r="AK658" s="5"/>
      <c r="AL658" s="5"/>
      <c r="AM658" s="5"/>
      <c r="AN658" s="5"/>
      <c r="AO658" s="5"/>
      <c r="AP658" s="5"/>
      <c r="AQ658" s="5"/>
    </row>
    <row r="659" spans="12:43" s="1" customFormat="1" x14ac:dyDescent="0.3">
      <c r="L659" s="5"/>
      <c r="AI659" s="5"/>
      <c r="AJ659" s="5"/>
      <c r="AK659" s="5"/>
      <c r="AL659" s="5"/>
      <c r="AM659" s="5"/>
      <c r="AN659" s="5"/>
      <c r="AO659" s="5"/>
      <c r="AP659" s="5"/>
      <c r="AQ659" s="5"/>
    </row>
    <row r="660" spans="12:43" s="1" customFormat="1" x14ac:dyDescent="0.3">
      <c r="L660" s="5"/>
      <c r="AI660" s="5"/>
      <c r="AJ660" s="5"/>
      <c r="AK660" s="5"/>
      <c r="AL660" s="5"/>
      <c r="AM660" s="5"/>
      <c r="AN660" s="5"/>
      <c r="AO660" s="5"/>
      <c r="AP660" s="5"/>
      <c r="AQ660" s="5"/>
    </row>
    <row r="661" spans="12:43" s="1" customFormat="1" x14ac:dyDescent="0.3">
      <c r="L661" s="5"/>
      <c r="AI661" s="5"/>
      <c r="AJ661" s="5"/>
      <c r="AK661" s="5"/>
      <c r="AL661" s="5"/>
      <c r="AM661" s="5"/>
      <c r="AN661" s="5"/>
      <c r="AO661" s="5"/>
      <c r="AP661" s="5"/>
      <c r="AQ661" s="5"/>
    </row>
    <row r="662" spans="12:43" s="1" customFormat="1" x14ac:dyDescent="0.3">
      <c r="L662" s="5"/>
      <c r="AI662" s="5"/>
      <c r="AJ662" s="5"/>
      <c r="AK662" s="5"/>
      <c r="AL662" s="5"/>
      <c r="AM662" s="5"/>
      <c r="AN662" s="5"/>
      <c r="AO662" s="5"/>
      <c r="AP662" s="5"/>
      <c r="AQ662" s="5"/>
    </row>
    <row r="663" spans="12:43" s="1" customFormat="1" x14ac:dyDescent="0.3">
      <c r="L663" s="5"/>
      <c r="AI663" s="5"/>
      <c r="AJ663" s="5"/>
      <c r="AK663" s="5"/>
      <c r="AL663" s="5"/>
      <c r="AM663" s="5"/>
      <c r="AN663" s="5"/>
      <c r="AO663" s="5"/>
      <c r="AP663" s="5"/>
      <c r="AQ663" s="5"/>
    </row>
    <row r="664" spans="12:43" s="1" customFormat="1" x14ac:dyDescent="0.3">
      <c r="L664" s="5"/>
      <c r="AI664" s="5"/>
      <c r="AJ664" s="5"/>
      <c r="AK664" s="5"/>
      <c r="AL664" s="5"/>
      <c r="AM664" s="5"/>
      <c r="AN664" s="5"/>
      <c r="AO664" s="5"/>
      <c r="AP664" s="5"/>
      <c r="AQ664" s="5"/>
    </row>
    <row r="665" spans="12:43" s="1" customFormat="1" x14ac:dyDescent="0.3">
      <c r="L665" s="5"/>
      <c r="AI665" s="5"/>
      <c r="AJ665" s="5"/>
      <c r="AK665" s="5"/>
      <c r="AL665" s="5"/>
      <c r="AM665" s="5"/>
      <c r="AN665" s="5"/>
      <c r="AO665" s="5"/>
      <c r="AP665" s="5"/>
      <c r="AQ665" s="5"/>
    </row>
    <row r="666" spans="12:43" s="1" customFormat="1" x14ac:dyDescent="0.3">
      <c r="L666" s="5"/>
      <c r="AI666" s="5"/>
      <c r="AJ666" s="5"/>
      <c r="AK666" s="5"/>
      <c r="AL666" s="5"/>
      <c r="AM666" s="5"/>
      <c r="AN666" s="5"/>
      <c r="AO666" s="5"/>
      <c r="AP666" s="5"/>
      <c r="AQ666" s="5"/>
    </row>
    <row r="667" spans="12:43" s="1" customFormat="1" x14ac:dyDescent="0.3">
      <c r="L667" s="5"/>
      <c r="AI667" s="5"/>
      <c r="AJ667" s="5"/>
      <c r="AK667" s="5"/>
      <c r="AL667" s="5"/>
      <c r="AM667" s="5"/>
      <c r="AN667" s="5"/>
      <c r="AO667" s="5"/>
      <c r="AP667" s="5"/>
      <c r="AQ667" s="5"/>
    </row>
    <row r="668" spans="12:43" s="1" customFormat="1" x14ac:dyDescent="0.3">
      <c r="L668" s="5"/>
      <c r="AI668" s="5"/>
      <c r="AJ668" s="5"/>
      <c r="AK668" s="5"/>
      <c r="AL668" s="5"/>
      <c r="AM668" s="5"/>
      <c r="AN668" s="5"/>
      <c r="AO668" s="5"/>
      <c r="AP668" s="5"/>
      <c r="AQ668" s="5"/>
    </row>
    <row r="669" spans="12:43" s="1" customFormat="1" x14ac:dyDescent="0.3">
      <c r="L669" s="5"/>
      <c r="AI669" s="5"/>
      <c r="AJ669" s="5"/>
      <c r="AK669" s="5"/>
      <c r="AL669" s="5"/>
      <c r="AM669" s="5"/>
      <c r="AN669" s="5"/>
      <c r="AO669" s="5"/>
      <c r="AP669" s="5"/>
      <c r="AQ669" s="5"/>
    </row>
    <row r="670" spans="12:43" s="1" customFormat="1" x14ac:dyDescent="0.3">
      <c r="L670" s="5"/>
      <c r="AI670" s="5"/>
      <c r="AJ670" s="5"/>
      <c r="AK670" s="5"/>
      <c r="AL670" s="5"/>
      <c r="AM670" s="5"/>
      <c r="AN670" s="5"/>
      <c r="AO670" s="5"/>
      <c r="AP670" s="5"/>
      <c r="AQ670" s="5"/>
    </row>
    <row r="671" spans="12:43" s="1" customFormat="1" x14ac:dyDescent="0.3">
      <c r="L671" s="5"/>
      <c r="AI671" s="5"/>
      <c r="AJ671" s="5"/>
      <c r="AK671" s="5"/>
      <c r="AL671" s="5"/>
      <c r="AM671" s="5"/>
      <c r="AN671" s="5"/>
      <c r="AO671" s="5"/>
      <c r="AP671" s="5"/>
      <c r="AQ671" s="5"/>
    </row>
    <row r="672" spans="12:43" s="1" customFormat="1" x14ac:dyDescent="0.3">
      <c r="L672" s="5"/>
      <c r="AI672" s="5"/>
      <c r="AJ672" s="5"/>
      <c r="AK672" s="5"/>
      <c r="AL672" s="5"/>
      <c r="AM672" s="5"/>
      <c r="AN672" s="5"/>
      <c r="AO672" s="5"/>
      <c r="AP672" s="5"/>
      <c r="AQ672" s="5"/>
    </row>
    <row r="673" spans="12:43" s="1" customFormat="1" x14ac:dyDescent="0.3">
      <c r="L673" s="5"/>
      <c r="AI673" s="5"/>
      <c r="AJ673" s="5"/>
      <c r="AK673" s="5"/>
      <c r="AL673" s="5"/>
      <c r="AM673" s="5"/>
      <c r="AN673" s="5"/>
      <c r="AO673" s="5"/>
      <c r="AP673" s="5"/>
      <c r="AQ673" s="5"/>
    </row>
    <row r="674" spans="12:43" s="1" customFormat="1" x14ac:dyDescent="0.3">
      <c r="L674" s="5"/>
      <c r="AI674" s="5"/>
      <c r="AJ674" s="5"/>
      <c r="AK674" s="5"/>
      <c r="AL674" s="5"/>
      <c r="AM674" s="5"/>
      <c r="AN674" s="5"/>
      <c r="AO674" s="5"/>
      <c r="AP674" s="5"/>
      <c r="AQ674" s="5"/>
    </row>
    <row r="675" spans="12:43" s="1" customFormat="1" x14ac:dyDescent="0.3">
      <c r="L675" s="5"/>
      <c r="AI675" s="5"/>
      <c r="AJ675" s="5"/>
      <c r="AK675" s="5"/>
      <c r="AL675" s="5"/>
      <c r="AM675" s="5"/>
      <c r="AN675" s="5"/>
      <c r="AO675" s="5"/>
      <c r="AP675" s="5"/>
      <c r="AQ675" s="5"/>
    </row>
    <row r="676" spans="12:43" s="1" customFormat="1" x14ac:dyDescent="0.3">
      <c r="L676" s="5"/>
      <c r="AI676" s="5"/>
      <c r="AJ676" s="5"/>
      <c r="AK676" s="5"/>
      <c r="AL676" s="5"/>
      <c r="AM676" s="5"/>
      <c r="AN676" s="5"/>
      <c r="AO676" s="5"/>
      <c r="AP676" s="5"/>
      <c r="AQ676" s="5"/>
    </row>
    <row r="677" spans="12:43" s="1" customFormat="1" x14ac:dyDescent="0.3">
      <c r="L677" s="5"/>
      <c r="AI677" s="5"/>
      <c r="AJ677" s="5"/>
      <c r="AK677" s="5"/>
      <c r="AL677" s="5"/>
      <c r="AM677" s="5"/>
      <c r="AN677" s="5"/>
      <c r="AO677" s="5"/>
      <c r="AP677" s="5"/>
      <c r="AQ677" s="5"/>
    </row>
    <row r="678" spans="12:43" s="1" customFormat="1" x14ac:dyDescent="0.3">
      <c r="L678" s="5"/>
      <c r="AI678" s="5"/>
      <c r="AJ678" s="5"/>
      <c r="AK678" s="5"/>
      <c r="AL678" s="5"/>
      <c r="AM678" s="5"/>
      <c r="AN678" s="5"/>
      <c r="AO678" s="5"/>
      <c r="AP678" s="5"/>
      <c r="AQ678" s="5"/>
    </row>
    <row r="679" spans="12:43" s="1" customFormat="1" x14ac:dyDescent="0.3">
      <c r="L679" s="5"/>
      <c r="AI679" s="5"/>
      <c r="AJ679" s="5"/>
      <c r="AK679" s="5"/>
      <c r="AL679" s="5"/>
      <c r="AM679" s="5"/>
      <c r="AN679" s="5"/>
      <c r="AO679" s="5"/>
      <c r="AP679" s="5"/>
      <c r="AQ679" s="5"/>
    </row>
    <row r="680" spans="12:43" s="1" customFormat="1" x14ac:dyDescent="0.3">
      <c r="L680" s="5"/>
      <c r="AI680" s="5"/>
      <c r="AJ680" s="5"/>
      <c r="AK680" s="5"/>
      <c r="AL680" s="5"/>
      <c r="AM680" s="5"/>
      <c r="AN680" s="5"/>
      <c r="AO680" s="5"/>
      <c r="AP680" s="5"/>
      <c r="AQ680" s="5"/>
    </row>
    <row r="681" spans="12:43" s="1" customFormat="1" x14ac:dyDescent="0.3">
      <c r="L681" s="5"/>
      <c r="AI681" s="5"/>
      <c r="AJ681" s="5"/>
      <c r="AK681" s="5"/>
      <c r="AL681" s="5"/>
      <c r="AM681" s="5"/>
      <c r="AN681" s="5"/>
      <c r="AO681" s="5"/>
      <c r="AP681" s="5"/>
      <c r="AQ681" s="5"/>
    </row>
    <row r="682" spans="12:43" s="1" customFormat="1" x14ac:dyDescent="0.3">
      <c r="L682" s="5"/>
      <c r="AI682" s="5"/>
      <c r="AJ682" s="5"/>
      <c r="AK682" s="5"/>
      <c r="AL682" s="5"/>
      <c r="AM682" s="5"/>
      <c r="AN682" s="5"/>
      <c r="AO682" s="5"/>
      <c r="AP682" s="5"/>
      <c r="AQ682" s="5"/>
    </row>
    <row r="683" spans="12:43" s="1" customFormat="1" x14ac:dyDescent="0.3">
      <c r="L683" s="5"/>
      <c r="AI683" s="5"/>
      <c r="AJ683" s="5"/>
      <c r="AK683" s="5"/>
      <c r="AL683" s="5"/>
      <c r="AM683" s="5"/>
      <c r="AN683" s="5"/>
      <c r="AO683" s="5"/>
      <c r="AP683" s="5"/>
      <c r="AQ683" s="5"/>
    </row>
    <row r="684" spans="12:43" s="1" customFormat="1" x14ac:dyDescent="0.3">
      <c r="L684" s="5"/>
      <c r="AI684" s="5"/>
      <c r="AJ684" s="5"/>
      <c r="AK684" s="5"/>
      <c r="AL684" s="5"/>
      <c r="AM684" s="5"/>
      <c r="AN684" s="5"/>
      <c r="AO684" s="5"/>
      <c r="AP684" s="5"/>
      <c r="AQ684" s="5"/>
    </row>
    <row r="685" spans="12:43" s="1" customFormat="1" x14ac:dyDescent="0.3">
      <c r="L685" s="5"/>
      <c r="AI685" s="5"/>
      <c r="AJ685" s="5"/>
      <c r="AK685" s="5"/>
      <c r="AL685" s="5"/>
      <c r="AM685" s="5"/>
      <c r="AN685" s="5"/>
      <c r="AO685" s="5"/>
      <c r="AP685" s="5"/>
      <c r="AQ685" s="5"/>
    </row>
    <row r="686" spans="12:43" s="1" customFormat="1" x14ac:dyDescent="0.3">
      <c r="L686" s="5"/>
      <c r="AI686" s="5"/>
      <c r="AJ686" s="5"/>
      <c r="AK686" s="5"/>
      <c r="AL686" s="5"/>
      <c r="AM686" s="5"/>
      <c r="AN686" s="5"/>
      <c r="AO686" s="5"/>
      <c r="AP686" s="5"/>
      <c r="AQ686" s="5"/>
    </row>
    <row r="687" spans="12:43" s="1" customFormat="1" x14ac:dyDescent="0.3">
      <c r="L687" s="5"/>
      <c r="AI687" s="5"/>
      <c r="AJ687" s="5"/>
      <c r="AK687" s="5"/>
      <c r="AL687" s="5"/>
      <c r="AM687" s="5"/>
      <c r="AN687" s="5"/>
      <c r="AO687" s="5"/>
      <c r="AP687" s="5"/>
      <c r="AQ687" s="5"/>
    </row>
    <row r="688" spans="12:43" s="1" customFormat="1" x14ac:dyDescent="0.3">
      <c r="L688" s="5"/>
      <c r="AI688" s="5"/>
      <c r="AJ688" s="5"/>
      <c r="AK688" s="5"/>
      <c r="AL688" s="5"/>
      <c r="AM688" s="5"/>
      <c r="AN688" s="5"/>
      <c r="AO688" s="5"/>
      <c r="AP688" s="5"/>
      <c r="AQ688" s="5"/>
    </row>
    <row r="689" spans="12:43" s="1" customFormat="1" x14ac:dyDescent="0.3">
      <c r="L689" s="5"/>
      <c r="AI689" s="5"/>
      <c r="AJ689" s="5"/>
      <c r="AK689" s="5"/>
      <c r="AL689" s="5"/>
      <c r="AM689" s="5"/>
      <c r="AN689" s="5"/>
      <c r="AO689" s="5"/>
      <c r="AP689" s="5"/>
      <c r="AQ689" s="5"/>
    </row>
    <row r="690" spans="12:43" s="1" customFormat="1" x14ac:dyDescent="0.3">
      <c r="L690" s="5"/>
      <c r="AI690" s="5"/>
      <c r="AJ690" s="5"/>
      <c r="AK690" s="5"/>
      <c r="AL690" s="5"/>
      <c r="AM690" s="5"/>
      <c r="AN690" s="5"/>
      <c r="AO690" s="5"/>
      <c r="AP690" s="5"/>
      <c r="AQ690" s="5"/>
    </row>
    <row r="691" spans="12:43" s="1" customFormat="1" x14ac:dyDescent="0.3">
      <c r="L691" s="5"/>
      <c r="AI691" s="5"/>
      <c r="AJ691" s="5"/>
      <c r="AK691" s="5"/>
      <c r="AL691" s="5"/>
      <c r="AM691" s="5"/>
      <c r="AN691" s="5"/>
      <c r="AO691" s="5"/>
      <c r="AP691" s="5"/>
      <c r="AQ691" s="5"/>
    </row>
    <row r="692" spans="12:43" s="1" customFormat="1" x14ac:dyDescent="0.3">
      <c r="L692" s="5"/>
      <c r="AI692" s="5"/>
      <c r="AJ692" s="5"/>
      <c r="AK692" s="5"/>
      <c r="AL692" s="5"/>
      <c r="AM692" s="5"/>
      <c r="AN692" s="5"/>
      <c r="AO692" s="5"/>
      <c r="AP692" s="5"/>
      <c r="AQ692" s="5"/>
    </row>
    <row r="693" spans="12:43" s="1" customFormat="1" x14ac:dyDescent="0.3">
      <c r="L693" s="5"/>
      <c r="AI693" s="5"/>
      <c r="AJ693" s="5"/>
      <c r="AK693" s="5"/>
      <c r="AL693" s="5"/>
      <c r="AM693" s="5"/>
      <c r="AN693" s="5"/>
      <c r="AO693" s="5"/>
      <c r="AP693" s="5"/>
      <c r="AQ693" s="5"/>
    </row>
    <row r="694" spans="12:43" s="1" customFormat="1" x14ac:dyDescent="0.3">
      <c r="L694" s="5"/>
      <c r="AI694" s="5"/>
      <c r="AJ694" s="5"/>
      <c r="AK694" s="5"/>
      <c r="AL694" s="5"/>
      <c r="AM694" s="5"/>
      <c r="AN694" s="5"/>
      <c r="AO694" s="5"/>
      <c r="AP694" s="5"/>
      <c r="AQ694" s="5"/>
    </row>
    <row r="695" spans="12:43" s="1" customFormat="1" x14ac:dyDescent="0.3">
      <c r="L695" s="5"/>
      <c r="AI695" s="5"/>
      <c r="AJ695" s="5"/>
      <c r="AK695" s="5"/>
      <c r="AL695" s="5"/>
      <c r="AM695" s="5"/>
      <c r="AN695" s="5"/>
      <c r="AO695" s="5"/>
      <c r="AP695" s="5"/>
      <c r="AQ695" s="5"/>
    </row>
    <row r="696" spans="12:43" s="1" customFormat="1" x14ac:dyDescent="0.3">
      <c r="L696" s="5"/>
      <c r="AI696" s="5"/>
      <c r="AJ696" s="5"/>
      <c r="AK696" s="5"/>
      <c r="AL696" s="5"/>
      <c r="AM696" s="5"/>
      <c r="AN696" s="5"/>
      <c r="AO696" s="5"/>
      <c r="AP696" s="5"/>
      <c r="AQ696" s="5"/>
    </row>
    <row r="697" spans="12:43" s="1" customFormat="1" x14ac:dyDescent="0.3">
      <c r="L697" s="5"/>
      <c r="AI697" s="5"/>
      <c r="AJ697" s="5"/>
      <c r="AK697" s="5"/>
      <c r="AL697" s="5"/>
      <c r="AM697" s="5"/>
      <c r="AN697" s="5"/>
      <c r="AO697" s="5"/>
      <c r="AP697" s="5"/>
      <c r="AQ697" s="5"/>
    </row>
    <row r="698" spans="12:43" s="1" customFormat="1" x14ac:dyDescent="0.3">
      <c r="L698" s="5"/>
      <c r="AI698" s="5"/>
      <c r="AJ698" s="5"/>
      <c r="AK698" s="5"/>
      <c r="AL698" s="5"/>
      <c r="AM698" s="5"/>
      <c r="AN698" s="5"/>
      <c r="AO698" s="5"/>
      <c r="AP698" s="5"/>
      <c r="AQ698" s="5"/>
    </row>
    <row r="699" spans="12:43" s="1" customFormat="1" x14ac:dyDescent="0.3">
      <c r="L699" s="5"/>
      <c r="AI699" s="5"/>
      <c r="AJ699" s="5"/>
      <c r="AK699" s="5"/>
      <c r="AL699" s="5"/>
      <c r="AM699" s="5"/>
      <c r="AN699" s="5"/>
      <c r="AO699" s="5"/>
      <c r="AP699" s="5"/>
      <c r="AQ699" s="5"/>
    </row>
    <row r="700" spans="12:43" s="1" customFormat="1" x14ac:dyDescent="0.3">
      <c r="L700" s="5"/>
      <c r="AI700" s="5"/>
      <c r="AJ700" s="5"/>
      <c r="AK700" s="5"/>
      <c r="AL700" s="5"/>
      <c r="AM700" s="5"/>
      <c r="AN700" s="5"/>
      <c r="AO700" s="5"/>
      <c r="AP700" s="5"/>
      <c r="AQ700" s="5"/>
    </row>
    <row r="701" spans="12:43" s="1" customFormat="1" x14ac:dyDescent="0.3">
      <c r="L701" s="5"/>
      <c r="AI701" s="5"/>
      <c r="AJ701" s="5"/>
      <c r="AK701" s="5"/>
      <c r="AL701" s="5"/>
      <c r="AM701" s="5"/>
      <c r="AN701" s="5"/>
      <c r="AO701" s="5"/>
      <c r="AP701" s="5"/>
      <c r="AQ701" s="5"/>
    </row>
    <row r="702" spans="12:43" s="1" customFormat="1" x14ac:dyDescent="0.3">
      <c r="L702" s="5"/>
      <c r="AI702" s="5"/>
      <c r="AJ702" s="5"/>
      <c r="AK702" s="5"/>
      <c r="AL702" s="5"/>
      <c r="AM702" s="5"/>
      <c r="AN702" s="5"/>
      <c r="AO702" s="5"/>
      <c r="AP702" s="5"/>
      <c r="AQ702" s="5"/>
    </row>
    <row r="703" spans="12:43" s="1" customFormat="1" x14ac:dyDescent="0.3">
      <c r="L703" s="5"/>
      <c r="AI703" s="5"/>
      <c r="AJ703" s="5"/>
      <c r="AK703" s="5"/>
      <c r="AL703" s="5"/>
      <c r="AM703" s="5"/>
      <c r="AN703" s="5"/>
      <c r="AO703" s="5"/>
      <c r="AP703" s="5"/>
      <c r="AQ703" s="5"/>
    </row>
    <row r="704" spans="12:43" s="1" customFormat="1" x14ac:dyDescent="0.3">
      <c r="L704" s="5"/>
      <c r="AI704" s="5"/>
      <c r="AJ704" s="5"/>
      <c r="AK704" s="5"/>
      <c r="AL704" s="5"/>
      <c r="AM704" s="5"/>
      <c r="AN704" s="5"/>
      <c r="AO704" s="5"/>
      <c r="AP704" s="5"/>
      <c r="AQ704" s="5"/>
    </row>
    <row r="705" spans="12:43" s="1" customFormat="1" x14ac:dyDescent="0.3">
      <c r="L705" s="5"/>
      <c r="AI705" s="5"/>
      <c r="AJ705" s="5"/>
      <c r="AK705" s="5"/>
      <c r="AL705" s="5"/>
      <c r="AM705" s="5"/>
      <c r="AN705" s="5"/>
      <c r="AO705" s="5"/>
      <c r="AP705" s="5"/>
      <c r="AQ705" s="5"/>
    </row>
    <row r="706" spans="12:43" s="1" customFormat="1" x14ac:dyDescent="0.3">
      <c r="L706" s="5"/>
      <c r="AI706" s="5"/>
      <c r="AJ706" s="5"/>
      <c r="AK706" s="5"/>
      <c r="AL706" s="5"/>
      <c r="AM706" s="5"/>
      <c r="AN706" s="5"/>
      <c r="AO706" s="5"/>
      <c r="AP706" s="5"/>
      <c r="AQ706" s="5"/>
    </row>
    <row r="707" spans="12:43" s="1" customFormat="1" x14ac:dyDescent="0.3">
      <c r="L707" s="5"/>
      <c r="AI707" s="5"/>
      <c r="AJ707" s="5"/>
      <c r="AK707" s="5"/>
      <c r="AL707" s="5"/>
      <c r="AM707" s="5"/>
      <c r="AN707" s="5"/>
      <c r="AO707" s="5"/>
      <c r="AP707" s="5"/>
      <c r="AQ707" s="5"/>
    </row>
    <row r="708" spans="12:43" s="1" customFormat="1" x14ac:dyDescent="0.3">
      <c r="L708" s="5"/>
      <c r="AI708" s="5"/>
      <c r="AJ708" s="5"/>
      <c r="AK708" s="5"/>
      <c r="AL708" s="5"/>
      <c r="AM708" s="5"/>
      <c r="AN708" s="5"/>
      <c r="AO708" s="5"/>
      <c r="AP708" s="5"/>
      <c r="AQ708" s="5"/>
    </row>
    <row r="709" spans="12:43" s="1" customFormat="1" x14ac:dyDescent="0.3">
      <c r="L709" s="5"/>
      <c r="AI709" s="5"/>
      <c r="AJ709" s="5"/>
      <c r="AK709" s="5"/>
      <c r="AL709" s="5"/>
      <c r="AM709" s="5"/>
      <c r="AN709" s="5"/>
      <c r="AO709" s="5"/>
      <c r="AP709" s="5"/>
      <c r="AQ709" s="5"/>
    </row>
    <row r="710" spans="12:43" s="1" customFormat="1" x14ac:dyDescent="0.3">
      <c r="L710" s="5"/>
      <c r="AI710" s="5"/>
      <c r="AJ710" s="5"/>
      <c r="AK710" s="5"/>
      <c r="AL710" s="5"/>
      <c r="AM710" s="5"/>
      <c r="AN710" s="5"/>
      <c r="AO710" s="5"/>
      <c r="AP710" s="5"/>
      <c r="AQ710" s="5"/>
    </row>
    <row r="711" spans="12:43" s="1" customFormat="1" x14ac:dyDescent="0.3">
      <c r="L711" s="5"/>
      <c r="AI711" s="5"/>
      <c r="AJ711" s="5"/>
      <c r="AK711" s="5"/>
      <c r="AL711" s="5"/>
      <c r="AM711" s="5"/>
      <c r="AN711" s="5"/>
      <c r="AO711" s="5"/>
      <c r="AP711" s="5"/>
      <c r="AQ711" s="5"/>
    </row>
    <row r="712" spans="12:43" s="1" customFormat="1" x14ac:dyDescent="0.3">
      <c r="L712" s="5"/>
      <c r="AI712" s="5"/>
      <c r="AJ712" s="5"/>
      <c r="AK712" s="5"/>
      <c r="AL712" s="5"/>
      <c r="AM712" s="5"/>
      <c r="AN712" s="5"/>
      <c r="AO712" s="5"/>
      <c r="AP712" s="5"/>
      <c r="AQ712" s="5"/>
    </row>
    <row r="713" spans="12:43" s="1" customFormat="1" x14ac:dyDescent="0.3">
      <c r="L713" s="5"/>
      <c r="AI713" s="5"/>
      <c r="AJ713" s="5"/>
      <c r="AK713" s="5"/>
      <c r="AL713" s="5"/>
      <c r="AM713" s="5"/>
      <c r="AN713" s="5"/>
      <c r="AO713" s="5"/>
      <c r="AP713" s="5"/>
      <c r="AQ713" s="5"/>
    </row>
    <row r="714" spans="12:43" s="1" customFormat="1" x14ac:dyDescent="0.3">
      <c r="L714" s="5"/>
      <c r="AI714" s="5"/>
      <c r="AJ714" s="5"/>
      <c r="AK714" s="5"/>
      <c r="AL714" s="5"/>
      <c r="AM714" s="5"/>
      <c r="AN714" s="5"/>
      <c r="AO714" s="5"/>
      <c r="AP714" s="5"/>
      <c r="AQ714" s="5"/>
    </row>
    <row r="715" spans="12:43" s="1" customFormat="1" x14ac:dyDescent="0.3">
      <c r="L715" s="5"/>
      <c r="AI715" s="5"/>
      <c r="AJ715" s="5"/>
      <c r="AK715" s="5"/>
      <c r="AL715" s="5"/>
      <c r="AM715" s="5"/>
      <c r="AN715" s="5"/>
      <c r="AO715" s="5"/>
      <c r="AP715" s="5"/>
      <c r="AQ715" s="5"/>
    </row>
    <row r="716" spans="12:43" s="1" customFormat="1" x14ac:dyDescent="0.3">
      <c r="L716" s="5"/>
      <c r="AI716" s="5"/>
      <c r="AJ716" s="5"/>
      <c r="AK716" s="5"/>
      <c r="AL716" s="5"/>
      <c r="AM716" s="5"/>
      <c r="AN716" s="5"/>
      <c r="AO716" s="5"/>
      <c r="AP716" s="5"/>
      <c r="AQ716" s="5"/>
    </row>
    <row r="717" spans="12:43" s="1" customFormat="1" x14ac:dyDescent="0.3">
      <c r="L717" s="5"/>
      <c r="AI717" s="5"/>
      <c r="AJ717" s="5"/>
      <c r="AK717" s="5"/>
      <c r="AL717" s="5"/>
      <c r="AM717" s="5"/>
      <c r="AN717" s="5"/>
      <c r="AO717" s="5"/>
      <c r="AP717" s="5"/>
      <c r="AQ717" s="5"/>
    </row>
    <row r="718" spans="12:43" s="1" customFormat="1" x14ac:dyDescent="0.3">
      <c r="L718" s="5"/>
      <c r="AI718" s="5"/>
      <c r="AJ718" s="5"/>
      <c r="AK718" s="5"/>
      <c r="AL718" s="5"/>
      <c r="AM718" s="5"/>
      <c r="AN718" s="5"/>
      <c r="AO718" s="5"/>
      <c r="AP718" s="5"/>
      <c r="AQ718" s="5"/>
    </row>
    <row r="719" spans="12:43" s="1" customFormat="1" x14ac:dyDescent="0.3">
      <c r="L719" s="5"/>
      <c r="AI719" s="5"/>
      <c r="AJ719" s="5"/>
      <c r="AK719" s="5"/>
      <c r="AL719" s="5"/>
      <c r="AM719" s="5"/>
      <c r="AN719" s="5"/>
      <c r="AO719" s="5"/>
      <c r="AP719" s="5"/>
      <c r="AQ719" s="5"/>
    </row>
    <row r="720" spans="12:43" s="1" customFormat="1" x14ac:dyDescent="0.3">
      <c r="L720" s="5"/>
      <c r="AI720" s="5"/>
      <c r="AJ720" s="5"/>
      <c r="AK720" s="5"/>
      <c r="AL720" s="5"/>
      <c r="AM720" s="5"/>
      <c r="AN720" s="5"/>
      <c r="AO720" s="5"/>
      <c r="AP720" s="5"/>
      <c r="AQ720" s="5"/>
    </row>
    <row r="721" spans="12:43" s="1" customFormat="1" x14ac:dyDescent="0.3">
      <c r="L721" s="5"/>
      <c r="AI721" s="5"/>
      <c r="AJ721" s="5"/>
      <c r="AK721" s="5"/>
      <c r="AL721" s="5"/>
      <c r="AM721" s="5"/>
      <c r="AN721" s="5"/>
      <c r="AO721" s="5"/>
      <c r="AP721" s="5"/>
      <c r="AQ721" s="5"/>
    </row>
    <row r="722" spans="12:43" s="1" customFormat="1" x14ac:dyDescent="0.3">
      <c r="L722" s="5"/>
      <c r="AI722" s="5"/>
      <c r="AJ722" s="5"/>
      <c r="AK722" s="5"/>
      <c r="AL722" s="5"/>
      <c r="AM722" s="5"/>
      <c r="AN722" s="5"/>
      <c r="AO722" s="5"/>
      <c r="AP722" s="5"/>
      <c r="AQ722" s="5"/>
    </row>
    <row r="723" spans="12:43" s="1" customFormat="1" x14ac:dyDescent="0.3">
      <c r="L723" s="5"/>
      <c r="AI723" s="5"/>
      <c r="AJ723" s="5"/>
      <c r="AK723" s="5"/>
      <c r="AL723" s="5"/>
      <c r="AM723" s="5"/>
      <c r="AN723" s="5"/>
      <c r="AO723" s="5"/>
      <c r="AP723" s="5"/>
      <c r="AQ723" s="5"/>
    </row>
    <row r="724" spans="12:43" s="1" customFormat="1" x14ac:dyDescent="0.3">
      <c r="L724" s="5"/>
      <c r="AI724" s="5"/>
      <c r="AJ724" s="5"/>
      <c r="AK724" s="5"/>
      <c r="AL724" s="5"/>
      <c r="AM724" s="5"/>
      <c r="AN724" s="5"/>
      <c r="AO724" s="5"/>
      <c r="AP724" s="5"/>
      <c r="AQ724" s="5"/>
    </row>
    <row r="725" spans="12:43" s="1" customFormat="1" x14ac:dyDescent="0.3">
      <c r="L725" s="5"/>
      <c r="AI725" s="5"/>
      <c r="AJ725" s="5"/>
      <c r="AK725" s="5"/>
      <c r="AL725" s="5"/>
      <c r="AM725" s="5"/>
      <c r="AN725" s="5"/>
      <c r="AO725" s="5"/>
      <c r="AP725" s="5"/>
      <c r="AQ725" s="5"/>
    </row>
    <row r="726" spans="12:43" s="1" customFormat="1" x14ac:dyDescent="0.3">
      <c r="L726" s="5"/>
      <c r="AI726" s="5"/>
      <c r="AJ726" s="5"/>
      <c r="AK726" s="5"/>
      <c r="AL726" s="5"/>
      <c r="AM726" s="5"/>
      <c r="AN726" s="5"/>
      <c r="AO726" s="5"/>
      <c r="AP726" s="5"/>
      <c r="AQ726" s="5"/>
    </row>
    <row r="727" spans="12:43" s="1" customFormat="1" x14ac:dyDescent="0.3">
      <c r="L727" s="5"/>
      <c r="AI727" s="5"/>
      <c r="AJ727" s="5"/>
      <c r="AK727" s="5"/>
      <c r="AL727" s="5"/>
      <c r="AM727" s="5"/>
      <c r="AN727" s="5"/>
      <c r="AO727" s="5"/>
      <c r="AP727" s="5"/>
      <c r="AQ727" s="5"/>
    </row>
    <row r="728" spans="12:43" s="1" customFormat="1" x14ac:dyDescent="0.3">
      <c r="L728" s="5"/>
      <c r="AI728" s="5"/>
      <c r="AJ728" s="5"/>
      <c r="AK728" s="5"/>
      <c r="AL728" s="5"/>
      <c r="AM728" s="5"/>
      <c r="AN728" s="5"/>
      <c r="AO728" s="5"/>
      <c r="AP728" s="5"/>
      <c r="AQ728" s="5"/>
    </row>
    <row r="729" spans="12:43" s="1" customFormat="1" x14ac:dyDescent="0.3">
      <c r="L729" s="5"/>
      <c r="AI729" s="5"/>
      <c r="AJ729" s="5"/>
      <c r="AK729" s="5"/>
      <c r="AL729" s="5"/>
      <c r="AM729" s="5"/>
      <c r="AN729" s="5"/>
      <c r="AO729" s="5"/>
      <c r="AP729" s="5"/>
      <c r="AQ729" s="5"/>
    </row>
    <row r="730" spans="12:43" s="1" customFormat="1" x14ac:dyDescent="0.3">
      <c r="L730" s="5"/>
      <c r="AI730" s="5"/>
      <c r="AJ730" s="5"/>
      <c r="AK730" s="5"/>
      <c r="AL730" s="5"/>
      <c r="AM730" s="5"/>
      <c r="AN730" s="5"/>
      <c r="AO730" s="5"/>
      <c r="AP730" s="5"/>
      <c r="AQ730" s="5"/>
    </row>
    <row r="731" spans="12:43" s="1" customFormat="1" x14ac:dyDescent="0.3">
      <c r="L731" s="5"/>
      <c r="AI731" s="5"/>
      <c r="AJ731" s="5"/>
      <c r="AK731" s="5"/>
      <c r="AL731" s="5"/>
      <c r="AM731" s="5"/>
      <c r="AN731" s="5"/>
      <c r="AO731" s="5"/>
      <c r="AP731" s="5"/>
      <c r="AQ731" s="5"/>
    </row>
    <row r="732" spans="12:43" s="1" customFormat="1" x14ac:dyDescent="0.3">
      <c r="L732" s="5"/>
      <c r="AI732" s="5"/>
      <c r="AJ732" s="5"/>
      <c r="AK732" s="5"/>
      <c r="AL732" s="5"/>
      <c r="AM732" s="5"/>
      <c r="AN732" s="5"/>
      <c r="AO732" s="5"/>
      <c r="AP732" s="5"/>
      <c r="AQ732" s="5"/>
    </row>
    <row r="733" spans="12:43" s="1" customFormat="1" x14ac:dyDescent="0.3">
      <c r="L733" s="5"/>
      <c r="AI733" s="5"/>
      <c r="AJ733" s="5"/>
      <c r="AK733" s="5"/>
      <c r="AL733" s="5"/>
      <c r="AM733" s="5"/>
      <c r="AN733" s="5"/>
      <c r="AO733" s="5"/>
      <c r="AP733" s="5"/>
      <c r="AQ733" s="5"/>
    </row>
    <row r="734" spans="12:43" s="1" customFormat="1" x14ac:dyDescent="0.3">
      <c r="L734" s="5"/>
      <c r="AI734" s="5"/>
      <c r="AJ734" s="5"/>
      <c r="AK734" s="5"/>
      <c r="AL734" s="5"/>
      <c r="AM734" s="5"/>
      <c r="AN734" s="5"/>
      <c r="AO734" s="5"/>
      <c r="AP734" s="5"/>
      <c r="AQ734" s="5"/>
    </row>
    <row r="735" spans="12:43" s="1" customFormat="1" x14ac:dyDescent="0.3">
      <c r="L735" s="5"/>
      <c r="AI735" s="5"/>
      <c r="AJ735" s="5"/>
      <c r="AK735" s="5"/>
      <c r="AL735" s="5"/>
      <c r="AM735" s="5"/>
      <c r="AN735" s="5"/>
      <c r="AO735" s="5"/>
      <c r="AP735" s="5"/>
      <c r="AQ735" s="5"/>
    </row>
    <row r="736" spans="12:43" s="1" customFormat="1" x14ac:dyDescent="0.3">
      <c r="L736" s="5"/>
      <c r="AI736" s="5"/>
      <c r="AJ736" s="5"/>
      <c r="AK736" s="5"/>
      <c r="AL736" s="5"/>
      <c r="AM736" s="5"/>
      <c r="AN736" s="5"/>
      <c r="AO736" s="5"/>
      <c r="AP736" s="5"/>
      <c r="AQ736" s="5"/>
    </row>
    <row r="737" spans="12:43" s="1" customFormat="1" x14ac:dyDescent="0.3">
      <c r="L737" s="5"/>
      <c r="AI737" s="5"/>
      <c r="AJ737" s="5"/>
      <c r="AK737" s="5"/>
      <c r="AL737" s="5"/>
      <c r="AM737" s="5"/>
      <c r="AN737" s="5"/>
      <c r="AO737" s="5"/>
      <c r="AP737" s="5"/>
      <c r="AQ737" s="5"/>
    </row>
    <row r="738" spans="12:43" s="1" customFormat="1" x14ac:dyDescent="0.3">
      <c r="L738" s="5"/>
      <c r="AI738" s="5"/>
      <c r="AJ738" s="5"/>
      <c r="AK738" s="5"/>
      <c r="AL738" s="5"/>
      <c r="AM738" s="5"/>
      <c r="AN738" s="5"/>
      <c r="AO738" s="5"/>
      <c r="AP738" s="5"/>
      <c r="AQ738" s="5"/>
    </row>
    <row r="739" spans="12:43" s="1" customFormat="1" x14ac:dyDescent="0.3">
      <c r="L739" s="5"/>
      <c r="AI739" s="5"/>
      <c r="AJ739" s="5"/>
      <c r="AK739" s="5"/>
      <c r="AL739" s="5"/>
      <c r="AM739" s="5"/>
      <c r="AN739" s="5"/>
      <c r="AO739" s="5"/>
      <c r="AP739" s="5"/>
      <c r="AQ739" s="5"/>
    </row>
    <row r="740" spans="12:43" s="1" customFormat="1" x14ac:dyDescent="0.3">
      <c r="L740" s="5"/>
      <c r="AI740" s="5"/>
      <c r="AJ740" s="5"/>
      <c r="AK740" s="5"/>
      <c r="AL740" s="5"/>
      <c r="AM740" s="5"/>
      <c r="AN740" s="5"/>
      <c r="AO740" s="5"/>
      <c r="AP740" s="5"/>
      <c r="AQ740" s="5"/>
    </row>
    <row r="741" spans="12:43" s="1" customFormat="1" x14ac:dyDescent="0.3">
      <c r="L741" s="5"/>
      <c r="AI741" s="5"/>
      <c r="AJ741" s="5"/>
      <c r="AK741" s="5"/>
      <c r="AL741" s="5"/>
      <c r="AM741" s="5"/>
      <c r="AN741" s="5"/>
      <c r="AO741" s="5"/>
      <c r="AP741" s="5"/>
      <c r="AQ741" s="5"/>
    </row>
    <row r="742" spans="12:43" s="1" customFormat="1" x14ac:dyDescent="0.3">
      <c r="L742" s="5"/>
      <c r="AI742" s="5"/>
      <c r="AJ742" s="5"/>
      <c r="AK742" s="5"/>
      <c r="AL742" s="5"/>
      <c r="AM742" s="5"/>
      <c r="AN742" s="5"/>
      <c r="AO742" s="5"/>
      <c r="AP742" s="5"/>
      <c r="AQ742" s="5"/>
    </row>
    <row r="743" spans="12:43" s="1" customFormat="1" x14ac:dyDescent="0.3">
      <c r="L743" s="5"/>
      <c r="AI743" s="5"/>
      <c r="AJ743" s="5"/>
      <c r="AK743" s="5"/>
      <c r="AL743" s="5"/>
      <c r="AM743" s="5"/>
      <c r="AN743" s="5"/>
      <c r="AO743" s="5"/>
      <c r="AP743" s="5"/>
      <c r="AQ743" s="5"/>
    </row>
    <row r="744" spans="12:43" s="1" customFormat="1" x14ac:dyDescent="0.3">
      <c r="L744" s="5"/>
      <c r="AI744" s="5"/>
      <c r="AJ744" s="5"/>
      <c r="AK744" s="5"/>
      <c r="AL744" s="5"/>
      <c r="AM744" s="5"/>
      <c r="AN744" s="5"/>
      <c r="AO744" s="5"/>
      <c r="AP744" s="5"/>
      <c r="AQ744" s="5"/>
    </row>
    <row r="745" spans="12:43" s="1" customFormat="1" x14ac:dyDescent="0.3">
      <c r="L745" s="5"/>
      <c r="AI745" s="5"/>
      <c r="AJ745" s="5"/>
      <c r="AK745" s="5"/>
      <c r="AL745" s="5"/>
      <c r="AM745" s="5"/>
      <c r="AN745" s="5"/>
      <c r="AO745" s="5"/>
      <c r="AP745" s="5"/>
      <c r="AQ745" s="5"/>
    </row>
    <row r="746" spans="12:43" s="1" customFormat="1" x14ac:dyDescent="0.3">
      <c r="L746" s="5"/>
      <c r="AI746" s="5"/>
      <c r="AJ746" s="5"/>
      <c r="AK746" s="5"/>
      <c r="AL746" s="5"/>
      <c r="AM746" s="5"/>
      <c r="AN746" s="5"/>
      <c r="AO746" s="5"/>
      <c r="AP746" s="5"/>
      <c r="AQ746" s="5"/>
    </row>
    <row r="747" spans="12:43" s="1" customFormat="1" x14ac:dyDescent="0.3">
      <c r="L747" s="5"/>
      <c r="AI747" s="5"/>
      <c r="AJ747" s="5"/>
      <c r="AK747" s="5"/>
      <c r="AL747" s="5"/>
      <c r="AM747" s="5"/>
      <c r="AN747" s="5"/>
      <c r="AO747" s="5"/>
      <c r="AP747" s="5"/>
      <c r="AQ747" s="5"/>
    </row>
    <row r="748" spans="12:43" s="1" customFormat="1" x14ac:dyDescent="0.3">
      <c r="L748" s="5"/>
      <c r="AI748" s="5"/>
      <c r="AJ748" s="5"/>
      <c r="AK748" s="5"/>
      <c r="AL748" s="5"/>
      <c r="AM748" s="5"/>
      <c r="AN748" s="5"/>
      <c r="AO748" s="5"/>
      <c r="AP748" s="5"/>
      <c r="AQ748" s="5"/>
    </row>
    <row r="749" spans="12:43" s="1" customFormat="1" x14ac:dyDescent="0.3">
      <c r="L749" s="5"/>
      <c r="AI749" s="5"/>
      <c r="AJ749" s="5"/>
      <c r="AK749" s="5"/>
      <c r="AL749" s="5"/>
      <c r="AM749" s="5"/>
      <c r="AN749" s="5"/>
      <c r="AO749" s="5"/>
      <c r="AP749" s="5"/>
      <c r="AQ749" s="5"/>
    </row>
    <row r="750" spans="12:43" s="1" customFormat="1" x14ac:dyDescent="0.3">
      <c r="L750" s="5"/>
      <c r="AI750" s="5"/>
      <c r="AJ750" s="5"/>
      <c r="AK750" s="5"/>
      <c r="AL750" s="5"/>
      <c r="AM750" s="5"/>
      <c r="AN750" s="5"/>
      <c r="AO750" s="5"/>
      <c r="AP750" s="5"/>
      <c r="AQ750" s="5"/>
    </row>
    <row r="751" spans="12:43" s="1" customFormat="1" x14ac:dyDescent="0.3">
      <c r="L751" s="5"/>
      <c r="AI751" s="5"/>
      <c r="AJ751" s="5"/>
      <c r="AK751" s="5"/>
      <c r="AL751" s="5"/>
      <c r="AM751" s="5"/>
      <c r="AN751" s="5"/>
      <c r="AO751" s="5"/>
      <c r="AP751" s="5"/>
      <c r="AQ751" s="5"/>
    </row>
    <row r="752" spans="12:43" s="1" customFormat="1" x14ac:dyDescent="0.3">
      <c r="L752" s="5"/>
      <c r="AI752" s="5"/>
      <c r="AJ752" s="5"/>
      <c r="AK752" s="5"/>
      <c r="AL752" s="5"/>
      <c r="AM752" s="5"/>
      <c r="AN752" s="5"/>
      <c r="AO752" s="5"/>
      <c r="AP752" s="5"/>
      <c r="AQ752" s="5"/>
    </row>
    <row r="753" spans="12:43" s="1" customFormat="1" x14ac:dyDescent="0.3">
      <c r="L753" s="5"/>
      <c r="AI753" s="5"/>
      <c r="AJ753" s="5"/>
      <c r="AK753" s="5"/>
      <c r="AL753" s="5"/>
      <c r="AM753" s="5"/>
      <c r="AN753" s="5"/>
      <c r="AO753" s="5"/>
      <c r="AP753" s="5"/>
      <c r="AQ753" s="5"/>
    </row>
    <row r="754" spans="12:43" s="1" customFormat="1" x14ac:dyDescent="0.3">
      <c r="L754" s="5"/>
      <c r="AI754" s="5"/>
      <c r="AJ754" s="5"/>
      <c r="AK754" s="5"/>
      <c r="AL754" s="5"/>
      <c r="AM754" s="5"/>
      <c r="AN754" s="5"/>
      <c r="AO754" s="5"/>
      <c r="AP754" s="5"/>
      <c r="AQ754" s="5"/>
    </row>
    <row r="755" spans="12:43" s="1" customFormat="1" x14ac:dyDescent="0.3">
      <c r="L755" s="5"/>
      <c r="AI755" s="5"/>
      <c r="AJ755" s="5"/>
      <c r="AK755" s="5"/>
      <c r="AL755" s="5"/>
      <c r="AM755" s="5"/>
      <c r="AN755" s="5"/>
      <c r="AO755" s="5"/>
      <c r="AP755" s="5"/>
      <c r="AQ755" s="5"/>
    </row>
    <row r="756" spans="12:43" s="1" customFormat="1" x14ac:dyDescent="0.3">
      <c r="L756" s="5"/>
      <c r="AI756" s="5"/>
      <c r="AJ756" s="5"/>
      <c r="AK756" s="5"/>
      <c r="AL756" s="5"/>
      <c r="AM756" s="5"/>
      <c r="AN756" s="5"/>
      <c r="AO756" s="5"/>
      <c r="AP756" s="5"/>
      <c r="AQ756" s="5"/>
    </row>
    <row r="757" spans="12:43" s="1" customFormat="1" x14ac:dyDescent="0.3">
      <c r="L757" s="5"/>
      <c r="AI757" s="5"/>
      <c r="AJ757" s="5"/>
      <c r="AK757" s="5"/>
      <c r="AL757" s="5"/>
      <c r="AM757" s="5"/>
      <c r="AN757" s="5"/>
      <c r="AO757" s="5"/>
      <c r="AP757" s="5"/>
      <c r="AQ757" s="5"/>
    </row>
    <row r="758" spans="12:43" s="1" customFormat="1" x14ac:dyDescent="0.3">
      <c r="L758" s="5"/>
      <c r="AI758" s="5"/>
      <c r="AJ758" s="5"/>
      <c r="AK758" s="5"/>
      <c r="AL758" s="5"/>
      <c r="AM758" s="5"/>
      <c r="AN758" s="5"/>
      <c r="AO758" s="5"/>
      <c r="AP758" s="5"/>
      <c r="AQ758" s="5"/>
    </row>
    <row r="759" spans="12:43" s="1" customFormat="1" x14ac:dyDescent="0.3">
      <c r="L759" s="5"/>
      <c r="AI759" s="5"/>
      <c r="AJ759" s="5"/>
      <c r="AK759" s="5"/>
      <c r="AL759" s="5"/>
      <c r="AM759" s="5"/>
      <c r="AN759" s="5"/>
      <c r="AO759" s="5"/>
      <c r="AP759" s="5"/>
      <c r="AQ759" s="5"/>
    </row>
    <row r="760" spans="12:43" s="1" customFormat="1" x14ac:dyDescent="0.3">
      <c r="L760" s="5"/>
      <c r="AI760" s="5"/>
      <c r="AJ760" s="5"/>
      <c r="AK760" s="5"/>
      <c r="AL760" s="5"/>
      <c r="AM760" s="5"/>
      <c r="AN760" s="5"/>
      <c r="AO760" s="5"/>
      <c r="AP760" s="5"/>
      <c r="AQ760" s="5"/>
    </row>
    <row r="761" spans="12:43" s="1" customFormat="1" x14ac:dyDescent="0.3">
      <c r="L761" s="5"/>
      <c r="AI761" s="5"/>
      <c r="AJ761" s="5"/>
      <c r="AK761" s="5"/>
      <c r="AL761" s="5"/>
      <c r="AM761" s="5"/>
      <c r="AN761" s="5"/>
      <c r="AO761" s="5"/>
      <c r="AP761" s="5"/>
      <c r="AQ761" s="5"/>
    </row>
    <row r="762" spans="12:43" s="1" customFormat="1" x14ac:dyDescent="0.3">
      <c r="L762" s="5"/>
      <c r="AI762" s="5"/>
      <c r="AJ762" s="5"/>
      <c r="AK762" s="5"/>
      <c r="AL762" s="5"/>
      <c r="AM762" s="5"/>
      <c r="AN762" s="5"/>
      <c r="AO762" s="5"/>
      <c r="AP762" s="5"/>
      <c r="AQ762" s="5"/>
    </row>
    <row r="763" spans="12:43" s="1" customFormat="1" x14ac:dyDescent="0.3">
      <c r="L763" s="5"/>
      <c r="AI763" s="5"/>
      <c r="AJ763" s="5"/>
      <c r="AK763" s="5"/>
      <c r="AL763" s="5"/>
      <c r="AM763" s="5"/>
      <c r="AN763" s="5"/>
      <c r="AO763" s="5"/>
      <c r="AP763" s="5"/>
      <c r="AQ763" s="5"/>
    </row>
    <row r="764" spans="12:43" s="1" customFormat="1" x14ac:dyDescent="0.3">
      <c r="L764" s="5"/>
      <c r="AI764" s="5"/>
      <c r="AJ764" s="5"/>
      <c r="AK764" s="5"/>
      <c r="AL764" s="5"/>
      <c r="AM764" s="5"/>
      <c r="AN764" s="5"/>
      <c r="AO764" s="5"/>
      <c r="AP764" s="5"/>
      <c r="AQ764" s="5"/>
    </row>
    <row r="765" spans="12:43" s="1" customFormat="1" x14ac:dyDescent="0.3">
      <c r="L765" s="5"/>
      <c r="AI765" s="5"/>
      <c r="AJ765" s="5"/>
      <c r="AK765" s="5"/>
      <c r="AL765" s="5"/>
      <c r="AM765" s="5"/>
      <c r="AN765" s="5"/>
      <c r="AO765" s="5"/>
      <c r="AP765" s="5"/>
      <c r="AQ765" s="5"/>
    </row>
    <row r="766" spans="12:43" s="1" customFormat="1" x14ac:dyDescent="0.3">
      <c r="L766" s="5"/>
      <c r="AI766" s="5"/>
      <c r="AJ766" s="5"/>
      <c r="AK766" s="5"/>
      <c r="AL766" s="5"/>
      <c r="AM766" s="5"/>
      <c r="AN766" s="5"/>
      <c r="AO766" s="5"/>
      <c r="AP766" s="5"/>
      <c r="AQ766" s="5"/>
    </row>
    <row r="767" spans="12:43" s="1" customFormat="1" x14ac:dyDescent="0.3">
      <c r="L767" s="5"/>
      <c r="AI767" s="5"/>
      <c r="AJ767" s="5"/>
      <c r="AK767" s="5"/>
      <c r="AL767" s="5"/>
      <c r="AM767" s="5"/>
      <c r="AN767" s="5"/>
      <c r="AO767" s="5"/>
      <c r="AP767" s="5"/>
      <c r="AQ767" s="5"/>
    </row>
    <row r="768" spans="12:43" s="1" customFormat="1" x14ac:dyDescent="0.3">
      <c r="L768" s="5"/>
      <c r="AI768" s="5"/>
      <c r="AJ768" s="5"/>
      <c r="AK768" s="5"/>
      <c r="AL768" s="5"/>
      <c r="AM768" s="5"/>
      <c r="AN768" s="5"/>
      <c r="AO768" s="5"/>
      <c r="AP768" s="5"/>
      <c r="AQ768" s="5"/>
    </row>
    <row r="769" spans="12:43" s="1" customFormat="1" x14ac:dyDescent="0.3">
      <c r="L769" s="5"/>
      <c r="AI769" s="5"/>
      <c r="AJ769" s="5"/>
      <c r="AK769" s="5"/>
      <c r="AL769" s="5"/>
      <c r="AM769" s="5"/>
      <c r="AN769" s="5"/>
      <c r="AO769" s="5"/>
      <c r="AP769" s="5"/>
      <c r="AQ769" s="5"/>
    </row>
    <row r="770" spans="12:43" s="1" customFormat="1" x14ac:dyDescent="0.3">
      <c r="L770" s="5"/>
      <c r="AI770" s="5"/>
      <c r="AJ770" s="5"/>
      <c r="AK770" s="5"/>
      <c r="AL770" s="5"/>
      <c r="AM770" s="5"/>
      <c r="AN770" s="5"/>
      <c r="AO770" s="5"/>
      <c r="AP770" s="5"/>
      <c r="AQ770" s="5"/>
    </row>
    <row r="771" spans="12:43" s="1" customFormat="1" x14ac:dyDescent="0.3">
      <c r="L771" s="5"/>
      <c r="AI771" s="5"/>
      <c r="AJ771" s="5"/>
      <c r="AK771" s="5"/>
      <c r="AL771" s="5"/>
      <c r="AM771" s="5"/>
      <c r="AN771" s="5"/>
      <c r="AO771" s="5"/>
      <c r="AP771" s="5"/>
      <c r="AQ771" s="5"/>
    </row>
    <row r="772" spans="12:43" s="1" customFormat="1" x14ac:dyDescent="0.3">
      <c r="L772" s="5"/>
      <c r="AI772" s="5"/>
      <c r="AJ772" s="5"/>
      <c r="AK772" s="5"/>
      <c r="AL772" s="5"/>
      <c r="AM772" s="5"/>
      <c r="AN772" s="5"/>
      <c r="AO772" s="5"/>
      <c r="AP772" s="5"/>
      <c r="AQ772" s="5"/>
    </row>
    <row r="773" spans="12:43" s="1" customFormat="1" x14ac:dyDescent="0.3">
      <c r="L773" s="5"/>
      <c r="AI773" s="5"/>
      <c r="AJ773" s="5"/>
      <c r="AK773" s="5"/>
      <c r="AL773" s="5"/>
      <c r="AM773" s="5"/>
      <c r="AN773" s="5"/>
      <c r="AO773" s="5"/>
      <c r="AP773" s="5"/>
      <c r="AQ773" s="5"/>
    </row>
    <row r="774" spans="12:43" s="1" customFormat="1" x14ac:dyDescent="0.3">
      <c r="L774" s="5"/>
      <c r="AI774" s="5"/>
      <c r="AJ774" s="5"/>
      <c r="AK774" s="5"/>
      <c r="AL774" s="5"/>
      <c r="AM774" s="5"/>
      <c r="AN774" s="5"/>
      <c r="AO774" s="5"/>
      <c r="AP774" s="5"/>
      <c r="AQ774" s="5"/>
    </row>
    <row r="775" spans="12:43" s="1" customFormat="1" x14ac:dyDescent="0.3">
      <c r="L775" s="5"/>
      <c r="AI775" s="5"/>
      <c r="AJ775" s="5"/>
      <c r="AK775" s="5"/>
      <c r="AL775" s="5"/>
      <c r="AM775" s="5"/>
      <c r="AN775" s="5"/>
      <c r="AO775" s="5"/>
      <c r="AP775" s="5"/>
      <c r="AQ775" s="5"/>
    </row>
    <row r="776" spans="12:43" s="1" customFormat="1" x14ac:dyDescent="0.3">
      <c r="L776" s="5"/>
      <c r="AI776" s="5"/>
      <c r="AJ776" s="5"/>
      <c r="AK776" s="5"/>
      <c r="AL776" s="5"/>
      <c r="AM776" s="5"/>
      <c r="AN776" s="5"/>
      <c r="AO776" s="5"/>
      <c r="AP776" s="5"/>
      <c r="AQ776" s="5"/>
    </row>
    <row r="777" spans="12:43" s="1" customFormat="1" x14ac:dyDescent="0.3">
      <c r="L777" s="5"/>
      <c r="AI777" s="5"/>
      <c r="AJ777" s="5"/>
      <c r="AK777" s="5"/>
      <c r="AL777" s="5"/>
      <c r="AM777" s="5"/>
      <c r="AN777" s="5"/>
      <c r="AO777" s="5"/>
      <c r="AP777" s="5"/>
      <c r="AQ777" s="5"/>
    </row>
    <row r="778" spans="12:43" s="1" customFormat="1" x14ac:dyDescent="0.3">
      <c r="L778" s="5"/>
      <c r="AI778" s="5"/>
      <c r="AJ778" s="5"/>
      <c r="AK778" s="5"/>
      <c r="AL778" s="5"/>
      <c r="AM778" s="5"/>
      <c r="AN778" s="5"/>
      <c r="AO778" s="5"/>
      <c r="AP778" s="5"/>
      <c r="AQ778" s="5"/>
    </row>
    <row r="779" spans="12:43" s="1" customFormat="1" x14ac:dyDescent="0.3">
      <c r="L779" s="5"/>
      <c r="AI779" s="5"/>
      <c r="AJ779" s="5"/>
      <c r="AK779" s="5"/>
      <c r="AL779" s="5"/>
      <c r="AM779" s="5"/>
      <c r="AN779" s="5"/>
      <c r="AO779" s="5"/>
      <c r="AP779" s="5"/>
      <c r="AQ779" s="5"/>
    </row>
    <row r="780" spans="12:43" s="1" customFormat="1" x14ac:dyDescent="0.3">
      <c r="L780" s="5"/>
      <c r="AI780" s="5"/>
      <c r="AJ780" s="5"/>
      <c r="AK780" s="5"/>
      <c r="AL780" s="5"/>
      <c r="AM780" s="5"/>
      <c r="AN780" s="5"/>
      <c r="AO780" s="5"/>
      <c r="AP780" s="5"/>
      <c r="AQ780" s="5"/>
    </row>
    <row r="781" spans="12:43" s="1" customFormat="1" x14ac:dyDescent="0.3">
      <c r="L781" s="5"/>
      <c r="AI781" s="5"/>
      <c r="AJ781" s="5"/>
      <c r="AK781" s="5"/>
      <c r="AL781" s="5"/>
      <c r="AM781" s="5"/>
      <c r="AN781" s="5"/>
      <c r="AO781" s="5"/>
      <c r="AP781" s="5"/>
      <c r="AQ781" s="5"/>
    </row>
    <row r="782" spans="12:43" s="1" customFormat="1" x14ac:dyDescent="0.3">
      <c r="L782" s="5"/>
      <c r="AI782" s="5"/>
      <c r="AJ782" s="5"/>
      <c r="AK782" s="5"/>
      <c r="AL782" s="5"/>
      <c r="AM782" s="5"/>
      <c r="AN782" s="5"/>
      <c r="AO782" s="5"/>
      <c r="AP782" s="5"/>
      <c r="AQ782" s="5"/>
    </row>
    <row r="783" spans="12:43" s="1" customFormat="1" x14ac:dyDescent="0.3">
      <c r="L783" s="5"/>
      <c r="AI783" s="5"/>
      <c r="AJ783" s="5"/>
      <c r="AK783" s="5"/>
      <c r="AL783" s="5"/>
      <c r="AM783" s="5"/>
      <c r="AN783" s="5"/>
      <c r="AO783" s="5"/>
      <c r="AP783" s="5"/>
      <c r="AQ783" s="5"/>
    </row>
    <row r="784" spans="12:43" s="1" customFormat="1" x14ac:dyDescent="0.3">
      <c r="L784" s="5"/>
      <c r="AI784" s="5"/>
      <c r="AJ784" s="5"/>
      <c r="AK784" s="5"/>
      <c r="AL784" s="5"/>
      <c r="AM784" s="5"/>
      <c r="AN784" s="5"/>
      <c r="AO784" s="5"/>
      <c r="AP784" s="5"/>
      <c r="AQ784" s="5"/>
    </row>
    <row r="785" spans="12:43" s="1" customFormat="1" x14ac:dyDescent="0.3">
      <c r="L785" s="5"/>
      <c r="AI785" s="5"/>
      <c r="AJ785" s="5"/>
      <c r="AK785" s="5"/>
      <c r="AL785" s="5"/>
      <c r="AM785" s="5"/>
      <c r="AN785" s="5"/>
      <c r="AO785" s="5"/>
      <c r="AP785" s="5"/>
      <c r="AQ785" s="5"/>
    </row>
    <row r="786" spans="12:43" s="1" customFormat="1" x14ac:dyDescent="0.3">
      <c r="L786" s="5"/>
      <c r="AI786" s="5"/>
      <c r="AJ786" s="5"/>
      <c r="AK786" s="5"/>
      <c r="AL786" s="5"/>
      <c r="AM786" s="5"/>
      <c r="AN786" s="5"/>
      <c r="AO786" s="5"/>
      <c r="AP786" s="5"/>
      <c r="AQ786" s="5"/>
    </row>
    <row r="787" spans="12:43" s="1" customFormat="1" x14ac:dyDescent="0.3">
      <c r="L787" s="5"/>
      <c r="AI787" s="5"/>
      <c r="AJ787" s="5"/>
      <c r="AK787" s="5"/>
      <c r="AL787" s="5"/>
      <c r="AM787" s="5"/>
      <c r="AN787" s="5"/>
      <c r="AO787" s="5"/>
      <c r="AP787" s="5"/>
      <c r="AQ787" s="5"/>
    </row>
    <row r="788" spans="12:43" s="1" customFormat="1" x14ac:dyDescent="0.3">
      <c r="L788" s="5"/>
      <c r="AI788" s="5"/>
      <c r="AJ788" s="5"/>
      <c r="AK788" s="5"/>
      <c r="AL788" s="5"/>
      <c r="AM788" s="5"/>
      <c r="AN788" s="5"/>
      <c r="AO788" s="5"/>
      <c r="AP788" s="5"/>
      <c r="AQ788" s="5"/>
    </row>
    <row r="789" spans="12:43" s="1" customFormat="1" x14ac:dyDescent="0.3">
      <c r="L789" s="5"/>
      <c r="AI789" s="5"/>
      <c r="AJ789" s="5"/>
      <c r="AK789" s="5"/>
      <c r="AL789" s="5"/>
      <c r="AM789" s="5"/>
      <c r="AN789" s="5"/>
      <c r="AO789" s="5"/>
      <c r="AP789" s="5"/>
      <c r="AQ789" s="5"/>
    </row>
    <row r="790" spans="12:43" s="1" customFormat="1" x14ac:dyDescent="0.3">
      <c r="L790" s="5"/>
      <c r="AI790" s="5"/>
      <c r="AJ790" s="5"/>
      <c r="AK790" s="5"/>
      <c r="AL790" s="5"/>
      <c r="AM790" s="5"/>
      <c r="AN790" s="5"/>
      <c r="AO790" s="5"/>
      <c r="AP790" s="5"/>
      <c r="AQ790" s="5"/>
    </row>
    <row r="791" spans="12:43" s="1" customFormat="1" x14ac:dyDescent="0.3">
      <c r="L791" s="5"/>
      <c r="AI791" s="5"/>
      <c r="AJ791" s="5"/>
      <c r="AK791" s="5"/>
      <c r="AL791" s="5"/>
      <c r="AM791" s="5"/>
      <c r="AN791" s="5"/>
      <c r="AO791" s="5"/>
      <c r="AP791" s="5"/>
      <c r="AQ791" s="5"/>
    </row>
    <row r="792" spans="12:43" s="1" customFormat="1" x14ac:dyDescent="0.3">
      <c r="L792" s="5"/>
      <c r="AI792" s="5"/>
      <c r="AJ792" s="5"/>
      <c r="AK792" s="5"/>
      <c r="AL792" s="5"/>
      <c r="AM792" s="5"/>
      <c r="AN792" s="5"/>
      <c r="AO792" s="5"/>
      <c r="AP792" s="5"/>
      <c r="AQ792" s="5"/>
    </row>
    <row r="793" spans="12:43" s="1" customFormat="1" x14ac:dyDescent="0.3">
      <c r="L793" s="5"/>
      <c r="AI793" s="5"/>
      <c r="AJ793" s="5"/>
      <c r="AK793" s="5"/>
      <c r="AL793" s="5"/>
      <c r="AM793" s="5"/>
      <c r="AN793" s="5"/>
      <c r="AO793" s="5"/>
      <c r="AP793" s="5"/>
      <c r="AQ793" s="5"/>
    </row>
    <row r="794" spans="12:43" s="1" customFormat="1" x14ac:dyDescent="0.3">
      <c r="L794" s="5"/>
      <c r="AI794" s="5"/>
      <c r="AJ794" s="5"/>
      <c r="AK794" s="5"/>
      <c r="AL794" s="5"/>
      <c r="AM794" s="5"/>
      <c r="AN794" s="5"/>
      <c r="AO794" s="5"/>
      <c r="AP794" s="5"/>
      <c r="AQ794" s="5"/>
    </row>
    <row r="795" spans="12:43" s="1" customFormat="1" x14ac:dyDescent="0.3">
      <c r="L795" s="5"/>
      <c r="AI795" s="5"/>
      <c r="AJ795" s="5"/>
      <c r="AK795" s="5"/>
      <c r="AL795" s="5"/>
      <c r="AM795" s="5"/>
      <c r="AN795" s="5"/>
      <c r="AO795" s="5"/>
      <c r="AP795" s="5"/>
      <c r="AQ795" s="5"/>
    </row>
    <row r="796" spans="12:43" s="1" customFormat="1" x14ac:dyDescent="0.3">
      <c r="L796" s="5"/>
      <c r="AI796" s="5"/>
      <c r="AJ796" s="5"/>
      <c r="AK796" s="5"/>
      <c r="AL796" s="5"/>
      <c r="AM796" s="5"/>
      <c r="AN796" s="5"/>
      <c r="AO796" s="5"/>
      <c r="AP796" s="5"/>
      <c r="AQ796" s="5"/>
    </row>
    <row r="797" spans="12:43" s="1" customFormat="1" x14ac:dyDescent="0.3">
      <c r="L797" s="5"/>
      <c r="AI797" s="5"/>
      <c r="AJ797" s="5"/>
      <c r="AK797" s="5"/>
      <c r="AL797" s="5"/>
      <c r="AM797" s="5"/>
      <c r="AN797" s="5"/>
      <c r="AO797" s="5"/>
      <c r="AP797" s="5"/>
      <c r="AQ797" s="5"/>
    </row>
    <row r="798" spans="12:43" s="1" customFormat="1" x14ac:dyDescent="0.3">
      <c r="L798" s="5"/>
      <c r="AI798" s="5"/>
      <c r="AJ798" s="5"/>
      <c r="AK798" s="5"/>
      <c r="AL798" s="5"/>
      <c r="AM798" s="5"/>
      <c r="AN798" s="5"/>
      <c r="AO798" s="5"/>
      <c r="AP798" s="5"/>
      <c r="AQ798" s="5"/>
    </row>
    <row r="799" spans="12:43" s="1" customFormat="1" x14ac:dyDescent="0.3">
      <c r="L799" s="5"/>
      <c r="AI799" s="5"/>
      <c r="AJ799" s="5"/>
      <c r="AK799" s="5"/>
      <c r="AL799" s="5"/>
      <c r="AM799" s="5"/>
      <c r="AN799" s="5"/>
      <c r="AO799" s="5"/>
      <c r="AP799" s="5"/>
      <c r="AQ799" s="5"/>
    </row>
    <row r="800" spans="12:43" s="1" customFormat="1" x14ac:dyDescent="0.3">
      <c r="L800" s="5"/>
      <c r="AI800" s="5"/>
      <c r="AJ800" s="5"/>
      <c r="AK800" s="5"/>
      <c r="AL800" s="5"/>
      <c r="AM800" s="5"/>
      <c r="AN800" s="5"/>
      <c r="AO800" s="5"/>
      <c r="AP800" s="5"/>
      <c r="AQ800" s="5"/>
    </row>
    <row r="801" spans="12:43" s="1" customFormat="1" x14ac:dyDescent="0.3">
      <c r="L801" s="5"/>
      <c r="AI801" s="5"/>
      <c r="AJ801" s="5"/>
      <c r="AK801" s="5"/>
      <c r="AL801" s="5"/>
      <c r="AM801" s="5"/>
      <c r="AN801" s="5"/>
      <c r="AO801" s="5"/>
      <c r="AP801" s="5"/>
      <c r="AQ801" s="5"/>
    </row>
    <row r="802" spans="12:43" s="1" customFormat="1" x14ac:dyDescent="0.3">
      <c r="L802" s="5"/>
      <c r="AI802" s="5"/>
      <c r="AJ802" s="5"/>
      <c r="AK802" s="5"/>
      <c r="AL802" s="5"/>
      <c r="AM802" s="5"/>
      <c r="AN802" s="5"/>
      <c r="AO802" s="5"/>
      <c r="AP802" s="5"/>
      <c r="AQ802" s="5"/>
    </row>
    <row r="803" spans="12:43" s="1" customFormat="1" x14ac:dyDescent="0.3">
      <c r="L803" s="5"/>
      <c r="AI803" s="5"/>
      <c r="AJ803" s="5"/>
      <c r="AK803" s="5"/>
      <c r="AL803" s="5"/>
      <c r="AM803" s="5"/>
      <c r="AN803" s="5"/>
      <c r="AO803" s="5"/>
      <c r="AP803" s="5"/>
      <c r="AQ803" s="5"/>
    </row>
    <row r="804" spans="12:43" s="1" customFormat="1" x14ac:dyDescent="0.3">
      <c r="L804" s="5"/>
      <c r="AI804" s="5"/>
      <c r="AJ804" s="5"/>
      <c r="AK804" s="5"/>
      <c r="AL804" s="5"/>
      <c r="AM804" s="5"/>
      <c r="AN804" s="5"/>
      <c r="AO804" s="5"/>
      <c r="AP804" s="5"/>
      <c r="AQ804" s="5"/>
    </row>
    <row r="805" spans="12:43" s="1" customFormat="1" x14ac:dyDescent="0.3">
      <c r="L805" s="5"/>
      <c r="AI805" s="5"/>
      <c r="AJ805" s="5"/>
      <c r="AK805" s="5"/>
      <c r="AL805" s="5"/>
      <c r="AM805" s="5"/>
      <c r="AN805" s="5"/>
      <c r="AO805" s="5"/>
      <c r="AP805" s="5"/>
      <c r="AQ805" s="5"/>
    </row>
    <row r="806" spans="12:43" s="1" customFormat="1" x14ac:dyDescent="0.3">
      <c r="L806" s="5"/>
      <c r="AI806" s="5"/>
      <c r="AJ806" s="5"/>
      <c r="AK806" s="5"/>
      <c r="AL806" s="5"/>
      <c r="AM806" s="5"/>
      <c r="AN806" s="5"/>
      <c r="AO806" s="5"/>
      <c r="AP806" s="5"/>
      <c r="AQ806" s="5"/>
    </row>
    <row r="807" spans="12:43" s="1" customFormat="1" x14ac:dyDescent="0.3">
      <c r="L807" s="5"/>
      <c r="AI807" s="5"/>
      <c r="AJ807" s="5"/>
      <c r="AK807" s="5"/>
      <c r="AL807" s="5"/>
      <c r="AM807" s="5"/>
      <c r="AN807" s="5"/>
      <c r="AO807" s="5"/>
      <c r="AP807" s="5"/>
      <c r="AQ807" s="5"/>
    </row>
    <row r="808" spans="12:43" s="1" customFormat="1" x14ac:dyDescent="0.3">
      <c r="L808" s="5"/>
      <c r="AI808" s="5"/>
      <c r="AJ808" s="5"/>
      <c r="AK808" s="5"/>
      <c r="AL808" s="5"/>
      <c r="AM808" s="5"/>
      <c r="AN808" s="5"/>
      <c r="AO808" s="5"/>
      <c r="AP808" s="5"/>
      <c r="AQ808" s="5"/>
    </row>
    <row r="809" spans="12:43" s="1" customFormat="1" x14ac:dyDescent="0.3">
      <c r="L809" s="5"/>
      <c r="AI809" s="5"/>
      <c r="AJ809" s="5"/>
      <c r="AK809" s="5"/>
      <c r="AL809" s="5"/>
      <c r="AM809" s="5"/>
      <c r="AN809" s="5"/>
      <c r="AO809" s="5"/>
      <c r="AP809" s="5"/>
      <c r="AQ809" s="5"/>
    </row>
    <row r="810" spans="12:43" s="1" customFormat="1" x14ac:dyDescent="0.3">
      <c r="L810" s="5"/>
      <c r="AI810" s="5"/>
      <c r="AJ810" s="5"/>
      <c r="AK810" s="5"/>
      <c r="AL810" s="5"/>
      <c r="AM810" s="5"/>
      <c r="AN810" s="5"/>
      <c r="AO810" s="5"/>
      <c r="AP810" s="5"/>
      <c r="AQ810" s="5"/>
    </row>
    <row r="811" spans="12:43" s="1" customFormat="1" x14ac:dyDescent="0.3">
      <c r="L811" s="5"/>
      <c r="AI811" s="5"/>
      <c r="AJ811" s="5"/>
      <c r="AK811" s="5"/>
      <c r="AL811" s="5"/>
      <c r="AM811" s="5"/>
      <c r="AN811" s="5"/>
      <c r="AO811" s="5"/>
      <c r="AP811" s="5"/>
      <c r="AQ811" s="5"/>
    </row>
    <row r="812" spans="12:43" s="1" customFormat="1" x14ac:dyDescent="0.3">
      <c r="L812" s="5"/>
      <c r="AI812" s="5"/>
      <c r="AJ812" s="5"/>
      <c r="AK812" s="5"/>
      <c r="AL812" s="5"/>
      <c r="AM812" s="5"/>
      <c r="AN812" s="5"/>
      <c r="AO812" s="5"/>
      <c r="AP812" s="5"/>
      <c r="AQ812" s="5"/>
    </row>
    <row r="813" spans="12:43" s="1" customFormat="1" x14ac:dyDescent="0.3">
      <c r="L813" s="5"/>
      <c r="AI813" s="5"/>
      <c r="AJ813" s="5"/>
      <c r="AK813" s="5"/>
      <c r="AL813" s="5"/>
      <c r="AM813" s="5"/>
      <c r="AN813" s="5"/>
      <c r="AO813" s="5"/>
      <c r="AP813" s="5"/>
      <c r="AQ813" s="5"/>
    </row>
    <row r="814" spans="12:43" s="1" customFormat="1" x14ac:dyDescent="0.3">
      <c r="L814" s="5"/>
      <c r="AI814" s="5"/>
      <c r="AJ814" s="5"/>
      <c r="AK814" s="5"/>
      <c r="AL814" s="5"/>
      <c r="AM814" s="5"/>
      <c r="AN814" s="5"/>
      <c r="AO814" s="5"/>
      <c r="AP814" s="5"/>
      <c r="AQ814" s="5"/>
    </row>
    <row r="815" spans="12:43" s="1" customFormat="1" x14ac:dyDescent="0.3">
      <c r="L815" s="5"/>
      <c r="AI815" s="5"/>
      <c r="AJ815" s="5"/>
      <c r="AK815" s="5"/>
      <c r="AL815" s="5"/>
      <c r="AM815" s="5"/>
      <c r="AN815" s="5"/>
      <c r="AO815" s="5"/>
      <c r="AP815" s="5"/>
      <c r="AQ815" s="5"/>
    </row>
    <row r="816" spans="12:43" s="1" customFormat="1" x14ac:dyDescent="0.3">
      <c r="L816" s="5"/>
      <c r="AI816" s="5"/>
      <c r="AJ816" s="5"/>
      <c r="AK816" s="5"/>
      <c r="AL816" s="5"/>
      <c r="AM816" s="5"/>
      <c r="AN816" s="5"/>
      <c r="AO816" s="5"/>
      <c r="AP816" s="5"/>
      <c r="AQ816" s="5"/>
    </row>
    <row r="817" spans="12:43" s="1" customFormat="1" x14ac:dyDescent="0.3">
      <c r="L817" s="5"/>
      <c r="AI817" s="5"/>
      <c r="AJ817" s="5"/>
      <c r="AK817" s="5"/>
      <c r="AL817" s="5"/>
      <c r="AM817" s="5"/>
      <c r="AN817" s="5"/>
      <c r="AO817" s="5"/>
      <c r="AP817" s="5"/>
      <c r="AQ817" s="5"/>
    </row>
    <row r="818" spans="12:43" s="1" customFormat="1" x14ac:dyDescent="0.3">
      <c r="L818" s="5"/>
      <c r="AI818" s="5"/>
      <c r="AJ818" s="5"/>
      <c r="AK818" s="5"/>
      <c r="AL818" s="5"/>
      <c r="AM818" s="5"/>
      <c r="AN818" s="5"/>
      <c r="AO818" s="5"/>
      <c r="AP818" s="5"/>
      <c r="AQ818" s="5"/>
    </row>
    <row r="819" spans="12:43" s="1" customFormat="1" x14ac:dyDescent="0.3">
      <c r="L819" s="5"/>
      <c r="AI819" s="5"/>
      <c r="AJ819" s="5"/>
      <c r="AK819" s="5"/>
      <c r="AL819" s="5"/>
      <c r="AM819" s="5"/>
      <c r="AN819" s="5"/>
      <c r="AO819" s="5"/>
      <c r="AP819" s="5"/>
      <c r="AQ819" s="5"/>
    </row>
    <row r="820" spans="12:43" s="1" customFormat="1" x14ac:dyDescent="0.3">
      <c r="L820" s="5"/>
      <c r="AI820" s="5"/>
      <c r="AJ820" s="5"/>
      <c r="AK820" s="5"/>
      <c r="AL820" s="5"/>
      <c r="AM820" s="5"/>
      <c r="AN820" s="5"/>
      <c r="AO820" s="5"/>
      <c r="AP820" s="5"/>
      <c r="AQ820" s="5"/>
    </row>
    <row r="821" spans="12:43" s="1" customFormat="1" x14ac:dyDescent="0.3">
      <c r="L821" s="5"/>
      <c r="AI821" s="5"/>
      <c r="AJ821" s="5"/>
      <c r="AK821" s="5"/>
      <c r="AL821" s="5"/>
      <c r="AM821" s="5"/>
      <c r="AN821" s="5"/>
      <c r="AO821" s="5"/>
      <c r="AP821" s="5"/>
      <c r="AQ821" s="5"/>
    </row>
    <row r="822" spans="12:43" s="1" customFormat="1" x14ac:dyDescent="0.3">
      <c r="L822" s="5"/>
      <c r="AI822" s="5"/>
      <c r="AJ822" s="5"/>
      <c r="AK822" s="5"/>
      <c r="AL822" s="5"/>
      <c r="AM822" s="5"/>
      <c r="AN822" s="5"/>
      <c r="AO822" s="5"/>
      <c r="AP822" s="5"/>
      <c r="AQ822" s="5"/>
    </row>
    <row r="823" spans="12:43" s="1" customFormat="1" x14ac:dyDescent="0.3">
      <c r="L823" s="5"/>
      <c r="AI823" s="5"/>
      <c r="AJ823" s="5"/>
      <c r="AK823" s="5"/>
      <c r="AL823" s="5"/>
      <c r="AM823" s="5"/>
      <c r="AN823" s="5"/>
      <c r="AO823" s="5"/>
      <c r="AP823" s="5"/>
      <c r="AQ823" s="5"/>
    </row>
    <row r="824" spans="12:43" s="1" customFormat="1" x14ac:dyDescent="0.3">
      <c r="L824" s="5"/>
      <c r="AI824" s="5"/>
      <c r="AJ824" s="5"/>
      <c r="AK824" s="5"/>
      <c r="AL824" s="5"/>
      <c r="AM824" s="5"/>
      <c r="AN824" s="5"/>
      <c r="AO824" s="5"/>
      <c r="AP824" s="5"/>
      <c r="AQ824" s="5"/>
    </row>
    <row r="825" spans="12:43" s="1" customFormat="1" x14ac:dyDescent="0.3">
      <c r="L825" s="5"/>
      <c r="AI825" s="5"/>
      <c r="AJ825" s="5"/>
      <c r="AK825" s="5"/>
      <c r="AL825" s="5"/>
      <c r="AM825" s="5"/>
      <c r="AN825" s="5"/>
      <c r="AO825" s="5"/>
      <c r="AP825" s="5"/>
      <c r="AQ825" s="5"/>
    </row>
    <row r="826" spans="12:43" s="1" customFormat="1" x14ac:dyDescent="0.3">
      <c r="L826" s="5"/>
      <c r="AI826" s="5"/>
      <c r="AJ826" s="5"/>
      <c r="AK826" s="5"/>
      <c r="AL826" s="5"/>
      <c r="AM826" s="5"/>
      <c r="AN826" s="5"/>
      <c r="AO826" s="5"/>
      <c r="AP826" s="5"/>
      <c r="AQ826" s="5"/>
    </row>
    <row r="827" spans="12:43" s="1" customFormat="1" x14ac:dyDescent="0.3">
      <c r="L827" s="5"/>
      <c r="AI827" s="5"/>
      <c r="AJ827" s="5"/>
      <c r="AK827" s="5"/>
      <c r="AL827" s="5"/>
      <c r="AM827" s="5"/>
      <c r="AN827" s="5"/>
      <c r="AO827" s="5"/>
      <c r="AP827" s="5"/>
      <c r="AQ827" s="5"/>
    </row>
    <row r="828" spans="12:43" s="1" customFormat="1" x14ac:dyDescent="0.3">
      <c r="L828" s="5"/>
      <c r="AI828" s="5"/>
      <c r="AJ828" s="5"/>
      <c r="AK828" s="5"/>
      <c r="AL828" s="5"/>
      <c r="AM828" s="5"/>
      <c r="AN828" s="5"/>
      <c r="AO828" s="5"/>
      <c r="AP828" s="5"/>
      <c r="AQ828" s="5"/>
    </row>
    <row r="829" spans="12:43" s="1" customFormat="1" x14ac:dyDescent="0.3">
      <c r="L829" s="5"/>
      <c r="AI829" s="5"/>
      <c r="AJ829" s="5"/>
      <c r="AK829" s="5"/>
      <c r="AL829" s="5"/>
      <c r="AM829" s="5"/>
      <c r="AN829" s="5"/>
      <c r="AO829" s="5"/>
      <c r="AP829" s="5"/>
      <c r="AQ829" s="5"/>
    </row>
    <row r="830" spans="12:43" s="1" customFormat="1" x14ac:dyDescent="0.3">
      <c r="L830" s="5"/>
      <c r="AI830" s="5"/>
      <c r="AJ830" s="5"/>
      <c r="AK830" s="5"/>
      <c r="AL830" s="5"/>
      <c r="AM830" s="5"/>
      <c r="AN830" s="5"/>
      <c r="AO830" s="5"/>
      <c r="AP830" s="5"/>
      <c r="AQ830" s="5"/>
    </row>
    <row r="831" spans="12:43" s="1" customFormat="1" x14ac:dyDescent="0.3">
      <c r="L831" s="5"/>
      <c r="AI831" s="5"/>
      <c r="AJ831" s="5"/>
      <c r="AK831" s="5"/>
      <c r="AL831" s="5"/>
      <c r="AM831" s="5"/>
      <c r="AN831" s="5"/>
      <c r="AO831" s="5"/>
      <c r="AP831" s="5"/>
      <c r="AQ831" s="5"/>
    </row>
    <row r="832" spans="12:43" s="1" customFormat="1" x14ac:dyDescent="0.3">
      <c r="L832" s="5"/>
      <c r="AI832" s="5"/>
      <c r="AJ832" s="5"/>
      <c r="AK832" s="5"/>
      <c r="AL832" s="5"/>
      <c r="AM832" s="5"/>
      <c r="AN832" s="5"/>
      <c r="AO832" s="5"/>
      <c r="AP832" s="5"/>
      <c r="AQ832" s="5"/>
    </row>
    <row r="833" spans="12:43" s="1" customFormat="1" x14ac:dyDescent="0.3">
      <c r="L833" s="5"/>
      <c r="AI833" s="5"/>
      <c r="AJ833" s="5"/>
      <c r="AK833" s="5"/>
      <c r="AL833" s="5"/>
      <c r="AM833" s="5"/>
      <c r="AN833" s="5"/>
      <c r="AO833" s="5"/>
      <c r="AP833" s="5"/>
      <c r="AQ833" s="5"/>
    </row>
    <row r="834" spans="12:43" s="1" customFormat="1" x14ac:dyDescent="0.3">
      <c r="L834" s="5"/>
      <c r="AI834" s="5"/>
      <c r="AJ834" s="5"/>
      <c r="AK834" s="5"/>
      <c r="AL834" s="5"/>
      <c r="AM834" s="5"/>
      <c r="AN834" s="5"/>
      <c r="AO834" s="5"/>
      <c r="AP834" s="5"/>
      <c r="AQ834" s="5"/>
    </row>
    <row r="835" spans="12:43" s="1" customFormat="1" x14ac:dyDescent="0.3">
      <c r="L835" s="5"/>
      <c r="AI835" s="5"/>
      <c r="AJ835" s="5"/>
      <c r="AK835" s="5"/>
      <c r="AL835" s="5"/>
      <c r="AM835" s="5"/>
      <c r="AN835" s="5"/>
      <c r="AO835" s="5"/>
      <c r="AP835" s="5"/>
      <c r="AQ835" s="5"/>
    </row>
    <row r="836" spans="12:43" s="1" customFormat="1" x14ac:dyDescent="0.3">
      <c r="L836" s="5"/>
      <c r="AI836" s="5"/>
      <c r="AJ836" s="5"/>
      <c r="AK836" s="5"/>
      <c r="AL836" s="5"/>
      <c r="AM836" s="5"/>
      <c r="AN836" s="5"/>
      <c r="AO836" s="5"/>
      <c r="AP836" s="5"/>
      <c r="AQ836" s="5"/>
    </row>
    <row r="837" spans="12:43" s="1" customFormat="1" x14ac:dyDescent="0.3">
      <c r="L837" s="5"/>
      <c r="AI837" s="5"/>
      <c r="AJ837" s="5"/>
      <c r="AK837" s="5"/>
      <c r="AL837" s="5"/>
      <c r="AM837" s="5"/>
      <c r="AN837" s="5"/>
      <c r="AO837" s="5"/>
      <c r="AP837" s="5"/>
      <c r="AQ837" s="5"/>
    </row>
    <row r="838" spans="12:43" s="1" customFormat="1" x14ac:dyDescent="0.3">
      <c r="L838" s="5"/>
      <c r="AI838" s="5"/>
      <c r="AJ838" s="5"/>
      <c r="AK838" s="5"/>
      <c r="AL838" s="5"/>
      <c r="AM838" s="5"/>
      <c r="AN838" s="5"/>
      <c r="AO838" s="5"/>
      <c r="AP838" s="5"/>
      <c r="AQ838" s="5"/>
    </row>
    <row r="839" spans="12:43" s="1" customFormat="1" x14ac:dyDescent="0.3">
      <c r="L839" s="5"/>
      <c r="AI839" s="5"/>
      <c r="AJ839" s="5"/>
      <c r="AK839" s="5"/>
      <c r="AL839" s="5"/>
      <c r="AM839" s="5"/>
      <c r="AN839" s="5"/>
      <c r="AO839" s="5"/>
      <c r="AP839" s="5"/>
      <c r="AQ839" s="5"/>
    </row>
    <row r="840" spans="12:43" s="1" customFormat="1" x14ac:dyDescent="0.3">
      <c r="L840" s="5"/>
      <c r="AI840" s="5"/>
      <c r="AJ840" s="5"/>
      <c r="AK840" s="5"/>
      <c r="AL840" s="5"/>
      <c r="AM840" s="5"/>
      <c r="AN840" s="5"/>
      <c r="AO840" s="5"/>
      <c r="AP840" s="5"/>
      <c r="AQ840" s="5"/>
    </row>
    <row r="841" spans="12:43" s="1" customFormat="1" x14ac:dyDescent="0.3">
      <c r="L841" s="5"/>
      <c r="AI841" s="5"/>
      <c r="AJ841" s="5"/>
      <c r="AK841" s="5"/>
      <c r="AL841" s="5"/>
      <c r="AM841" s="5"/>
      <c r="AN841" s="5"/>
      <c r="AO841" s="5"/>
      <c r="AP841" s="5"/>
      <c r="AQ841" s="5"/>
    </row>
    <row r="842" spans="12:43" s="1" customFormat="1" x14ac:dyDescent="0.3">
      <c r="L842" s="5"/>
      <c r="AI842" s="5"/>
      <c r="AJ842" s="5"/>
      <c r="AK842" s="5"/>
      <c r="AL842" s="5"/>
      <c r="AM842" s="5"/>
      <c r="AN842" s="5"/>
      <c r="AO842" s="5"/>
      <c r="AP842" s="5"/>
      <c r="AQ842" s="5"/>
    </row>
    <row r="843" spans="12:43" s="1" customFormat="1" x14ac:dyDescent="0.3">
      <c r="L843" s="5"/>
      <c r="AI843" s="5"/>
      <c r="AJ843" s="5"/>
      <c r="AK843" s="5"/>
      <c r="AL843" s="5"/>
      <c r="AM843" s="5"/>
      <c r="AN843" s="5"/>
      <c r="AO843" s="5"/>
      <c r="AP843" s="5"/>
      <c r="AQ843" s="5"/>
    </row>
    <row r="844" spans="12:43" s="1" customFormat="1" x14ac:dyDescent="0.3">
      <c r="L844" s="5"/>
      <c r="AI844" s="5"/>
      <c r="AJ844" s="5"/>
      <c r="AK844" s="5"/>
      <c r="AL844" s="5"/>
      <c r="AM844" s="5"/>
      <c r="AN844" s="5"/>
      <c r="AO844" s="5"/>
      <c r="AP844" s="5"/>
      <c r="AQ844" s="5"/>
    </row>
    <row r="845" spans="12:43" s="1" customFormat="1" x14ac:dyDescent="0.3">
      <c r="L845" s="5"/>
      <c r="AI845" s="5"/>
      <c r="AJ845" s="5"/>
      <c r="AK845" s="5"/>
      <c r="AL845" s="5"/>
      <c r="AM845" s="5"/>
      <c r="AN845" s="5"/>
      <c r="AO845" s="5"/>
      <c r="AP845" s="5"/>
      <c r="AQ845" s="5"/>
    </row>
    <row r="846" spans="12:43" s="1" customFormat="1" x14ac:dyDescent="0.3">
      <c r="L846" s="5"/>
      <c r="AI846" s="5"/>
      <c r="AJ846" s="5"/>
      <c r="AK846" s="5"/>
      <c r="AL846" s="5"/>
      <c r="AM846" s="5"/>
      <c r="AN846" s="5"/>
      <c r="AO846" s="5"/>
      <c r="AP846" s="5"/>
      <c r="AQ846" s="5"/>
    </row>
    <row r="847" spans="12:43" s="1" customFormat="1" x14ac:dyDescent="0.3">
      <c r="L847" s="5"/>
      <c r="AI847" s="5"/>
      <c r="AJ847" s="5"/>
      <c r="AK847" s="5"/>
      <c r="AL847" s="5"/>
      <c r="AM847" s="5"/>
      <c r="AN847" s="5"/>
      <c r="AO847" s="5"/>
      <c r="AP847" s="5"/>
      <c r="AQ847" s="5"/>
    </row>
    <row r="848" spans="12:43" s="1" customFormat="1" x14ac:dyDescent="0.3">
      <c r="L848" s="5"/>
      <c r="AI848" s="5"/>
      <c r="AJ848" s="5"/>
      <c r="AK848" s="5"/>
      <c r="AL848" s="5"/>
      <c r="AM848" s="5"/>
      <c r="AN848" s="5"/>
      <c r="AO848" s="5"/>
      <c r="AP848" s="5"/>
      <c r="AQ848" s="5"/>
    </row>
    <row r="849" spans="12:43" s="1" customFormat="1" x14ac:dyDescent="0.3">
      <c r="L849" s="5"/>
      <c r="AI849" s="5"/>
      <c r="AJ849" s="5"/>
      <c r="AK849" s="5"/>
      <c r="AL849" s="5"/>
      <c r="AM849" s="5"/>
      <c r="AN849" s="5"/>
      <c r="AO849" s="5"/>
      <c r="AP849" s="5"/>
      <c r="AQ849" s="5"/>
    </row>
    <row r="850" spans="12:43" s="1" customFormat="1" x14ac:dyDescent="0.3">
      <c r="L850" s="5"/>
      <c r="AI850" s="5"/>
      <c r="AJ850" s="5"/>
      <c r="AK850" s="5"/>
      <c r="AL850" s="5"/>
      <c r="AM850" s="5"/>
      <c r="AN850" s="5"/>
      <c r="AO850" s="5"/>
      <c r="AP850" s="5"/>
      <c r="AQ850" s="5"/>
    </row>
    <row r="851" spans="12:43" s="1" customFormat="1" x14ac:dyDescent="0.3">
      <c r="L851" s="5"/>
      <c r="AI851" s="5"/>
      <c r="AJ851" s="5"/>
      <c r="AK851" s="5"/>
      <c r="AL851" s="5"/>
      <c r="AM851" s="5"/>
      <c r="AN851" s="5"/>
      <c r="AO851" s="5"/>
      <c r="AP851" s="5"/>
      <c r="AQ851" s="5"/>
    </row>
    <row r="852" spans="12:43" s="1" customFormat="1" x14ac:dyDescent="0.3">
      <c r="L852" s="5"/>
      <c r="AI852" s="5"/>
      <c r="AJ852" s="5"/>
      <c r="AK852" s="5"/>
      <c r="AL852" s="5"/>
      <c r="AM852" s="5"/>
      <c r="AN852" s="5"/>
      <c r="AO852" s="5"/>
      <c r="AP852" s="5"/>
      <c r="AQ852" s="5"/>
    </row>
    <row r="853" spans="12:43" s="1" customFormat="1" x14ac:dyDescent="0.3">
      <c r="L853" s="5"/>
      <c r="AI853" s="5"/>
      <c r="AJ853" s="5"/>
      <c r="AK853" s="5"/>
      <c r="AL853" s="5"/>
      <c r="AM853" s="5"/>
      <c r="AN853" s="5"/>
      <c r="AO853" s="5"/>
      <c r="AP853" s="5"/>
      <c r="AQ853" s="5"/>
    </row>
    <row r="854" spans="12:43" s="1" customFormat="1" x14ac:dyDescent="0.3">
      <c r="L854" s="5"/>
      <c r="AI854" s="5"/>
      <c r="AJ854" s="5"/>
      <c r="AK854" s="5"/>
      <c r="AL854" s="5"/>
      <c r="AM854" s="5"/>
      <c r="AN854" s="5"/>
      <c r="AO854" s="5"/>
      <c r="AP854" s="5"/>
      <c r="AQ854" s="5"/>
    </row>
    <row r="855" spans="12:43" s="1" customFormat="1" x14ac:dyDescent="0.3">
      <c r="L855" s="5"/>
      <c r="AI855" s="5"/>
      <c r="AJ855" s="5"/>
      <c r="AK855" s="5"/>
      <c r="AL855" s="5"/>
      <c r="AM855" s="5"/>
      <c r="AN855" s="5"/>
      <c r="AO855" s="5"/>
      <c r="AP855" s="5"/>
      <c r="AQ855" s="5"/>
    </row>
    <row r="856" spans="12:43" s="1" customFormat="1" x14ac:dyDescent="0.3">
      <c r="L856" s="5"/>
      <c r="AI856" s="5"/>
      <c r="AJ856" s="5"/>
      <c r="AK856" s="5"/>
      <c r="AL856" s="5"/>
      <c r="AM856" s="5"/>
      <c r="AN856" s="5"/>
      <c r="AO856" s="5"/>
      <c r="AP856" s="5"/>
      <c r="AQ856" s="5"/>
    </row>
    <row r="857" spans="12:43" s="1" customFormat="1" x14ac:dyDescent="0.3">
      <c r="L857" s="5"/>
      <c r="AI857" s="5"/>
      <c r="AJ857" s="5"/>
      <c r="AK857" s="5"/>
      <c r="AL857" s="5"/>
      <c r="AM857" s="5"/>
      <c r="AN857" s="5"/>
      <c r="AO857" s="5"/>
      <c r="AP857" s="5"/>
      <c r="AQ857" s="5"/>
    </row>
    <row r="858" spans="12:43" s="1" customFormat="1" x14ac:dyDescent="0.3">
      <c r="L858" s="5"/>
      <c r="AI858" s="5"/>
      <c r="AJ858" s="5"/>
      <c r="AK858" s="5"/>
      <c r="AL858" s="5"/>
      <c r="AM858" s="5"/>
      <c r="AN858" s="5"/>
      <c r="AO858" s="5"/>
      <c r="AP858" s="5"/>
      <c r="AQ858" s="5"/>
    </row>
    <row r="859" spans="12:43" s="1" customFormat="1" x14ac:dyDescent="0.3">
      <c r="L859" s="5"/>
      <c r="AI859" s="5"/>
      <c r="AJ859" s="5"/>
      <c r="AK859" s="5"/>
      <c r="AL859" s="5"/>
      <c r="AM859" s="5"/>
      <c r="AN859" s="5"/>
      <c r="AO859" s="5"/>
      <c r="AP859" s="5"/>
      <c r="AQ859" s="5"/>
    </row>
    <row r="860" spans="12:43" s="1" customFormat="1" x14ac:dyDescent="0.3">
      <c r="L860" s="5"/>
      <c r="AI860" s="5"/>
      <c r="AJ860" s="5"/>
      <c r="AK860" s="5"/>
      <c r="AL860" s="5"/>
      <c r="AM860" s="5"/>
      <c r="AN860" s="5"/>
      <c r="AO860" s="5"/>
      <c r="AP860" s="5"/>
      <c r="AQ860" s="5"/>
    </row>
    <row r="861" spans="12:43" s="1" customFormat="1" x14ac:dyDescent="0.3">
      <c r="L861" s="5"/>
      <c r="AI861" s="5"/>
      <c r="AJ861" s="5"/>
      <c r="AK861" s="5"/>
      <c r="AL861" s="5"/>
      <c r="AM861" s="5"/>
      <c r="AN861" s="5"/>
      <c r="AO861" s="5"/>
      <c r="AP861" s="5"/>
      <c r="AQ861" s="5"/>
    </row>
    <row r="862" spans="12:43" s="1" customFormat="1" x14ac:dyDescent="0.3">
      <c r="L862" s="5"/>
      <c r="AI862" s="5"/>
      <c r="AJ862" s="5"/>
      <c r="AK862" s="5"/>
      <c r="AL862" s="5"/>
      <c r="AM862" s="5"/>
      <c r="AN862" s="5"/>
      <c r="AO862" s="5"/>
      <c r="AP862" s="5"/>
      <c r="AQ862" s="5"/>
    </row>
    <row r="863" spans="12:43" s="1" customFormat="1" x14ac:dyDescent="0.3">
      <c r="L863" s="5"/>
      <c r="AI863" s="5"/>
      <c r="AJ863" s="5"/>
      <c r="AK863" s="5"/>
      <c r="AL863" s="5"/>
      <c r="AM863" s="5"/>
      <c r="AN863" s="5"/>
      <c r="AO863" s="5"/>
      <c r="AP863" s="5"/>
      <c r="AQ863" s="5"/>
    </row>
    <row r="864" spans="12:43" s="1" customFormat="1" x14ac:dyDescent="0.3">
      <c r="L864" s="5"/>
      <c r="AI864" s="5"/>
      <c r="AJ864" s="5"/>
      <c r="AK864" s="5"/>
      <c r="AL864" s="5"/>
      <c r="AM864" s="5"/>
      <c r="AN864" s="5"/>
      <c r="AO864" s="5"/>
      <c r="AP864" s="5"/>
      <c r="AQ864" s="5"/>
    </row>
    <row r="865" spans="12:43" s="1" customFormat="1" x14ac:dyDescent="0.3">
      <c r="L865" s="5"/>
      <c r="AI865" s="5"/>
      <c r="AJ865" s="5"/>
      <c r="AK865" s="5"/>
      <c r="AL865" s="5"/>
      <c r="AM865" s="5"/>
      <c r="AN865" s="5"/>
      <c r="AO865" s="5"/>
      <c r="AP865" s="5"/>
      <c r="AQ865" s="5"/>
    </row>
    <row r="866" spans="12:43" s="1" customFormat="1" x14ac:dyDescent="0.3">
      <c r="L866" s="5"/>
      <c r="AI866" s="5"/>
      <c r="AJ866" s="5"/>
      <c r="AK866" s="5"/>
      <c r="AL866" s="5"/>
      <c r="AM866" s="5"/>
      <c r="AN866" s="5"/>
      <c r="AO866" s="5"/>
      <c r="AP866" s="5"/>
      <c r="AQ866" s="5"/>
    </row>
    <row r="867" spans="12:43" s="1" customFormat="1" x14ac:dyDescent="0.3">
      <c r="L867" s="5"/>
      <c r="AI867" s="5"/>
      <c r="AJ867" s="5"/>
      <c r="AK867" s="5"/>
      <c r="AL867" s="5"/>
      <c r="AM867" s="5"/>
      <c r="AN867" s="5"/>
      <c r="AO867" s="5"/>
      <c r="AP867" s="5"/>
      <c r="AQ867" s="5"/>
    </row>
    <row r="868" spans="12:43" s="1" customFormat="1" x14ac:dyDescent="0.3">
      <c r="L868" s="5"/>
      <c r="AI868" s="5"/>
      <c r="AJ868" s="5"/>
      <c r="AK868" s="5"/>
      <c r="AL868" s="5"/>
      <c r="AM868" s="5"/>
      <c r="AN868" s="5"/>
      <c r="AO868" s="5"/>
      <c r="AP868" s="5"/>
      <c r="AQ868" s="5"/>
    </row>
    <row r="869" spans="12:43" s="1" customFormat="1" x14ac:dyDescent="0.3">
      <c r="L869" s="5"/>
      <c r="AI869" s="5"/>
      <c r="AJ869" s="5"/>
      <c r="AK869" s="5"/>
      <c r="AL869" s="5"/>
      <c r="AM869" s="5"/>
      <c r="AN869" s="5"/>
      <c r="AO869" s="5"/>
      <c r="AP869" s="5"/>
      <c r="AQ869" s="5"/>
    </row>
    <row r="870" spans="12:43" s="1" customFormat="1" x14ac:dyDescent="0.3">
      <c r="L870" s="5"/>
      <c r="AI870" s="5"/>
      <c r="AJ870" s="5"/>
      <c r="AK870" s="5"/>
      <c r="AL870" s="5"/>
      <c r="AM870" s="5"/>
      <c r="AN870" s="5"/>
      <c r="AO870" s="5"/>
      <c r="AP870" s="5"/>
      <c r="AQ870" s="5"/>
    </row>
    <row r="871" spans="12:43" s="1" customFormat="1" x14ac:dyDescent="0.3">
      <c r="L871" s="5"/>
      <c r="AI871" s="5"/>
      <c r="AJ871" s="5"/>
      <c r="AK871" s="5"/>
      <c r="AL871" s="5"/>
      <c r="AM871" s="5"/>
      <c r="AN871" s="5"/>
      <c r="AO871" s="5"/>
      <c r="AP871" s="5"/>
      <c r="AQ871" s="5"/>
    </row>
    <row r="872" spans="12:43" s="1" customFormat="1" x14ac:dyDescent="0.3">
      <c r="L872" s="5"/>
      <c r="AI872" s="5"/>
      <c r="AJ872" s="5"/>
      <c r="AK872" s="5"/>
      <c r="AL872" s="5"/>
      <c r="AM872" s="5"/>
      <c r="AN872" s="5"/>
      <c r="AO872" s="5"/>
      <c r="AP872" s="5"/>
      <c r="AQ872" s="5"/>
    </row>
    <row r="873" spans="12:43" s="1" customFormat="1" x14ac:dyDescent="0.3">
      <c r="L873" s="5"/>
      <c r="AI873" s="5"/>
      <c r="AJ873" s="5"/>
      <c r="AK873" s="5"/>
      <c r="AL873" s="5"/>
      <c r="AM873" s="5"/>
      <c r="AN873" s="5"/>
      <c r="AO873" s="5"/>
      <c r="AP873" s="5"/>
      <c r="AQ873" s="5"/>
    </row>
    <row r="874" spans="12:43" s="1" customFormat="1" x14ac:dyDescent="0.3">
      <c r="L874" s="5"/>
      <c r="AI874" s="5"/>
      <c r="AJ874" s="5"/>
      <c r="AK874" s="5"/>
      <c r="AL874" s="5"/>
      <c r="AM874" s="5"/>
      <c r="AN874" s="5"/>
      <c r="AO874" s="5"/>
      <c r="AP874" s="5"/>
      <c r="AQ874" s="5"/>
    </row>
    <row r="875" spans="12:43" s="1" customFormat="1" x14ac:dyDescent="0.3">
      <c r="L875" s="5"/>
      <c r="AI875" s="5"/>
      <c r="AJ875" s="5"/>
      <c r="AK875" s="5"/>
      <c r="AL875" s="5"/>
      <c r="AM875" s="5"/>
      <c r="AN875" s="5"/>
      <c r="AO875" s="5"/>
      <c r="AP875" s="5"/>
      <c r="AQ875" s="5"/>
    </row>
    <row r="876" spans="12:43" s="1" customFormat="1" x14ac:dyDescent="0.3">
      <c r="L876" s="5"/>
      <c r="AI876" s="5"/>
      <c r="AJ876" s="5"/>
      <c r="AK876" s="5"/>
      <c r="AL876" s="5"/>
      <c r="AM876" s="5"/>
      <c r="AN876" s="5"/>
      <c r="AO876" s="5"/>
      <c r="AP876" s="5"/>
      <c r="AQ876" s="5"/>
    </row>
    <row r="877" spans="12:43" s="1" customFormat="1" x14ac:dyDescent="0.3">
      <c r="L877" s="5"/>
      <c r="AI877" s="5"/>
      <c r="AJ877" s="5"/>
      <c r="AK877" s="5"/>
      <c r="AL877" s="5"/>
      <c r="AM877" s="5"/>
      <c r="AN877" s="5"/>
      <c r="AO877" s="5"/>
      <c r="AP877" s="5"/>
      <c r="AQ877" s="5"/>
    </row>
    <row r="878" spans="12:43" s="1" customFormat="1" x14ac:dyDescent="0.3">
      <c r="L878" s="5"/>
      <c r="AI878" s="5"/>
      <c r="AJ878" s="5"/>
      <c r="AK878" s="5"/>
      <c r="AL878" s="5"/>
      <c r="AM878" s="5"/>
      <c r="AN878" s="5"/>
      <c r="AO878" s="5"/>
      <c r="AP878" s="5"/>
      <c r="AQ878" s="5"/>
    </row>
    <row r="879" spans="12:43" s="1" customFormat="1" x14ac:dyDescent="0.3">
      <c r="L879" s="5"/>
      <c r="AI879" s="5"/>
      <c r="AJ879" s="5"/>
      <c r="AK879" s="5"/>
      <c r="AL879" s="5"/>
      <c r="AM879" s="5"/>
      <c r="AN879" s="5"/>
      <c r="AO879" s="5"/>
      <c r="AP879" s="5"/>
      <c r="AQ879" s="5"/>
    </row>
    <row r="880" spans="12:43" s="1" customFormat="1" x14ac:dyDescent="0.3">
      <c r="L880" s="5"/>
      <c r="AI880" s="5"/>
      <c r="AJ880" s="5"/>
      <c r="AK880" s="5"/>
      <c r="AL880" s="5"/>
      <c r="AM880" s="5"/>
      <c r="AN880" s="5"/>
      <c r="AO880" s="5"/>
      <c r="AP880" s="5"/>
      <c r="AQ880" s="5"/>
    </row>
    <row r="881" spans="12:43" s="1" customFormat="1" x14ac:dyDescent="0.3">
      <c r="L881" s="5"/>
      <c r="AI881" s="5"/>
      <c r="AJ881" s="5"/>
      <c r="AK881" s="5"/>
      <c r="AL881" s="5"/>
      <c r="AM881" s="5"/>
      <c r="AN881" s="5"/>
      <c r="AO881" s="5"/>
      <c r="AP881" s="5"/>
      <c r="AQ881" s="5"/>
    </row>
    <row r="882" spans="12:43" s="1" customFormat="1" x14ac:dyDescent="0.3">
      <c r="L882" s="5"/>
      <c r="AI882" s="5"/>
      <c r="AJ882" s="5"/>
      <c r="AK882" s="5"/>
      <c r="AL882" s="5"/>
      <c r="AM882" s="5"/>
      <c r="AN882" s="5"/>
      <c r="AO882" s="5"/>
      <c r="AP882" s="5"/>
      <c r="AQ882" s="5"/>
    </row>
    <row r="883" spans="12:43" s="1" customFormat="1" x14ac:dyDescent="0.3">
      <c r="L883" s="5"/>
      <c r="AI883" s="5"/>
      <c r="AJ883" s="5"/>
      <c r="AK883" s="5"/>
      <c r="AL883" s="5"/>
      <c r="AM883" s="5"/>
      <c r="AN883" s="5"/>
      <c r="AO883" s="5"/>
      <c r="AP883" s="5"/>
      <c r="AQ883" s="5"/>
    </row>
    <row r="884" spans="12:43" s="1" customFormat="1" x14ac:dyDescent="0.3">
      <c r="L884" s="5"/>
      <c r="AI884" s="5"/>
      <c r="AJ884" s="5"/>
      <c r="AK884" s="5"/>
      <c r="AL884" s="5"/>
      <c r="AM884" s="5"/>
      <c r="AN884" s="5"/>
      <c r="AO884" s="5"/>
      <c r="AP884" s="5"/>
      <c r="AQ884" s="5"/>
    </row>
    <row r="885" spans="12:43" s="1" customFormat="1" x14ac:dyDescent="0.3">
      <c r="L885" s="5"/>
      <c r="AI885" s="5"/>
      <c r="AJ885" s="5"/>
      <c r="AK885" s="5"/>
      <c r="AL885" s="5"/>
      <c r="AM885" s="5"/>
      <c r="AN885" s="5"/>
      <c r="AO885" s="5"/>
      <c r="AP885" s="5"/>
      <c r="AQ885" s="5"/>
    </row>
    <row r="886" spans="12:43" s="1" customFormat="1" x14ac:dyDescent="0.3">
      <c r="L886" s="5"/>
      <c r="AI886" s="5"/>
      <c r="AJ886" s="5"/>
      <c r="AK886" s="5"/>
      <c r="AL886" s="5"/>
      <c r="AM886" s="5"/>
      <c r="AN886" s="5"/>
      <c r="AO886" s="5"/>
      <c r="AP886" s="5"/>
      <c r="AQ886" s="5"/>
    </row>
    <row r="887" spans="12:43" s="1" customFormat="1" x14ac:dyDescent="0.3">
      <c r="L887" s="5"/>
      <c r="AI887" s="5"/>
      <c r="AJ887" s="5"/>
      <c r="AK887" s="5"/>
      <c r="AL887" s="5"/>
      <c r="AM887" s="5"/>
      <c r="AN887" s="5"/>
      <c r="AO887" s="5"/>
      <c r="AP887" s="5"/>
      <c r="AQ887" s="5"/>
    </row>
    <row r="888" spans="12:43" s="1" customFormat="1" x14ac:dyDescent="0.3">
      <c r="L888" s="5"/>
      <c r="AI888" s="5"/>
      <c r="AJ888" s="5"/>
      <c r="AK888" s="5"/>
      <c r="AL888" s="5"/>
      <c r="AM888" s="5"/>
      <c r="AN888" s="5"/>
      <c r="AO888" s="5"/>
      <c r="AP888" s="5"/>
      <c r="AQ888" s="5"/>
    </row>
    <row r="889" spans="12:43" s="1" customFormat="1" x14ac:dyDescent="0.3">
      <c r="L889" s="5"/>
      <c r="AI889" s="5"/>
      <c r="AJ889" s="5"/>
      <c r="AK889" s="5"/>
      <c r="AL889" s="5"/>
      <c r="AM889" s="5"/>
      <c r="AN889" s="5"/>
      <c r="AO889" s="5"/>
      <c r="AP889" s="5"/>
      <c r="AQ889" s="5"/>
    </row>
    <row r="890" spans="12:43" s="1" customFormat="1" x14ac:dyDescent="0.3">
      <c r="L890" s="5"/>
      <c r="AI890" s="5"/>
      <c r="AJ890" s="5"/>
      <c r="AK890" s="5"/>
      <c r="AL890" s="5"/>
      <c r="AM890" s="5"/>
      <c r="AN890" s="5"/>
      <c r="AO890" s="5"/>
      <c r="AP890" s="5"/>
      <c r="AQ890" s="5"/>
    </row>
    <row r="891" spans="12:43" s="1" customFormat="1" x14ac:dyDescent="0.3">
      <c r="L891" s="5"/>
      <c r="AI891" s="5"/>
      <c r="AJ891" s="5"/>
      <c r="AK891" s="5"/>
      <c r="AL891" s="5"/>
      <c r="AM891" s="5"/>
      <c r="AN891" s="5"/>
      <c r="AO891" s="5"/>
      <c r="AP891" s="5"/>
      <c r="AQ891" s="5"/>
    </row>
    <row r="892" spans="12:43" s="1" customFormat="1" x14ac:dyDescent="0.3">
      <c r="L892" s="5"/>
      <c r="AI892" s="5"/>
      <c r="AJ892" s="5"/>
      <c r="AK892" s="5"/>
      <c r="AL892" s="5"/>
      <c r="AM892" s="5"/>
      <c r="AN892" s="5"/>
      <c r="AO892" s="5"/>
      <c r="AP892" s="5"/>
      <c r="AQ892" s="5"/>
    </row>
    <row r="893" spans="12:43" s="1" customFormat="1" x14ac:dyDescent="0.3">
      <c r="L893" s="5"/>
      <c r="AI893" s="5"/>
      <c r="AJ893" s="5"/>
      <c r="AK893" s="5"/>
      <c r="AL893" s="5"/>
      <c r="AM893" s="5"/>
      <c r="AN893" s="5"/>
      <c r="AO893" s="5"/>
      <c r="AP893" s="5"/>
      <c r="AQ893" s="5"/>
    </row>
    <row r="894" spans="12:43" s="1" customFormat="1" x14ac:dyDescent="0.3">
      <c r="L894" s="5"/>
      <c r="AI894" s="5"/>
      <c r="AJ894" s="5"/>
      <c r="AK894" s="5"/>
      <c r="AL894" s="5"/>
      <c r="AM894" s="5"/>
      <c r="AN894" s="5"/>
      <c r="AO894" s="5"/>
      <c r="AP894" s="5"/>
      <c r="AQ894" s="5"/>
    </row>
    <row r="895" spans="12:43" s="1" customFormat="1" x14ac:dyDescent="0.3">
      <c r="L895" s="5"/>
      <c r="AI895" s="5"/>
      <c r="AJ895" s="5"/>
      <c r="AK895" s="5"/>
      <c r="AL895" s="5"/>
      <c r="AM895" s="5"/>
      <c r="AN895" s="5"/>
      <c r="AO895" s="5"/>
      <c r="AP895" s="5"/>
      <c r="AQ895" s="5"/>
    </row>
    <row r="896" spans="12:43" s="1" customFormat="1" x14ac:dyDescent="0.3">
      <c r="L896" s="5"/>
      <c r="AI896" s="5"/>
      <c r="AJ896" s="5"/>
      <c r="AK896" s="5"/>
      <c r="AL896" s="5"/>
      <c r="AM896" s="5"/>
      <c r="AN896" s="5"/>
      <c r="AO896" s="5"/>
      <c r="AP896" s="5"/>
      <c r="AQ896" s="5"/>
    </row>
    <row r="897" spans="12:43" s="1" customFormat="1" x14ac:dyDescent="0.3">
      <c r="L897" s="5"/>
      <c r="AI897" s="5"/>
      <c r="AJ897" s="5"/>
      <c r="AK897" s="5"/>
      <c r="AL897" s="5"/>
      <c r="AM897" s="5"/>
      <c r="AN897" s="5"/>
      <c r="AO897" s="5"/>
      <c r="AP897" s="5"/>
      <c r="AQ897" s="5"/>
    </row>
    <row r="898" spans="12:43" s="1" customFormat="1" x14ac:dyDescent="0.3">
      <c r="L898" s="5"/>
      <c r="AI898" s="5"/>
      <c r="AJ898" s="5"/>
      <c r="AK898" s="5"/>
      <c r="AL898" s="5"/>
      <c r="AM898" s="5"/>
      <c r="AN898" s="5"/>
      <c r="AO898" s="5"/>
      <c r="AP898" s="5"/>
      <c r="AQ898" s="5"/>
    </row>
    <row r="899" spans="12:43" s="1" customFormat="1" x14ac:dyDescent="0.3">
      <c r="L899" s="5"/>
      <c r="AI899" s="5"/>
      <c r="AJ899" s="5"/>
      <c r="AK899" s="5"/>
      <c r="AL899" s="5"/>
      <c r="AM899" s="5"/>
      <c r="AN899" s="5"/>
      <c r="AO899" s="5"/>
      <c r="AP899" s="5"/>
      <c r="AQ899" s="5"/>
    </row>
    <row r="900" spans="12:43" s="1" customFormat="1" x14ac:dyDescent="0.3">
      <c r="L900" s="5"/>
      <c r="AI900" s="5"/>
      <c r="AJ900" s="5"/>
      <c r="AK900" s="5"/>
      <c r="AL900" s="5"/>
      <c r="AM900" s="5"/>
      <c r="AN900" s="5"/>
      <c r="AO900" s="5"/>
      <c r="AP900" s="5"/>
      <c r="AQ900" s="5"/>
    </row>
    <row r="901" spans="12:43" s="1" customFormat="1" x14ac:dyDescent="0.3">
      <c r="L901" s="5"/>
      <c r="AI901" s="5"/>
      <c r="AJ901" s="5"/>
      <c r="AK901" s="5"/>
      <c r="AL901" s="5"/>
      <c r="AM901" s="5"/>
      <c r="AN901" s="5"/>
      <c r="AO901" s="5"/>
      <c r="AP901" s="5"/>
      <c r="AQ901" s="5"/>
    </row>
    <row r="902" spans="12:43" s="1" customFormat="1" x14ac:dyDescent="0.3">
      <c r="L902" s="5"/>
      <c r="AI902" s="5"/>
      <c r="AJ902" s="5"/>
      <c r="AK902" s="5"/>
      <c r="AL902" s="5"/>
      <c r="AM902" s="5"/>
      <c r="AN902" s="5"/>
      <c r="AO902" s="5"/>
      <c r="AP902" s="5"/>
      <c r="AQ902" s="5"/>
    </row>
    <row r="903" spans="12:43" s="1" customFormat="1" x14ac:dyDescent="0.3">
      <c r="L903" s="5"/>
      <c r="AI903" s="5"/>
      <c r="AJ903" s="5"/>
      <c r="AK903" s="5"/>
      <c r="AL903" s="5"/>
      <c r="AM903" s="5"/>
      <c r="AN903" s="5"/>
      <c r="AO903" s="5"/>
      <c r="AP903" s="5"/>
      <c r="AQ903" s="5"/>
    </row>
    <row r="904" spans="12:43" s="1" customFormat="1" x14ac:dyDescent="0.3">
      <c r="L904" s="5"/>
      <c r="AI904" s="5"/>
      <c r="AJ904" s="5"/>
      <c r="AK904" s="5"/>
      <c r="AL904" s="5"/>
      <c r="AM904" s="5"/>
      <c r="AN904" s="5"/>
      <c r="AO904" s="5"/>
      <c r="AP904" s="5"/>
      <c r="AQ904" s="5"/>
    </row>
    <row r="905" spans="12:43" s="1" customFormat="1" x14ac:dyDescent="0.3">
      <c r="L905" s="5"/>
      <c r="AI905" s="5"/>
      <c r="AJ905" s="5"/>
      <c r="AK905" s="5"/>
      <c r="AL905" s="5"/>
      <c r="AM905" s="5"/>
      <c r="AN905" s="5"/>
      <c r="AO905" s="5"/>
      <c r="AP905" s="5"/>
      <c r="AQ905" s="5"/>
    </row>
    <row r="906" spans="12:43" s="1" customFormat="1" x14ac:dyDescent="0.3">
      <c r="L906" s="5"/>
      <c r="AI906" s="5"/>
      <c r="AJ906" s="5"/>
      <c r="AK906" s="5"/>
      <c r="AL906" s="5"/>
      <c r="AM906" s="5"/>
      <c r="AN906" s="5"/>
      <c r="AO906" s="5"/>
      <c r="AP906" s="5"/>
      <c r="AQ906" s="5"/>
    </row>
    <row r="907" spans="12:43" s="1" customFormat="1" x14ac:dyDescent="0.3">
      <c r="L907" s="5"/>
      <c r="AI907" s="5"/>
      <c r="AJ907" s="5"/>
      <c r="AK907" s="5"/>
      <c r="AL907" s="5"/>
      <c r="AM907" s="5"/>
      <c r="AN907" s="5"/>
      <c r="AO907" s="5"/>
      <c r="AP907" s="5"/>
      <c r="AQ907" s="5"/>
    </row>
    <row r="908" spans="12:43" s="1" customFormat="1" x14ac:dyDescent="0.3">
      <c r="L908" s="5"/>
      <c r="AI908" s="5"/>
      <c r="AJ908" s="5"/>
      <c r="AK908" s="5"/>
      <c r="AL908" s="5"/>
      <c r="AM908" s="5"/>
      <c r="AN908" s="5"/>
      <c r="AO908" s="5"/>
      <c r="AP908" s="5"/>
      <c r="AQ908" s="5"/>
    </row>
    <row r="909" spans="12:43" s="1" customFormat="1" x14ac:dyDescent="0.3">
      <c r="L909" s="5"/>
      <c r="AI909" s="5"/>
      <c r="AJ909" s="5"/>
      <c r="AK909" s="5"/>
      <c r="AL909" s="5"/>
      <c r="AM909" s="5"/>
      <c r="AN909" s="5"/>
      <c r="AO909" s="5"/>
      <c r="AP909" s="5"/>
      <c r="AQ909" s="5"/>
    </row>
    <row r="910" spans="12:43" s="1" customFormat="1" x14ac:dyDescent="0.3">
      <c r="L910" s="5"/>
      <c r="AI910" s="5"/>
      <c r="AJ910" s="5"/>
      <c r="AK910" s="5"/>
      <c r="AL910" s="5"/>
      <c r="AM910" s="5"/>
      <c r="AN910" s="5"/>
      <c r="AO910" s="5"/>
      <c r="AP910" s="5"/>
      <c r="AQ910" s="5"/>
    </row>
    <row r="911" spans="12:43" s="1" customFormat="1" x14ac:dyDescent="0.3">
      <c r="L911" s="5"/>
      <c r="AI911" s="5"/>
      <c r="AJ911" s="5"/>
      <c r="AK911" s="5"/>
      <c r="AL911" s="5"/>
      <c r="AM911" s="5"/>
      <c r="AN911" s="5"/>
      <c r="AO911" s="5"/>
      <c r="AP911" s="5"/>
      <c r="AQ911" s="5"/>
    </row>
    <row r="912" spans="12:43" s="1" customFormat="1" x14ac:dyDescent="0.3">
      <c r="L912" s="5"/>
      <c r="AI912" s="5"/>
      <c r="AJ912" s="5"/>
      <c r="AK912" s="5"/>
      <c r="AL912" s="5"/>
      <c r="AM912" s="5"/>
      <c r="AN912" s="5"/>
      <c r="AO912" s="5"/>
      <c r="AP912" s="5"/>
      <c r="AQ912" s="5"/>
    </row>
    <row r="913" spans="12:43" s="1" customFormat="1" x14ac:dyDescent="0.3">
      <c r="L913" s="5"/>
      <c r="AI913" s="5"/>
      <c r="AJ913" s="5"/>
      <c r="AK913" s="5"/>
      <c r="AL913" s="5"/>
      <c r="AM913" s="5"/>
      <c r="AN913" s="5"/>
      <c r="AO913" s="5"/>
      <c r="AP913" s="5"/>
      <c r="AQ913" s="5"/>
    </row>
    <row r="914" spans="12:43" s="1" customFormat="1" x14ac:dyDescent="0.3">
      <c r="L914" s="5"/>
      <c r="AI914" s="5"/>
      <c r="AJ914" s="5"/>
      <c r="AK914" s="5"/>
      <c r="AL914" s="5"/>
      <c r="AM914" s="5"/>
      <c r="AN914" s="5"/>
      <c r="AO914" s="5"/>
      <c r="AP914" s="5"/>
      <c r="AQ914" s="5"/>
    </row>
    <row r="915" spans="12:43" s="1" customFormat="1" x14ac:dyDescent="0.3">
      <c r="L915" s="5"/>
      <c r="AI915" s="5"/>
      <c r="AJ915" s="5"/>
      <c r="AK915" s="5"/>
      <c r="AL915" s="5"/>
      <c r="AM915" s="5"/>
      <c r="AN915" s="5"/>
      <c r="AO915" s="5"/>
      <c r="AP915" s="5"/>
      <c r="AQ915" s="5"/>
    </row>
    <row r="916" spans="12:43" s="1" customFormat="1" x14ac:dyDescent="0.3">
      <c r="L916" s="5"/>
      <c r="AI916" s="5"/>
      <c r="AJ916" s="5"/>
      <c r="AK916" s="5"/>
      <c r="AL916" s="5"/>
      <c r="AM916" s="5"/>
      <c r="AN916" s="5"/>
      <c r="AO916" s="5"/>
      <c r="AP916" s="5"/>
      <c r="AQ916" s="5"/>
    </row>
    <row r="917" spans="12:43" s="1" customFormat="1" x14ac:dyDescent="0.3">
      <c r="L917" s="5"/>
      <c r="AI917" s="5"/>
      <c r="AJ917" s="5"/>
      <c r="AK917" s="5"/>
      <c r="AL917" s="5"/>
      <c r="AM917" s="5"/>
      <c r="AN917" s="5"/>
      <c r="AO917" s="5"/>
      <c r="AP917" s="5"/>
      <c r="AQ917" s="5"/>
    </row>
    <row r="918" spans="12:43" s="1" customFormat="1" x14ac:dyDescent="0.3">
      <c r="L918" s="5"/>
      <c r="AI918" s="5"/>
      <c r="AJ918" s="5"/>
      <c r="AK918" s="5"/>
      <c r="AL918" s="5"/>
      <c r="AM918" s="5"/>
      <c r="AN918" s="5"/>
      <c r="AO918" s="5"/>
      <c r="AP918" s="5"/>
      <c r="AQ918" s="5"/>
    </row>
    <row r="919" spans="12:43" s="1" customFormat="1" x14ac:dyDescent="0.3">
      <c r="L919" s="5"/>
      <c r="AI919" s="5"/>
      <c r="AJ919" s="5"/>
      <c r="AK919" s="5"/>
      <c r="AL919" s="5"/>
      <c r="AM919" s="5"/>
      <c r="AN919" s="5"/>
      <c r="AO919" s="5"/>
      <c r="AP919" s="5"/>
      <c r="AQ919" s="5"/>
    </row>
    <row r="920" spans="12:43" s="1" customFormat="1" x14ac:dyDescent="0.3">
      <c r="L920" s="5"/>
      <c r="AI920" s="5"/>
      <c r="AJ920" s="5"/>
      <c r="AK920" s="5"/>
      <c r="AL920" s="5"/>
      <c r="AM920" s="5"/>
      <c r="AN920" s="5"/>
      <c r="AO920" s="5"/>
      <c r="AP920" s="5"/>
      <c r="AQ920" s="5"/>
    </row>
    <row r="921" spans="12:43" s="1" customFormat="1" x14ac:dyDescent="0.3">
      <c r="L921" s="5"/>
      <c r="AI921" s="5"/>
      <c r="AJ921" s="5"/>
      <c r="AK921" s="5"/>
      <c r="AL921" s="5"/>
      <c r="AM921" s="5"/>
      <c r="AN921" s="5"/>
      <c r="AO921" s="5"/>
      <c r="AP921" s="5"/>
      <c r="AQ921" s="5"/>
    </row>
    <row r="922" spans="12:43" s="1" customFormat="1" x14ac:dyDescent="0.3">
      <c r="L922" s="5"/>
      <c r="AI922" s="5"/>
      <c r="AJ922" s="5"/>
      <c r="AK922" s="5"/>
      <c r="AL922" s="5"/>
      <c r="AM922" s="5"/>
      <c r="AN922" s="5"/>
      <c r="AO922" s="5"/>
      <c r="AP922" s="5"/>
      <c r="AQ922" s="5"/>
    </row>
    <row r="923" spans="12:43" s="1" customFormat="1" x14ac:dyDescent="0.3">
      <c r="L923" s="5"/>
      <c r="AI923" s="5"/>
      <c r="AJ923" s="5"/>
      <c r="AK923" s="5"/>
      <c r="AL923" s="5"/>
      <c r="AM923" s="5"/>
      <c r="AN923" s="5"/>
      <c r="AO923" s="5"/>
      <c r="AP923" s="5"/>
      <c r="AQ923" s="5"/>
    </row>
    <row r="924" spans="12:43" s="1" customFormat="1" x14ac:dyDescent="0.3">
      <c r="L924" s="5"/>
      <c r="AI924" s="5"/>
      <c r="AJ924" s="5"/>
      <c r="AK924" s="5"/>
      <c r="AL924" s="5"/>
      <c r="AM924" s="5"/>
      <c r="AN924" s="5"/>
      <c r="AO924" s="5"/>
      <c r="AP924" s="5"/>
      <c r="AQ924" s="5"/>
    </row>
    <row r="925" spans="12:43" s="1" customFormat="1" x14ac:dyDescent="0.3">
      <c r="L925" s="5"/>
      <c r="AI925" s="5"/>
      <c r="AJ925" s="5"/>
      <c r="AK925" s="5"/>
      <c r="AL925" s="5"/>
      <c r="AM925" s="5"/>
      <c r="AN925" s="5"/>
      <c r="AO925" s="5"/>
      <c r="AP925" s="5"/>
      <c r="AQ925" s="5"/>
    </row>
    <row r="926" spans="12:43" s="1" customFormat="1" x14ac:dyDescent="0.3">
      <c r="L926" s="5"/>
      <c r="AI926" s="5"/>
      <c r="AJ926" s="5"/>
      <c r="AK926" s="5"/>
      <c r="AL926" s="5"/>
      <c r="AM926" s="5"/>
      <c r="AN926" s="5"/>
      <c r="AO926" s="5"/>
      <c r="AP926" s="5"/>
      <c r="AQ926" s="5"/>
    </row>
    <row r="927" spans="12:43" s="1" customFormat="1" x14ac:dyDescent="0.3">
      <c r="L927" s="5"/>
      <c r="AI927" s="5"/>
      <c r="AJ927" s="5"/>
      <c r="AK927" s="5"/>
      <c r="AL927" s="5"/>
      <c r="AM927" s="5"/>
      <c r="AN927" s="5"/>
      <c r="AO927" s="5"/>
      <c r="AP927" s="5"/>
      <c r="AQ927" s="5"/>
    </row>
    <row r="928" spans="12:43" s="1" customFormat="1" x14ac:dyDescent="0.3">
      <c r="L928" s="5"/>
      <c r="AI928" s="5"/>
      <c r="AJ928" s="5"/>
      <c r="AK928" s="5"/>
      <c r="AL928" s="5"/>
      <c r="AM928" s="5"/>
      <c r="AN928" s="5"/>
      <c r="AO928" s="5"/>
      <c r="AP928" s="5"/>
      <c r="AQ928" s="5"/>
    </row>
    <row r="929" spans="12:43" s="1" customFormat="1" x14ac:dyDescent="0.3">
      <c r="L929" s="5"/>
      <c r="AI929" s="5"/>
      <c r="AJ929" s="5"/>
      <c r="AK929" s="5"/>
      <c r="AL929" s="5"/>
      <c r="AM929" s="5"/>
      <c r="AN929" s="5"/>
      <c r="AO929" s="5"/>
      <c r="AP929" s="5"/>
      <c r="AQ929" s="5"/>
    </row>
    <row r="930" spans="12:43" s="1" customFormat="1" x14ac:dyDescent="0.3">
      <c r="L930" s="5"/>
      <c r="AI930" s="5"/>
      <c r="AJ930" s="5"/>
      <c r="AK930" s="5"/>
      <c r="AL930" s="5"/>
      <c r="AM930" s="5"/>
      <c r="AN930" s="5"/>
      <c r="AO930" s="5"/>
      <c r="AP930" s="5"/>
      <c r="AQ930" s="5"/>
    </row>
    <row r="931" spans="12:43" s="1" customFormat="1" x14ac:dyDescent="0.3">
      <c r="L931" s="5"/>
      <c r="AI931" s="5"/>
      <c r="AJ931" s="5"/>
      <c r="AK931" s="5"/>
      <c r="AL931" s="5"/>
      <c r="AM931" s="5"/>
      <c r="AN931" s="5"/>
      <c r="AO931" s="5"/>
      <c r="AP931" s="5"/>
      <c r="AQ931" s="5"/>
    </row>
    <row r="932" spans="12:43" s="1" customFormat="1" x14ac:dyDescent="0.3">
      <c r="L932" s="5"/>
      <c r="AI932" s="5"/>
      <c r="AJ932" s="5"/>
      <c r="AK932" s="5"/>
      <c r="AL932" s="5"/>
      <c r="AM932" s="5"/>
      <c r="AN932" s="5"/>
      <c r="AO932" s="5"/>
      <c r="AP932" s="5"/>
      <c r="AQ932" s="5"/>
    </row>
    <row r="933" spans="12:43" s="1" customFormat="1" x14ac:dyDescent="0.3">
      <c r="L933" s="5"/>
      <c r="AI933" s="5"/>
      <c r="AJ933" s="5"/>
      <c r="AK933" s="5"/>
      <c r="AL933" s="5"/>
      <c r="AM933" s="5"/>
      <c r="AN933" s="5"/>
      <c r="AO933" s="5"/>
      <c r="AP933" s="5"/>
      <c r="AQ933" s="5"/>
    </row>
    <row r="934" spans="12:43" s="1" customFormat="1" x14ac:dyDescent="0.3">
      <c r="L934" s="5"/>
      <c r="AI934" s="5"/>
      <c r="AJ934" s="5"/>
      <c r="AK934" s="5"/>
      <c r="AL934" s="5"/>
      <c r="AM934" s="5"/>
      <c r="AN934" s="5"/>
      <c r="AO934" s="5"/>
      <c r="AP934" s="5"/>
      <c r="AQ934" s="5"/>
    </row>
    <row r="935" spans="12:43" s="1" customFormat="1" x14ac:dyDescent="0.3">
      <c r="L935" s="5"/>
      <c r="AI935" s="5"/>
      <c r="AJ935" s="5"/>
      <c r="AK935" s="5"/>
      <c r="AL935" s="5"/>
      <c r="AM935" s="5"/>
      <c r="AN935" s="5"/>
      <c r="AO935" s="5"/>
      <c r="AP935" s="5"/>
      <c r="AQ935" s="5"/>
    </row>
    <row r="936" spans="12:43" s="1" customFormat="1" x14ac:dyDescent="0.3">
      <c r="L936" s="5"/>
      <c r="AI936" s="5"/>
      <c r="AJ936" s="5"/>
      <c r="AK936" s="5"/>
      <c r="AL936" s="5"/>
      <c r="AM936" s="5"/>
      <c r="AN936" s="5"/>
      <c r="AO936" s="5"/>
      <c r="AP936" s="5"/>
      <c r="AQ936" s="5"/>
    </row>
    <row r="937" spans="12:43" s="1" customFormat="1" x14ac:dyDescent="0.3">
      <c r="L937" s="5"/>
      <c r="AI937" s="5"/>
      <c r="AJ937" s="5"/>
      <c r="AK937" s="5"/>
      <c r="AL937" s="5"/>
      <c r="AM937" s="5"/>
      <c r="AN937" s="5"/>
      <c r="AO937" s="5"/>
      <c r="AP937" s="5"/>
      <c r="AQ937" s="5"/>
    </row>
    <row r="938" spans="12:43" s="1" customFormat="1" x14ac:dyDescent="0.3">
      <c r="L938" s="5"/>
      <c r="AI938" s="5"/>
      <c r="AJ938" s="5"/>
      <c r="AK938" s="5"/>
      <c r="AL938" s="5"/>
      <c r="AM938" s="5"/>
      <c r="AN938" s="5"/>
      <c r="AO938" s="5"/>
      <c r="AP938" s="5"/>
      <c r="AQ938" s="5"/>
    </row>
    <row r="939" spans="12:43" s="1" customFormat="1" x14ac:dyDescent="0.3">
      <c r="L939" s="5"/>
      <c r="AI939" s="5"/>
      <c r="AJ939" s="5"/>
      <c r="AK939" s="5"/>
      <c r="AL939" s="5"/>
      <c r="AM939" s="5"/>
      <c r="AN939" s="5"/>
      <c r="AO939" s="5"/>
      <c r="AP939" s="5"/>
      <c r="AQ939" s="5"/>
    </row>
    <row r="940" spans="12:43" s="1" customFormat="1" x14ac:dyDescent="0.3">
      <c r="L940" s="5"/>
      <c r="AI940" s="5"/>
      <c r="AJ940" s="5"/>
      <c r="AK940" s="5"/>
      <c r="AL940" s="5"/>
      <c r="AM940" s="5"/>
      <c r="AN940" s="5"/>
      <c r="AO940" s="5"/>
      <c r="AP940" s="5"/>
      <c r="AQ940" s="5"/>
    </row>
    <row r="941" spans="12:43" s="1" customFormat="1" x14ac:dyDescent="0.3">
      <c r="L941" s="5"/>
      <c r="AI941" s="5"/>
      <c r="AJ941" s="5"/>
      <c r="AK941" s="5"/>
      <c r="AL941" s="5"/>
      <c r="AM941" s="5"/>
      <c r="AN941" s="5"/>
      <c r="AO941" s="5"/>
      <c r="AP941" s="5"/>
      <c r="AQ941" s="5"/>
    </row>
    <row r="942" spans="12:43" s="1" customFormat="1" x14ac:dyDescent="0.3">
      <c r="L942" s="5"/>
      <c r="AI942" s="5"/>
      <c r="AJ942" s="5"/>
      <c r="AK942" s="5"/>
      <c r="AL942" s="5"/>
      <c r="AM942" s="5"/>
      <c r="AN942" s="5"/>
      <c r="AO942" s="5"/>
      <c r="AP942" s="5"/>
      <c r="AQ942" s="5"/>
    </row>
    <row r="943" spans="12:43" s="1" customFormat="1" x14ac:dyDescent="0.3">
      <c r="L943" s="5"/>
      <c r="AI943" s="5"/>
      <c r="AJ943" s="5"/>
      <c r="AK943" s="5"/>
      <c r="AL943" s="5"/>
      <c r="AM943" s="5"/>
      <c r="AN943" s="5"/>
      <c r="AO943" s="5"/>
      <c r="AP943" s="5"/>
      <c r="AQ943" s="5"/>
    </row>
    <row r="944" spans="12:43" s="1" customFormat="1" x14ac:dyDescent="0.3">
      <c r="L944" s="5"/>
      <c r="AI944" s="5"/>
      <c r="AJ944" s="5"/>
      <c r="AK944" s="5"/>
      <c r="AL944" s="5"/>
      <c r="AM944" s="5"/>
      <c r="AN944" s="5"/>
      <c r="AO944" s="5"/>
      <c r="AP944" s="5"/>
      <c r="AQ944" s="5"/>
    </row>
    <row r="945" spans="12:43" s="1" customFormat="1" x14ac:dyDescent="0.3">
      <c r="L945" s="5"/>
      <c r="AI945" s="5"/>
      <c r="AJ945" s="5"/>
      <c r="AK945" s="5"/>
      <c r="AL945" s="5"/>
      <c r="AM945" s="5"/>
      <c r="AN945" s="5"/>
      <c r="AO945" s="5"/>
      <c r="AP945" s="5"/>
      <c r="AQ945" s="5"/>
    </row>
    <row r="946" spans="12:43" s="1" customFormat="1" x14ac:dyDescent="0.3">
      <c r="L946" s="5"/>
      <c r="AI946" s="5"/>
      <c r="AJ946" s="5"/>
      <c r="AK946" s="5"/>
      <c r="AL946" s="5"/>
      <c r="AM946" s="5"/>
      <c r="AN946" s="5"/>
      <c r="AO946" s="5"/>
      <c r="AP946" s="5"/>
      <c r="AQ946" s="5"/>
    </row>
    <row r="947" spans="12:43" s="1" customFormat="1" x14ac:dyDescent="0.3">
      <c r="L947" s="5"/>
      <c r="AI947" s="5"/>
      <c r="AJ947" s="5"/>
      <c r="AK947" s="5"/>
      <c r="AL947" s="5"/>
      <c r="AM947" s="5"/>
      <c r="AN947" s="5"/>
      <c r="AO947" s="5"/>
      <c r="AP947" s="5"/>
      <c r="AQ947" s="5"/>
    </row>
    <row r="948" spans="12:43" s="1" customFormat="1" x14ac:dyDescent="0.3">
      <c r="L948" s="5"/>
      <c r="AI948" s="5"/>
      <c r="AJ948" s="5"/>
      <c r="AK948" s="5"/>
      <c r="AL948" s="5"/>
      <c r="AM948" s="5"/>
      <c r="AN948" s="5"/>
      <c r="AO948" s="5"/>
      <c r="AP948" s="5"/>
      <c r="AQ948" s="5"/>
    </row>
    <row r="949" spans="12:43" s="1" customFormat="1" x14ac:dyDescent="0.3">
      <c r="L949" s="5"/>
      <c r="AI949" s="5"/>
      <c r="AJ949" s="5"/>
      <c r="AK949" s="5"/>
      <c r="AL949" s="5"/>
      <c r="AM949" s="5"/>
      <c r="AN949" s="5"/>
      <c r="AO949" s="5"/>
      <c r="AP949" s="5"/>
      <c r="AQ949" s="5"/>
    </row>
    <row r="950" spans="12:43" s="1" customFormat="1" x14ac:dyDescent="0.3">
      <c r="L950" s="5"/>
      <c r="AI950" s="5"/>
      <c r="AJ950" s="5"/>
      <c r="AK950" s="5"/>
      <c r="AL950" s="5"/>
      <c r="AM950" s="5"/>
      <c r="AN950" s="5"/>
      <c r="AO950" s="5"/>
      <c r="AP950" s="5"/>
      <c r="AQ950" s="5"/>
    </row>
    <row r="951" spans="12:43" s="1" customFormat="1" x14ac:dyDescent="0.3">
      <c r="L951" s="5"/>
      <c r="AI951" s="5"/>
      <c r="AJ951" s="5"/>
      <c r="AK951" s="5"/>
      <c r="AL951" s="5"/>
      <c r="AM951" s="5"/>
      <c r="AN951" s="5"/>
      <c r="AO951" s="5"/>
      <c r="AP951" s="5"/>
      <c r="AQ951" s="5"/>
    </row>
    <row r="952" spans="12:43" s="1" customFormat="1" x14ac:dyDescent="0.3">
      <c r="L952" s="5"/>
      <c r="AI952" s="5"/>
      <c r="AJ952" s="5"/>
      <c r="AK952" s="5"/>
      <c r="AL952" s="5"/>
      <c r="AM952" s="5"/>
      <c r="AN952" s="5"/>
      <c r="AO952" s="5"/>
      <c r="AP952" s="5"/>
      <c r="AQ952" s="5"/>
    </row>
    <row r="953" spans="12:43" s="1" customFormat="1" x14ac:dyDescent="0.3">
      <c r="L953" s="5"/>
      <c r="AI953" s="5"/>
      <c r="AJ953" s="5"/>
      <c r="AK953" s="5"/>
      <c r="AL953" s="5"/>
      <c r="AM953" s="5"/>
      <c r="AN953" s="5"/>
      <c r="AO953" s="5"/>
      <c r="AP953" s="5"/>
      <c r="AQ953" s="5"/>
    </row>
    <row r="954" spans="12:43" s="1" customFormat="1" x14ac:dyDescent="0.3">
      <c r="L954" s="5"/>
      <c r="AI954" s="5"/>
      <c r="AJ954" s="5"/>
      <c r="AK954" s="5"/>
      <c r="AL954" s="5"/>
      <c r="AM954" s="5"/>
      <c r="AN954" s="5"/>
      <c r="AO954" s="5"/>
      <c r="AP954" s="5"/>
      <c r="AQ954" s="5"/>
    </row>
    <row r="955" spans="12:43" s="1" customFormat="1" x14ac:dyDescent="0.3">
      <c r="L955" s="5"/>
      <c r="AI955" s="5"/>
      <c r="AJ955" s="5"/>
      <c r="AK955" s="5"/>
      <c r="AL955" s="5"/>
      <c r="AM955" s="5"/>
      <c r="AN955" s="5"/>
      <c r="AO955" s="5"/>
      <c r="AP955" s="5"/>
      <c r="AQ955" s="5"/>
    </row>
    <row r="956" spans="12:43" s="1" customFormat="1" x14ac:dyDescent="0.3">
      <c r="L956" s="5"/>
      <c r="AI956" s="5"/>
      <c r="AJ956" s="5"/>
      <c r="AK956" s="5"/>
      <c r="AL956" s="5"/>
      <c r="AM956" s="5"/>
      <c r="AN956" s="5"/>
      <c r="AO956" s="5"/>
      <c r="AP956" s="5"/>
      <c r="AQ956" s="5"/>
    </row>
    <row r="957" spans="12:43" s="1" customFormat="1" x14ac:dyDescent="0.3">
      <c r="L957" s="5"/>
      <c r="AI957" s="5"/>
      <c r="AJ957" s="5"/>
      <c r="AK957" s="5"/>
      <c r="AL957" s="5"/>
      <c r="AM957" s="5"/>
      <c r="AN957" s="5"/>
      <c r="AO957" s="5"/>
      <c r="AP957" s="5"/>
      <c r="AQ957" s="5"/>
    </row>
    <row r="958" spans="12:43" s="1" customFormat="1" x14ac:dyDescent="0.3">
      <c r="L958" s="5"/>
      <c r="AI958" s="5"/>
      <c r="AJ958" s="5"/>
      <c r="AK958" s="5"/>
      <c r="AL958" s="5"/>
      <c r="AM958" s="5"/>
      <c r="AN958" s="5"/>
      <c r="AO958" s="5"/>
      <c r="AP958" s="5"/>
      <c r="AQ958" s="5"/>
    </row>
    <row r="959" spans="12:43" s="1" customFormat="1" x14ac:dyDescent="0.3">
      <c r="L959" s="5"/>
      <c r="AI959" s="5"/>
      <c r="AJ959" s="5"/>
      <c r="AK959" s="5"/>
      <c r="AL959" s="5"/>
      <c r="AM959" s="5"/>
      <c r="AN959" s="5"/>
      <c r="AO959" s="5"/>
      <c r="AP959" s="5"/>
      <c r="AQ959" s="5"/>
    </row>
    <row r="960" spans="12:43" s="1" customFormat="1" x14ac:dyDescent="0.3">
      <c r="L960" s="5"/>
      <c r="AI960" s="5"/>
      <c r="AJ960" s="5"/>
      <c r="AK960" s="5"/>
      <c r="AL960" s="5"/>
      <c r="AM960" s="5"/>
      <c r="AN960" s="5"/>
      <c r="AO960" s="5"/>
      <c r="AP960" s="5"/>
      <c r="AQ960" s="5"/>
    </row>
    <row r="961" spans="12:43" s="1" customFormat="1" x14ac:dyDescent="0.3">
      <c r="L961" s="5"/>
      <c r="AI961" s="5"/>
      <c r="AJ961" s="5"/>
      <c r="AK961" s="5"/>
      <c r="AL961" s="5"/>
      <c r="AM961" s="5"/>
      <c r="AN961" s="5"/>
      <c r="AO961" s="5"/>
      <c r="AP961" s="5"/>
      <c r="AQ961" s="5"/>
    </row>
    <row r="962" spans="12:43" s="1" customFormat="1" x14ac:dyDescent="0.3">
      <c r="L962" s="5"/>
      <c r="AI962" s="5"/>
      <c r="AJ962" s="5"/>
      <c r="AK962" s="5"/>
      <c r="AL962" s="5"/>
      <c r="AM962" s="5"/>
      <c r="AN962" s="5"/>
      <c r="AO962" s="5"/>
      <c r="AP962" s="5"/>
      <c r="AQ962" s="5"/>
    </row>
    <row r="963" spans="12:43" s="1" customFormat="1" x14ac:dyDescent="0.3">
      <c r="L963" s="5"/>
      <c r="AI963" s="5"/>
      <c r="AJ963" s="5"/>
      <c r="AK963" s="5"/>
      <c r="AL963" s="5"/>
      <c r="AM963" s="5"/>
      <c r="AN963" s="5"/>
      <c r="AO963" s="5"/>
      <c r="AP963" s="5"/>
      <c r="AQ963" s="5"/>
    </row>
    <row r="964" spans="12:43" s="1" customFormat="1" x14ac:dyDescent="0.3">
      <c r="L964" s="5"/>
      <c r="AI964" s="5"/>
      <c r="AJ964" s="5"/>
      <c r="AK964" s="5"/>
      <c r="AL964" s="5"/>
      <c r="AM964" s="5"/>
      <c r="AN964" s="5"/>
      <c r="AO964" s="5"/>
      <c r="AP964" s="5"/>
      <c r="AQ964" s="5"/>
    </row>
    <row r="965" spans="12:43" s="1" customFormat="1" x14ac:dyDescent="0.3">
      <c r="L965" s="5"/>
      <c r="AI965" s="5"/>
      <c r="AJ965" s="5"/>
      <c r="AK965" s="5"/>
      <c r="AL965" s="5"/>
      <c r="AM965" s="5"/>
      <c r="AN965" s="5"/>
      <c r="AO965" s="5"/>
      <c r="AP965" s="5"/>
      <c r="AQ965" s="5"/>
    </row>
    <row r="966" spans="12:43" s="1" customFormat="1" x14ac:dyDescent="0.3">
      <c r="L966" s="5"/>
      <c r="AI966" s="5"/>
      <c r="AJ966" s="5"/>
      <c r="AK966" s="5"/>
      <c r="AL966" s="5"/>
      <c r="AM966" s="5"/>
      <c r="AN966" s="5"/>
      <c r="AO966" s="5"/>
      <c r="AP966" s="5"/>
      <c r="AQ966" s="5"/>
    </row>
    <row r="967" spans="12:43" s="1" customFormat="1" x14ac:dyDescent="0.3">
      <c r="L967" s="5"/>
      <c r="AI967" s="5"/>
      <c r="AJ967" s="5"/>
      <c r="AK967" s="5"/>
      <c r="AL967" s="5"/>
      <c r="AM967" s="5"/>
      <c r="AN967" s="5"/>
      <c r="AO967" s="5"/>
      <c r="AP967" s="5"/>
      <c r="AQ967" s="5"/>
    </row>
    <row r="968" spans="12:43" s="1" customFormat="1" x14ac:dyDescent="0.3">
      <c r="L968" s="5"/>
      <c r="AI968" s="5"/>
      <c r="AJ968" s="5"/>
      <c r="AK968" s="5"/>
      <c r="AL968" s="5"/>
      <c r="AM968" s="5"/>
      <c r="AN968" s="5"/>
      <c r="AO968" s="5"/>
      <c r="AP968" s="5"/>
      <c r="AQ968" s="5"/>
    </row>
    <row r="969" spans="12:43" s="1" customFormat="1" x14ac:dyDescent="0.3">
      <c r="L969" s="5"/>
      <c r="AI969" s="5"/>
      <c r="AJ969" s="5"/>
      <c r="AK969" s="5"/>
      <c r="AL969" s="5"/>
      <c r="AM969" s="5"/>
      <c r="AN969" s="5"/>
      <c r="AO969" s="5"/>
      <c r="AP969" s="5"/>
      <c r="AQ969" s="5"/>
    </row>
    <row r="970" spans="12:43" s="1" customFormat="1" x14ac:dyDescent="0.3">
      <c r="L970" s="5"/>
      <c r="AI970" s="5"/>
      <c r="AJ970" s="5"/>
      <c r="AK970" s="5"/>
      <c r="AL970" s="5"/>
      <c r="AM970" s="5"/>
      <c r="AN970" s="5"/>
      <c r="AO970" s="5"/>
      <c r="AP970" s="5"/>
      <c r="AQ970" s="5"/>
    </row>
    <row r="971" spans="12:43" s="1" customFormat="1" x14ac:dyDescent="0.3">
      <c r="L971" s="5"/>
      <c r="AI971" s="5"/>
      <c r="AJ971" s="5"/>
      <c r="AK971" s="5"/>
      <c r="AL971" s="5"/>
      <c r="AM971" s="5"/>
      <c r="AN971" s="5"/>
      <c r="AO971" s="5"/>
      <c r="AP971" s="5"/>
      <c r="AQ971" s="5"/>
    </row>
    <row r="972" spans="12:43" s="1" customFormat="1" x14ac:dyDescent="0.3">
      <c r="L972" s="5"/>
      <c r="AI972" s="5"/>
      <c r="AJ972" s="5"/>
      <c r="AK972" s="5"/>
      <c r="AL972" s="5"/>
      <c r="AM972" s="5"/>
      <c r="AN972" s="5"/>
      <c r="AO972" s="5"/>
      <c r="AP972" s="5"/>
      <c r="AQ972" s="5"/>
    </row>
    <row r="973" spans="12:43" s="1" customFormat="1" x14ac:dyDescent="0.3">
      <c r="L973" s="5"/>
      <c r="AI973" s="5"/>
      <c r="AJ973" s="5"/>
      <c r="AK973" s="5"/>
      <c r="AL973" s="5"/>
      <c r="AM973" s="5"/>
      <c r="AN973" s="5"/>
      <c r="AO973" s="5"/>
      <c r="AP973" s="5"/>
      <c r="AQ973" s="5"/>
    </row>
    <row r="974" spans="12:43" s="1" customFormat="1" x14ac:dyDescent="0.3">
      <c r="L974" s="5"/>
      <c r="AI974" s="5"/>
      <c r="AJ974" s="5"/>
      <c r="AK974" s="5"/>
      <c r="AL974" s="5"/>
      <c r="AM974" s="5"/>
      <c r="AN974" s="5"/>
      <c r="AO974" s="5"/>
      <c r="AP974" s="5"/>
      <c r="AQ974" s="5"/>
    </row>
    <row r="975" spans="12:43" s="1" customFormat="1" x14ac:dyDescent="0.3">
      <c r="L975" s="5"/>
      <c r="AI975" s="5"/>
      <c r="AJ975" s="5"/>
      <c r="AK975" s="5"/>
      <c r="AL975" s="5"/>
      <c r="AM975" s="5"/>
      <c r="AN975" s="5"/>
      <c r="AO975" s="5"/>
      <c r="AP975" s="5"/>
      <c r="AQ975" s="5"/>
    </row>
    <row r="976" spans="12:43" s="1" customFormat="1" x14ac:dyDescent="0.3">
      <c r="L976" s="5"/>
      <c r="AI976" s="5"/>
      <c r="AJ976" s="5"/>
      <c r="AK976" s="5"/>
      <c r="AL976" s="5"/>
      <c r="AM976" s="5"/>
      <c r="AN976" s="5"/>
      <c r="AO976" s="5"/>
      <c r="AP976" s="5"/>
      <c r="AQ976" s="5"/>
    </row>
    <row r="977" spans="12:43" s="1" customFormat="1" x14ac:dyDescent="0.3">
      <c r="L977" s="5"/>
      <c r="AI977" s="5"/>
      <c r="AJ977" s="5"/>
      <c r="AK977" s="5"/>
      <c r="AL977" s="5"/>
      <c r="AM977" s="5"/>
      <c r="AN977" s="5"/>
      <c r="AO977" s="5"/>
      <c r="AP977" s="5"/>
      <c r="AQ977" s="5"/>
    </row>
    <row r="978" spans="12:43" s="1" customFormat="1" x14ac:dyDescent="0.3">
      <c r="L978" s="5"/>
      <c r="AI978" s="5"/>
      <c r="AJ978" s="5"/>
      <c r="AK978" s="5"/>
      <c r="AL978" s="5"/>
      <c r="AM978" s="5"/>
      <c r="AN978" s="5"/>
      <c r="AO978" s="5"/>
      <c r="AP978" s="5"/>
      <c r="AQ978" s="5"/>
    </row>
    <row r="979" spans="12:43" s="1" customFormat="1" x14ac:dyDescent="0.3">
      <c r="L979" s="5"/>
      <c r="AI979" s="5"/>
      <c r="AJ979" s="5"/>
      <c r="AK979" s="5"/>
      <c r="AL979" s="5"/>
      <c r="AM979" s="5"/>
      <c r="AN979" s="5"/>
      <c r="AO979" s="5"/>
      <c r="AP979" s="5"/>
      <c r="AQ979" s="5"/>
    </row>
    <row r="980" spans="12:43" s="1" customFormat="1" x14ac:dyDescent="0.3">
      <c r="L980" s="5"/>
      <c r="AI980" s="5"/>
      <c r="AJ980" s="5"/>
      <c r="AK980" s="5"/>
      <c r="AL980" s="5"/>
      <c r="AM980" s="5"/>
      <c r="AN980" s="5"/>
      <c r="AO980" s="5"/>
      <c r="AP980" s="5"/>
      <c r="AQ980" s="5"/>
    </row>
    <row r="981" spans="12:43" s="1" customFormat="1" x14ac:dyDescent="0.3">
      <c r="L981" s="5"/>
      <c r="AI981" s="5"/>
      <c r="AJ981" s="5"/>
      <c r="AK981" s="5"/>
      <c r="AL981" s="5"/>
      <c r="AM981" s="5"/>
      <c r="AN981" s="5"/>
      <c r="AO981" s="5"/>
      <c r="AP981" s="5"/>
      <c r="AQ981" s="5"/>
    </row>
    <row r="982" spans="12:43" s="1" customFormat="1" x14ac:dyDescent="0.3">
      <c r="L982" s="5"/>
      <c r="AI982" s="5"/>
      <c r="AJ982" s="5"/>
      <c r="AK982" s="5"/>
      <c r="AL982" s="5"/>
      <c r="AM982" s="5"/>
      <c r="AN982" s="5"/>
      <c r="AO982" s="5"/>
      <c r="AP982" s="5"/>
      <c r="AQ982" s="5"/>
    </row>
    <row r="983" spans="12:43" s="1" customFormat="1" x14ac:dyDescent="0.3">
      <c r="L983" s="5"/>
      <c r="AI983" s="5"/>
      <c r="AJ983" s="5"/>
      <c r="AK983" s="5"/>
      <c r="AL983" s="5"/>
      <c r="AM983" s="5"/>
      <c r="AN983" s="5"/>
      <c r="AO983" s="5"/>
      <c r="AP983" s="5"/>
      <c r="AQ983" s="5"/>
    </row>
    <row r="984" spans="12:43" s="1" customFormat="1" x14ac:dyDescent="0.3">
      <c r="L984" s="5"/>
      <c r="AI984" s="5"/>
      <c r="AJ984" s="5"/>
      <c r="AK984" s="5"/>
      <c r="AL984" s="5"/>
      <c r="AM984" s="5"/>
      <c r="AN984" s="5"/>
      <c r="AO984" s="5"/>
      <c r="AP984" s="5"/>
      <c r="AQ984" s="5"/>
    </row>
    <row r="985" spans="12:43" s="1" customFormat="1" x14ac:dyDescent="0.3">
      <c r="L985" s="5"/>
      <c r="AI985" s="5"/>
      <c r="AJ985" s="5"/>
      <c r="AK985" s="5"/>
      <c r="AL985" s="5"/>
      <c r="AM985" s="5"/>
      <c r="AN985" s="5"/>
      <c r="AO985" s="5"/>
      <c r="AP985" s="5"/>
      <c r="AQ985" s="5"/>
    </row>
    <row r="986" spans="12:43" s="1" customFormat="1" x14ac:dyDescent="0.3">
      <c r="L986" s="5"/>
      <c r="AI986" s="5"/>
      <c r="AJ986" s="5"/>
      <c r="AK986" s="5"/>
      <c r="AL986" s="5"/>
      <c r="AM986" s="5"/>
      <c r="AN986" s="5"/>
      <c r="AO986" s="5"/>
      <c r="AP986" s="5"/>
      <c r="AQ986" s="5"/>
    </row>
    <row r="987" spans="12:43" s="1" customFormat="1" x14ac:dyDescent="0.3">
      <c r="L987" s="5"/>
      <c r="AI987" s="5"/>
      <c r="AJ987" s="5"/>
      <c r="AK987" s="5"/>
      <c r="AL987" s="5"/>
      <c r="AM987" s="5"/>
      <c r="AN987" s="5"/>
      <c r="AO987" s="5"/>
      <c r="AP987" s="5"/>
      <c r="AQ987" s="5"/>
    </row>
    <row r="988" spans="12:43" s="1" customFormat="1" x14ac:dyDescent="0.3">
      <c r="L988" s="5"/>
      <c r="AI988" s="5"/>
      <c r="AJ988" s="5"/>
      <c r="AK988" s="5"/>
      <c r="AL988" s="5"/>
      <c r="AM988" s="5"/>
      <c r="AN988" s="5"/>
      <c r="AO988" s="5"/>
      <c r="AP988" s="5"/>
      <c r="AQ988" s="5"/>
    </row>
    <row r="989" spans="12:43" s="1" customFormat="1" x14ac:dyDescent="0.3">
      <c r="L989" s="5"/>
      <c r="AI989" s="5"/>
      <c r="AJ989" s="5"/>
      <c r="AK989" s="5"/>
      <c r="AL989" s="5"/>
      <c r="AM989" s="5"/>
      <c r="AN989" s="5"/>
      <c r="AO989" s="5"/>
      <c r="AP989" s="5"/>
      <c r="AQ989" s="5"/>
    </row>
    <row r="990" spans="12:43" s="1" customFormat="1" x14ac:dyDescent="0.3">
      <c r="L990" s="5"/>
      <c r="AI990" s="5"/>
      <c r="AJ990" s="5"/>
      <c r="AK990" s="5"/>
      <c r="AL990" s="5"/>
      <c r="AM990" s="5"/>
      <c r="AN990" s="5"/>
      <c r="AO990" s="5"/>
      <c r="AP990" s="5"/>
      <c r="AQ990" s="5"/>
    </row>
    <row r="991" spans="12:43" s="1" customFormat="1" x14ac:dyDescent="0.3">
      <c r="L991" s="5"/>
      <c r="AI991" s="5"/>
      <c r="AJ991" s="5"/>
      <c r="AK991" s="5"/>
      <c r="AL991" s="5"/>
      <c r="AM991" s="5"/>
      <c r="AN991" s="5"/>
      <c r="AO991" s="5"/>
      <c r="AP991" s="5"/>
      <c r="AQ991" s="5"/>
    </row>
    <row r="992" spans="12:43" s="1" customFormat="1" x14ac:dyDescent="0.3">
      <c r="L992" s="5"/>
      <c r="AI992" s="5"/>
      <c r="AJ992" s="5"/>
      <c r="AK992" s="5"/>
      <c r="AL992" s="5"/>
      <c r="AM992" s="5"/>
      <c r="AN992" s="5"/>
      <c r="AO992" s="5"/>
      <c r="AP992" s="5"/>
      <c r="AQ992" s="5"/>
    </row>
    <row r="993" spans="12:43" s="1" customFormat="1" x14ac:dyDescent="0.3">
      <c r="L993" s="5"/>
      <c r="AI993" s="5"/>
      <c r="AJ993" s="5"/>
      <c r="AK993" s="5"/>
      <c r="AL993" s="5"/>
      <c r="AM993" s="5"/>
      <c r="AN993" s="5"/>
      <c r="AO993" s="5"/>
      <c r="AP993" s="5"/>
      <c r="AQ993" s="5"/>
    </row>
    <row r="994" spans="12:43" s="1" customFormat="1" x14ac:dyDescent="0.3">
      <c r="L994" s="5"/>
      <c r="AI994" s="5"/>
      <c r="AJ994" s="5"/>
      <c r="AK994" s="5"/>
      <c r="AL994" s="5"/>
      <c r="AM994" s="5"/>
      <c r="AN994" s="5"/>
      <c r="AO994" s="5"/>
      <c r="AP994" s="5"/>
      <c r="AQ994" s="5"/>
    </row>
    <row r="995" spans="12:43" s="1" customFormat="1" x14ac:dyDescent="0.3">
      <c r="L995" s="5"/>
      <c r="AI995" s="5"/>
      <c r="AJ995" s="5"/>
      <c r="AK995" s="5"/>
      <c r="AL995" s="5"/>
      <c r="AM995" s="5"/>
      <c r="AN995" s="5"/>
      <c r="AO995" s="5"/>
      <c r="AP995" s="5"/>
      <c r="AQ995" s="5"/>
    </row>
    <row r="996" spans="12:43" s="1" customFormat="1" x14ac:dyDescent="0.3">
      <c r="L996" s="5"/>
      <c r="AI996" s="5"/>
      <c r="AJ996" s="5"/>
      <c r="AK996" s="5"/>
      <c r="AL996" s="5"/>
      <c r="AM996" s="5"/>
      <c r="AN996" s="5"/>
      <c r="AO996" s="5"/>
      <c r="AP996" s="5"/>
      <c r="AQ996" s="5"/>
    </row>
    <row r="997" spans="12:43" s="1" customFormat="1" x14ac:dyDescent="0.3">
      <c r="L997" s="5"/>
      <c r="AI997" s="5"/>
      <c r="AJ997" s="5"/>
      <c r="AK997" s="5"/>
      <c r="AL997" s="5"/>
      <c r="AM997" s="5"/>
      <c r="AN997" s="5"/>
      <c r="AO997" s="5"/>
      <c r="AP997" s="5"/>
      <c r="AQ997" s="5"/>
    </row>
    <row r="998" spans="12:43" s="1" customFormat="1" x14ac:dyDescent="0.3">
      <c r="L998" s="5"/>
      <c r="AI998" s="5"/>
      <c r="AJ998" s="5"/>
      <c r="AK998" s="5"/>
      <c r="AL998" s="5"/>
      <c r="AM998" s="5"/>
      <c r="AN998" s="5"/>
      <c r="AO998" s="5"/>
      <c r="AP998" s="5"/>
      <c r="AQ998" s="5"/>
    </row>
    <row r="999" spans="12:43" s="1" customFormat="1" x14ac:dyDescent="0.3">
      <c r="L999" s="5"/>
      <c r="AI999" s="5"/>
      <c r="AJ999" s="5"/>
      <c r="AK999" s="5"/>
      <c r="AL999" s="5"/>
      <c r="AM999" s="5"/>
      <c r="AN999" s="5"/>
      <c r="AO999" s="5"/>
      <c r="AP999" s="5"/>
      <c r="AQ999" s="5"/>
    </row>
    <row r="1000" spans="12:43" s="1" customFormat="1" x14ac:dyDescent="0.3">
      <c r="L1000" s="5"/>
      <c r="AI1000" s="5"/>
      <c r="AJ1000" s="5"/>
      <c r="AK1000" s="5"/>
      <c r="AL1000" s="5"/>
      <c r="AM1000" s="5"/>
      <c r="AN1000" s="5"/>
      <c r="AO1000" s="5"/>
      <c r="AP1000" s="5"/>
      <c r="AQ1000" s="5"/>
    </row>
    <row r="1001" spans="12:43" s="1" customFormat="1" x14ac:dyDescent="0.3">
      <c r="L1001" s="5"/>
      <c r="AI1001" s="5"/>
      <c r="AJ1001" s="5"/>
      <c r="AK1001" s="5"/>
      <c r="AL1001" s="5"/>
      <c r="AM1001" s="5"/>
      <c r="AN1001" s="5"/>
      <c r="AO1001" s="5"/>
      <c r="AP1001" s="5"/>
      <c r="AQ1001" s="5"/>
    </row>
    <row r="1002" spans="12:43" s="1" customFormat="1" x14ac:dyDescent="0.3">
      <c r="L1002" s="5"/>
      <c r="AI1002" s="5"/>
      <c r="AJ1002" s="5"/>
      <c r="AK1002" s="5"/>
      <c r="AL1002" s="5"/>
      <c r="AM1002" s="5"/>
      <c r="AN1002" s="5"/>
      <c r="AO1002" s="5"/>
      <c r="AP1002" s="5"/>
      <c r="AQ1002" s="5"/>
    </row>
    <row r="1003" spans="12:43" s="1" customFormat="1" x14ac:dyDescent="0.3">
      <c r="L1003" s="5"/>
      <c r="AI1003" s="5"/>
      <c r="AJ1003" s="5"/>
      <c r="AK1003" s="5"/>
      <c r="AL1003" s="5"/>
      <c r="AM1003" s="5"/>
      <c r="AN1003" s="5"/>
      <c r="AO1003" s="5"/>
      <c r="AP1003" s="5"/>
      <c r="AQ1003" s="5"/>
    </row>
    <row r="1004" spans="12:43" s="1" customFormat="1" x14ac:dyDescent="0.3">
      <c r="L1004" s="5"/>
      <c r="AI1004" s="5"/>
      <c r="AJ1004" s="5"/>
      <c r="AK1004" s="5"/>
      <c r="AL1004" s="5"/>
      <c r="AM1004" s="5"/>
      <c r="AN1004" s="5"/>
      <c r="AO1004" s="5"/>
      <c r="AP1004" s="5"/>
      <c r="AQ1004" s="5"/>
    </row>
    <row r="1005" spans="12:43" s="1" customFormat="1" x14ac:dyDescent="0.3">
      <c r="L1005" s="5"/>
      <c r="AI1005" s="5"/>
      <c r="AJ1005" s="5"/>
      <c r="AK1005" s="5"/>
      <c r="AL1005" s="5"/>
      <c r="AM1005" s="5"/>
      <c r="AN1005" s="5"/>
      <c r="AO1005" s="5"/>
      <c r="AP1005" s="5"/>
      <c r="AQ1005" s="5"/>
    </row>
    <row r="1006" spans="12:43" s="1" customFormat="1" x14ac:dyDescent="0.3">
      <c r="L1006" s="5"/>
      <c r="AI1006" s="5"/>
      <c r="AJ1006" s="5"/>
      <c r="AK1006" s="5"/>
      <c r="AL1006" s="5"/>
      <c r="AM1006" s="5"/>
      <c r="AN1006" s="5"/>
      <c r="AO1006" s="5"/>
      <c r="AP1006" s="5"/>
      <c r="AQ1006" s="5"/>
    </row>
    <row r="1007" spans="12:43" s="1" customFormat="1" x14ac:dyDescent="0.3">
      <c r="L1007" s="5"/>
      <c r="AI1007" s="5"/>
      <c r="AJ1007" s="5"/>
      <c r="AK1007" s="5"/>
      <c r="AL1007" s="5"/>
      <c r="AM1007" s="5"/>
      <c r="AN1007" s="5"/>
      <c r="AO1007" s="5"/>
      <c r="AP1007" s="5"/>
      <c r="AQ1007" s="5"/>
    </row>
    <row r="1008" spans="12:43" s="1" customFormat="1" x14ac:dyDescent="0.3">
      <c r="L1008" s="5"/>
      <c r="AI1008" s="5"/>
      <c r="AJ1008" s="5"/>
      <c r="AK1008" s="5"/>
      <c r="AL1008" s="5"/>
      <c r="AM1008" s="5"/>
      <c r="AN1008" s="5"/>
      <c r="AO1008" s="5"/>
      <c r="AP1008" s="5"/>
      <c r="AQ1008" s="5"/>
    </row>
    <row r="1009" spans="12:43" s="1" customFormat="1" x14ac:dyDescent="0.3">
      <c r="L1009" s="5"/>
      <c r="AI1009" s="5"/>
      <c r="AJ1009" s="5"/>
      <c r="AK1009" s="5"/>
      <c r="AL1009" s="5"/>
      <c r="AM1009" s="5"/>
      <c r="AN1009" s="5"/>
      <c r="AO1009" s="5"/>
      <c r="AP1009" s="5"/>
      <c r="AQ1009" s="5"/>
    </row>
    <row r="1010" spans="12:43" s="1" customFormat="1" x14ac:dyDescent="0.3">
      <c r="L1010" s="5"/>
      <c r="AI1010" s="5"/>
      <c r="AJ1010" s="5"/>
      <c r="AK1010" s="5"/>
      <c r="AL1010" s="5"/>
      <c r="AM1010" s="5"/>
      <c r="AN1010" s="5"/>
      <c r="AO1010" s="5"/>
      <c r="AP1010" s="5"/>
      <c r="AQ1010" s="5"/>
    </row>
    <row r="1011" spans="12:43" s="1" customFormat="1" x14ac:dyDescent="0.3">
      <c r="L1011" s="5"/>
      <c r="AI1011" s="5"/>
      <c r="AJ1011" s="5"/>
      <c r="AK1011" s="5"/>
      <c r="AL1011" s="5"/>
      <c r="AM1011" s="5"/>
      <c r="AN1011" s="5"/>
      <c r="AO1011" s="5"/>
      <c r="AP1011" s="5"/>
      <c r="AQ1011" s="5"/>
    </row>
    <row r="1012" spans="12:43" s="1" customFormat="1" x14ac:dyDescent="0.3">
      <c r="L1012" s="5"/>
      <c r="AI1012" s="5"/>
      <c r="AJ1012" s="5"/>
      <c r="AK1012" s="5"/>
      <c r="AL1012" s="5"/>
      <c r="AM1012" s="5"/>
      <c r="AN1012" s="5"/>
      <c r="AO1012" s="5"/>
      <c r="AP1012" s="5"/>
      <c r="AQ1012" s="5"/>
    </row>
    <row r="1013" spans="12:43" s="1" customFormat="1" x14ac:dyDescent="0.3">
      <c r="L1013" s="5"/>
      <c r="AI1013" s="5"/>
      <c r="AJ1013" s="5"/>
      <c r="AK1013" s="5"/>
      <c r="AL1013" s="5"/>
      <c r="AM1013" s="5"/>
      <c r="AN1013" s="5"/>
      <c r="AO1013" s="5"/>
      <c r="AP1013" s="5"/>
      <c r="AQ1013" s="5"/>
    </row>
    <row r="1014" spans="12:43" s="1" customFormat="1" x14ac:dyDescent="0.3">
      <c r="L1014" s="5"/>
      <c r="AI1014" s="5"/>
      <c r="AJ1014" s="5"/>
      <c r="AK1014" s="5"/>
      <c r="AL1014" s="5"/>
      <c r="AM1014" s="5"/>
      <c r="AN1014" s="5"/>
      <c r="AO1014" s="5"/>
      <c r="AP1014" s="5"/>
      <c r="AQ1014" s="5"/>
    </row>
    <row r="1015" spans="12:43" s="1" customFormat="1" x14ac:dyDescent="0.3">
      <c r="L1015" s="5"/>
      <c r="AI1015" s="5"/>
      <c r="AJ1015" s="5"/>
      <c r="AK1015" s="5"/>
      <c r="AL1015" s="5"/>
      <c r="AM1015" s="5"/>
      <c r="AN1015" s="5"/>
      <c r="AO1015" s="5"/>
      <c r="AP1015" s="5"/>
      <c r="AQ1015" s="5"/>
    </row>
    <row r="1016" spans="12:43" s="1" customFormat="1" x14ac:dyDescent="0.3">
      <c r="L1016" s="5"/>
      <c r="AI1016" s="5"/>
      <c r="AJ1016" s="5"/>
      <c r="AK1016" s="5"/>
      <c r="AL1016" s="5"/>
      <c r="AM1016" s="5"/>
      <c r="AN1016" s="5"/>
      <c r="AO1016" s="5"/>
      <c r="AP1016" s="5"/>
      <c r="AQ1016" s="5"/>
    </row>
    <row r="1017" spans="12:43" s="1" customFormat="1" x14ac:dyDescent="0.3">
      <c r="L1017" s="5"/>
      <c r="AI1017" s="5"/>
      <c r="AJ1017" s="5"/>
      <c r="AK1017" s="5"/>
      <c r="AL1017" s="5"/>
      <c r="AM1017" s="5"/>
      <c r="AN1017" s="5"/>
      <c r="AO1017" s="5"/>
      <c r="AP1017" s="5"/>
      <c r="AQ1017" s="5"/>
    </row>
    <row r="1018" spans="12:43" s="1" customFormat="1" x14ac:dyDescent="0.3">
      <c r="L1018" s="5"/>
      <c r="AI1018" s="5"/>
      <c r="AJ1018" s="5"/>
      <c r="AK1018" s="5"/>
      <c r="AL1018" s="5"/>
      <c r="AM1018" s="5"/>
      <c r="AN1018" s="5"/>
      <c r="AO1018" s="5"/>
      <c r="AP1018" s="5"/>
      <c r="AQ1018" s="5"/>
    </row>
    <row r="1019" spans="12:43" s="1" customFormat="1" x14ac:dyDescent="0.3">
      <c r="L1019" s="5"/>
      <c r="AI1019" s="5"/>
      <c r="AJ1019" s="5"/>
      <c r="AK1019" s="5"/>
      <c r="AL1019" s="5"/>
      <c r="AM1019" s="5"/>
      <c r="AN1019" s="5"/>
      <c r="AO1019" s="5"/>
      <c r="AP1019" s="5"/>
      <c r="AQ1019" s="5"/>
    </row>
    <row r="1020" spans="12:43" s="1" customFormat="1" x14ac:dyDescent="0.3">
      <c r="L1020" s="5"/>
      <c r="AI1020" s="5"/>
      <c r="AJ1020" s="5"/>
      <c r="AK1020" s="5"/>
      <c r="AL1020" s="5"/>
      <c r="AM1020" s="5"/>
      <c r="AN1020" s="5"/>
      <c r="AO1020" s="5"/>
      <c r="AP1020" s="5"/>
      <c r="AQ1020" s="5"/>
    </row>
    <row r="1021" spans="12:43" s="1" customFormat="1" x14ac:dyDescent="0.3">
      <c r="L1021" s="5"/>
      <c r="AI1021" s="5"/>
      <c r="AJ1021" s="5"/>
      <c r="AK1021" s="5"/>
      <c r="AL1021" s="5"/>
      <c r="AM1021" s="5"/>
      <c r="AN1021" s="5"/>
      <c r="AO1021" s="5"/>
      <c r="AP1021" s="5"/>
      <c r="AQ1021" s="5"/>
    </row>
    <row r="1022" spans="12:43" s="1" customFormat="1" x14ac:dyDescent="0.3">
      <c r="L1022" s="5"/>
      <c r="AI1022" s="5"/>
      <c r="AJ1022" s="5"/>
      <c r="AK1022" s="5"/>
      <c r="AL1022" s="5"/>
      <c r="AM1022" s="5"/>
      <c r="AN1022" s="5"/>
      <c r="AO1022" s="5"/>
      <c r="AP1022" s="5"/>
      <c r="AQ1022" s="5"/>
    </row>
    <row r="1023" spans="12:43" s="1" customFormat="1" x14ac:dyDescent="0.3">
      <c r="L1023" s="5"/>
      <c r="AI1023" s="5"/>
      <c r="AJ1023" s="5"/>
      <c r="AK1023" s="5"/>
      <c r="AL1023" s="5"/>
      <c r="AM1023" s="5"/>
      <c r="AN1023" s="5"/>
      <c r="AO1023" s="5"/>
      <c r="AP1023" s="5"/>
      <c r="AQ1023" s="5"/>
    </row>
    <row r="1024" spans="12:43" s="1" customFormat="1" x14ac:dyDescent="0.3">
      <c r="L1024" s="5"/>
      <c r="AI1024" s="5"/>
      <c r="AJ1024" s="5"/>
      <c r="AK1024" s="5"/>
      <c r="AL1024" s="5"/>
      <c r="AM1024" s="5"/>
      <c r="AN1024" s="5"/>
      <c r="AO1024" s="5"/>
      <c r="AP1024" s="5"/>
      <c r="AQ1024" s="5"/>
    </row>
    <row r="1025" spans="12:43" s="1" customFormat="1" x14ac:dyDescent="0.3">
      <c r="L1025" s="5"/>
      <c r="AI1025" s="5"/>
      <c r="AJ1025" s="5"/>
      <c r="AK1025" s="5"/>
      <c r="AL1025" s="5"/>
      <c r="AM1025" s="5"/>
      <c r="AN1025" s="5"/>
      <c r="AO1025" s="5"/>
      <c r="AP1025" s="5"/>
      <c r="AQ1025" s="5"/>
    </row>
    <row r="1026" spans="12:43" s="1" customFormat="1" x14ac:dyDescent="0.3">
      <c r="L1026" s="5"/>
      <c r="AI1026" s="5"/>
      <c r="AJ1026" s="5"/>
      <c r="AK1026" s="5"/>
      <c r="AL1026" s="5"/>
      <c r="AM1026" s="5"/>
      <c r="AN1026" s="5"/>
      <c r="AO1026" s="5"/>
      <c r="AP1026" s="5"/>
      <c r="AQ1026" s="5"/>
    </row>
    <row r="1027" spans="12:43" s="1" customFormat="1" x14ac:dyDescent="0.3">
      <c r="L1027" s="5"/>
      <c r="AI1027" s="5"/>
      <c r="AJ1027" s="5"/>
      <c r="AK1027" s="5"/>
      <c r="AL1027" s="5"/>
      <c r="AM1027" s="5"/>
      <c r="AN1027" s="5"/>
      <c r="AO1027" s="5"/>
      <c r="AP1027" s="5"/>
      <c r="AQ1027" s="5"/>
    </row>
    <row r="1028" spans="12:43" s="1" customFormat="1" x14ac:dyDescent="0.3">
      <c r="L1028" s="5"/>
      <c r="AI1028" s="5"/>
      <c r="AJ1028" s="5"/>
      <c r="AK1028" s="5"/>
      <c r="AL1028" s="5"/>
      <c r="AM1028" s="5"/>
      <c r="AN1028" s="5"/>
      <c r="AO1028" s="5"/>
      <c r="AP1028" s="5"/>
      <c r="AQ1028" s="5"/>
    </row>
    <row r="1029" spans="12:43" s="1" customFormat="1" x14ac:dyDescent="0.3">
      <c r="L1029" s="5"/>
      <c r="AI1029" s="5"/>
      <c r="AJ1029" s="5"/>
      <c r="AK1029" s="5"/>
      <c r="AL1029" s="5"/>
      <c r="AM1029" s="5"/>
      <c r="AN1029" s="5"/>
      <c r="AO1029" s="5"/>
      <c r="AP1029" s="5"/>
      <c r="AQ1029" s="5"/>
    </row>
    <row r="1030" spans="12:43" s="1" customFormat="1" x14ac:dyDescent="0.3">
      <c r="L1030" s="5"/>
      <c r="AI1030" s="5"/>
      <c r="AJ1030" s="5"/>
      <c r="AK1030" s="5"/>
      <c r="AL1030" s="5"/>
      <c r="AM1030" s="5"/>
      <c r="AN1030" s="5"/>
      <c r="AO1030" s="5"/>
      <c r="AP1030" s="5"/>
      <c r="AQ1030" s="5"/>
    </row>
    <row r="1031" spans="12:43" s="1" customFormat="1" x14ac:dyDescent="0.3">
      <c r="L1031" s="5"/>
      <c r="AI1031" s="5"/>
      <c r="AJ1031" s="5"/>
      <c r="AK1031" s="5"/>
      <c r="AL1031" s="5"/>
      <c r="AM1031" s="5"/>
      <c r="AN1031" s="5"/>
      <c r="AO1031" s="5"/>
      <c r="AP1031" s="5"/>
      <c r="AQ1031" s="5"/>
    </row>
    <row r="1032" spans="12:43" s="1" customFormat="1" x14ac:dyDescent="0.3">
      <c r="L1032" s="5"/>
      <c r="AI1032" s="5"/>
      <c r="AJ1032" s="5"/>
      <c r="AK1032" s="5"/>
      <c r="AL1032" s="5"/>
      <c r="AM1032" s="5"/>
      <c r="AN1032" s="5"/>
      <c r="AO1032" s="5"/>
      <c r="AP1032" s="5"/>
      <c r="AQ1032" s="5"/>
    </row>
    <row r="1033" spans="12:43" s="1" customFormat="1" x14ac:dyDescent="0.3">
      <c r="L1033" s="5"/>
      <c r="AI1033" s="5"/>
      <c r="AJ1033" s="5"/>
      <c r="AK1033" s="5"/>
      <c r="AL1033" s="5"/>
      <c r="AM1033" s="5"/>
      <c r="AN1033" s="5"/>
      <c r="AO1033" s="5"/>
      <c r="AP1033" s="5"/>
      <c r="AQ1033" s="5"/>
    </row>
    <row r="1034" spans="12:43" s="1" customFormat="1" x14ac:dyDescent="0.3">
      <c r="L1034" s="5"/>
      <c r="AI1034" s="5"/>
      <c r="AJ1034" s="5"/>
      <c r="AK1034" s="5"/>
      <c r="AL1034" s="5"/>
      <c r="AM1034" s="5"/>
      <c r="AN1034" s="5"/>
      <c r="AO1034" s="5"/>
      <c r="AP1034" s="5"/>
      <c r="AQ1034" s="5"/>
    </row>
    <row r="1035" spans="12:43" s="1" customFormat="1" x14ac:dyDescent="0.3">
      <c r="L1035" s="5"/>
      <c r="AI1035" s="5"/>
      <c r="AJ1035" s="5"/>
      <c r="AK1035" s="5"/>
      <c r="AL1035" s="5"/>
      <c r="AM1035" s="5"/>
      <c r="AN1035" s="5"/>
      <c r="AO1035" s="5"/>
      <c r="AP1035" s="5"/>
      <c r="AQ1035" s="5"/>
    </row>
    <row r="1036" spans="12:43" s="1" customFormat="1" x14ac:dyDescent="0.3">
      <c r="L1036" s="5"/>
      <c r="AI1036" s="5"/>
      <c r="AJ1036" s="5"/>
      <c r="AK1036" s="5"/>
      <c r="AL1036" s="5"/>
      <c r="AM1036" s="5"/>
      <c r="AN1036" s="5"/>
      <c r="AO1036" s="5"/>
      <c r="AP1036" s="5"/>
      <c r="AQ1036" s="5"/>
    </row>
    <row r="1037" spans="12:43" s="1" customFormat="1" x14ac:dyDescent="0.3">
      <c r="L1037" s="5"/>
      <c r="AI1037" s="5"/>
      <c r="AJ1037" s="5"/>
      <c r="AK1037" s="5"/>
      <c r="AL1037" s="5"/>
      <c r="AM1037" s="5"/>
      <c r="AN1037" s="5"/>
      <c r="AO1037" s="5"/>
      <c r="AP1037" s="5"/>
      <c r="AQ1037" s="5"/>
    </row>
    <row r="1038" spans="12:43" s="1" customFormat="1" x14ac:dyDescent="0.3">
      <c r="L1038" s="5"/>
      <c r="AI1038" s="5"/>
      <c r="AJ1038" s="5"/>
      <c r="AK1038" s="5"/>
      <c r="AL1038" s="5"/>
      <c r="AM1038" s="5"/>
      <c r="AN1038" s="5"/>
      <c r="AO1038" s="5"/>
      <c r="AP1038" s="5"/>
      <c r="AQ1038" s="5"/>
    </row>
    <row r="1039" spans="12:43" s="1" customFormat="1" x14ac:dyDescent="0.3">
      <c r="L1039" s="5"/>
      <c r="AI1039" s="5"/>
      <c r="AJ1039" s="5"/>
      <c r="AK1039" s="5"/>
      <c r="AL1039" s="5"/>
      <c r="AM1039" s="5"/>
      <c r="AN1039" s="5"/>
      <c r="AO1039" s="5"/>
      <c r="AP1039" s="5"/>
      <c r="AQ1039" s="5"/>
    </row>
    <row r="1040" spans="12:43" s="1" customFormat="1" x14ac:dyDescent="0.3">
      <c r="L1040" s="5"/>
      <c r="AI1040" s="5"/>
      <c r="AJ1040" s="5"/>
      <c r="AK1040" s="5"/>
      <c r="AL1040" s="5"/>
      <c r="AM1040" s="5"/>
      <c r="AN1040" s="5"/>
      <c r="AO1040" s="5"/>
      <c r="AP1040" s="5"/>
      <c r="AQ1040" s="5"/>
    </row>
    <row r="1041" spans="12:43" s="1" customFormat="1" x14ac:dyDescent="0.3">
      <c r="L1041" s="5"/>
      <c r="AI1041" s="5"/>
      <c r="AJ1041" s="5"/>
      <c r="AK1041" s="5"/>
      <c r="AL1041" s="5"/>
      <c r="AM1041" s="5"/>
      <c r="AN1041" s="5"/>
      <c r="AO1041" s="5"/>
      <c r="AP1041" s="5"/>
      <c r="AQ1041" s="5"/>
    </row>
    <row r="1042" spans="12:43" s="1" customFormat="1" x14ac:dyDescent="0.3">
      <c r="L1042" s="5"/>
      <c r="AI1042" s="5"/>
      <c r="AJ1042" s="5"/>
      <c r="AK1042" s="5"/>
      <c r="AL1042" s="5"/>
      <c r="AM1042" s="5"/>
      <c r="AN1042" s="5"/>
      <c r="AO1042" s="5"/>
      <c r="AP1042" s="5"/>
      <c r="AQ1042" s="5"/>
    </row>
    <row r="1043" spans="12:43" s="1" customFormat="1" x14ac:dyDescent="0.3">
      <c r="L1043" s="5"/>
      <c r="AI1043" s="5"/>
      <c r="AJ1043" s="5"/>
      <c r="AK1043" s="5"/>
      <c r="AL1043" s="5"/>
      <c r="AM1043" s="5"/>
      <c r="AN1043" s="5"/>
      <c r="AO1043" s="5"/>
      <c r="AP1043" s="5"/>
      <c r="AQ1043" s="5"/>
    </row>
    <row r="1044" spans="12:43" s="1" customFormat="1" x14ac:dyDescent="0.3">
      <c r="L1044" s="5"/>
      <c r="AI1044" s="5"/>
      <c r="AJ1044" s="5"/>
      <c r="AK1044" s="5"/>
      <c r="AL1044" s="5"/>
      <c r="AM1044" s="5"/>
      <c r="AN1044" s="5"/>
      <c r="AO1044" s="5"/>
      <c r="AP1044" s="5"/>
      <c r="AQ1044" s="5"/>
    </row>
    <row r="1045" spans="12:43" s="1" customFormat="1" x14ac:dyDescent="0.3">
      <c r="L1045" s="5"/>
      <c r="AI1045" s="5"/>
      <c r="AJ1045" s="5"/>
      <c r="AK1045" s="5"/>
      <c r="AL1045" s="5"/>
      <c r="AM1045" s="5"/>
      <c r="AN1045" s="5"/>
      <c r="AO1045" s="5"/>
      <c r="AP1045" s="5"/>
      <c r="AQ1045" s="5"/>
    </row>
    <row r="1046" spans="12:43" s="1" customFormat="1" x14ac:dyDescent="0.3">
      <c r="L1046" s="5"/>
      <c r="AI1046" s="5"/>
      <c r="AJ1046" s="5"/>
      <c r="AK1046" s="5"/>
      <c r="AL1046" s="5"/>
      <c r="AM1046" s="5"/>
      <c r="AN1046" s="5"/>
      <c r="AO1046" s="5"/>
      <c r="AP1046" s="5"/>
      <c r="AQ1046" s="5"/>
    </row>
    <row r="1047" spans="12:43" s="1" customFormat="1" x14ac:dyDescent="0.3">
      <c r="L1047" s="5"/>
      <c r="AI1047" s="5"/>
      <c r="AJ1047" s="5"/>
      <c r="AK1047" s="5"/>
      <c r="AL1047" s="5"/>
      <c r="AM1047" s="5"/>
      <c r="AN1047" s="5"/>
      <c r="AO1047" s="5"/>
      <c r="AP1047" s="5"/>
      <c r="AQ1047" s="5"/>
    </row>
    <row r="1048" spans="12:43" s="1" customFormat="1" x14ac:dyDescent="0.3">
      <c r="L1048" s="5"/>
      <c r="AI1048" s="5"/>
      <c r="AJ1048" s="5"/>
      <c r="AK1048" s="5"/>
      <c r="AL1048" s="5"/>
      <c r="AM1048" s="5"/>
      <c r="AN1048" s="5"/>
      <c r="AO1048" s="5"/>
      <c r="AP1048" s="5"/>
      <c r="AQ1048" s="5"/>
    </row>
    <row r="1049" spans="12:43" s="1" customFormat="1" x14ac:dyDescent="0.3">
      <c r="L1049" s="5"/>
      <c r="AI1049" s="5"/>
      <c r="AJ1049" s="5"/>
      <c r="AK1049" s="5"/>
      <c r="AL1049" s="5"/>
      <c r="AM1049" s="5"/>
      <c r="AN1049" s="5"/>
      <c r="AO1049" s="5"/>
      <c r="AP1049" s="5"/>
      <c r="AQ1049" s="5"/>
    </row>
    <row r="1050" spans="12:43" s="1" customFormat="1" x14ac:dyDescent="0.3">
      <c r="L1050" s="5"/>
      <c r="AI1050" s="5"/>
      <c r="AJ1050" s="5"/>
      <c r="AK1050" s="5"/>
      <c r="AL1050" s="5"/>
      <c r="AM1050" s="5"/>
      <c r="AN1050" s="5"/>
      <c r="AO1050" s="5"/>
      <c r="AP1050" s="5"/>
      <c r="AQ1050" s="5"/>
    </row>
    <row r="1051" spans="12:43" s="1" customFormat="1" x14ac:dyDescent="0.3">
      <c r="L1051" s="5"/>
      <c r="AI1051" s="5"/>
      <c r="AJ1051" s="5"/>
      <c r="AK1051" s="5"/>
      <c r="AL1051" s="5"/>
      <c r="AM1051" s="5"/>
      <c r="AN1051" s="5"/>
      <c r="AO1051" s="5"/>
      <c r="AP1051" s="5"/>
      <c r="AQ1051" s="5"/>
    </row>
    <row r="1052" spans="12:43" s="1" customFormat="1" x14ac:dyDescent="0.3">
      <c r="L1052" s="5"/>
      <c r="AI1052" s="5"/>
      <c r="AJ1052" s="5"/>
      <c r="AK1052" s="5"/>
      <c r="AL1052" s="5"/>
      <c r="AM1052" s="5"/>
      <c r="AN1052" s="5"/>
      <c r="AO1052" s="5"/>
      <c r="AP1052" s="5"/>
      <c r="AQ1052" s="5"/>
    </row>
    <row r="1053" spans="12:43" s="1" customFormat="1" x14ac:dyDescent="0.3">
      <c r="L1053" s="5"/>
      <c r="AI1053" s="5"/>
      <c r="AJ1053" s="5"/>
      <c r="AK1053" s="5"/>
      <c r="AL1053" s="5"/>
      <c r="AM1053" s="5"/>
      <c r="AN1053" s="5"/>
      <c r="AO1053" s="5"/>
      <c r="AP1053" s="5"/>
      <c r="AQ1053" s="5"/>
    </row>
    <row r="1054" spans="12:43" s="1" customFormat="1" x14ac:dyDescent="0.3">
      <c r="L1054" s="5"/>
      <c r="AI1054" s="5"/>
      <c r="AJ1054" s="5"/>
      <c r="AK1054" s="5"/>
      <c r="AL1054" s="5"/>
      <c r="AM1054" s="5"/>
      <c r="AN1054" s="5"/>
      <c r="AO1054" s="5"/>
      <c r="AP1054" s="5"/>
      <c r="AQ1054" s="5"/>
    </row>
    <row r="1055" spans="12:43" s="1" customFormat="1" x14ac:dyDescent="0.3">
      <c r="L1055" s="5"/>
      <c r="AI1055" s="5"/>
      <c r="AJ1055" s="5"/>
      <c r="AK1055" s="5"/>
      <c r="AL1055" s="5"/>
      <c r="AM1055" s="5"/>
      <c r="AN1055" s="5"/>
      <c r="AO1055" s="5"/>
      <c r="AP1055" s="5"/>
      <c r="AQ1055" s="5"/>
    </row>
    <row r="1056" spans="12:43" s="1" customFormat="1" x14ac:dyDescent="0.3">
      <c r="L1056" s="5"/>
      <c r="AI1056" s="5"/>
      <c r="AJ1056" s="5"/>
      <c r="AK1056" s="5"/>
      <c r="AL1056" s="5"/>
      <c r="AM1056" s="5"/>
      <c r="AN1056" s="5"/>
      <c r="AO1056" s="5"/>
      <c r="AP1056" s="5"/>
      <c r="AQ1056" s="5"/>
    </row>
    <row r="1057" spans="12:43" s="1" customFormat="1" x14ac:dyDescent="0.3">
      <c r="L1057" s="5"/>
      <c r="AI1057" s="5"/>
      <c r="AJ1057" s="5"/>
      <c r="AK1057" s="5"/>
      <c r="AL1057" s="5"/>
      <c r="AM1057" s="5"/>
      <c r="AN1057" s="5"/>
      <c r="AO1057" s="5"/>
      <c r="AP1057" s="5"/>
      <c r="AQ1057" s="5"/>
    </row>
    <row r="1058" spans="12:43" s="1" customFormat="1" x14ac:dyDescent="0.3">
      <c r="L1058" s="5"/>
      <c r="AI1058" s="5"/>
      <c r="AJ1058" s="5"/>
      <c r="AK1058" s="5"/>
      <c r="AL1058" s="5"/>
      <c r="AM1058" s="5"/>
      <c r="AN1058" s="5"/>
      <c r="AO1058" s="5"/>
      <c r="AP1058" s="5"/>
      <c r="AQ1058" s="5"/>
    </row>
    <row r="1059" spans="12:43" s="1" customFormat="1" x14ac:dyDescent="0.3">
      <c r="L1059" s="5"/>
      <c r="AI1059" s="5"/>
      <c r="AJ1059" s="5"/>
      <c r="AK1059" s="5"/>
      <c r="AL1059" s="5"/>
      <c r="AM1059" s="5"/>
      <c r="AN1059" s="5"/>
      <c r="AO1059" s="5"/>
      <c r="AP1059" s="5"/>
      <c r="AQ1059" s="5"/>
    </row>
    <row r="1060" spans="12:43" s="1" customFormat="1" x14ac:dyDescent="0.3">
      <c r="L1060" s="5"/>
      <c r="AI1060" s="5"/>
      <c r="AJ1060" s="5"/>
      <c r="AK1060" s="5"/>
      <c r="AL1060" s="5"/>
      <c r="AM1060" s="5"/>
      <c r="AN1060" s="5"/>
      <c r="AO1060" s="5"/>
      <c r="AP1060" s="5"/>
      <c r="AQ1060" s="5"/>
    </row>
    <row r="1061" spans="12:43" s="1" customFormat="1" x14ac:dyDescent="0.3">
      <c r="L1061" s="5"/>
      <c r="AI1061" s="5"/>
      <c r="AJ1061" s="5"/>
      <c r="AK1061" s="5"/>
      <c r="AL1061" s="5"/>
      <c r="AM1061" s="5"/>
      <c r="AN1061" s="5"/>
      <c r="AO1061" s="5"/>
      <c r="AP1061" s="5"/>
      <c r="AQ1061" s="5"/>
    </row>
    <row r="1062" spans="12:43" s="1" customFormat="1" x14ac:dyDescent="0.3">
      <c r="L1062" s="5"/>
      <c r="AI1062" s="5"/>
      <c r="AJ1062" s="5"/>
      <c r="AK1062" s="5"/>
      <c r="AL1062" s="5"/>
      <c r="AM1062" s="5"/>
      <c r="AN1062" s="5"/>
      <c r="AO1062" s="5"/>
      <c r="AP1062" s="5"/>
      <c r="AQ1062" s="5"/>
    </row>
    <row r="1063" spans="12:43" s="1" customFormat="1" x14ac:dyDescent="0.3">
      <c r="L1063" s="5"/>
      <c r="AI1063" s="5"/>
      <c r="AJ1063" s="5"/>
      <c r="AK1063" s="5"/>
      <c r="AL1063" s="5"/>
      <c r="AM1063" s="5"/>
      <c r="AN1063" s="5"/>
      <c r="AO1063" s="5"/>
      <c r="AP1063" s="5"/>
      <c r="AQ1063" s="5"/>
    </row>
    <row r="1064" spans="12:43" s="1" customFormat="1" x14ac:dyDescent="0.3">
      <c r="L1064" s="5"/>
      <c r="AI1064" s="5"/>
      <c r="AJ1064" s="5"/>
      <c r="AK1064" s="5"/>
      <c r="AL1064" s="5"/>
      <c r="AM1064" s="5"/>
      <c r="AN1064" s="5"/>
      <c r="AO1064" s="5"/>
      <c r="AP1064" s="5"/>
      <c r="AQ1064" s="5"/>
    </row>
    <row r="1065" spans="12:43" s="1" customFormat="1" x14ac:dyDescent="0.3">
      <c r="L1065" s="5"/>
      <c r="AI1065" s="5"/>
      <c r="AJ1065" s="5"/>
      <c r="AK1065" s="5"/>
      <c r="AL1065" s="5"/>
      <c r="AM1065" s="5"/>
      <c r="AN1065" s="5"/>
      <c r="AO1065" s="5"/>
      <c r="AP1065" s="5"/>
      <c r="AQ1065" s="5"/>
    </row>
    <row r="1066" spans="12:43" s="1" customFormat="1" x14ac:dyDescent="0.3">
      <c r="L1066" s="5"/>
      <c r="AI1066" s="5"/>
      <c r="AJ1066" s="5"/>
      <c r="AK1066" s="5"/>
      <c r="AL1066" s="5"/>
      <c r="AM1066" s="5"/>
      <c r="AN1066" s="5"/>
      <c r="AO1066" s="5"/>
      <c r="AP1066" s="5"/>
      <c r="AQ1066" s="5"/>
    </row>
    <row r="1067" spans="12:43" s="1" customFormat="1" x14ac:dyDescent="0.3">
      <c r="L1067" s="5"/>
      <c r="AI1067" s="5"/>
      <c r="AJ1067" s="5"/>
      <c r="AK1067" s="5"/>
      <c r="AL1067" s="5"/>
      <c r="AM1067" s="5"/>
      <c r="AN1067" s="5"/>
      <c r="AO1067" s="5"/>
      <c r="AP1067" s="5"/>
      <c r="AQ1067" s="5"/>
    </row>
    <row r="1068" spans="12:43" s="1" customFormat="1" x14ac:dyDescent="0.3">
      <c r="L1068" s="5"/>
      <c r="AI1068" s="5"/>
      <c r="AJ1068" s="5"/>
      <c r="AK1068" s="5"/>
      <c r="AL1068" s="5"/>
      <c r="AM1068" s="5"/>
      <c r="AN1068" s="5"/>
      <c r="AO1068" s="5"/>
      <c r="AP1068" s="5"/>
      <c r="AQ1068" s="5"/>
    </row>
    <row r="1069" spans="12:43" s="1" customFormat="1" x14ac:dyDescent="0.3">
      <c r="L1069" s="5"/>
      <c r="AI1069" s="5"/>
      <c r="AJ1069" s="5"/>
      <c r="AK1069" s="5"/>
      <c r="AL1069" s="5"/>
      <c r="AM1069" s="5"/>
      <c r="AN1069" s="5"/>
      <c r="AO1069" s="5"/>
      <c r="AP1069" s="5"/>
      <c r="AQ1069" s="5"/>
    </row>
    <row r="1070" spans="12:43" s="1" customFormat="1" x14ac:dyDescent="0.3">
      <c r="L1070" s="5"/>
      <c r="AI1070" s="5"/>
      <c r="AJ1070" s="5"/>
      <c r="AK1070" s="5"/>
      <c r="AL1070" s="5"/>
      <c r="AM1070" s="5"/>
      <c r="AN1070" s="5"/>
      <c r="AO1070" s="5"/>
      <c r="AP1070" s="5"/>
      <c r="AQ1070" s="5"/>
    </row>
    <row r="1071" spans="12:43" s="1" customFormat="1" x14ac:dyDescent="0.3">
      <c r="L1071" s="5"/>
      <c r="AI1071" s="5"/>
      <c r="AJ1071" s="5"/>
      <c r="AK1071" s="5"/>
      <c r="AL1071" s="5"/>
      <c r="AM1071" s="5"/>
      <c r="AN1071" s="5"/>
      <c r="AO1071" s="5"/>
      <c r="AP1071" s="5"/>
      <c r="AQ1071" s="5"/>
    </row>
    <row r="1072" spans="12:43" s="1" customFormat="1" x14ac:dyDescent="0.3">
      <c r="L1072" s="5"/>
      <c r="AI1072" s="5"/>
      <c r="AJ1072" s="5"/>
      <c r="AK1072" s="5"/>
      <c r="AL1072" s="5"/>
      <c r="AM1072" s="5"/>
      <c r="AN1072" s="5"/>
      <c r="AO1072" s="5"/>
      <c r="AP1072" s="5"/>
      <c r="AQ1072" s="5"/>
    </row>
    <row r="1073" spans="12:43" s="1" customFormat="1" x14ac:dyDescent="0.3">
      <c r="L1073" s="5"/>
      <c r="AI1073" s="5"/>
      <c r="AJ1073" s="5"/>
      <c r="AK1073" s="5"/>
      <c r="AL1073" s="5"/>
      <c r="AM1073" s="5"/>
      <c r="AN1073" s="5"/>
      <c r="AO1073" s="5"/>
      <c r="AP1073" s="5"/>
      <c r="AQ1073" s="5"/>
    </row>
    <row r="1074" spans="12:43" s="1" customFormat="1" x14ac:dyDescent="0.3">
      <c r="L1074" s="5"/>
      <c r="AI1074" s="5"/>
      <c r="AJ1074" s="5"/>
      <c r="AK1074" s="5"/>
      <c r="AL1074" s="5"/>
      <c r="AM1074" s="5"/>
      <c r="AN1074" s="5"/>
      <c r="AO1074" s="5"/>
      <c r="AP1074" s="5"/>
      <c r="AQ1074" s="5"/>
    </row>
    <row r="1075" spans="12:43" s="1" customFormat="1" x14ac:dyDescent="0.3">
      <c r="L1075" s="5"/>
      <c r="AI1075" s="5"/>
      <c r="AJ1075" s="5"/>
      <c r="AK1075" s="5"/>
      <c r="AL1075" s="5"/>
      <c r="AM1075" s="5"/>
      <c r="AN1075" s="5"/>
      <c r="AO1075" s="5"/>
      <c r="AP1075" s="5"/>
      <c r="AQ1075" s="5"/>
    </row>
    <row r="1076" spans="12:43" s="1" customFormat="1" x14ac:dyDescent="0.3">
      <c r="L1076" s="5"/>
      <c r="AI1076" s="5"/>
      <c r="AJ1076" s="5"/>
      <c r="AK1076" s="5"/>
      <c r="AL1076" s="5"/>
      <c r="AM1076" s="5"/>
      <c r="AN1076" s="5"/>
      <c r="AO1076" s="5"/>
      <c r="AP1076" s="5"/>
      <c r="AQ1076" s="5"/>
    </row>
    <row r="1077" spans="12:43" s="1" customFormat="1" x14ac:dyDescent="0.3">
      <c r="L1077" s="5"/>
      <c r="AI1077" s="5"/>
      <c r="AJ1077" s="5"/>
      <c r="AK1077" s="5"/>
      <c r="AL1077" s="5"/>
      <c r="AM1077" s="5"/>
      <c r="AN1077" s="5"/>
      <c r="AO1077" s="5"/>
      <c r="AP1077" s="5"/>
      <c r="AQ1077" s="5"/>
    </row>
    <row r="1078" spans="12:43" s="1" customFormat="1" x14ac:dyDescent="0.3">
      <c r="L1078" s="5"/>
      <c r="AI1078" s="5"/>
      <c r="AJ1078" s="5"/>
      <c r="AK1078" s="5"/>
      <c r="AL1078" s="5"/>
      <c r="AM1078" s="5"/>
      <c r="AN1078" s="5"/>
      <c r="AO1078" s="5"/>
      <c r="AP1078" s="5"/>
      <c r="AQ1078" s="5"/>
    </row>
    <row r="1079" spans="12:43" s="1" customFormat="1" x14ac:dyDescent="0.3">
      <c r="L1079" s="5"/>
      <c r="AI1079" s="5"/>
      <c r="AJ1079" s="5"/>
      <c r="AK1079" s="5"/>
      <c r="AL1079" s="5"/>
      <c r="AM1079" s="5"/>
      <c r="AN1079" s="5"/>
      <c r="AO1079" s="5"/>
      <c r="AP1079" s="5"/>
      <c r="AQ1079" s="5"/>
    </row>
    <row r="1080" spans="12:43" s="1" customFormat="1" x14ac:dyDescent="0.3">
      <c r="L1080" s="5"/>
      <c r="AI1080" s="5"/>
      <c r="AJ1080" s="5"/>
      <c r="AK1080" s="5"/>
      <c r="AL1080" s="5"/>
      <c r="AM1080" s="5"/>
      <c r="AN1080" s="5"/>
      <c r="AO1080" s="5"/>
      <c r="AP1080" s="5"/>
      <c r="AQ1080" s="5"/>
    </row>
    <row r="1081" spans="12:43" s="1" customFormat="1" x14ac:dyDescent="0.3">
      <c r="L1081" s="5"/>
      <c r="AI1081" s="5"/>
      <c r="AJ1081" s="5"/>
      <c r="AK1081" s="5"/>
      <c r="AL1081" s="5"/>
      <c r="AM1081" s="5"/>
      <c r="AN1081" s="5"/>
      <c r="AO1081" s="5"/>
      <c r="AP1081" s="5"/>
      <c r="AQ1081" s="5"/>
    </row>
    <row r="1082" spans="12:43" s="1" customFormat="1" x14ac:dyDescent="0.3">
      <c r="L1082" s="5"/>
      <c r="AI1082" s="5"/>
      <c r="AJ1082" s="5"/>
      <c r="AK1082" s="5"/>
      <c r="AL1082" s="5"/>
      <c r="AM1082" s="5"/>
      <c r="AN1082" s="5"/>
      <c r="AO1082" s="5"/>
      <c r="AP1082" s="5"/>
      <c r="AQ1082" s="5"/>
    </row>
    <row r="1083" spans="12:43" s="1" customFormat="1" x14ac:dyDescent="0.3">
      <c r="L1083" s="5"/>
      <c r="AI1083" s="5"/>
      <c r="AJ1083" s="5"/>
      <c r="AK1083" s="5"/>
      <c r="AL1083" s="5"/>
      <c r="AM1083" s="5"/>
      <c r="AN1083" s="5"/>
      <c r="AO1083" s="5"/>
      <c r="AP1083" s="5"/>
      <c r="AQ1083" s="5"/>
    </row>
    <row r="1084" spans="12:43" s="1" customFormat="1" x14ac:dyDescent="0.3">
      <c r="L1084" s="5"/>
      <c r="AI1084" s="5"/>
      <c r="AJ1084" s="5"/>
      <c r="AK1084" s="5"/>
      <c r="AL1084" s="5"/>
      <c r="AM1084" s="5"/>
      <c r="AN1084" s="5"/>
      <c r="AO1084" s="5"/>
      <c r="AP1084" s="5"/>
      <c r="AQ1084" s="5"/>
    </row>
    <row r="1085" spans="12:43" s="1" customFormat="1" x14ac:dyDescent="0.3">
      <c r="L1085" s="5"/>
      <c r="AI1085" s="5"/>
      <c r="AJ1085" s="5"/>
      <c r="AK1085" s="5"/>
      <c r="AL1085" s="5"/>
      <c r="AM1085" s="5"/>
      <c r="AN1085" s="5"/>
      <c r="AO1085" s="5"/>
      <c r="AP1085" s="5"/>
      <c r="AQ1085" s="5"/>
    </row>
    <row r="1086" spans="12:43" s="1" customFormat="1" x14ac:dyDescent="0.3">
      <c r="L1086" s="5"/>
      <c r="AI1086" s="5"/>
      <c r="AJ1086" s="5"/>
      <c r="AK1086" s="5"/>
      <c r="AL1086" s="5"/>
      <c r="AM1086" s="5"/>
      <c r="AN1086" s="5"/>
      <c r="AO1086" s="5"/>
      <c r="AP1086" s="5"/>
      <c r="AQ1086" s="5"/>
    </row>
    <row r="1087" spans="12:43" s="1" customFormat="1" x14ac:dyDescent="0.3">
      <c r="L1087" s="5"/>
      <c r="AI1087" s="5"/>
      <c r="AJ1087" s="5"/>
      <c r="AK1087" s="5"/>
      <c r="AL1087" s="5"/>
      <c r="AM1087" s="5"/>
      <c r="AN1087" s="5"/>
      <c r="AO1087" s="5"/>
      <c r="AP1087" s="5"/>
      <c r="AQ1087" s="5"/>
    </row>
    <row r="1088" spans="12:43" s="1" customFormat="1" x14ac:dyDescent="0.3">
      <c r="L1088" s="5"/>
      <c r="AI1088" s="5"/>
      <c r="AJ1088" s="5"/>
      <c r="AK1088" s="5"/>
      <c r="AL1088" s="5"/>
      <c r="AM1088" s="5"/>
      <c r="AN1088" s="5"/>
      <c r="AO1088" s="5"/>
      <c r="AP1088" s="5"/>
      <c r="AQ1088" s="5"/>
    </row>
    <row r="1089" spans="12:43" s="1" customFormat="1" x14ac:dyDescent="0.3">
      <c r="L1089" s="5"/>
      <c r="AI1089" s="5"/>
      <c r="AJ1089" s="5"/>
      <c r="AK1089" s="5"/>
      <c r="AL1089" s="5"/>
      <c r="AM1089" s="5"/>
      <c r="AN1089" s="5"/>
      <c r="AO1089" s="5"/>
      <c r="AP1089" s="5"/>
      <c r="AQ1089" s="5"/>
    </row>
    <row r="1090" spans="12:43" s="1" customFormat="1" x14ac:dyDescent="0.3">
      <c r="L1090" s="5"/>
      <c r="AI1090" s="5"/>
      <c r="AJ1090" s="5"/>
      <c r="AK1090" s="5"/>
      <c r="AL1090" s="5"/>
      <c r="AM1090" s="5"/>
      <c r="AN1090" s="5"/>
      <c r="AO1090" s="5"/>
      <c r="AP1090" s="5"/>
      <c r="AQ1090" s="5"/>
    </row>
    <row r="1091" spans="12:43" s="1" customFormat="1" x14ac:dyDescent="0.3">
      <c r="L1091" s="5"/>
      <c r="AI1091" s="5"/>
      <c r="AJ1091" s="5"/>
      <c r="AK1091" s="5"/>
      <c r="AL1091" s="5"/>
      <c r="AM1091" s="5"/>
      <c r="AN1091" s="5"/>
      <c r="AO1091" s="5"/>
      <c r="AP1091" s="5"/>
      <c r="AQ1091" s="5"/>
    </row>
    <row r="1092" spans="12:43" s="1" customFormat="1" x14ac:dyDescent="0.3">
      <c r="L1092" s="5"/>
      <c r="AI1092" s="5"/>
      <c r="AJ1092" s="5"/>
      <c r="AK1092" s="5"/>
      <c r="AL1092" s="5"/>
      <c r="AM1092" s="5"/>
      <c r="AN1092" s="5"/>
      <c r="AO1092" s="5"/>
      <c r="AP1092" s="5"/>
      <c r="AQ1092" s="5"/>
    </row>
    <row r="1093" spans="12:43" s="1" customFormat="1" x14ac:dyDescent="0.3">
      <c r="L1093" s="5"/>
      <c r="AI1093" s="5"/>
      <c r="AJ1093" s="5"/>
      <c r="AK1093" s="5"/>
      <c r="AL1093" s="5"/>
      <c r="AM1093" s="5"/>
      <c r="AN1093" s="5"/>
      <c r="AO1093" s="5"/>
      <c r="AP1093" s="5"/>
      <c r="AQ1093" s="5"/>
    </row>
    <row r="1094" spans="12:43" s="1" customFormat="1" x14ac:dyDescent="0.3">
      <c r="L1094" s="5"/>
      <c r="AI1094" s="5"/>
      <c r="AJ1094" s="5"/>
      <c r="AK1094" s="5"/>
      <c r="AL1094" s="5"/>
      <c r="AM1094" s="5"/>
      <c r="AN1094" s="5"/>
      <c r="AO1094" s="5"/>
      <c r="AP1094" s="5"/>
      <c r="AQ1094" s="5"/>
    </row>
    <row r="1095" spans="12:43" s="1" customFormat="1" x14ac:dyDescent="0.3">
      <c r="L1095" s="5"/>
      <c r="AI1095" s="5"/>
      <c r="AJ1095" s="5"/>
      <c r="AK1095" s="5"/>
      <c r="AL1095" s="5"/>
      <c r="AM1095" s="5"/>
      <c r="AN1095" s="5"/>
      <c r="AO1095" s="5"/>
      <c r="AP1095" s="5"/>
      <c r="AQ1095" s="5"/>
    </row>
    <row r="1096" spans="12:43" s="1" customFormat="1" x14ac:dyDescent="0.3">
      <c r="L1096" s="5"/>
      <c r="AI1096" s="5"/>
      <c r="AJ1096" s="5"/>
      <c r="AK1096" s="5"/>
      <c r="AL1096" s="5"/>
      <c r="AM1096" s="5"/>
      <c r="AN1096" s="5"/>
      <c r="AO1096" s="5"/>
      <c r="AP1096" s="5"/>
      <c r="AQ1096" s="5"/>
    </row>
    <row r="1097" spans="12:43" s="1" customFormat="1" x14ac:dyDescent="0.3">
      <c r="L1097" s="5"/>
      <c r="AI1097" s="5"/>
      <c r="AJ1097" s="5"/>
      <c r="AK1097" s="5"/>
      <c r="AL1097" s="5"/>
      <c r="AM1097" s="5"/>
      <c r="AN1097" s="5"/>
      <c r="AO1097" s="5"/>
      <c r="AP1097" s="5"/>
      <c r="AQ1097" s="5"/>
    </row>
    <row r="1098" spans="12:43" s="1" customFormat="1" x14ac:dyDescent="0.3">
      <c r="L1098" s="5"/>
      <c r="AI1098" s="5"/>
      <c r="AJ1098" s="5"/>
      <c r="AK1098" s="5"/>
      <c r="AL1098" s="5"/>
      <c r="AM1098" s="5"/>
      <c r="AN1098" s="5"/>
      <c r="AO1098" s="5"/>
      <c r="AP1098" s="5"/>
      <c r="AQ1098" s="5"/>
    </row>
    <row r="1099" spans="12:43" s="1" customFormat="1" x14ac:dyDescent="0.3">
      <c r="L1099" s="5"/>
      <c r="AI1099" s="5"/>
      <c r="AJ1099" s="5"/>
      <c r="AK1099" s="5"/>
      <c r="AL1099" s="5"/>
      <c r="AM1099" s="5"/>
      <c r="AN1099" s="5"/>
      <c r="AO1099" s="5"/>
      <c r="AP1099" s="5"/>
      <c r="AQ1099" s="5"/>
    </row>
    <row r="1100" spans="12:43" s="1" customFormat="1" x14ac:dyDescent="0.3">
      <c r="L1100" s="5"/>
      <c r="AI1100" s="5"/>
      <c r="AJ1100" s="5"/>
      <c r="AK1100" s="5"/>
      <c r="AL1100" s="5"/>
      <c r="AM1100" s="5"/>
      <c r="AN1100" s="5"/>
      <c r="AO1100" s="5"/>
      <c r="AP1100" s="5"/>
      <c r="AQ1100" s="5"/>
    </row>
    <row r="1101" spans="12:43" s="1" customFormat="1" x14ac:dyDescent="0.3">
      <c r="L1101" s="5"/>
      <c r="AI1101" s="5"/>
      <c r="AJ1101" s="5"/>
      <c r="AK1101" s="5"/>
      <c r="AL1101" s="5"/>
      <c r="AM1101" s="5"/>
      <c r="AN1101" s="5"/>
      <c r="AO1101" s="5"/>
      <c r="AP1101" s="5"/>
      <c r="AQ1101" s="5"/>
    </row>
    <row r="1102" spans="12:43" s="1" customFormat="1" x14ac:dyDescent="0.3">
      <c r="L1102" s="5"/>
      <c r="AI1102" s="5"/>
      <c r="AJ1102" s="5"/>
      <c r="AK1102" s="5"/>
      <c r="AL1102" s="5"/>
      <c r="AM1102" s="5"/>
      <c r="AN1102" s="5"/>
      <c r="AO1102" s="5"/>
      <c r="AP1102" s="5"/>
      <c r="AQ1102" s="5"/>
    </row>
    <row r="1103" spans="12:43" s="1" customFormat="1" x14ac:dyDescent="0.3">
      <c r="L1103" s="5"/>
      <c r="AI1103" s="5"/>
      <c r="AJ1103" s="5"/>
      <c r="AK1103" s="5"/>
      <c r="AL1103" s="5"/>
      <c r="AM1103" s="5"/>
      <c r="AN1103" s="5"/>
      <c r="AO1103" s="5"/>
      <c r="AP1103" s="5"/>
      <c r="AQ1103" s="5"/>
    </row>
    <row r="1104" spans="12:43" s="1" customFormat="1" x14ac:dyDescent="0.3">
      <c r="L1104" s="5"/>
      <c r="AI1104" s="5"/>
      <c r="AJ1104" s="5"/>
      <c r="AK1104" s="5"/>
      <c r="AL1104" s="5"/>
      <c r="AM1104" s="5"/>
      <c r="AN1104" s="5"/>
      <c r="AO1104" s="5"/>
      <c r="AP1104" s="5"/>
      <c r="AQ1104" s="5"/>
    </row>
    <row r="1105" spans="12:43" s="1" customFormat="1" x14ac:dyDescent="0.3">
      <c r="L1105" s="5"/>
      <c r="AI1105" s="5"/>
      <c r="AJ1105" s="5"/>
      <c r="AK1105" s="5"/>
      <c r="AL1105" s="5"/>
      <c r="AM1105" s="5"/>
      <c r="AN1105" s="5"/>
      <c r="AO1105" s="5"/>
      <c r="AP1105" s="5"/>
      <c r="AQ1105" s="5"/>
    </row>
    <row r="1106" spans="12:43" s="1" customFormat="1" x14ac:dyDescent="0.3">
      <c r="L1106" s="5"/>
      <c r="AI1106" s="5"/>
      <c r="AJ1106" s="5"/>
      <c r="AK1106" s="5"/>
      <c r="AL1106" s="5"/>
      <c r="AM1106" s="5"/>
      <c r="AN1106" s="5"/>
      <c r="AO1106" s="5"/>
      <c r="AP1106" s="5"/>
      <c r="AQ1106" s="5"/>
    </row>
    <row r="1107" spans="12:43" s="1" customFormat="1" x14ac:dyDescent="0.3">
      <c r="L1107" s="5"/>
      <c r="AI1107" s="5"/>
      <c r="AJ1107" s="5"/>
      <c r="AK1107" s="5"/>
      <c r="AL1107" s="5"/>
      <c r="AM1107" s="5"/>
      <c r="AN1107" s="5"/>
      <c r="AO1107" s="5"/>
      <c r="AP1107" s="5"/>
      <c r="AQ1107" s="5"/>
    </row>
    <row r="1108" spans="12:43" s="1" customFormat="1" x14ac:dyDescent="0.3">
      <c r="L1108" s="5"/>
      <c r="AI1108" s="5"/>
      <c r="AJ1108" s="5"/>
      <c r="AK1108" s="5"/>
      <c r="AL1108" s="5"/>
      <c r="AM1108" s="5"/>
      <c r="AN1108" s="5"/>
      <c r="AO1108" s="5"/>
      <c r="AP1108" s="5"/>
      <c r="AQ1108" s="5"/>
    </row>
    <row r="1109" spans="12:43" s="1" customFormat="1" x14ac:dyDescent="0.3">
      <c r="L1109" s="5"/>
      <c r="AI1109" s="5"/>
      <c r="AJ1109" s="5"/>
      <c r="AK1109" s="5"/>
      <c r="AL1109" s="5"/>
      <c r="AM1109" s="5"/>
      <c r="AN1109" s="5"/>
      <c r="AO1109" s="5"/>
      <c r="AP1109" s="5"/>
      <c r="AQ1109" s="5"/>
    </row>
    <row r="1110" spans="12:43" s="1" customFormat="1" x14ac:dyDescent="0.3">
      <c r="L1110" s="5"/>
      <c r="AI1110" s="5"/>
      <c r="AJ1110" s="5"/>
      <c r="AK1110" s="5"/>
      <c r="AL1110" s="5"/>
      <c r="AM1110" s="5"/>
      <c r="AN1110" s="5"/>
      <c r="AO1110" s="5"/>
      <c r="AP1110" s="5"/>
      <c r="AQ1110" s="5"/>
    </row>
    <row r="1111" spans="12:43" s="1" customFormat="1" x14ac:dyDescent="0.3">
      <c r="L1111" s="5"/>
      <c r="AI1111" s="5"/>
      <c r="AJ1111" s="5"/>
      <c r="AK1111" s="5"/>
      <c r="AL1111" s="5"/>
      <c r="AM1111" s="5"/>
      <c r="AN1111" s="5"/>
      <c r="AO1111" s="5"/>
      <c r="AP1111" s="5"/>
      <c r="AQ1111" s="5"/>
    </row>
    <row r="1112" spans="12:43" s="1" customFormat="1" x14ac:dyDescent="0.3">
      <c r="L1112" s="5"/>
      <c r="AI1112" s="5"/>
      <c r="AJ1112" s="5"/>
      <c r="AK1112" s="5"/>
      <c r="AL1112" s="5"/>
      <c r="AM1112" s="5"/>
      <c r="AN1112" s="5"/>
      <c r="AO1112" s="5"/>
      <c r="AP1112" s="5"/>
      <c r="AQ1112" s="5"/>
    </row>
    <row r="1113" spans="12:43" s="1" customFormat="1" x14ac:dyDescent="0.3">
      <c r="L1113" s="5"/>
      <c r="AI1113" s="5"/>
      <c r="AJ1113" s="5"/>
      <c r="AK1113" s="5"/>
      <c r="AL1113" s="5"/>
      <c r="AM1113" s="5"/>
      <c r="AN1113" s="5"/>
      <c r="AO1113" s="5"/>
      <c r="AP1113" s="5"/>
      <c r="AQ1113" s="5"/>
    </row>
    <row r="1114" spans="12:43" s="1" customFormat="1" x14ac:dyDescent="0.3">
      <c r="L1114" s="5"/>
      <c r="AI1114" s="5"/>
      <c r="AJ1114" s="5"/>
      <c r="AK1114" s="5"/>
      <c r="AL1114" s="5"/>
      <c r="AM1114" s="5"/>
      <c r="AN1114" s="5"/>
      <c r="AO1114" s="5"/>
      <c r="AP1114" s="5"/>
      <c r="AQ1114" s="5"/>
    </row>
    <row r="1115" spans="12:43" s="1" customFormat="1" x14ac:dyDescent="0.3">
      <c r="L1115" s="5"/>
      <c r="AI1115" s="5"/>
      <c r="AJ1115" s="5"/>
      <c r="AK1115" s="5"/>
      <c r="AL1115" s="5"/>
      <c r="AM1115" s="5"/>
      <c r="AN1115" s="5"/>
      <c r="AO1115" s="5"/>
      <c r="AP1115" s="5"/>
      <c r="AQ1115" s="5"/>
    </row>
    <row r="1116" spans="12:43" s="1" customFormat="1" x14ac:dyDescent="0.3">
      <c r="L1116" s="5"/>
      <c r="AI1116" s="5"/>
      <c r="AJ1116" s="5"/>
      <c r="AK1116" s="5"/>
      <c r="AL1116" s="5"/>
      <c r="AM1116" s="5"/>
      <c r="AN1116" s="5"/>
      <c r="AO1116" s="5"/>
      <c r="AP1116" s="5"/>
      <c r="AQ1116" s="5"/>
    </row>
    <row r="1117" spans="12:43" s="1" customFormat="1" x14ac:dyDescent="0.3">
      <c r="L1117" s="5"/>
      <c r="AI1117" s="5"/>
      <c r="AJ1117" s="5"/>
      <c r="AK1117" s="5"/>
      <c r="AL1117" s="5"/>
      <c r="AM1117" s="5"/>
      <c r="AN1117" s="5"/>
      <c r="AO1117" s="5"/>
      <c r="AP1117" s="5"/>
      <c r="AQ1117" s="5"/>
    </row>
    <row r="1118" spans="12:43" s="1" customFormat="1" x14ac:dyDescent="0.3">
      <c r="L1118" s="5"/>
      <c r="AI1118" s="5"/>
      <c r="AJ1118" s="5"/>
      <c r="AK1118" s="5"/>
      <c r="AL1118" s="5"/>
      <c r="AM1118" s="5"/>
      <c r="AN1118" s="5"/>
      <c r="AO1118" s="5"/>
      <c r="AP1118" s="5"/>
      <c r="AQ1118" s="5"/>
    </row>
    <row r="1119" spans="12:43" s="1" customFormat="1" x14ac:dyDescent="0.3">
      <c r="L1119" s="5"/>
      <c r="AI1119" s="5"/>
      <c r="AJ1119" s="5"/>
      <c r="AK1119" s="5"/>
      <c r="AL1119" s="5"/>
      <c r="AM1119" s="5"/>
      <c r="AN1119" s="5"/>
      <c r="AO1119" s="5"/>
      <c r="AP1119" s="5"/>
      <c r="AQ1119" s="5"/>
    </row>
    <row r="1120" spans="12:43" s="1" customFormat="1" x14ac:dyDescent="0.3">
      <c r="L1120" s="5"/>
      <c r="AI1120" s="5"/>
      <c r="AJ1120" s="5"/>
      <c r="AK1120" s="5"/>
      <c r="AL1120" s="5"/>
      <c r="AM1120" s="5"/>
      <c r="AN1120" s="5"/>
      <c r="AO1120" s="5"/>
      <c r="AP1120" s="5"/>
      <c r="AQ1120" s="5"/>
    </row>
    <row r="1121" spans="12:43" s="1" customFormat="1" x14ac:dyDescent="0.3">
      <c r="L1121" s="5"/>
      <c r="AI1121" s="5"/>
      <c r="AJ1121" s="5"/>
      <c r="AK1121" s="5"/>
      <c r="AL1121" s="5"/>
      <c r="AM1121" s="5"/>
      <c r="AN1121" s="5"/>
      <c r="AO1121" s="5"/>
      <c r="AP1121" s="5"/>
      <c r="AQ1121" s="5"/>
    </row>
    <row r="1122" spans="12:43" s="1" customFormat="1" x14ac:dyDescent="0.3">
      <c r="L1122" s="5"/>
      <c r="AI1122" s="5"/>
      <c r="AJ1122" s="5"/>
      <c r="AK1122" s="5"/>
      <c r="AL1122" s="5"/>
      <c r="AM1122" s="5"/>
      <c r="AN1122" s="5"/>
      <c r="AO1122" s="5"/>
      <c r="AP1122" s="5"/>
      <c r="AQ1122" s="5"/>
    </row>
    <row r="1123" spans="12:43" s="1" customFormat="1" x14ac:dyDescent="0.3">
      <c r="L1123" s="5"/>
      <c r="AI1123" s="5"/>
      <c r="AJ1123" s="5"/>
      <c r="AK1123" s="5"/>
      <c r="AL1123" s="5"/>
      <c r="AM1123" s="5"/>
      <c r="AN1123" s="5"/>
      <c r="AO1123" s="5"/>
      <c r="AP1123" s="5"/>
      <c r="AQ1123" s="5"/>
    </row>
    <row r="1124" spans="12:43" s="1" customFormat="1" x14ac:dyDescent="0.3">
      <c r="L1124" s="5"/>
      <c r="AI1124" s="5"/>
      <c r="AJ1124" s="5"/>
      <c r="AK1124" s="5"/>
      <c r="AL1124" s="5"/>
      <c r="AM1124" s="5"/>
      <c r="AN1124" s="5"/>
      <c r="AO1124" s="5"/>
      <c r="AP1124" s="5"/>
      <c r="AQ1124" s="5"/>
    </row>
    <row r="1125" spans="12:43" s="1" customFormat="1" x14ac:dyDescent="0.3">
      <c r="L1125" s="5"/>
      <c r="AI1125" s="5"/>
      <c r="AJ1125" s="5"/>
      <c r="AK1125" s="5"/>
      <c r="AL1125" s="5"/>
      <c r="AM1125" s="5"/>
      <c r="AN1125" s="5"/>
      <c r="AO1125" s="5"/>
      <c r="AP1125" s="5"/>
      <c r="AQ1125" s="5"/>
    </row>
    <row r="1126" spans="12:43" s="1" customFormat="1" x14ac:dyDescent="0.3">
      <c r="L1126" s="5"/>
      <c r="AI1126" s="5"/>
      <c r="AJ1126" s="5"/>
      <c r="AK1126" s="5"/>
      <c r="AL1126" s="5"/>
      <c r="AM1126" s="5"/>
      <c r="AN1126" s="5"/>
      <c r="AO1126" s="5"/>
      <c r="AP1126" s="5"/>
      <c r="AQ1126" s="5"/>
    </row>
    <row r="1127" spans="12:43" s="1" customFormat="1" x14ac:dyDescent="0.3">
      <c r="L1127" s="5"/>
      <c r="AI1127" s="5"/>
      <c r="AJ1127" s="5"/>
      <c r="AK1127" s="5"/>
      <c r="AL1127" s="5"/>
      <c r="AM1127" s="5"/>
      <c r="AN1127" s="5"/>
      <c r="AO1127" s="5"/>
      <c r="AP1127" s="5"/>
      <c r="AQ1127" s="5"/>
    </row>
    <row r="1128" spans="12:43" s="1" customFormat="1" x14ac:dyDescent="0.3">
      <c r="L1128" s="5"/>
      <c r="AI1128" s="5"/>
      <c r="AJ1128" s="5"/>
      <c r="AK1128" s="5"/>
      <c r="AL1128" s="5"/>
      <c r="AM1128" s="5"/>
      <c r="AN1128" s="5"/>
      <c r="AO1128" s="5"/>
      <c r="AP1128" s="5"/>
      <c r="AQ1128" s="5"/>
    </row>
    <row r="1129" spans="12:43" s="1" customFormat="1" x14ac:dyDescent="0.3">
      <c r="L1129" s="5"/>
      <c r="AI1129" s="5"/>
      <c r="AJ1129" s="5"/>
      <c r="AK1129" s="5"/>
      <c r="AL1129" s="5"/>
      <c r="AM1129" s="5"/>
      <c r="AN1129" s="5"/>
      <c r="AO1129" s="5"/>
      <c r="AP1129" s="5"/>
      <c r="AQ1129" s="5"/>
    </row>
    <row r="1130" spans="12:43" s="1" customFormat="1" x14ac:dyDescent="0.3">
      <c r="L1130" s="5"/>
      <c r="AI1130" s="5"/>
      <c r="AJ1130" s="5"/>
      <c r="AK1130" s="5"/>
      <c r="AL1130" s="5"/>
      <c r="AM1130" s="5"/>
      <c r="AN1130" s="5"/>
      <c r="AO1130" s="5"/>
      <c r="AP1130" s="5"/>
      <c r="AQ1130" s="5"/>
    </row>
    <row r="1131" spans="12:43" s="1" customFormat="1" x14ac:dyDescent="0.3">
      <c r="L1131" s="5"/>
      <c r="AI1131" s="5"/>
      <c r="AJ1131" s="5"/>
      <c r="AK1131" s="5"/>
      <c r="AL1131" s="5"/>
      <c r="AM1131" s="5"/>
      <c r="AN1131" s="5"/>
      <c r="AO1131" s="5"/>
      <c r="AP1131" s="5"/>
      <c r="AQ1131" s="5"/>
    </row>
    <row r="1132" spans="12:43" s="1" customFormat="1" x14ac:dyDescent="0.3">
      <c r="L1132" s="5"/>
      <c r="AI1132" s="5"/>
      <c r="AJ1132" s="5"/>
      <c r="AK1132" s="5"/>
      <c r="AL1132" s="5"/>
      <c r="AM1132" s="5"/>
      <c r="AN1132" s="5"/>
      <c r="AO1132" s="5"/>
      <c r="AP1132" s="5"/>
      <c r="AQ1132" s="5"/>
    </row>
    <row r="1133" spans="12:43" s="1" customFormat="1" x14ac:dyDescent="0.3">
      <c r="L1133" s="5"/>
      <c r="AI1133" s="5"/>
      <c r="AJ1133" s="5"/>
      <c r="AK1133" s="5"/>
      <c r="AL1133" s="5"/>
      <c r="AM1133" s="5"/>
      <c r="AN1133" s="5"/>
      <c r="AO1133" s="5"/>
      <c r="AP1133" s="5"/>
      <c r="AQ1133" s="5"/>
    </row>
    <row r="1134" spans="12:43" s="1" customFormat="1" x14ac:dyDescent="0.3">
      <c r="L1134" s="5"/>
      <c r="AI1134" s="5"/>
      <c r="AJ1134" s="5"/>
      <c r="AK1134" s="5"/>
      <c r="AL1134" s="5"/>
      <c r="AM1134" s="5"/>
      <c r="AN1134" s="5"/>
      <c r="AO1134" s="5"/>
      <c r="AP1134" s="5"/>
      <c r="AQ1134" s="5"/>
    </row>
    <row r="1135" spans="12:43" s="1" customFormat="1" x14ac:dyDescent="0.3">
      <c r="L1135" s="5"/>
      <c r="AI1135" s="5"/>
      <c r="AJ1135" s="5"/>
      <c r="AK1135" s="5"/>
      <c r="AL1135" s="5"/>
      <c r="AM1135" s="5"/>
      <c r="AN1135" s="5"/>
      <c r="AO1135" s="5"/>
      <c r="AP1135" s="5"/>
      <c r="AQ1135" s="5"/>
    </row>
    <row r="1136" spans="12:43" s="1" customFormat="1" x14ac:dyDescent="0.3">
      <c r="L1136" s="5"/>
      <c r="AI1136" s="5"/>
      <c r="AJ1136" s="5"/>
      <c r="AK1136" s="5"/>
      <c r="AL1136" s="5"/>
      <c r="AM1136" s="5"/>
      <c r="AN1136" s="5"/>
      <c r="AO1136" s="5"/>
      <c r="AP1136" s="5"/>
      <c r="AQ1136" s="5"/>
    </row>
    <row r="1137" spans="12:43" s="1" customFormat="1" x14ac:dyDescent="0.3">
      <c r="L1137" s="5"/>
      <c r="AI1137" s="5"/>
      <c r="AJ1137" s="5"/>
      <c r="AK1137" s="5"/>
      <c r="AL1137" s="5"/>
      <c r="AM1137" s="5"/>
      <c r="AN1137" s="5"/>
      <c r="AO1137" s="5"/>
      <c r="AP1137" s="5"/>
      <c r="AQ1137" s="5"/>
    </row>
    <row r="1138" spans="12:43" s="1" customFormat="1" x14ac:dyDescent="0.3">
      <c r="L1138" s="5"/>
      <c r="AI1138" s="5"/>
      <c r="AJ1138" s="5"/>
      <c r="AK1138" s="5"/>
      <c r="AL1138" s="5"/>
      <c r="AM1138" s="5"/>
      <c r="AN1138" s="5"/>
      <c r="AO1138" s="5"/>
      <c r="AP1138" s="5"/>
      <c r="AQ1138" s="5"/>
    </row>
    <row r="1139" spans="12:43" s="1" customFormat="1" x14ac:dyDescent="0.3">
      <c r="L1139" s="5"/>
      <c r="AI1139" s="5"/>
      <c r="AJ1139" s="5"/>
      <c r="AK1139" s="5"/>
      <c r="AL1139" s="5"/>
      <c r="AM1139" s="5"/>
      <c r="AN1139" s="5"/>
      <c r="AO1139" s="5"/>
      <c r="AP1139" s="5"/>
      <c r="AQ1139" s="5"/>
    </row>
    <row r="1140" spans="12:43" s="1" customFormat="1" x14ac:dyDescent="0.3">
      <c r="L1140" s="5"/>
      <c r="AI1140" s="5"/>
      <c r="AJ1140" s="5"/>
      <c r="AK1140" s="5"/>
      <c r="AL1140" s="5"/>
      <c r="AM1140" s="5"/>
      <c r="AN1140" s="5"/>
      <c r="AO1140" s="5"/>
      <c r="AP1140" s="5"/>
      <c r="AQ1140" s="5"/>
    </row>
    <row r="1141" spans="12:43" s="1" customFormat="1" x14ac:dyDescent="0.3">
      <c r="L1141" s="5"/>
      <c r="AI1141" s="5"/>
      <c r="AJ1141" s="5"/>
      <c r="AK1141" s="5"/>
      <c r="AL1141" s="5"/>
      <c r="AM1141" s="5"/>
      <c r="AN1141" s="5"/>
      <c r="AO1141" s="5"/>
      <c r="AP1141" s="5"/>
      <c r="AQ1141" s="5"/>
    </row>
    <row r="1142" spans="12:43" s="1" customFormat="1" x14ac:dyDescent="0.3">
      <c r="L1142" s="5"/>
      <c r="AI1142" s="5"/>
      <c r="AJ1142" s="5"/>
      <c r="AK1142" s="5"/>
      <c r="AL1142" s="5"/>
      <c r="AM1142" s="5"/>
      <c r="AN1142" s="5"/>
      <c r="AO1142" s="5"/>
      <c r="AP1142" s="5"/>
      <c r="AQ1142" s="5"/>
    </row>
    <row r="1143" spans="12:43" s="1" customFormat="1" x14ac:dyDescent="0.3">
      <c r="L1143" s="5"/>
      <c r="AI1143" s="5"/>
      <c r="AJ1143" s="5"/>
      <c r="AK1143" s="5"/>
      <c r="AL1143" s="5"/>
      <c r="AM1143" s="5"/>
      <c r="AN1143" s="5"/>
      <c r="AO1143" s="5"/>
      <c r="AP1143" s="5"/>
      <c r="AQ1143" s="5"/>
    </row>
    <row r="1144" spans="12:43" s="1" customFormat="1" x14ac:dyDescent="0.3">
      <c r="L1144" s="5"/>
      <c r="AI1144" s="5"/>
      <c r="AJ1144" s="5"/>
      <c r="AK1144" s="5"/>
      <c r="AL1144" s="5"/>
      <c r="AM1144" s="5"/>
      <c r="AN1144" s="5"/>
      <c r="AO1144" s="5"/>
      <c r="AP1144" s="5"/>
      <c r="AQ1144" s="5"/>
    </row>
    <row r="1145" spans="12:43" s="1" customFormat="1" x14ac:dyDescent="0.3">
      <c r="L1145" s="5"/>
      <c r="AI1145" s="5"/>
      <c r="AJ1145" s="5"/>
      <c r="AK1145" s="5"/>
      <c r="AL1145" s="5"/>
      <c r="AM1145" s="5"/>
      <c r="AN1145" s="5"/>
      <c r="AO1145" s="5"/>
      <c r="AP1145" s="5"/>
      <c r="AQ1145" s="5"/>
    </row>
    <row r="1146" spans="12:43" s="1" customFormat="1" x14ac:dyDescent="0.3">
      <c r="L1146" s="5"/>
      <c r="AI1146" s="5"/>
      <c r="AJ1146" s="5"/>
      <c r="AK1146" s="5"/>
      <c r="AL1146" s="5"/>
      <c r="AM1146" s="5"/>
      <c r="AN1146" s="5"/>
      <c r="AO1146" s="5"/>
      <c r="AP1146" s="5"/>
      <c r="AQ1146" s="5"/>
    </row>
    <row r="1147" spans="12:43" s="1" customFormat="1" x14ac:dyDescent="0.3">
      <c r="L1147" s="5"/>
      <c r="AI1147" s="5"/>
      <c r="AJ1147" s="5"/>
      <c r="AK1147" s="5"/>
      <c r="AL1147" s="5"/>
      <c r="AM1147" s="5"/>
      <c r="AN1147" s="5"/>
      <c r="AO1147" s="5"/>
      <c r="AP1147" s="5"/>
      <c r="AQ1147" s="5"/>
    </row>
    <row r="1148" spans="12:43" s="1" customFormat="1" x14ac:dyDescent="0.3">
      <c r="L1148" s="5"/>
      <c r="AI1148" s="5"/>
      <c r="AJ1148" s="5"/>
      <c r="AK1148" s="5"/>
      <c r="AL1148" s="5"/>
      <c r="AM1148" s="5"/>
      <c r="AN1148" s="5"/>
      <c r="AO1148" s="5"/>
      <c r="AP1148" s="5"/>
      <c r="AQ1148" s="5"/>
    </row>
    <row r="1149" spans="12:43" s="1" customFormat="1" x14ac:dyDescent="0.3">
      <c r="L1149" s="5"/>
      <c r="AI1149" s="5"/>
      <c r="AJ1149" s="5"/>
      <c r="AK1149" s="5"/>
      <c r="AL1149" s="5"/>
      <c r="AM1149" s="5"/>
      <c r="AN1149" s="5"/>
      <c r="AO1149" s="5"/>
      <c r="AP1149" s="5"/>
      <c r="AQ1149" s="5"/>
    </row>
    <row r="1150" spans="12:43" s="1" customFormat="1" x14ac:dyDescent="0.3">
      <c r="L1150" s="5"/>
      <c r="AI1150" s="5"/>
      <c r="AJ1150" s="5"/>
      <c r="AK1150" s="5"/>
      <c r="AL1150" s="5"/>
      <c r="AM1150" s="5"/>
      <c r="AN1150" s="5"/>
      <c r="AO1150" s="5"/>
      <c r="AP1150" s="5"/>
      <c r="AQ1150" s="5"/>
    </row>
    <row r="1151" spans="12:43" s="1" customFormat="1" x14ac:dyDescent="0.3">
      <c r="L1151" s="5"/>
      <c r="AI1151" s="5"/>
      <c r="AJ1151" s="5"/>
      <c r="AK1151" s="5"/>
      <c r="AL1151" s="5"/>
      <c r="AM1151" s="5"/>
      <c r="AN1151" s="5"/>
      <c r="AO1151" s="5"/>
      <c r="AP1151" s="5"/>
      <c r="AQ1151" s="5"/>
    </row>
    <row r="1152" spans="12:43" s="1" customFormat="1" x14ac:dyDescent="0.3">
      <c r="L1152" s="5"/>
      <c r="AI1152" s="5"/>
      <c r="AJ1152" s="5"/>
      <c r="AK1152" s="5"/>
      <c r="AL1152" s="5"/>
      <c r="AM1152" s="5"/>
      <c r="AN1152" s="5"/>
      <c r="AO1152" s="5"/>
      <c r="AP1152" s="5"/>
      <c r="AQ1152" s="5"/>
    </row>
    <row r="1153" spans="12:43" s="1" customFormat="1" x14ac:dyDescent="0.3">
      <c r="L1153" s="5"/>
      <c r="AI1153" s="5"/>
      <c r="AJ1153" s="5"/>
      <c r="AK1153" s="5"/>
      <c r="AL1153" s="5"/>
      <c r="AM1153" s="5"/>
      <c r="AN1153" s="5"/>
      <c r="AO1153" s="5"/>
      <c r="AP1153" s="5"/>
      <c r="AQ1153" s="5"/>
    </row>
    <row r="1154" spans="12:43" s="1" customFormat="1" x14ac:dyDescent="0.3">
      <c r="L1154" s="5"/>
      <c r="AI1154" s="5"/>
      <c r="AJ1154" s="5"/>
      <c r="AK1154" s="5"/>
      <c r="AL1154" s="5"/>
      <c r="AM1154" s="5"/>
      <c r="AN1154" s="5"/>
      <c r="AO1154" s="5"/>
      <c r="AP1154" s="5"/>
      <c r="AQ1154" s="5"/>
    </row>
    <row r="1155" spans="12:43" s="1" customFormat="1" x14ac:dyDescent="0.3">
      <c r="L1155" s="5"/>
      <c r="AI1155" s="5"/>
      <c r="AJ1155" s="5"/>
      <c r="AK1155" s="5"/>
      <c r="AL1155" s="5"/>
      <c r="AM1155" s="5"/>
      <c r="AN1155" s="5"/>
      <c r="AO1155" s="5"/>
      <c r="AP1155" s="5"/>
      <c r="AQ1155" s="5"/>
    </row>
    <row r="1156" spans="12:43" s="1" customFormat="1" x14ac:dyDescent="0.3">
      <c r="L1156" s="5"/>
      <c r="AI1156" s="5"/>
      <c r="AJ1156" s="5"/>
      <c r="AK1156" s="5"/>
      <c r="AL1156" s="5"/>
      <c r="AM1156" s="5"/>
      <c r="AN1156" s="5"/>
      <c r="AO1156" s="5"/>
      <c r="AP1156" s="5"/>
      <c r="AQ1156" s="5"/>
    </row>
    <row r="1157" spans="12:43" s="1" customFormat="1" x14ac:dyDescent="0.3">
      <c r="L1157" s="5"/>
      <c r="AI1157" s="5"/>
      <c r="AJ1157" s="5"/>
      <c r="AK1157" s="5"/>
      <c r="AL1157" s="5"/>
      <c r="AM1157" s="5"/>
      <c r="AN1157" s="5"/>
      <c r="AO1157" s="5"/>
      <c r="AP1157" s="5"/>
      <c r="AQ1157" s="5"/>
    </row>
    <row r="1158" spans="12:43" s="1" customFormat="1" x14ac:dyDescent="0.3">
      <c r="L1158" s="5"/>
      <c r="AI1158" s="5"/>
      <c r="AJ1158" s="5"/>
      <c r="AK1158" s="5"/>
      <c r="AL1158" s="5"/>
      <c r="AM1158" s="5"/>
      <c r="AN1158" s="5"/>
      <c r="AO1158" s="5"/>
      <c r="AP1158" s="5"/>
      <c r="AQ1158" s="5"/>
    </row>
    <row r="1159" spans="12:43" s="1" customFormat="1" x14ac:dyDescent="0.3">
      <c r="L1159" s="5"/>
      <c r="AI1159" s="5"/>
      <c r="AJ1159" s="5"/>
      <c r="AK1159" s="5"/>
      <c r="AL1159" s="5"/>
      <c r="AM1159" s="5"/>
      <c r="AN1159" s="5"/>
      <c r="AO1159" s="5"/>
      <c r="AP1159" s="5"/>
      <c r="AQ1159" s="5"/>
    </row>
    <row r="1160" spans="12:43" s="1" customFormat="1" x14ac:dyDescent="0.3">
      <c r="L1160" s="5"/>
      <c r="AI1160" s="5"/>
      <c r="AJ1160" s="5"/>
      <c r="AK1160" s="5"/>
      <c r="AL1160" s="5"/>
      <c r="AM1160" s="5"/>
      <c r="AN1160" s="5"/>
      <c r="AO1160" s="5"/>
      <c r="AP1160" s="5"/>
      <c r="AQ1160" s="5"/>
    </row>
    <row r="1161" spans="12:43" s="1" customFormat="1" x14ac:dyDescent="0.3">
      <c r="L1161" s="5"/>
      <c r="AI1161" s="5"/>
      <c r="AJ1161" s="5"/>
      <c r="AK1161" s="5"/>
      <c r="AL1161" s="5"/>
      <c r="AM1161" s="5"/>
      <c r="AN1161" s="5"/>
      <c r="AO1161" s="5"/>
      <c r="AP1161" s="5"/>
      <c r="AQ1161" s="5"/>
    </row>
    <row r="1162" spans="12:43" s="1" customFormat="1" x14ac:dyDescent="0.3">
      <c r="L1162" s="5"/>
      <c r="AI1162" s="5"/>
      <c r="AJ1162" s="5"/>
      <c r="AK1162" s="5"/>
      <c r="AL1162" s="5"/>
      <c r="AM1162" s="5"/>
      <c r="AN1162" s="5"/>
      <c r="AO1162" s="5"/>
      <c r="AP1162" s="5"/>
      <c r="AQ1162" s="5"/>
    </row>
    <row r="1163" spans="12:43" s="1" customFormat="1" x14ac:dyDescent="0.3">
      <c r="L1163" s="5"/>
      <c r="AI1163" s="5"/>
      <c r="AJ1163" s="5"/>
      <c r="AK1163" s="5"/>
      <c r="AL1163" s="5"/>
      <c r="AM1163" s="5"/>
      <c r="AN1163" s="5"/>
      <c r="AO1163" s="5"/>
      <c r="AP1163" s="5"/>
      <c r="AQ1163" s="5"/>
    </row>
    <row r="1164" spans="12:43" s="1" customFormat="1" x14ac:dyDescent="0.3">
      <c r="L1164" s="5"/>
      <c r="AI1164" s="5"/>
      <c r="AJ1164" s="5"/>
      <c r="AK1164" s="5"/>
      <c r="AL1164" s="5"/>
      <c r="AM1164" s="5"/>
      <c r="AN1164" s="5"/>
      <c r="AO1164" s="5"/>
      <c r="AP1164" s="5"/>
      <c r="AQ1164" s="5"/>
    </row>
    <row r="1165" spans="12:43" s="1" customFormat="1" x14ac:dyDescent="0.3">
      <c r="L1165" s="5"/>
      <c r="AI1165" s="5"/>
      <c r="AJ1165" s="5"/>
      <c r="AK1165" s="5"/>
      <c r="AL1165" s="5"/>
      <c r="AM1165" s="5"/>
      <c r="AN1165" s="5"/>
      <c r="AO1165" s="5"/>
      <c r="AP1165" s="5"/>
      <c r="AQ1165" s="5"/>
    </row>
    <row r="1166" spans="12:43" s="1" customFormat="1" x14ac:dyDescent="0.3">
      <c r="L1166" s="5"/>
      <c r="AI1166" s="5"/>
      <c r="AJ1166" s="5"/>
      <c r="AK1166" s="5"/>
      <c r="AL1166" s="5"/>
      <c r="AM1166" s="5"/>
      <c r="AN1166" s="5"/>
      <c r="AO1166" s="5"/>
      <c r="AP1166" s="5"/>
      <c r="AQ1166" s="5"/>
    </row>
    <row r="1167" spans="12:43" s="1" customFormat="1" x14ac:dyDescent="0.3">
      <c r="L1167" s="5"/>
      <c r="AI1167" s="5"/>
      <c r="AJ1167" s="5"/>
      <c r="AK1167" s="5"/>
      <c r="AL1167" s="5"/>
      <c r="AM1167" s="5"/>
      <c r="AN1167" s="5"/>
      <c r="AO1167" s="5"/>
      <c r="AP1167" s="5"/>
      <c r="AQ1167" s="5"/>
    </row>
    <row r="1168" spans="12:43" s="1" customFormat="1" x14ac:dyDescent="0.3">
      <c r="L1168" s="5"/>
      <c r="AI1168" s="5"/>
      <c r="AJ1168" s="5"/>
      <c r="AK1168" s="5"/>
      <c r="AL1168" s="5"/>
      <c r="AM1168" s="5"/>
      <c r="AN1168" s="5"/>
      <c r="AO1168" s="5"/>
      <c r="AP1168" s="5"/>
      <c r="AQ1168" s="5"/>
    </row>
    <row r="1169" spans="12:43" s="1" customFormat="1" x14ac:dyDescent="0.3">
      <c r="L1169" s="5"/>
      <c r="AI1169" s="5"/>
      <c r="AJ1169" s="5"/>
      <c r="AK1169" s="5"/>
      <c r="AL1169" s="5"/>
      <c r="AM1169" s="5"/>
      <c r="AN1169" s="5"/>
      <c r="AO1169" s="5"/>
      <c r="AP1169" s="5"/>
      <c r="AQ1169" s="5"/>
    </row>
    <row r="1170" spans="12:43" s="1" customFormat="1" x14ac:dyDescent="0.3">
      <c r="L1170" s="5"/>
      <c r="AI1170" s="5"/>
      <c r="AJ1170" s="5"/>
      <c r="AK1170" s="5"/>
      <c r="AL1170" s="5"/>
      <c r="AM1170" s="5"/>
      <c r="AN1170" s="5"/>
      <c r="AO1170" s="5"/>
      <c r="AP1170" s="5"/>
      <c r="AQ1170" s="5"/>
    </row>
    <row r="1171" spans="12:43" s="1" customFormat="1" x14ac:dyDescent="0.3">
      <c r="L1171" s="5"/>
      <c r="AI1171" s="5"/>
      <c r="AJ1171" s="5"/>
      <c r="AK1171" s="5"/>
      <c r="AL1171" s="5"/>
      <c r="AM1171" s="5"/>
      <c r="AN1171" s="5"/>
      <c r="AO1171" s="5"/>
      <c r="AP1171" s="5"/>
      <c r="AQ1171" s="5"/>
    </row>
    <row r="1172" spans="12:43" s="1" customFormat="1" x14ac:dyDescent="0.3">
      <c r="L1172" s="5"/>
      <c r="AI1172" s="5"/>
      <c r="AJ1172" s="5"/>
      <c r="AK1172" s="5"/>
      <c r="AL1172" s="5"/>
      <c r="AM1172" s="5"/>
      <c r="AN1172" s="5"/>
      <c r="AO1172" s="5"/>
      <c r="AP1172" s="5"/>
      <c r="AQ1172" s="5"/>
    </row>
    <row r="1173" spans="12:43" s="1" customFormat="1" x14ac:dyDescent="0.3">
      <c r="L1173" s="5"/>
      <c r="AI1173" s="5"/>
      <c r="AJ1173" s="5"/>
      <c r="AK1173" s="5"/>
      <c r="AL1173" s="5"/>
      <c r="AM1173" s="5"/>
      <c r="AN1173" s="5"/>
      <c r="AO1173" s="5"/>
      <c r="AP1173" s="5"/>
      <c r="AQ1173" s="5"/>
    </row>
    <row r="1174" spans="12:43" s="1" customFormat="1" x14ac:dyDescent="0.3">
      <c r="L1174" s="5"/>
      <c r="AI1174" s="5"/>
      <c r="AJ1174" s="5"/>
      <c r="AK1174" s="5"/>
      <c r="AL1174" s="5"/>
      <c r="AM1174" s="5"/>
      <c r="AN1174" s="5"/>
      <c r="AO1174" s="5"/>
      <c r="AP1174" s="5"/>
      <c r="AQ1174" s="5"/>
    </row>
    <row r="1175" spans="12:43" s="1" customFormat="1" x14ac:dyDescent="0.3">
      <c r="L1175" s="5"/>
      <c r="AI1175" s="5"/>
      <c r="AJ1175" s="5"/>
      <c r="AK1175" s="5"/>
      <c r="AL1175" s="5"/>
      <c r="AM1175" s="5"/>
      <c r="AN1175" s="5"/>
      <c r="AO1175" s="5"/>
      <c r="AP1175" s="5"/>
      <c r="AQ1175" s="5"/>
    </row>
    <row r="1176" spans="12:43" s="1" customFormat="1" x14ac:dyDescent="0.3">
      <c r="L1176" s="5"/>
      <c r="AI1176" s="5"/>
      <c r="AJ1176" s="5"/>
      <c r="AK1176" s="5"/>
      <c r="AL1176" s="5"/>
      <c r="AM1176" s="5"/>
      <c r="AN1176" s="5"/>
      <c r="AO1176" s="5"/>
      <c r="AP1176" s="5"/>
      <c r="AQ1176" s="5"/>
    </row>
    <row r="1177" spans="12:43" s="1" customFormat="1" x14ac:dyDescent="0.3">
      <c r="L1177" s="5"/>
      <c r="AI1177" s="5"/>
      <c r="AJ1177" s="5"/>
      <c r="AK1177" s="5"/>
      <c r="AL1177" s="5"/>
      <c r="AM1177" s="5"/>
      <c r="AN1177" s="5"/>
      <c r="AO1177" s="5"/>
      <c r="AP1177" s="5"/>
      <c r="AQ1177" s="5"/>
    </row>
    <row r="1178" spans="12:43" s="1" customFormat="1" x14ac:dyDescent="0.3">
      <c r="L1178" s="5"/>
      <c r="AI1178" s="5"/>
      <c r="AJ1178" s="5"/>
      <c r="AK1178" s="5"/>
      <c r="AL1178" s="5"/>
      <c r="AM1178" s="5"/>
      <c r="AN1178" s="5"/>
      <c r="AO1178" s="5"/>
      <c r="AP1178" s="5"/>
      <c r="AQ1178" s="5"/>
    </row>
    <row r="1179" spans="12:43" s="1" customFormat="1" x14ac:dyDescent="0.3">
      <c r="L1179" s="5"/>
      <c r="AI1179" s="5"/>
      <c r="AJ1179" s="5"/>
      <c r="AK1179" s="5"/>
      <c r="AL1179" s="5"/>
      <c r="AM1179" s="5"/>
      <c r="AN1179" s="5"/>
      <c r="AO1179" s="5"/>
      <c r="AP1179" s="5"/>
      <c r="AQ1179" s="5"/>
    </row>
    <row r="1180" spans="12:43" s="1" customFormat="1" x14ac:dyDescent="0.3">
      <c r="L1180" s="5"/>
      <c r="AI1180" s="5"/>
      <c r="AJ1180" s="5"/>
      <c r="AK1180" s="5"/>
      <c r="AL1180" s="5"/>
      <c r="AM1180" s="5"/>
      <c r="AN1180" s="5"/>
      <c r="AO1180" s="5"/>
      <c r="AP1180" s="5"/>
      <c r="AQ1180" s="5"/>
    </row>
    <row r="1181" spans="12:43" s="1" customFormat="1" x14ac:dyDescent="0.3">
      <c r="L1181" s="5"/>
      <c r="AI1181" s="5"/>
      <c r="AJ1181" s="5"/>
      <c r="AK1181" s="5"/>
      <c r="AL1181" s="5"/>
      <c r="AM1181" s="5"/>
      <c r="AN1181" s="5"/>
      <c r="AO1181" s="5"/>
      <c r="AP1181" s="5"/>
      <c r="AQ1181" s="5"/>
    </row>
    <row r="1182" spans="12:43" s="1" customFormat="1" x14ac:dyDescent="0.3">
      <c r="L1182" s="5"/>
      <c r="AI1182" s="5"/>
      <c r="AJ1182" s="5"/>
      <c r="AK1182" s="5"/>
      <c r="AL1182" s="5"/>
      <c r="AM1182" s="5"/>
      <c r="AN1182" s="5"/>
      <c r="AO1182" s="5"/>
      <c r="AP1182" s="5"/>
      <c r="AQ1182" s="5"/>
    </row>
    <row r="1183" spans="12:43" s="1" customFormat="1" x14ac:dyDescent="0.3">
      <c r="L1183" s="5"/>
      <c r="AI1183" s="5"/>
      <c r="AJ1183" s="5"/>
      <c r="AK1183" s="5"/>
      <c r="AL1183" s="5"/>
      <c r="AM1183" s="5"/>
      <c r="AN1183" s="5"/>
      <c r="AO1183" s="5"/>
      <c r="AP1183" s="5"/>
      <c r="AQ1183" s="5"/>
    </row>
    <row r="1184" spans="12:43" s="1" customFormat="1" x14ac:dyDescent="0.3">
      <c r="L1184" s="5"/>
      <c r="AI1184" s="5"/>
      <c r="AJ1184" s="5"/>
      <c r="AK1184" s="5"/>
      <c r="AL1184" s="5"/>
      <c r="AM1184" s="5"/>
      <c r="AN1184" s="5"/>
      <c r="AO1184" s="5"/>
      <c r="AP1184" s="5"/>
      <c r="AQ1184" s="5"/>
    </row>
    <row r="1185" spans="12:43" s="1" customFormat="1" x14ac:dyDescent="0.3">
      <c r="L1185" s="5"/>
      <c r="AI1185" s="5"/>
      <c r="AJ1185" s="5"/>
      <c r="AK1185" s="5"/>
      <c r="AL1185" s="5"/>
      <c r="AM1185" s="5"/>
      <c r="AN1185" s="5"/>
      <c r="AO1185" s="5"/>
      <c r="AP1185" s="5"/>
      <c r="AQ1185" s="5"/>
    </row>
    <row r="1186" spans="12:43" s="1" customFormat="1" x14ac:dyDescent="0.3">
      <c r="L1186" s="5"/>
      <c r="AI1186" s="5"/>
      <c r="AJ1186" s="5"/>
      <c r="AK1186" s="5"/>
      <c r="AL1186" s="5"/>
      <c r="AM1186" s="5"/>
      <c r="AN1186" s="5"/>
      <c r="AO1186" s="5"/>
      <c r="AP1186" s="5"/>
      <c r="AQ1186" s="5"/>
    </row>
    <row r="1187" spans="12:43" s="1" customFormat="1" x14ac:dyDescent="0.3">
      <c r="L1187" s="5"/>
      <c r="AI1187" s="5"/>
      <c r="AJ1187" s="5"/>
      <c r="AK1187" s="5"/>
      <c r="AL1187" s="5"/>
      <c r="AM1187" s="5"/>
      <c r="AN1187" s="5"/>
      <c r="AO1187" s="5"/>
      <c r="AP1187" s="5"/>
      <c r="AQ1187" s="5"/>
    </row>
    <row r="1188" spans="12:43" s="1" customFormat="1" x14ac:dyDescent="0.3">
      <c r="L1188" s="5"/>
      <c r="AI1188" s="5"/>
      <c r="AJ1188" s="5"/>
      <c r="AK1188" s="5"/>
      <c r="AL1188" s="5"/>
      <c r="AM1188" s="5"/>
      <c r="AN1188" s="5"/>
      <c r="AO1188" s="5"/>
      <c r="AP1188" s="5"/>
      <c r="AQ1188" s="5"/>
    </row>
    <row r="1189" spans="12:43" s="1" customFormat="1" x14ac:dyDescent="0.3">
      <c r="L1189" s="5"/>
      <c r="AI1189" s="5"/>
      <c r="AJ1189" s="5"/>
      <c r="AK1189" s="5"/>
      <c r="AL1189" s="5"/>
      <c r="AM1189" s="5"/>
      <c r="AN1189" s="5"/>
      <c r="AO1189" s="5"/>
      <c r="AP1189" s="5"/>
      <c r="AQ1189" s="5"/>
    </row>
    <row r="1190" spans="12:43" s="1" customFormat="1" x14ac:dyDescent="0.3">
      <c r="L1190" s="5"/>
      <c r="AI1190" s="5"/>
      <c r="AJ1190" s="5"/>
      <c r="AK1190" s="5"/>
      <c r="AL1190" s="5"/>
      <c r="AM1190" s="5"/>
      <c r="AN1190" s="5"/>
      <c r="AO1190" s="5"/>
      <c r="AP1190" s="5"/>
      <c r="AQ1190" s="5"/>
    </row>
    <row r="1191" spans="12:43" s="1" customFormat="1" x14ac:dyDescent="0.3">
      <c r="L1191" s="5"/>
      <c r="AI1191" s="5"/>
      <c r="AJ1191" s="5"/>
      <c r="AK1191" s="5"/>
      <c r="AL1191" s="5"/>
      <c r="AM1191" s="5"/>
      <c r="AN1191" s="5"/>
      <c r="AO1191" s="5"/>
      <c r="AP1191" s="5"/>
      <c r="AQ1191" s="5"/>
    </row>
    <row r="1192" spans="12:43" s="1" customFormat="1" x14ac:dyDescent="0.3">
      <c r="L1192" s="5"/>
      <c r="AI1192" s="5"/>
      <c r="AJ1192" s="5"/>
      <c r="AK1192" s="5"/>
      <c r="AL1192" s="5"/>
      <c r="AM1192" s="5"/>
      <c r="AN1192" s="5"/>
      <c r="AO1192" s="5"/>
      <c r="AP1192" s="5"/>
      <c r="AQ1192" s="5"/>
    </row>
    <row r="1193" spans="12:43" s="1" customFormat="1" x14ac:dyDescent="0.3">
      <c r="L1193" s="5"/>
      <c r="AI1193" s="5"/>
      <c r="AJ1193" s="5"/>
      <c r="AK1193" s="5"/>
      <c r="AL1193" s="5"/>
      <c r="AM1193" s="5"/>
      <c r="AN1193" s="5"/>
      <c r="AO1193" s="5"/>
      <c r="AP1193" s="5"/>
      <c r="AQ1193" s="5"/>
    </row>
    <row r="1194" spans="12:43" s="1" customFormat="1" x14ac:dyDescent="0.3">
      <c r="L1194" s="5"/>
      <c r="AI1194" s="5"/>
      <c r="AJ1194" s="5"/>
      <c r="AK1194" s="5"/>
      <c r="AL1194" s="5"/>
      <c r="AM1194" s="5"/>
      <c r="AN1194" s="5"/>
      <c r="AO1194" s="5"/>
      <c r="AP1194" s="5"/>
      <c r="AQ1194" s="5"/>
    </row>
    <row r="1195" spans="12:43" s="1" customFormat="1" x14ac:dyDescent="0.3">
      <c r="L1195" s="5"/>
      <c r="AI1195" s="5"/>
      <c r="AJ1195" s="5"/>
      <c r="AK1195" s="5"/>
      <c r="AL1195" s="5"/>
      <c r="AM1195" s="5"/>
      <c r="AN1195" s="5"/>
      <c r="AO1195" s="5"/>
      <c r="AP1195" s="5"/>
      <c r="AQ1195" s="5"/>
    </row>
    <row r="1196" spans="12:43" s="1" customFormat="1" x14ac:dyDescent="0.3">
      <c r="L1196" s="5"/>
      <c r="AI1196" s="5"/>
      <c r="AJ1196" s="5"/>
      <c r="AK1196" s="5"/>
      <c r="AL1196" s="5"/>
      <c r="AM1196" s="5"/>
      <c r="AN1196" s="5"/>
      <c r="AO1196" s="5"/>
      <c r="AP1196" s="5"/>
      <c r="AQ1196" s="5"/>
    </row>
    <row r="1197" spans="12:43" s="1" customFormat="1" x14ac:dyDescent="0.3">
      <c r="L1197" s="5"/>
      <c r="AI1197" s="5"/>
      <c r="AJ1197" s="5"/>
      <c r="AK1197" s="5"/>
      <c r="AL1197" s="5"/>
      <c r="AM1197" s="5"/>
      <c r="AN1197" s="5"/>
      <c r="AO1197" s="5"/>
      <c r="AP1197" s="5"/>
      <c r="AQ1197" s="5"/>
    </row>
    <row r="1198" spans="12:43" s="1" customFormat="1" x14ac:dyDescent="0.3">
      <c r="L1198" s="5"/>
      <c r="AI1198" s="5"/>
      <c r="AJ1198" s="5"/>
      <c r="AK1198" s="5"/>
      <c r="AL1198" s="5"/>
      <c r="AM1198" s="5"/>
      <c r="AN1198" s="5"/>
      <c r="AO1198" s="5"/>
      <c r="AP1198" s="5"/>
      <c r="AQ1198" s="5"/>
    </row>
    <row r="1199" spans="12:43" s="1" customFormat="1" x14ac:dyDescent="0.3">
      <c r="L1199" s="5"/>
      <c r="AI1199" s="5"/>
      <c r="AJ1199" s="5"/>
      <c r="AK1199" s="5"/>
      <c r="AL1199" s="5"/>
      <c r="AM1199" s="5"/>
      <c r="AN1199" s="5"/>
      <c r="AO1199" s="5"/>
      <c r="AP1199" s="5"/>
      <c r="AQ1199" s="5"/>
    </row>
    <row r="1200" spans="12:43" s="1" customFormat="1" x14ac:dyDescent="0.3">
      <c r="L1200" s="5"/>
      <c r="AI1200" s="5"/>
      <c r="AJ1200" s="5"/>
      <c r="AK1200" s="5"/>
      <c r="AL1200" s="5"/>
      <c r="AM1200" s="5"/>
      <c r="AN1200" s="5"/>
      <c r="AO1200" s="5"/>
      <c r="AP1200" s="5"/>
      <c r="AQ1200" s="5"/>
    </row>
    <row r="1201" spans="12:43" s="1" customFormat="1" x14ac:dyDescent="0.3">
      <c r="L1201" s="5"/>
      <c r="AI1201" s="5"/>
      <c r="AJ1201" s="5"/>
      <c r="AK1201" s="5"/>
      <c r="AL1201" s="5"/>
      <c r="AM1201" s="5"/>
      <c r="AN1201" s="5"/>
      <c r="AO1201" s="5"/>
      <c r="AP1201" s="5"/>
      <c r="AQ1201" s="5"/>
    </row>
    <row r="1202" spans="12:43" s="1" customFormat="1" x14ac:dyDescent="0.3">
      <c r="L1202" s="5"/>
      <c r="AI1202" s="5"/>
      <c r="AJ1202" s="5"/>
      <c r="AK1202" s="5"/>
      <c r="AL1202" s="5"/>
      <c r="AM1202" s="5"/>
      <c r="AN1202" s="5"/>
      <c r="AO1202" s="5"/>
      <c r="AP1202" s="5"/>
      <c r="AQ1202" s="5"/>
    </row>
    <row r="1203" spans="12:43" s="1" customFormat="1" x14ac:dyDescent="0.3">
      <c r="L1203" s="5"/>
      <c r="AI1203" s="5"/>
      <c r="AJ1203" s="5"/>
      <c r="AK1203" s="5"/>
      <c r="AL1203" s="5"/>
      <c r="AM1203" s="5"/>
      <c r="AN1203" s="5"/>
      <c r="AO1203" s="5"/>
      <c r="AP1203" s="5"/>
      <c r="AQ1203" s="5"/>
    </row>
    <row r="1204" spans="12:43" s="1" customFormat="1" x14ac:dyDescent="0.3">
      <c r="L1204" s="5"/>
      <c r="AI1204" s="5"/>
      <c r="AJ1204" s="5"/>
      <c r="AK1204" s="5"/>
      <c r="AL1204" s="5"/>
      <c r="AM1204" s="5"/>
      <c r="AN1204" s="5"/>
      <c r="AO1204" s="5"/>
      <c r="AP1204" s="5"/>
      <c r="AQ1204" s="5"/>
    </row>
    <row r="1205" spans="12:43" s="1" customFormat="1" x14ac:dyDescent="0.3">
      <c r="L1205" s="5"/>
      <c r="AI1205" s="5"/>
      <c r="AJ1205" s="5"/>
      <c r="AK1205" s="5"/>
      <c r="AL1205" s="5"/>
      <c r="AM1205" s="5"/>
      <c r="AN1205" s="5"/>
      <c r="AO1205" s="5"/>
      <c r="AP1205" s="5"/>
      <c r="AQ1205" s="5"/>
    </row>
    <row r="1206" spans="12:43" s="1" customFormat="1" x14ac:dyDescent="0.3">
      <c r="L1206" s="5"/>
      <c r="AI1206" s="5"/>
      <c r="AJ1206" s="5"/>
      <c r="AK1206" s="5"/>
      <c r="AL1206" s="5"/>
      <c r="AM1206" s="5"/>
      <c r="AN1206" s="5"/>
      <c r="AO1206" s="5"/>
      <c r="AP1206" s="5"/>
      <c r="AQ1206" s="5"/>
    </row>
    <row r="1207" spans="12:43" s="1" customFormat="1" x14ac:dyDescent="0.3">
      <c r="L1207" s="5"/>
      <c r="AI1207" s="5"/>
      <c r="AJ1207" s="5"/>
      <c r="AK1207" s="5"/>
      <c r="AL1207" s="5"/>
      <c r="AM1207" s="5"/>
      <c r="AN1207" s="5"/>
      <c r="AO1207" s="5"/>
      <c r="AP1207" s="5"/>
      <c r="AQ1207" s="5"/>
    </row>
    <row r="1208" spans="12:43" s="1" customFormat="1" x14ac:dyDescent="0.3">
      <c r="L1208" s="5"/>
      <c r="AI1208" s="5"/>
      <c r="AJ1208" s="5"/>
      <c r="AK1208" s="5"/>
      <c r="AL1208" s="5"/>
      <c r="AM1208" s="5"/>
      <c r="AN1208" s="5"/>
      <c r="AO1208" s="5"/>
      <c r="AP1208" s="5"/>
      <c r="AQ1208" s="5"/>
    </row>
    <row r="1209" spans="12:43" s="1" customFormat="1" x14ac:dyDescent="0.3">
      <c r="L1209" s="5"/>
      <c r="AI1209" s="5"/>
      <c r="AJ1209" s="5"/>
      <c r="AK1209" s="5"/>
      <c r="AL1209" s="5"/>
      <c r="AM1209" s="5"/>
      <c r="AN1209" s="5"/>
      <c r="AO1209" s="5"/>
      <c r="AP1209" s="5"/>
      <c r="AQ1209" s="5"/>
    </row>
    <row r="1210" spans="12:43" s="1" customFormat="1" x14ac:dyDescent="0.3">
      <c r="L1210" s="5"/>
      <c r="AI1210" s="5"/>
      <c r="AJ1210" s="5"/>
      <c r="AK1210" s="5"/>
      <c r="AL1210" s="5"/>
      <c r="AM1210" s="5"/>
      <c r="AN1210" s="5"/>
      <c r="AO1210" s="5"/>
      <c r="AP1210" s="5"/>
      <c r="AQ1210" s="5"/>
    </row>
    <row r="1211" spans="12:43" s="1" customFormat="1" x14ac:dyDescent="0.3">
      <c r="L1211" s="5"/>
      <c r="AI1211" s="5"/>
      <c r="AJ1211" s="5"/>
      <c r="AK1211" s="5"/>
      <c r="AL1211" s="5"/>
      <c r="AM1211" s="5"/>
      <c r="AN1211" s="5"/>
      <c r="AO1211" s="5"/>
      <c r="AP1211" s="5"/>
      <c r="AQ1211" s="5"/>
    </row>
    <row r="1212" spans="12:43" s="1" customFormat="1" x14ac:dyDescent="0.3">
      <c r="L1212" s="5"/>
      <c r="AI1212" s="5"/>
      <c r="AJ1212" s="5"/>
      <c r="AK1212" s="5"/>
      <c r="AL1212" s="5"/>
      <c r="AM1212" s="5"/>
      <c r="AN1212" s="5"/>
      <c r="AO1212" s="5"/>
      <c r="AP1212" s="5"/>
      <c r="AQ1212" s="5"/>
    </row>
    <row r="1213" spans="12:43" s="1" customFormat="1" x14ac:dyDescent="0.3">
      <c r="L1213" s="5"/>
      <c r="AI1213" s="5"/>
      <c r="AJ1213" s="5"/>
      <c r="AK1213" s="5"/>
      <c r="AL1213" s="5"/>
      <c r="AM1213" s="5"/>
      <c r="AN1213" s="5"/>
      <c r="AO1213" s="5"/>
      <c r="AP1213" s="5"/>
      <c r="AQ1213" s="5"/>
    </row>
    <row r="1214" spans="12:43" s="1" customFormat="1" x14ac:dyDescent="0.3">
      <c r="L1214" s="5"/>
      <c r="AI1214" s="5"/>
      <c r="AJ1214" s="5"/>
      <c r="AK1214" s="5"/>
      <c r="AL1214" s="5"/>
      <c r="AM1214" s="5"/>
      <c r="AN1214" s="5"/>
      <c r="AO1214" s="5"/>
      <c r="AP1214" s="5"/>
      <c r="AQ1214" s="5"/>
    </row>
    <row r="1215" spans="12:43" s="1" customFormat="1" x14ac:dyDescent="0.3">
      <c r="L1215" s="5"/>
      <c r="AI1215" s="5"/>
      <c r="AJ1215" s="5"/>
      <c r="AK1215" s="5"/>
      <c r="AL1215" s="5"/>
      <c r="AM1215" s="5"/>
      <c r="AN1215" s="5"/>
      <c r="AO1215" s="5"/>
      <c r="AP1215" s="5"/>
      <c r="AQ1215" s="5"/>
    </row>
    <row r="1216" spans="12:43" s="1" customFormat="1" x14ac:dyDescent="0.3">
      <c r="L1216" s="5"/>
      <c r="AI1216" s="5"/>
      <c r="AJ1216" s="5"/>
      <c r="AK1216" s="5"/>
      <c r="AL1216" s="5"/>
      <c r="AM1216" s="5"/>
      <c r="AN1216" s="5"/>
      <c r="AO1216" s="5"/>
      <c r="AP1216" s="5"/>
      <c r="AQ1216" s="5"/>
    </row>
    <row r="1217" spans="12:43" s="1" customFormat="1" x14ac:dyDescent="0.3">
      <c r="L1217" s="5"/>
      <c r="AI1217" s="5"/>
      <c r="AJ1217" s="5"/>
      <c r="AK1217" s="5"/>
      <c r="AL1217" s="5"/>
      <c r="AM1217" s="5"/>
      <c r="AN1217" s="5"/>
      <c r="AO1217" s="5"/>
      <c r="AP1217" s="5"/>
      <c r="AQ1217" s="5"/>
    </row>
    <row r="1218" spans="12:43" s="1" customFormat="1" x14ac:dyDescent="0.3">
      <c r="L1218" s="5"/>
      <c r="AI1218" s="5"/>
      <c r="AJ1218" s="5"/>
      <c r="AK1218" s="5"/>
      <c r="AL1218" s="5"/>
      <c r="AM1218" s="5"/>
      <c r="AN1218" s="5"/>
      <c r="AO1218" s="5"/>
      <c r="AP1218" s="5"/>
      <c r="AQ1218" s="5"/>
    </row>
    <row r="1219" spans="12:43" s="1" customFormat="1" x14ac:dyDescent="0.3">
      <c r="L1219" s="5"/>
      <c r="AI1219" s="5"/>
      <c r="AJ1219" s="5"/>
      <c r="AK1219" s="5"/>
      <c r="AL1219" s="5"/>
      <c r="AM1219" s="5"/>
      <c r="AN1219" s="5"/>
      <c r="AO1219" s="5"/>
      <c r="AP1219" s="5"/>
      <c r="AQ1219" s="5"/>
    </row>
    <row r="1220" spans="12:43" s="1" customFormat="1" x14ac:dyDescent="0.3">
      <c r="L1220" s="5"/>
      <c r="AI1220" s="5"/>
      <c r="AJ1220" s="5"/>
      <c r="AK1220" s="5"/>
      <c r="AL1220" s="5"/>
      <c r="AM1220" s="5"/>
      <c r="AN1220" s="5"/>
      <c r="AO1220" s="5"/>
      <c r="AP1220" s="5"/>
      <c r="AQ1220" s="5"/>
    </row>
    <row r="1221" spans="12:43" s="1" customFormat="1" x14ac:dyDescent="0.3">
      <c r="L1221" s="5"/>
      <c r="AI1221" s="5"/>
      <c r="AJ1221" s="5"/>
      <c r="AK1221" s="5"/>
      <c r="AL1221" s="5"/>
      <c r="AM1221" s="5"/>
      <c r="AN1221" s="5"/>
      <c r="AO1221" s="5"/>
      <c r="AP1221" s="5"/>
      <c r="AQ1221" s="5"/>
    </row>
    <row r="1222" spans="12:43" s="1" customFormat="1" x14ac:dyDescent="0.3">
      <c r="L1222" s="5"/>
      <c r="AI1222" s="5"/>
      <c r="AJ1222" s="5"/>
      <c r="AK1222" s="5"/>
      <c r="AL1222" s="5"/>
      <c r="AM1222" s="5"/>
      <c r="AN1222" s="5"/>
      <c r="AO1222" s="5"/>
      <c r="AP1222" s="5"/>
      <c r="AQ1222" s="5"/>
    </row>
    <row r="1223" spans="12:43" s="1" customFormat="1" x14ac:dyDescent="0.3">
      <c r="L1223" s="5"/>
      <c r="AI1223" s="5"/>
      <c r="AJ1223" s="5"/>
      <c r="AK1223" s="5"/>
      <c r="AL1223" s="5"/>
      <c r="AM1223" s="5"/>
      <c r="AN1223" s="5"/>
      <c r="AO1223" s="5"/>
      <c r="AP1223" s="5"/>
      <c r="AQ1223" s="5"/>
    </row>
    <row r="1224" spans="12:43" s="1" customFormat="1" x14ac:dyDescent="0.3">
      <c r="L1224" s="5"/>
      <c r="AI1224" s="5"/>
      <c r="AJ1224" s="5"/>
      <c r="AK1224" s="5"/>
      <c r="AL1224" s="5"/>
      <c r="AM1224" s="5"/>
      <c r="AN1224" s="5"/>
      <c r="AO1224" s="5"/>
      <c r="AP1224" s="5"/>
      <c r="AQ1224" s="5"/>
    </row>
    <row r="1225" spans="12:43" s="1" customFormat="1" x14ac:dyDescent="0.3">
      <c r="L1225" s="5"/>
      <c r="AI1225" s="5"/>
      <c r="AJ1225" s="5"/>
      <c r="AK1225" s="5"/>
      <c r="AL1225" s="5"/>
      <c r="AM1225" s="5"/>
      <c r="AN1225" s="5"/>
      <c r="AO1225" s="5"/>
      <c r="AP1225" s="5"/>
      <c r="AQ1225" s="5"/>
    </row>
    <row r="1226" spans="12:43" s="1" customFormat="1" x14ac:dyDescent="0.3">
      <c r="L1226" s="5"/>
      <c r="AI1226" s="5"/>
      <c r="AJ1226" s="5"/>
      <c r="AK1226" s="5"/>
      <c r="AL1226" s="5"/>
      <c r="AM1226" s="5"/>
      <c r="AN1226" s="5"/>
      <c r="AO1226" s="5"/>
      <c r="AP1226" s="5"/>
      <c r="AQ1226" s="5"/>
    </row>
    <row r="1227" spans="12:43" s="1" customFormat="1" x14ac:dyDescent="0.3">
      <c r="L1227" s="5"/>
      <c r="AI1227" s="5"/>
      <c r="AJ1227" s="5"/>
      <c r="AK1227" s="5"/>
      <c r="AL1227" s="5"/>
      <c r="AM1227" s="5"/>
      <c r="AN1227" s="5"/>
      <c r="AO1227" s="5"/>
      <c r="AP1227" s="5"/>
      <c r="AQ1227" s="5"/>
    </row>
    <row r="1228" spans="12:43" s="1" customFormat="1" x14ac:dyDescent="0.3">
      <c r="L1228" s="5"/>
      <c r="AI1228" s="5"/>
      <c r="AJ1228" s="5"/>
      <c r="AK1228" s="5"/>
      <c r="AL1228" s="5"/>
      <c r="AM1228" s="5"/>
      <c r="AN1228" s="5"/>
      <c r="AO1228" s="5"/>
      <c r="AP1228" s="5"/>
      <c r="AQ1228" s="5"/>
    </row>
    <row r="1229" spans="12:43" s="1" customFormat="1" x14ac:dyDescent="0.3">
      <c r="L1229" s="5"/>
      <c r="AI1229" s="5"/>
      <c r="AJ1229" s="5"/>
      <c r="AK1229" s="5"/>
      <c r="AL1229" s="5"/>
      <c r="AM1229" s="5"/>
      <c r="AN1229" s="5"/>
      <c r="AO1229" s="5"/>
      <c r="AP1229" s="5"/>
      <c r="AQ1229" s="5"/>
    </row>
    <row r="1230" spans="12:43" s="1" customFormat="1" x14ac:dyDescent="0.3">
      <c r="L1230" s="5"/>
      <c r="AI1230" s="5"/>
      <c r="AJ1230" s="5"/>
      <c r="AK1230" s="5"/>
      <c r="AL1230" s="5"/>
      <c r="AM1230" s="5"/>
      <c r="AN1230" s="5"/>
      <c r="AO1230" s="5"/>
      <c r="AP1230" s="5"/>
      <c r="AQ1230" s="5"/>
    </row>
    <row r="1231" spans="12:43" s="1" customFormat="1" x14ac:dyDescent="0.3">
      <c r="L1231" s="5"/>
      <c r="AI1231" s="5"/>
      <c r="AJ1231" s="5"/>
      <c r="AK1231" s="5"/>
      <c r="AL1231" s="5"/>
      <c r="AM1231" s="5"/>
      <c r="AN1231" s="5"/>
      <c r="AO1231" s="5"/>
      <c r="AP1231" s="5"/>
      <c r="AQ1231" s="5"/>
    </row>
    <row r="1232" spans="12:43" s="1" customFormat="1" x14ac:dyDescent="0.3">
      <c r="L1232" s="5"/>
      <c r="AI1232" s="5"/>
      <c r="AJ1232" s="5"/>
      <c r="AK1232" s="5"/>
      <c r="AL1232" s="5"/>
      <c r="AM1232" s="5"/>
      <c r="AN1232" s="5"/>
      <c r="AO1232" s="5"/>
      <c r="AP1232" s="5"/>
      <c r="AQ1232" s="5"/>
    </row>
    <row r="1233" spans="12:43" s="1" customFormat="1" x14ac:dyDescent="0.3">
      <c r="L1233" s="5"/>
      <c r="AI1233" s="5"/>
      <c r="AJ1233" s="5"/>
      <c r="AK1233" s="5"/>
      <c r="AL1233" s="5"/>
      <c r="AM1233" s="5"/>
      <c r="AN1233" s="5"/>
      <c r="AO1233" s="5"/>
      <c r="AP1233" s="5"/>
      <c r="AQ1233" s="5"/>
    </row>
    <row r="1234" spans="12:43" s="1" customFormat="1" x14ac:dyDescent="0.3">
      <c r="L1234" s="5"/>
      <c r="AI1234" s="5"/>
      <c r="AJ1234" s="5"/>
      <c r="AK1234" s="5"/>
      <c r="AL1234" s="5"/>
      <c r="AM1234" s="5"/>
      <c r="AN1234" s="5"/>
      <c r="AO1234" s="5"/>
      <c r="AP1234" s="5"/>
      <c r="AQ1234" s="5"/>
    </row>
    <row r="1235" spans="12:43" s="1" customFormat="1" x14ac:dyDescent="0.3">
      <c r="L1235" s="5"/>
      <c r="AI1235" s="5"/>
      <c r="AJ1235" s="5"/>
      <c r="AK1235" s="5"/>
      <c r="AL1235" s="5"/>
      <c r="AM1235" s="5"/>
      <c r="AN1235" s="5"/>
      <c r="AO1235" s="5"/>
      <c r="AP1235" s="5"/>
      <c r="AQ1235" s="5"/>
    </row>
    <row r="1236" spans="12:43" s="1" customFormat="1" x14ac:dyDescent="0.3">
      <c r="L1236" s="5"/>
      <c r="AI1236" s="5"/>
      <c r="AJ1236" s="5"/>
      <c r="AK1236" s="5"/>
      <c r="AL1236" s="5"/>
      <c r="AM1236" s="5"/>
      <c r="AN1236" s="5"/>
      <c r="AO1236" s="5"/>
      <c r="AP1236" s="5"/>
      <c r="AQ1236" s="5"/>
    </row>
    <row r="1237" spans="12:43" s="1" customFormat="1" x14ac:dyDescent="0.3">
      <c r="L1237" s="5"/>
      <c r="AI1237" s="5"/>
      <c r="AJ1237" s="5"/>
      <c r="AK1237" s="5"/>
      <c r="AL1237" s="5"/>
      <c r="AM1237" s="5"/>
      <c r="AN1237" s="5"/>
      <c r="AO1237" s="5"/>
      <c r="AP1237" s="5"/>
      <c r="AQ1237" s="5"/>
    </row>
    <row r="1238" spans="12:43" s="1" customFormat="1" x14ac:dyDescent="0.3">
      <c r="L1238" s="5"/>
      <c r="AI1238" s="5"/>
      <c r="AJ1238" s="5"/>
      <c r="AK1238" s="5"/>
      <c r="AL1238" s="5"/>
      <c r="AM1238" s="5"/>
      <c r="AN1238" s="5"/>
      <c r="AO1238" s="5"/>
      <c r="AP1238" s="5"/>
      <c r="AQ1238" s="5"/>
    </row>
    <row r="1239" spans="12:43" s="1" customFormat="1" x14ac:dyDescent="0.3">
      <c r="L1239" s="5"/>
      <c r="AI1239" s="5"/>
      <c r="AJ1239" s="5"/>
      <c r="AK1239" s="5"/>
      <c r="AL1239" s="5"/>
      <c r="AM1239" s="5"/>
      <c r="AN1239" s="5"/>
      <c r="AO1239" s="5"/>
      <c r="AP1239" s="5"/>
      <c r="AQ1239" s="5"/>
    </row>
    <row r="1240" spans="12:43" s="1" customFormat="1" x14ac:dyDescent="0.3">
      <c r="L1240" s="5"/>
      <c r="AI1240" s="5"/>
      <c r="AJ1240" s="5"/>
      <c r="AK1240" s="5"/>
      <c r="AL1240" s="5"/>
      <c r="AM1240" s="5"/>
      <c r="AN1240" s="5"/>
      <c r="AO1240" s="5"/>
      <c r="AP1240" s="5"/>
      <c r="AQ1240" s="5"/>
    </row>
    <row r="1241" spans="12:43" s="1" customFormat="1" x14ac:dyDescent="0.3">
      <c r="L1241" s="5"/>
      <c r="AI1241" s="5"/>
      <c r="AJ1241" s="5"/>
      <c r="AK1241" s="5"/>
      <c r="AL1241" s="5"/>
      <c r="AM1241" s="5"/>
      <c r="AN1241" s="5"/>
      <c r="AO1241" s="5"/>
      <c r="AP1241" s="5"/>
      <c r="AQ1241" s="5"/>
    </row>
    <row r="1242" spans="12:43" s="1" customFormat="1" x14ac:dyDescent="0.3">
      <c r="L1242" s="5"/>
      <c r="AI1242" s="5"/>
      <c r="AJ1242" s="5"/>
      <c r="AK1242" s="5"/>
      <c r="AL1242" s="5"/>
      <c r="AM1242" s="5"/>
      <c r="AN1242" s="5"/>
      <c r="AO1242" s="5"/>
      <c r="AP1242" s="5"/>
      <c r="AQ1242" s="5"/>
    </row>
    <row r="1243" spans="12:43" s="1" customFormat="1" x14ac:dyDescent="0.3">
      <c r="L1243" s="5"/>
      <c r="AI1243" s="5"/>
      <c r="AJ1243" s="5"/>
      <c r="AK1243" s="5"/>
      <c r="AL1243" s="5"/>
      <c r="AM1243" s="5"/>
      <c r="AN1243" s="5"/>
      <c r="AO1243" s="5"/>
      <c r="AP1243" s="5"/>
      <c r="AQ1243" s="5"/>
    </row>
    <row r="1244" spans="12:43" s="1" customFormat="1" x14ac:dyDescent="0.3">
      <c r="L1244" s="5"/>
      <c r="AI1244" s="5"/>
      <c r="AJ1244" s="5"/>
      <c r="AK1244" s="5"/>
      <c r="AL1244" s="5"/>
      <c r="AM1244" s="5"/>
      <c r="AN1244" s="5"/>
      <c r="AO1244" s="5"/>
      <c r="AP1244" s="5"/>
      <c r="AQ1244" s="5"/>
    </row>
    <row r="1245" spans="12:43" s="1" customFormat="1" x14ac:dyDescent="0.3">
      <c r="L1245" s="5"/>
      <c r="AI1245" s="5"/>
      <c r="AJ1245" s="5"/>
      <c r="AK1245" s="5"/>
      <c r="AL1245" s="5"/>
      <c r="AM1245" s="5"/>
      <c r="AN1245" s="5"/>
      <c r="AO1245" s="5"/>
      <c r="AP1245" s="5"/>
      <c r="AQ1245" s="5"/>
    </row>
    <row r="1246" spans="12:43" s="1" customFormat="1" x14ac:dyDescent="0.3">
      <c r="L1246" s="5"/>
      <c r="AI1246" s="5"/>
      <c r="AJ1246" s="5"/>
      <c r="AK1246" s="5"/>
      <c r="AL1246" s="5"/>
      <c r="AM1246" s="5"/>
      <c r="AN1246" s="5"/>
      <c r="AO1246" s="5"/>
      <c r="AP1246" s="5"/>
      <c r="AQ1246" s="5"/>
    </row>
    <row r="1247" spans="12:43" s="1" customFormat="1" x14ac:dyDescent="0.3">
      <c r="L1247" s="5"/>
      <c r="AI1247" s="5"/>
      <c r="AJ1247" s="5"/>
      <c r="AK1247" s="5"/>
      <c r="AL1247" s="5"/>
      <c r="AM1247" s="5"/>
      <c r="AN1247" s="5"/>
      <c r="AO1247" s="5"/>
      <c r="AP1247" s="5"/>
      <c r="AQ1247" s="5"/>
    </row>
    <row r="1248" spans="12:43" s="1" customFormat="1" x14ac:dyDescent="0.3">
      <c r="L1248" s="5"/>
      <c r="AI1248" s="5"/>
      <c r="AJ1248" s="5"/>
      <c r="AK1248" s="5"/>
      <c r="AL1248" s="5"/>
      <c r="AM1248" s="5"/>
      <c r="AN1248" s="5"/>
      <c r="AO1248" s="5"/>
      <c r="AP1248" s="5"/>
      <c r="AQ1248" s="5"/>
    </row>
    <row r="1249" spans="12:43" s="1" customFormat="1" x14ac:dyDescent="0.3">
      <c r="L1249" s="5"/>
      <c r="AI1249" s="5"/>
      <c r="AJ1249" s="5"/>
      <c r="AK1249" s="5"/>
      <c r="AL1249" s="5"/>
      <c r="AM1249" s="5"/>
      <c r="AN1249" s="5"/>
      <c r="AO1249" s="5"/>
      <c r="AP1249" s="5"/>
      <c r="AQ1249" s="5"/>
    </row>
    <row r="1250" spans="12:43" s="1" customFormat="1" x14ac:dyDescent="0.3">
      <c r="L1250" s="5"/>
      <c r="AI1250" s="5"/>
      <c r="AJ1250" s="5"/>
      <c r="AK1250" s="5"/>
      <c r="AL1250" s="5"/>
      <c r="AM1250" s="5"/>
      <c r="AN1250" s="5"/>
      <c r="AO1250" s="5"/>
      <c r="AP1250" s="5"/>
      <c r="AQ1250" s="5"/>
    </row>
    <row r="1251" spans="12:43" s="1" customFormat="1" x14ac:dyDescent="0.3">
      <c r="L1251" s="5"/>
      <c r="AI1251" s="5"/>
      <c r="AJ1251" s="5"/>
      <c r="AK1251" s="5"/>
      <c r="AL1251" s="5"/>
      <c r="AM1251" s="5"/>
      <c r="AN1251" s="5"/>
      <c r="AO1251" s="5"/>
      <c r="AP1251" s="5"/>
      <c r="AQ1251" s="5"/>
    </row>
    <row r="1252" spans="12:43" s="1" customFormat="1" x14ac:dyDescent="0.3">
      <c r="L1252" s="5"/>
      <c r="AI1252" s="5"/>
      <c r="AJ1252" s="5"/>
      <c r="AK1252" s="5"/>
      <c r="AL1252" s="5"/>
      <c r="AM1252" s="5"/>
      <c r="AN1252" s="5"/>
      <c r="AO1252" s="5"/>
      <c r="AP1252" s="5"/>
      <c r="AQ1252" s="5"/>
    </row>
    <row r="1253" spans="12:43" s="1" customFormat="1" x14ac:dyDescent="0.3">
      <c r="L1253" s="5"/>
      <c r="AI1253" s="5"/>
      <c r="AJ1253" s="5"/>
      <c r="AK1253" s="5"/>
      <c r="AL1253" s="5"/>
      <c r="AM1253" s="5"/>
      <c r="AN1253" s="5"/>
      <c r="AO1253" s="5"/>
      <c r="AP1253" s="5"/>
      <c r="AQ1253" s="5"/>
    </row>
    <row r="1254" spans="12:43" s="1" customFormat="1" x14ac:dyDescent="0.3">
      <c r="L1254" s="5"/>
      <c r="AI1254" s="5"/>
      <c r="AJ1254" s="5"/>
      <c r="AK1254" s="5"/>
      <c r="AL1254" s="5"/>
      <c r="AM1254" s="5"/>
      <c r="AN1254" s="5"/>
      <c r="AO1254" s="5"/>
      <c r="AP1254" s="5"/>
      <c r="AQ1254" s="5"/>
    </row>
    <row r="1255" spans="12:43" s="1" customFormat="1" x14ac:dyDescent="0.3">
      <c r="L1255" s="5"/>
      <c r="AI1255" s="5"/>
      <c r="AJ1255" s="5"/>
      <c r="AK1255" s="5"/>
      <c r="AL1255" s="5"/>
      <c r="AM1255" s="5"/>
      <c r="AN1255" s="5"/>
      <c r="AO1255" s="5"/>
      <c r="AP1255" s="5"/>
      <c r="AQ1255" s="5"/>
    </row>
    <row r="1256" spans="12:43" s="1" customFormat="1" x14ac:dyDescent="0.3">
      <c r="L1256" s="5"/>
      <c r="AI1256" s="5"/>
      <c r="AJ1256" s="5"/>
      <c r="AK1256" s="5"/>
      <c r="AL1256" s="5"/>
      <c r="AM1256" s="5"/>
      <c r="AN1256" s="5"/>
      <c r="AO1256" s="5"/>
      <c r="AP1256" s="5"/>
      <c r="AQ1256" s="5"/>
    </row>
    <row r="1257" spans="12:43" s="1" customFormat="1" x14ac:dyDescent="0.3">
      <c r="L1257" s="5"/>
      <c r="AI1257" s="5"/>
      <c r="AJ1257" s="5"/>
      <c r="AK1257" s="5"/>
      <c r="AL1257" s="5"/>
      <c r="AM1257" s="5"/>
      <c r="AN1257" s="5"/>
      <c r="AO1257" s="5"/>
      <c r="AP1257" s="5"/>
      <c r="AQ1257" s="5"/>
    </row>
    <row r="1258" spans="12:43" s="1" customFormat="1" x14ac:dyDescent="0.3">
      <c r="L1258" s="5"/>
      <c r="AI1258" s="5"/>
      <c r="AJ1258" s="5"/>
      <c r="AK1258" s="5"/>
      <c r="AL1258" s="5"/>
      <c r="AM1258" s="5"/>
      <c r="AN1258" s="5"/>
      <c r="AO1258" s="5"/>
      <c r="AP1258" s="5"/>
      <c r="AQ1258" s="5"/>
    </row>
    <row r="1259" spans="12:43" s="1" customFormat="1" x14ac:dyDescent="0.3">
      <c r="L1259" s="5"/>
      <c r="AI1259" s="5"/>
      <c r="AJ1259" s="5"/>
      <c r="AK1259" s="5"/>
      <c r="AL1259" s="5"/>
      <c r="AM1259" s="5"/>
      <c r="AN1259" s="5"/>
      <c r="AO1259" s="5"/>
      <c r="AP1259" s="5"/>
      <c r="AQ1259" s="5"/>
    </row>
    <row r="1260" spans="12:43" s="1" customFormat="1" x14ac:dyDescent="0.3">
      <c r="L1260" s="5"/>
      <c r="AI1260" s="5"/>
      <c r="AJ1260" s="5"/>
      <c r="AK1260" s="5"/>
      <c r="AL1260" s="5"/>
      <c r="AM1260" s="5"/>
      <c r="AN1260" s="5"/>
      <c r="AO1260" s="5"/>
      <c r="AP1260" s="5"/>
      <c r="AQ1260" s="5"/>
    </row>
    <row r="1261" spans="12:43" s="1" customFormat="1" x14ac:dyDescent="0.3">
      <c r="L1261" s="5"/>
      <c r="AI1261" s="5"/>
      <c r="AJ1261" s="5"/>
      <c r="AK1261" s="5"/>
      <c r="AL1261" s="5"/>
      <c r="AM1261" s="5"/>
      <c r="AN1261" s="5"/>
      <c r="AO1261" s="5"/>
      <c r="AP1261" s="5"/>
      <c r="AQ1261" s="5"/>
    </row>
    <row r="1262" spans="12:43" s="1" customFormat="1" x14ac:dyDescent="0.3">
      <c r="L1262" s="5"/>
      <c r="AI1262" s="5"/>
      <c r="AJ1262" s="5"/>
      <c r="AK1262" s="5"/>
      <c r="AL1262" s="5"/>
      <c r="AM1262" s="5"/>
      <c r="AN1262" s="5"/>
      <c r="AO1262" s="5"/>
      <c r="AP1262" s="5"/>
      <c r="AQ1262" s="5"/>
    </row>
    <row r="1263" spans="12:43" s="1" customFormat="1" x14ac:dyDescent="0.3">
      <c r="L1263" s="5"/>
      <c r="AI1263" s="5"/>
      <c r="AJ1263" s="5"/>
      <c r="AK1263" s="5"/>
      <c r="AL1263" s="5"/>
      <c r="AM1263" s="5"/>
      <c r="AN1263" s="5"/>
      <c r="AO1263" s="5"/>
      <c r="AP1263" s="5"/>
      <c r="AQ1263" s="5"/>
    </row>
    <row r="1264" spans="12:43" s="1" customFormat="1" x14ac:dyDescent="0.3">
      <c r="L1264" s="5"/>
      <c r="AI1264" s="5"/>
      <c r="AJ1264" s="5"/>
      <c r="AK1264" s="5"/>
      <c r="AL1264" s="5"/>
      <c r="AM1264" s="5"/>
      <c r="AN1264" s="5"/>
      <c r="AO1264" s="5"/>
      <c r="AP1264" s="5"/>
      <c r="AQ1264" s="5"/>
    </row>
    <row r="1265" spans="12:43" s="1" customFormat="1" x14ac:dyDescent="0.3">
      <c r="L1265" s="5"/>
      <c r="AI1265" s="5"/>
      <c r="AJ1265" s="5"/>
      <c r="AK1265" s="5"/>
      <c r="AL1265" s="5"/>
      <c r="AM1265" s="5"/>
      <c r="AN1265" s="5"/>
      <c r="AO1265" s="5"/>
      <c r="AP1265" s="5"/>
      <c r="AQ1265" s="5"/>
    </row>
    <row r="1266" spans="12:43" s="1" customFormat="1" x14ac:dyDescent="0.3">
      <c r="L1266" s="5"/>
      <c r="AI1266" s="5"/>
      <c r="AJ1266" s="5"/>
      <c r="AK1266" s="5"/>
      <c r="AL1266" s="5"/>
      <c r="AM1266" s="5"/>
      <c r="AN1266" s="5"/>
      <c r="AO1266" s="5"/>
      <c r="AP1266" s="5"/>
      <c r="AQ1266" s="5"/>
    </row>
    <row r="1267" spans="12:43" s="1" customFormat="1" x14ac:dyDescent="0.3">
      <c r="L1267" s="5"/>
      <c r="AI1267" s="5"/>
      <c r="AJ1267" s="5"/>
      <c r="AK1267" s="5"/>
      <c r="AL1267" s="5"/>
      <c r="AM1267" s="5"/>
      <c r="AN1267" s="5"/>
      <c r="AO1267" s="5"/>
      <c r="AP1267" s="5"/>
      <c r="AQ1267" s="5"/>
    </row>
    <row r="1268" spans="12:43" s="1" customFormat="1" x14ac:dyDescent="0.3">
      <c r="L1268" s="5"/>
      <c r="AI1268" s="5"/>
      <c r="AJ1268" s="5"/>
      <c r="AK1268" s="5"/>
      <c r="AL1268" s="5"/>
      <c r="AM1268" s="5"/>
      <c r="AN1268" s="5"/>
      <c r="AO1268" s="5"/>
      <c r="AP1268" s="5"/>
      <c r="AQ1268" s="5"/>
    </row>
    <row r="1269" spans="12:43" s="1" customFormat="1" x14ac:dyDescent="0.3">
      <c r="L1269" s="5"/>
      <c r="AI1269" s="5"/>
      <c r="AJ1269" s="5"/>
      <c r="AK1269" s="5"/>
      <c r="AL1269" s="5"/>
      <c r="AM1269" s="5"/>
      <c r="AN1269" s="5"/>
      <c r="AO1269" s="5"/>
      <c r="AP1269" s="5"/>
      <c r="AQ1269" s="5"/>
    </row>
    <row r="1270" spans="12:43" s="1" customFormat="1" x14ac:dyDescent="0.3">
      <c r="L1270" s="5"/>
      <c r="AI1270" s="5"/>
      <c r="AJ1270" s="5"/>
      <c r="AK1270" s="5"/>
      <c r="AL1270" s="5"/>
      <c r="AM1270" s="5"/>
      <c r="AN1270" s="5"/>
      <c r="AO1270" s="5"/>
      <c r="AP1270" s="5"/>
      <c r="AQ1270" s="5"/>
    </row>
    <row r="1271" spans="12:43" s="1" customFormat="1" x14ac:dyDescent="0.3">
      <c r="L1271" s="5"/>
      <c r="AI1271" s="5"/>
      <c r="AJ1271" s="5"/>
      <c r="AK1271" s="5"/>
      <c r="AL1271" s="5"/>
      <c r="AM1271" s="5"/>
      <c r="AN1271" s="5"/>
      <c r="AO1271" s="5"/>
      <c r="AP1271" s="5"/>
      <c r="AQ1271" s="5"/>
    </row>
    <row r="1272" spans="12:43" s="1" customFormat="1" x14ac:dyDescent="0.3">
      <c r="L1272" s="5"/>
      <c r="AI1272" s="5"/>
      <c r="AJ1272" s="5"/>
      <c r="AK1272" s="5"/>
      <c r="AL1272" s="5"/>
      <c r="AM1272" s="5"/>
      <c r="AN1272" s="5"/>
      <c r="AO1272" s="5"/>
      <c r="AP1272" s="5"/>
      <c r="AQ1272" s="5"/>
    </row>
    <row r="1273" spans="12:43" s="1" customFormat="1" x14ac:dyDescent="0.3">
      <c r="L1273" s="5"/>
      <c r="AI1273" s="5"/>
      <c r="AJ1273" s="5"/>
      <c r="AK1273" s="5"/>
      <c r="AL1273" s="5"/>
      <c r="AM1273" s="5"/>
      <c r="AN1273" s="5"/>
      <c r="AO1273" s="5"/>
      <c r="AP1273" s="5"/>
      <c r="AQ1273" s="5"/>
    </row>
    <row r="1274" spans="12:43" s="1" customFormat="1" x14ac:dyDescent="0.3">
      <c r="L1274" s="5"/>
      <c r="AI1274" s="5"/>
      <c r="AJ1274" s="5"/>
      <c r="AK1274" s="5"/>
      <c r="AL1274" s="5"/>
      <c r="AM1274" s="5"/>
      <c r="AN1274" s="5"/>
      <c r="AO1274" s="5"/>
      <c r="AP1274" s="5"/>
      <c r="AQ1274" s="5"/>
    </row>
    <row r="1275" spans="12:43" s="1" customFormat="1" x14ac:dyDescent="0.3">
      <c r="L1275" s="5"/>
      <c r="AI1275" s="5"/>
      <c r="AJ1275" s="5"/>
      <c r="AK1275" s="5"/>
      <c r="AL1275" s="5"/>
      <c r="AM1275" s="5"/>
      <c r="AN1275" s="5"/>
      <c r="AO1275" s="5"/>
      <c r="AP1275" s="5"/>
      <c r="AQ1275" s="5"/>
    </row>
    <row r="1276" spans="12:43" s="1" customFormat="1" x14ac:dyDescent="0.3">
      <c r="L1276" s="5"/>
      <c r="AI1276" s="5"/>
      <c r="AJ1276" s="5"/>
      <c r="AK1276" s="5"/>
      <c r="AL1276" s="5"/>
      <c r="AM1276" s="5"/>
      <c r="AN1276" s="5"/>
      <c r="AO1276" s="5"/>
      <c r="AP1276" s="5"/>
      <c r="AQ1276" s="5"/>
    </row>
    <row r="1277" spans="12:43" s="1" customFormat="1" x14ac:dyDescent="0.3">
      <c r="L1277" s="5"/>
      <c r="AI1277" s="5"/>
      <c r="AJ1277" s="5"/>
      <c r="AK1277" s="5"/>
      <c r="AL1277" s="5"/>
      <c r="AM1277" s="5"/>
      <c r="AN1277" s="5"/>
      <c r="AO1277" s="5"/>
      <c r="AP1277" s="5"/>
      <c r="AQ1277" s="5"/>
    </row>
    <row r="1278" spans="12:43" s="1" customFormat="1" x14ac:dyDescent="0.3">
      <c r="L1278" s="5"/>
      <c r="AI1278" s="5"/>
      <c r="AJ1278" s="5"/>
      <c r="AK1278" s="5"/>
      <c r="AL1278" s="5"/>
      <c r="AM1278" s="5"/>
      <c r="AN1278" s="5"/>
      <c r="AO1278" s="5"/>
      <c r="AP1278" s="5"/>
      <c r="AQ1278" s="5"/>
    </row>
    <row r="1279" spans="12:43" s="1" customFormat="1" x14ac:dyDescent="0.3">
      <c r="L1279" s="5"/>
      <c r="AI1279" s="5"/>
      <c r="AJ1279" s="5"/>
      <c r="AK1279" s="5"/>
      <c r="AL1279" s="5"/>
      <c r="AM1279" s="5"/>
      <c r="AN1279" s="5"/>
      <c r="AO1279" s="5"/>
      <c r="AP1279" s="5"/>
      <c r="AQ1279" s="5"/>
    </row>
    <row r="1280" spans="12:43" s="1" customFormat="1" x14ac:dyDescent="0.3">
      <c r="L1280" s="5"/>
      <c r="AI1280" s="5"/>
      <c r="AJ1280" s="5"/>
      <c r="AK1280" s="5"/>
      <c r="AL1280" s="5"/>
      <c r="AM1280" s="5"/>
      <c r="AN1280" s="5"/>
      <c r="AO1280" s="5"/>
      <c r="AP1280" s="5"/>
      <c r="AQ1280" s="5"/>
    </row>
    <row r="1281" spans="12:43" s="1" customFormat="1" x14ac:dyDescent="0.3">
      <c r="L1281" s="5"/>
      <c r="AI1281" s="5"/>
      <c r="AJ1281" s="5"/>
      <c r="AK1281" s="5"/>
      <c r="AL1281" s="5"/>
      <c r="AM1281" s="5"/>
      <c r="AN1281" s="5"/>
      <c r="AO1281" s="5"/>
      <c r="AP1281" s="5"/>
      <c r="AQ1281" s="5"/>
    </row>
    <row r="1282" spans="12:43" s="1" customFormat="1" x14ac:dyDescent="0.3">
      <c r="L1282" s="5"/>
      <c r="AI1282" s="5"/>
      <c r="AJ1282" s="5"/>
      <c r="AK1282" s="5"/>
      <c r="AL1282" s="5"/>
      <c r="AM1282" s="5"/>
      <c r="AN1282" s="5"/>
      <c r="AO1282" s="5"/>
      <c r="AP1282" s="5"/>
      <c r="AQ1282" s="5"/>
    </row>
    <row r="1283" spans="12:43" s="1" customFormat="1" x14ac:dyDescent="0.3">
      <c r="L1283" s="5"/>
      <c r="AI1283" s="5"/>
      <c r="AJ1283" s="5"/>
      <c r="AK1283" s="5"/>
      <c r="AL1283" s="5"/>
      <c r="AM1283" s="5"/>
      <c r="AN1283" s="5"/>
      <c r="AO1283" s="5"/>
      <c r="AP1283" s="5"/>
      <c r="AQ1283" s="5"/>
    </row>
    <row r="1284" spans="12:43" s="1" customFormat="1" x14ac:dyDescent="0.3">
      <c r="L1284" s="5"/>
      <c r="AI1284" s="5"/>
      <c r="AJ1284" s="5"/>
      <c r="AK1284" s="5"/>
      <c r="AL1284" s="5"/>
      <c r="AM1284" s="5"/>
      <c r="AN1284" s="5"/>
      <c r="AO1284" s="5"/>
      <c r="AP1284" s="5"/>
      <c r="AQ1284" s="5"/>
    </row>
    <row r="1285" spans="12:43" s="1" customFormat="1" x14ac:dyDescent="0.3">
      <c r="L1285" s="5"/>
      <c r="AI1285" s="5"/>
      <c r="AJ1285" s="5"/>
      <c r="AK1285" s="5"/>
      <c r="AL1285" s="5"/>
      <c r="AM1285" s="5"/>
      <c r="AN1285" s="5"/>
      <c r="AO1285" s="5"/>
      <c r="AP1285" s="5"/>
      <c r="AQ1285" s="5"/>
    </row>
    <row r="1286" spans="12:43" s="1" customFormat="1" x14ac:dyDescent="0.3">
      <c r="L1286" s="5"/>
      <c r="AI1286" s="5"/>
      <c r="AJ1286" s="5"/>
      <c r="AK1286" s="5"/>
      <c r="AL1286" s="5"/>
      <c r="AM1286" s="5"/>
      <c r="AN1286" s="5"/>
      <c r="AO1286" s="5"/>
      <c r="AP1286" s="5"/>
      <c r="AQ1286" s="5"/>
    </row>
    <row r="1287" spans="12:43" s="1" customFormat="1" x14ac:dyDescent="0.3">
      <c r="L1287" s="5"/>
      <c r="AI1287" s="5"/>
      <c r="AJ1287" s="5"/>
      <c r="AK1287" s="5"/>
      <c r="AL1287" s="5"/>
      <c r="AM1287" s="5"/>
      <c r="AN1287" s="5"/>
      <c r="AO1287" s="5"/>
      <c r="AP1287" s="5"/>
      <c r="AQ1287" s="5"/>
    </row>
    <row r="1288" spans="12:43" s="1" customFormat="1" x14ac:dyDescent="0.3">
      <c r="L1288" s="5"/>
      <c r="AI1288" s="5"/>
      <c r="AJ1288" s="5"/>
      <c r="AK1288" s="5"/>
      <c r="AL1288" s="5"/>
      <c r="AM1288" s="5"/>
      <c r="AN1288" s="5"/>
      <c r="AO1288" s="5"/>
      <c r="AP1288" s="5"/>
      <c r="AQ1288" s="5"/>
    </row>
    <row r="1289" spans="12:43" s="1" customFormat="1" x14ac:dyDescent="0.3">
      <c r="L1289" s="5"/>
      <c r="AI1289" s="5"/>
      <c r="AJ1289" s="5"/>
      <c r="AK1289" s="5"/>
      <c r="AL1289" s="5"/>
      <c r="AM1289" s="5"/>
      <c r="AN1289" s="5"/>
      <c r="AO1289" s="5"/>
      <c r="AP1289" s="5"/>
      <c r="AQ1289" s="5"/>
    </row>
    <row r="1290" spans="12:43" s="1" customFormat="1" x14ac:dyDescent="0.3">
      <c r="L1290" s="5"/>
      <c r="AI1290" s="5"/>
      <c r="AJ1290" s="5"/>
      <c r="AK1290" s="5"/>
      <c r="AL1290" s="5"/>
      <c r="AM1290" s="5"/>
      <c r="AN1290" s="5"/>
      <c r="AO1290" s="5"/>
      <c r="AP1290" s="5"/>
      <c r="AQ1290" s="5"/>
    </row>
    <row r="1291" spans="12:43" s="1" customFormat="1" x14ac:dyDescent="0.3">
      <c r="L1291" s="5"/>
      <c r="AI1291" s="5"/>
      <c r="AJ1291" s="5"/>
      <c r="AK1291" s="5"/>
      <c r="AL1291" s="5"/>
      <c r="AM1291" s="5"/>
      <c r="AN1291" s="5"/>
      <c r="AO1291" s="5"/>
      <c r="AP1291" s="5"/>
      <c r="AQ1291" s="5"/>
    </row>
    <row r="1292" spans="12:43" s="1" customFormat="1" x14ac:dyDescent="0.3">
      <c r="L1292" s="5"/>
      <c r="AI1292" s="5"/>
      <c r="AJ1292" s="5"/>
      <c r="AK1292" s="5"/>
      <c r="AL1292" s="5"/>
      <c r="AM1292" s="5"/>
      <c r="AN1292" s="5"/>
      <c r="AO1292" s="5"/>
      <c r="AP1292" s="5"/>
      <c r="AQ1292" s="5"/>
    </row>
    <row r="1293" spans="12:43" s="1" customFormat="1" x14ac:dyDescent="0.3">
      <c r="L1293" s="5"/>
      <c r="AI1293" s="5"/>
      <c r="AJ1293" s="5"/>
      <c r="AK1293" s="5"/>
      <c r="AL1293" s="5"/>
      <c r="AM1293" s="5"/>
      <c r="AN1293" s="5"/>
      <c r="AO1293" s="5"/>
      <c r="AP1293" s="5"/>
      <c r="AQ1293" s="5"/>
    </row>
    <row r="1294" spans="12:43" s="1" customFormat="1" x14ac:dyDescent="0.3">
      <c r="L1294" s="5"/>
      <c r="AI1294" s="5"/>
      <c r="AJ1294" s="5"/>
      <c r="AK1294" s="5"/>
      <c r="AL1294" s="5"/>
      <c r="AM1294" s="5"/>
      <c r="AN1294" s="5"/>
      <c r="AO1294" s="5"/>
      <c r="AP1294" s="5"/>
      <c r="AQ1294" s="5"/>
    </row>
    <row r="1295" spans="12:43" s="1" customFormat="1" x14ac:dyDescent="0.3">
      <c r="L1295" s="5"/>
      <c r="AI1295" s="5"/>
      <c r="AJ1295" s="5"/>
      <c r="AK1295" s="5"/>
      <c r="AL1295" s="5"/>
      <c r="AM1295" s="5"/>
      <c r="AN1295" s="5"/>
      <c r="AO1295" s="5"/>
      <c r="AP1295" s="5"/>
      <c r="AQ1295" s="5"/>
    </row>
    <row r="1296" spans="12:43" s="1" customFormat="1" x14ac:dyDescent="0.3">
      <c r="L1296" s="5"/>
      <c r="AI1296" s="5"/>
      <c r="AJ1296" s="5"/>
      <c r="AK1296" s="5"/>
      <c r="AL1296" s="5"/>
      <c r="AM1296" s="5"/>
      <c r="AN1296" s="5"/>
      <c r="AO1296" s="5"/>
      <c r="AP1296" s="5"/>
      <c r="AQ1296" s="5"/>
    </row>
    <row r="1297" spans="12:43" s="1" customFormat="1" x14ac:dyDescent="0.3">
      <c r="L1297" s="5"/>
      <c r="AI1297" s="5"/>
      <c r="AJ1297" s="5"/>
      <c r="AK1297" s="5"/>
      <c r="AL1297" s="5"/>
      <c r="AM1297" s="5"/>
      <c r="AN1297" s="5"/>
      <c r="AO1297" s="5"/>
      <c r="AP1297" s="5"/>
      <c r="AQ1297" s="5"/>
    </row>
    <row r="1298" spans="12:43" s="1" customFormat="1" x14ac:dyDescent="0.3">
      <c r="L1298" s="5"/>
      <c r="AI1298" s="5"/>
      <c r="AJ1298" s="5"/>
      <c r="AK1298" s="5"/>
      <c r="AL1298" s="5"/>
      <c r="AM1298" s="5"/>
      <c r="AN1298" s="5"/>
      <c r="AO1298" s="5"/>
      <c r="AP1298" s="5"/>
      <c r="AQ1298" s="5"/>
    </row>
    <row r="1299" spans="12:43" s="1" customFormat="1" x14ac:dyDescent="0.3">
      <c r="L1299" s="5"/>
      <c r="AI1299" s="5"/>
      <c r="AJ1299" s="5"/>
      <c r="AK1299" s="5"/>
      <c r="AL1299" s="5"/>
      <c r="AM1299" s="5"/>
      <c r="AN1299" s="5"/>
      <c r="AO1299" s="5"/>
      <c r="AP1299" s="5"/>
      <c r="AQ1299" s="5"/>
    </row>
    <row r="1300" spans="12:43" s="1" customFormat="1" x14ac:dyDescent="0.3">
      <c r="L1300" s="5"/>
      <c r="AI1300" s="5"/>
      <c r="AJ1300" s="5"/>
      <c r="AK1300" s="5"/>
      <c r="AL1300" s="5"/>
      <c r="AM1300" s="5"/>
      <c r="AN1300" s="5"/>
      <c r="AO1300" s="5"/>
      <c r="AP1300" s="5"/>
      <c r="AQ1300" s="5"/>
    </row>
    <row r="1301" spans="12:43" s="1" customFormat="1" x14ac:dyDescent="0.3">
      <c r="L1301" s="5"/>
      <c r="AI1301" s="5"/>
      <c r="AJ1301" s="5"/>
      <c r="AK1301" s="5"/>
      <c r="AL1301" s="5"/>
      <c r="AM1301" s="5"/>
      <c r="AN1301" s="5"/>
      <c r="AO1301" s="5"/>
      <c r="AP1301" s="5"/>
      <c r="AQ1301" s="5"/>
    </row>
    <row r="1302" spans="12:43" s="1" customFormat="1" x14ac:dyDescent="0.3">
      <c r="L1302" s="5"/>
      <c r="AI1302" s="5"/>
      <c r="AJ1302" s="5"/>
      <c r="AK1302" s="5"/>
      <c r="AL1302" s="5"/>
      <c r="AM1302" s="5"/>
      <c r="AN1302" s="5"/>
      <c r="AO1302" s="5"/>
      <c r="AP1302" s="5"/>
      <c r="AQ1302" s="5"/>
    </row>
    <row r="1303" spans="12:43" s="1" customFormat="1" x14ac:dyDescent="0.3">
      <c r="L1303" s="5"/>
      <c r="AI1303" s="5"/>
      <c r="AJ1303" s="5"/>
      <c r="AK1303" s="5"/>
      <c r="AL1303" s="5"/>
      <c r="AM1303" s="5"/>
      <c r="AN1303" s="5"/>
      <c r="AO1303" s="5"/>
      <c r="AP1303" s="5"/>
      <c r="AQ1303" s="5"/>
    </row>
    <row r="1304" spans="12:43" s="1" customFormat="1" x14ac:dyDescent="0.3">
      <c r="L1304" s="5"/>
      <c r="AI1304" s="5"/>
      <c r="AJ1304" s="5"/>
      <c r="AK1304" s="5"/>
      <c r="AL1304" s="5"/>
      <c r="AM1304" s="5"/>
      <c r="AN1304" s="5"/>
      <c r="AO1304" s="5"/>
      <c r="AP1304" s="5"/>
      <c r="AQ1304" s="5"/>
    </row>
    <row r="1305" spans="12:43" s="1" customFormat="1" x14ac:dyDescent="0.3">
      <c r="L1305" s="5"/>
      <c r="AI1305" s="5"/>
      <c r="AJ1305" s="5"/>
      <c r="AK1305" s="5"/>
      <c r="AL1305" s="5"/>
      <c r="AM1305" s="5"/>
      <c r="AN1305" s="5"/>
      <c r="AO1305" s="5"/>
      <c r="AP1305" s="5"/>
      <c r="AQ1305" s="5"/>
    </row>
    <row r="1306" spans="12:43" s="1" customFormat="1" x14ac:dyDescent="0.3">
      <c r="L1306" s="5"/>
      <c r="AI1306" s="5"/>
      <c r="AJ1306" s="5"/>
      <c r="AK1306" s="5"/>
      <c r="AL1306" s="5"/>
      <c r="AM1306" s="5"/>
      <c r="AN1306" s="5"/>
      <c r="AO1306" s="5"/>
      <c r="AP1306" s="5"/>
      <c r="AQ1306" s="5"/>
    </row>
    <row r="1307" spans="12:43" s="1" customFormat="1" x14ac:dyDescent="0.3">
      <c r="L1307" s="5"/>
      <c r="AI1307" s="5"/>
      <c r="AJ1307" s="5"/>
      <c r="AK1307" s="5"/>
      <c r="AL1307" s="5"/>
      <c r="AM1307" s="5"/>
      <c r="AN1307" s="5"/>
      <c r="AO1307" s="5"/>
      <c r="AP1307" s="5"/>
      <c r="AQ1307" s="5"/>
    </row>
    <row r="1308" spans="12:43" s="1" customFormat="1" x14ac:dyDescent="0.3">
      <c r="L1308" s="5"/>
      <c r="AI1308" s="5"/>
      <c r="AJ1308" s="5"/>
      <c r="AK1308" s="5"/>
      <c r="AL1308" s="5"/>
      <c r="AM1308" s="5"/>
      <c r="AN1308" s="5"/>
      <c r="AO1308" s="5"/>
      <c r="AP1308" s="5"/>
      <c r="AQ1308" s="5"/>
    </row>
    <row r="1309" spans="12:43" s="1" customFormat="1" x14ac:dyDescent="0.3">
      <c r="L1309" s="5"/>
      <c r="AI1309" s="5"/>
      <c r="AJ1309" s="5"/>
      <c r="AK1309" s="5"/>
      <c r="AL1309" s="5"/>
      <c r="AM1309" s="5"/>
      <c r="AN1309" s="5"/>
      <c r="AO1309" s="5"/>
      <c r="AP1309" s="5"/>
      <c r="AQ1309" s="5"/>
    </row>
    <row r="1310" spans="12:43" s="1" customFormat="1" x14ac:dyDescent="0.3">
      <c r="L1310" s="5"/>
      <c r="AI1310" s="5"/>
      <c r="AJ1310" s="5"/>
      <c r="AK1310" s="5"/>
      <c r="AL1310" s="5"/>
      <c r="AM1310" s="5"/>
      <c r="AN1310" s="5"/>
      <c r="AO1310" s="5"/>
      <c r="AP1310" s="5"/>
      <c r="AQ1310" s="5"/>
    </row>
    <row r="1311" spans="12:43" s="1" customFormat="1" x14ac:dyDescent="0.3">
      <c r="L1311" s="5"/>
      <c r="AI1311" s="5"/>
      <c r="AJ1311" s="5"/>
      <c r="AK1311" s="5"/>
      <c r="AL1311" s="5"/>
      <c r="AM1311" s="5"/>
      <c r="AN1311" s="5"/>
      <c r="AO1311" s="5"/>
      <c r="AP1311" s="5"/>
      <c r="AQ1311" s="5"/>
    </row>
    <row r="1312" spans="12:43" s="1" customFormat="1" x14ac:dyDescent="0.3">
      <c r="L1312" s="5"/>
      <c r="AI1312" s="5"/>
      <c r="AJ1312" s="5"/>
      <c r="AK1312" s="5"/>
      <c r="AL1312" s="5"/>
      <c r="AM1312" s="5"/>
      <c r="AN1312" s="5"/>
      <c r="AO1312" s="5"/>
      <c r="AP1312" s="5"/>
      <c r="AQ1312" s="5"/>
    </row>
    <row r="1313" spans="12:43" s="1" customFormat="1" x14ac:dyDescent="0.3">
      <c r="L1313" s="5"/>
      <c r="AI1313" s="5"/>
      <c r="AJ1313" s="5"/>
      <c r="AK1313" s="5"/>
      <c r="AL1313" s="5"/>
      <c r="AM1313" s="5"/>
      <c r="AN1313" s="5"/>
      <c r="AO1313" s="5"/>
      <c r="AP1313" s="5"/>
      <c r="AQ1313" s="5"/>
    </row>
    <row r="1314" spans="12:43" s="1" customFormat="1" x14ac:dyDescent="0.3">
      <c r="L1314" s="5"/>
      <c r="AI1314" s="5"/>
      <c r="AJ1314" s="5"/>
      <c r="AK1314" s="5"/>
      <c r="AL1314" s="5"/>
      <c r="AM1314" s="5"/>
      <c r="AN1314" s="5"/>
      <c r="AO1314" s="5"/>
      <c r="AP1314" s="5"/>
      <c r="AQ1314" s="5"/>
    </row>
    <row r="1315" spans="12:43" s="1" customFormat="1" x14ac:dyDescent="0.3">
      <c r="L1315" s="5"/>
      <c r="AI1315" s="5"/>
      <c r="AJ1315" s="5"/>
      <c r="AK1315" s="5"/>
      <c r="AL1315" s="5"/>
      <c r="AM1315" s="5"/>
      <c r="AN1315" s="5"/>
      <c r="AO1315" s="5"/>
      <c r="AP1315" s="5"/>
      <c r="AQ1315" s="5"/>
    </row>
    <row r="1316" spans="12:43" s="1" customFormat="1" x14ac:dyDescent="0.3">
      <c r="L1316" s="5"/>
      <c r="AI1316" s="5"/>
      <c r="AJ1316" s="5"/>
      <c r="AK1316" s="5"/>
      <c r="AL1316" s="5"/>
      <c r="AM1316" s="5"/>
      <c r="AN1316" s="5"/>
      <c r="AO1316" s="5"/>
      <c r="AP1316" s="5"/>
      <c r="AQ1316" s="5"/>
    </row>
    <row r="1317" spans="12:43" s="1" customFormat="1" x14ac:dyDescent="0.3">
      <c r="L1317" s="5"/>
      <c r="AI1317" s="5"/>
      <c r="AJ1317" s="5"/>
      <c r="AK1317" s="5"/>
      <c r="AL1317" s="5"/>
      <c r="AM1317" s="5"/>
      <c r="AN1317" s="5"/>
      <c r="AO1317" s="5"/>
      <c r="AP1317" s="5"/>
      <c r="AQ1317" s="5"/>
    </row>
    <row r="1318" spans="12:43" s="1" customFormat="1" x14ac:dyDescent="0.3">
      <c r="L1318" s="5"/>
      <c r="AI1318" s="5"/>
      <c r="AJ1318" s="5"/>
      <c r="AK1318" s="5"/>
      <c r="AL1318" s="5"/>
      <c r="AM1318" s="5"/>
      <c r="AN1318" s="5"/>
      <c r="AO1318" s="5"/>
      <c r="AP1318" s="5"/>
      <c r="AQ1318" s="5"/>
    </row>
    <row r="1319" spans="12:43" s="1" customFormat="1" x14ac:dyDescent="0.3">
      <c r="L1319" s="5"/>
      <c r="AI1319" s="5"/>
      <c r="AJ1319" s="5"/>
      <c r="AK1319" s="5"/>
      <c r="AL1319" s="5"/>
      <c r="AM1319" s="5"/>
      <c r="AN1319" s="5"/>
      <c r="AO1319" s="5"/>
      <c r="AP1319" s="5"/>
      <c r="AQ1319" s="5"/>
    </row>
    <row r="1320" spans="12:43" s="1" customFormat="1" x14ac:dyDescent="0.3">
      <c r="L1320" s="5"/>
      <c r="AI1320" s="5"/>
      <c r="AJ1320" s="5"/>
      <c r="AK1320" s="5"/>
      <c r="AL1320" s="5"/>
      <c r="AM1320" s="5"/>
      <c r="AN1320" s="5"/>
      <c r="AO1320" s="5"/>
      <c r="AP1320" s="5"/>
      <c r="AQ1320" s="5"/>
    </row>
    <row r="1321" spans="12:43" s="1" customFormat="1" x14ac:dyDescent="0.3">
      <c r="L1321" s="5"/>
      <c r="AI1321" s="5"/>
      <c r="AJ1321" s="5"/>
      <c r="AK1321" s="5"/>
      <c r="AL1321" s="5"/>
      <c r="AM1321" s="5"/>
      <c r="AN1321" s="5"/>
      <c r="AO1321" s="5"/>
      <c r="AP1321" s="5"/>
      <c r="AQ1321" s="5"/>
    </row>
    <row r="1322" spans="12:43" s="1" customFormat="1" x14ac:dyDescent="0.3">
      <c r="L1322" s="5"/>
      <c r="AI1322" s="5"/>
      <c r="AJ1322" s="5"/>
      <c r="AK1322" s="5"/>
      <c r="AL1322" s="5"/>
      <c r="AM1322" s="5"/>
      <c r="AN1322" s="5"/>
      <c r="AO1322" s="5"/>
      <c r="AP1322" s="5"/>
      <c r="AQ1322" s="5"/>
    </row>
    <row r="1323" spans="12:43" s="1" customFormat="1" x14ac:dyDescent="0.3">
      <c r="L1323" s="5"/>
      <c r="AI1323" s="5"/>
      <c r="AJ1323" s="5"/>
      <c r="AK1323" s="5"/>
      <c r="AL1323" s="5"/>
      <c r="AM1323" s="5"/>
      <c r="AN1323" s="5"/>
      <c r="AO1323" s="5"/>
      <c r="AP1323" s="5"/>
      <c r="AQ1323" s="5"/>
    </row>
    <row r="1324" spans="12:43" s="1" customFormat="1" x14ac:dyDescent="0.3">
      <c r="L1324" s="5"/>
      <c r="AI1324" s="5"/>
      <c r="AJ1324" s="5"/>
      <c r="AK1324" s="5"/>
      <c r="AL1324" s="5"/>
      <c r="AM1324" s="5"/>
      <c r="AN1324" s="5"/>
      <c r="AO1324" s="5"/>
      <c r="AP1324" s="5"/>
      <c r="AQ1324" s="5"/>
    </row>
    <row r="1325" spans="12:43" s="1" customFormat="1" x14ac:dyDescent="0.3">
      <c r="L1325" s="5"/>
      <c r="AI1325" s="5"/>
      <c r="AJ1325" s="5"/>
      <c r="AK1325" s="5"/>
      <c r="AL1325" s="5"/>
      <c r="AM1325" s="5"/>
      <c r="AN1325" s="5"/>
      <c r="AO1325" s="5"/>
      <c r="AP1325" s="5"/>
      <c r="AQ1325" s="5"/>
    </row>
    <row r="1326" spans="12:43" s="1" customFormat="1" x14ac:dyDescent="0.3">
      <c r="L1326" s="5"/>
      <c r="AI1326" s="5"/>
      <c r="AJ1326" s="5"/>
      <c r="AK1326" s="5"/>
      <c r="AL1326" s="5"/>
      <c r="AM1326" s="5"/>
      <c r="AN1326" s="5"/>
      <c r="AO1326" s="5"/>
      <c r="AP1326" s="5"/>
      <c r="AQ1326" s="5"/>
    </row>
    <row r="1327" spans="12:43" s="1" customFormat="1" x14ac:dyDescent="0.3">
      <c r="L1327" s="5"/>
      <c r="AI1327" s="5"/>
      <c r="AJ1327" s="5"/>
      <c r="AK1327" s="5"/>
      <c r="AL1327" s="5"/>
      <c r="AM1327" s="5"/>
      <c r="AN1327" s="5"/>
      <c r="AO1327" s="5"/>
      <c r="AP1327" s="5"/>
      <c r="AQ1327" s="5"/>
    </row>
    <row r="1328" spans="12:43" s="1" customFormat="1" x14ac:dyDescent="0.3">
      <c r="L1328" s="5"/>
      <c r="AI1328" s="5"/>
      <c r="AJ1328" s="5"/>
      <c r="AK1328" s="5"/>
      <c r="AL1328" s="5"/>
      <c r="AM1328" s="5"/>
      <c r="AN1328" s="5"/>
      <c r="AO1328" s="5"/>
      <c r="AP1328" s="5"/>
      <c r="AQ1328" s="5"/>
    </row>
    <row r="1329" spans="12:43" s="1" customFormat="1" x14ac:dyDescent="0.3">
      <c r="L1329" s="5"/>
      <c r="AI1329" s="5"/>
      <c r="AJ1329" s="5"/>
      <c r="AK1329" s="5"/>
      <c r="AL1329" s="5"/>
      <c r="AM1329" s="5"/>
      <c r="AN1329" s="5"/>
      <c r="AO1329" s="5"/>
      <c r="AP1329" s="5"/>
      <c r="AQ1329" s="5"/>
    </row>
    <row r="1330" spans="12:43" s="1" customFormat="1" x14ac:dyDescent="0.3">
      <c r="L1330" s="5"/>
      <c r="AI1330" s="5"/>
      <c r="AJ1330" s="5"/>
      <c r="AK1330" s="5"/>
      <c r="AL1330" s="5"/>
      <c r="AM1330" s="5"/>
      <c r="AN1330" s="5"/>
      <c r="AO1330" s="5"/>
      <c r="AP1330" s="5"/>
      <c r="AQ1330" s="5"/>
    </row>
    <row r="1331" spans="12:43" s="1" customFormat="1" x14ac:dyDescent="0.3">
      <c r="L1331" s="5"/>
      <c r="AI1331" s="5"/>
      <c r="AJ1331" s="5"/>
      <c r="AK1331" s="5"/>
      <c r="AL1331" s="5"/>
      <c r="AM1331" s="5"/>
      <c r="AN1331" s="5"/>
      <c r="AO1331" s="5"/>
      <c r="AP1331" s="5"/>
      <c r="AQ1331" s="5"/>
    </row>
    <row r="1332" spans="12:43" s="1" customFormat="1" x14ac:dyDescent="0.3">
      <c r="L1332" s="5"/>
      <c r="AI1332" s="5"/>
      <c r="AJ1332" s="5"/>
      <c r="AK1332" s="5"/>
      <c r="AL1332" s="5"/>
      <c r="AM1332" s="5"/>
      <c r="AN1332" s="5"/>
      <c r="AO1332" s="5"/>
      <c r="AP1332" s="5"/>
      <c r="AQ1332" s="5"/>
    </row>
    <row r="1333" spans="12:43" s="1" customFormat="1" x14ac:dyDescent="0.3">
      <c r="L1333" s="5"/>
      <c r="AI1333" s="5"/>
      <c r="AJ1333" s="5"/>
      <c r="AK1333" s="5"/>
      <c r="AL1333" s="5"/>
      <c r="AM1333" s="5"/>
      <c r="AN1333" s="5"/>
      <c r="AO1333" s="5"/>
      <c r="AP1333" s="5"/>
      <c r="AQ1333" s="5"/>
    </row>
    <row r="1334" spans="12:43" s="1" customFormat="1" x14ac:dyDescent="0.3">
      <c r="L1334" s="5"/>
      <c r="AI1334" s="5"/>
      <c r="AJ1334" s="5"/>
      <c r="AK1334" s="5"/>
      <c r="AL1334" s="5"/>
      <c r="AM1334" s="5"/>
      <c r="AN1334" s="5"/>
      <c r="AO1334" s="5"/>
      <c r="AP1334" s="5"/>
      <c r="AQ1334" s="5"/>
    </row>
    <row r="1335" spans="12:43" s="1" customFormat="1" x14ac:dyDescent="0.3">
      <c r="L1335" s="5"/>
      <c r="AI1335" s="5"/>
      <c r="AJ1335" s="5"/>
      <c r="AK1335" s="5"/>
      <c r="AL1335" s="5"/>
      <c r="AM1335" s="5"/>
      <c r="AN1335" s="5"/>
      <c r="AO1335" s="5"/>
      <c r="AP1335" s="5"/>
      <c r="AQ1335" s="5"/>
    </row>
    <row r="1336" spans="12:43" s="1" customFormat="1" x14ac:dyDescent="0.3">
      <c r="L1336" s="5"/>
      <c r="AI1336" s="5"/>
      <c r="AJ1336" s="5"/>
      <c r="AK1336" s="5"/>
      <c r="AL1336" s="5"/>
      <c r="AM1336" s="5"/>
      <c r="AN1336" s="5"/>
      <c r="AO1336" s="5"/>
      <c r="AP1336" s="5"/>
      <c r="AQ1336" s="5"/>
    </row>
    <row r="1337" spans="12:43" s="1" customFormat="1" x14ac:dyDescent="0.3">
      <c r="L1337" s="5"/>
      <c r="AI1337" s="5"/>
      <c r="AJ1337" s="5"/>
      <c r="AK1337" s="5"/>
      <c r="AL1337" s="5"/>
      <c r="AM1337" s="5"/>
      <c r="AN1337" s="5"/>
      <c r="AO1337" s="5"/>
      <c r="AP1337" s="5"/>
      <c r="AQ1337" s="5"/>
    </row>
    <row r="1338" spans="12:43" s="1" customFormat="1" x14ac:dyDescent="0.3">
      <c r="L1338" s="5"/>
      <c r="AI1338" s="5"/>
      <c r="AJ1338" s="5"/>
      <c r="AK1338" s="5"/>
      <c r="AL1338" s="5"/>
      <c r="AM1338" s="5"/>
      <c r="AN1338" s="5"/>
      <c r="AO1338" s="5"/>
      <c r="AP1338" s="5"/>
      <c r="AQ1338" s="5"/>
    </row>
    <row r="1339" spans="12:43" s="1" customFormat="1" x14ac:dyDescent="0.3">
      <c r="L1339" s="5"/>
      <c r="AI1339" s="5"/>
      <c r="AJ1339" s="5"/>
      <c r="AK1339" s="5"/>
      <c r="AL1339" s="5"/>
      <c r="AM1339" s="5"/>
      <c r="AN1339" s="5"/>
      <c r="AO1339" s="5"/>
      <c r="AP1339" s="5"/>
      <c r="AQ1339" s="5"/>
    </row>
    <row r="1340" spans="12:43" s="1" customFormat="1" x14ac:dyDescent="0.3">
      <c r="L1340" s="5"/>
      <c r="AI1340" s="5"/>
      <c r="AJ1340" s="5"/>
      <c r="AK1340" s="5"/>
      <c r="AL1340" s="5"/>
      <c r="AM1340" s="5"/>
      <c r="AN1340" s="5"/>
      <c r="AO1340" s="5"/>
      <c r="AP1340" s="5"/>
      <c r="AQ1340" s="5"/>
    </row>
    <row r="1341" spans="12:43" s="1" customFormat="1" x14ac:dyDescent="0.3">
      <c r="L1341" s="5"/>
      <c r="AI1341" s="5"/>
      <c r="AJ1341" s="5"/>
      <c r="AK1341" s="5"/>
      <c r="AL1341" s="5"/>
      <c r="AM1341" s="5"/>
      <c r="AN1341" s="5"/>
      <c r="AO1341" s="5"/>
      <c r="AP1341" s="5"/>
      <c r="AQ1341" s="5"/>
    </row>
    <row r="1342" spans="12:43" s="1" customFormat="1" x14ac:dyDescent="0.3">
      <c r="L1342" s="5"/>
      <c r="AI1342" s="5"/>
      <c r="AJ1342" s="5"/>
      <c r="AK1342" s="5"/>
      <c r="AL1342" s="5"/>
      <c r="AM1342" s="5"/>
      <c r="AN1342" s="5"/>
      <c r="AO1342" s="5"/>
      <c r="AP1342" s="5"/>
      <c r="AQ1342" s="5"/>
    </row>
    <row r="1343" spans="12:43" s="1" customFormat="1" x14ac:dyDescent="0.3">
      <c r="L1343" s="5"/>
      <c r="AI1343" s="5"/>
      <c r="AJ1343" s="5"/>
      <c r="AK1343" s="5"/>
      <c r="AL1343" s="5"/>
      <c r="AM1343" s="5"/>
      <c r="AN1343" s="5"/>
      <c r="AO1343" s="5"/>
      <c r="AP1343" s="5"/>
      <c r="AQ1343" s="5"/>
    </row>
    <row r="1344" spans="12:43" s="1" customFormat="1" x14ac:dyDescent="0.3">
      <c r="L1344" s="5"/>
      <c r="AI1344" s="5"/>
      <c r="AJ1344" s="5"/>
      <c r="AK1344" s="5"/>
      <c r="AL1344" s="5"/>
      <c r="AM1344" s="5"/>
      <c r="AN1344" s="5"/>
      <c r="AO1344" s="5"/>
      <c r="AP1344" s="5"/>
      <c r="AQ1344" s="5"/>
    </row>
    <row r="1345" spans="12:43" s="1" customFormat="1" x14ac:dyDescent="0.3">
      <c r="L1345" s="5"/>
      <c r="AI1345" s="5"/>
      <c r="AJ1345" s="5"/>
      <c r="AK1345" s="5"/>
      <c r="AL1345" s="5"/>
      <c r="AM1345" s="5"/>
      <c r="AN1345" s="5"/>
      <c r="AO1345" s="5"/>
      <c r="AP1345" s="5"/>
      <c r="AQ1345" s="5"/>
    </row>
    <row r="1346" spans="12:43" s="1" customFormat="1" x14ac:dyDescent="0.3">
      <c r="L1346" s="5"/>
      <c r="AI1346" s="5"/>
      <c r="AJ1346" s="5"/>
      <c r="AK1346" s="5"/>
      <c r="AL1346" s="5"/>
      <c r="AM1346" s="5"/>
      <c r="AN1346" s="5"/>
      <c r="AO1346" s="5"/>
      <c r="AP1346" s="5"/>
      <c r="AQ1346" s="5"/>
    </row>
    <row r="1347" spans="12:43" s="1" customFormat="1" x14ac:dyDescent="0.3">
      <c r="L1347" s="5"/>
      <c r="AI1347" s="5"/>
      <c r="AJ1347" s="5"/>
      <c r="AK1347" s="5"/>
      <c r="AL1347" s="5"/>
      <c r="AM1347" s="5"/>
      <c r="AN1347" s="5"/>
      <c r="AO1347" s="5"/>
      <c r="AP1347" s="5"/>
      <c r="AQ1347" s="5"/>
    </row>
    <row r="1348" spans="12:43" s="1" customFormat="1" x14ac:dyDescent="0.3">
      <c r="L1348" s="5"/>
      <c r="AI1348" s="5"/>
      <c r="AJ1348" s="5"/>
      <c r="AK1348" s="5"/>
      <c r="AL1348" s="5"/>
      <c r="AM1348" s="5"/>
      <c r="AN1348" s="5"/>
      <c r="AO1348" s="5"/>
      <c r="AP1348" s="5"/>
      <c r="AQ1348" s="5"/>
    </row>
    <row r="1349" spans="12:43" s="1" customFormat="1" x14ac:dyDescent="0.3">
      <c r="L1349" s="5"/>
      <c r="AI1349" s="5"/>
      <c r="AJ1349" s="5"/>
      <c r="AK1349" s="5"/>
      <c r="AL1349" s="5"/>
      <c r="AM1349" s="5"/>
      <c r="AN1349" s="5"/>
      <c r="AO1349" s="5"/>
      <c r="AP1349" s="5"/>
      <c r="AQ1349" s="5"/>
    </row>
    <row r="1350" spans="12:43" s="1" customFormat="1" x14ac:dyDescent="0.3">
      <c r="L1350" s="5"/>
      <c r="AI1350" s="5"/>
      <c r="AJ1350" s="5"/>
      <c r="AK1350" s="5"/>
      <c r="AL1350" s="5"/>
      <c r="AM1350" s="5"/>
      <c r="AN1350" s="5"/>
      <c r="AO1350" s="5"/>
      <c r="AP1350" s="5"/>
      <c r="AQ1350" s="5"/>
    </row>
    <row r="1351" spans="12:43" s="1" customFormat="1" x14ac:dyDescent="0.3">
      <c r="L1351" s="5"/>
      <c r="AI1351" s="5"/>
      <c r="AJ1351" s="5"/>
      <c r="AK1351" s="5"/>
      <c r="AL1351" s="5"/>
      <c r="AM1351" s="5"/>
      <c r="AN1351" s="5"/>
      <c r="AO1351" s="5"/>
      <c r="AP1351" s="5"/>
      <c r="AQ1351" s="5"/>
    </row>
    <row r="1352" spans="12:43" s="1" customFormat="1" x14ac:dyDescent="0.3">
      <c r="L1352" s="5"/>
      <c r="AI1352" s="5"/>
      <c r="AJ1352" s="5"/>
      <c r="AK1352" s="5"/>
      <c r="AL1352" s="5"/>
      <c r="AM1352" s="5"/>
      <c r="AN1352" s="5"/>
      <c r="AO1352" s="5"/>
      <c r="AP1352" s="5"/>
      <c r="AQ1352" s="5"/>
    </row>
    <row r="1353" spans="12:43" s="1" customFormat="1" x14ac:dyDescent="0.3">
      <c r="L1353" s="5"/>
      <c r="AI1353" s="5"/>
      <c r="AJ1353" s="5"/>
      <c r="AK1353" s="5"/>
      <c r="AL1353" s="5"/>
      <c r="AM1353" s="5"/>
      <c r="AN1353" s="5"/>
      <c r="AO1353" s="5"/>
      <c r="AP1353" s="5"/>
      <c r="AQ1353" s="5"/>
    </row>
    <row r="1354" spans="12:43" s="1" customFormat="1" x14ac:dyDescent="0.3">
      <c r="L1354" s="5"/>
      <c r="AI1354" s="5"/>
      <c r="AJ1354" s="5"/>
      <c r="AK1354" s="5"/>
      <c r="AL1354" s="5"/>
      <c r="AM1354" s="5"/>
      <c r="AN1354" s="5"/>
      <c r="AO1354" s="5"/>
      <c r="AP1354" s="5"/>
      <c r="AQ1354" s="5"/>
    </row>
    <row r="1355" spans="12:43" s="1" customFormat="1" x14ac:dyDescent="0.3">
      <c r="L1355" s="5"/>
      <c r="AI1355" s="5"/>
      <c r="AJ1355" s="5"/>
      <c r="AK1355" s="5"/>
      <c r="AL1355" s="5"/>
      <c r="AM1355" s="5"/>
      <c r="AN1355" s="5"/>
      <c r="AO1355" s="5"/>
      <c r="AP1355" s="5"/>
      <c r="AQ1355" s="5"/>
    </row>
    <row r="1356" spans="12:43" s="1" customFormat="1" x14ac:dyDescent="0.3">
      <c r="L1356" s="5"/>
      <c r="AI1356" s="5"/>
      <c r="AJ1356" s="5"/>
      <c r="AK1356" s="5"/>
      <c r="AL1356" s="5"/>
      <c r="AM1356" s="5"/>
      <c r="AN1356" s="5"/>
      <c r="AO1356" s="5"/>
      <c r="AP1356" s="5"/>
      <c r="AQ1356" s="5"/>
    </row>
    <row r="1357" spans="12:43" s="1" customFormat="1" x14ac:dyDescent="0.3">
      <c r="L1357" s="5"/>
      <c r="AI1357" s="5"/>
      <c r="AJ1357" s="5"/>
      <c r="AK1357" s="5"/>
      <c r="AL1357" s="5"/>
      <c r="AM1357" s="5"/>
      <c r="AN1357" s="5"/>
      <c r="AO1357" s="5"/>
      <c r="AP1357" s="5"/>
      <c r="AQ1357" s="5"/>
    </row>
    <row r="1358" spans="12:43" s="1" customFormat="1" x14ac:dyDescent="0.3">
      <c r="L1358" s="5"/>
      <c r="AI1358" s="5"/>
      <c r="AJ1358" s="5"/>
      <c r="AK1358" s="5"/>
      <c r="AL1358" s="5"/>
      <c r="AM1358" s="5"/>
      <c r="AN1358" s="5"/>
      <c r="AO1358" s="5"/>
      <c r="AP1358" s="5"/>
      <c r="AQ1358" s="5"/>
    </row>
    <row r="1359" spans="12:43" s="1" customFormat="1" x14ac:dyDescent="0.3">
      <c r="L1359" s="5"/>
      <c r="AI1359" s="5"/>
      <c r="AJ1359" s="5"/>
      <c r="AK1359" s="5"/>
      <c r="AL1359" s="5"/>
      <c r="AM1359" s="5"/>
      <c r="AN1359" s="5"/>
      <c r="AO1359" s="5"/>
      <c r="AP1359" s="5"/>
      <c r="AQ1359" s="5"/>
    </row>
    <row r="1360" spans="12:43" s="1" customFormat="1" x14ac:dyDescent="0.3">
      <c r="L1360" s="5"/>
      <c r="AI1360" s="5"/>
      <c r="AJ1360" s="5"/>
      <c r="AK1360" s="5"/>
      <c r="AL1360" s="5"/>
      <c r="AM1360" s="5"/>
      <c r="AN1360" s="5"/>
      <c r="AO1360" s="5"/>
      <c r="AP1360" s="5"/>
      <c r="AQ1360" s="5"/>
    </row>
    <row r="1361" spans="12:43" s="1" customFormat="1" x14ac:dyDescent="0.3">
      <c r="L1361" s="5"/>
      <c r="AI1361" s="5"/>
      <c r="AJ1361" s="5"/>
      <c r="AK1361" s="5"/>
      <c r="AL1361" s="5"/>
      <c r="AM1361" s="5"/>
      <c r="AN1361" s="5"/>
      <c r="AO1361" s="5"/>
      <c r="AP1361" s="5"/>
      <c r="AQ1361" s="5"/>
    </row>
    <row r="1362" spans="12:43" s="1" customFormat="1" x14ac:dyDescent="0.3">
      <c r="L1362" s="5"/>
      <c r="AI1362" s="5"/>
      <c r="AJ1362" s="5"/>
      <c r="AK1362" s="5"/>
      <c r="AL1362" s="5"/>
      <c r="AM1362" s="5"/>
      <c r="AN1362" s="5"/>
      <c r="AO1362" s="5"/>
      <c r="AP1362" s="5"/>
      <c r="AQ1362" s="5"/>
    </row>
    <row r="1363" spans="12:43" s="1" customFormat="1" x14ac:dyDescent="0.3">
      <c r="L1363" s="5"/>
      <c r="AI1363" s="5"/>
      <c r="AJ1363" s="5"/>
      <c r="AK1363" s="5"/>
      <c r="AL1363" s="5"/>
      <c r="AM1363" s="5"/>
      <c r="AN1363" s="5"/>
      <c r="AO1363" s="5"/>
      <c r="AP1363" s="5"/>
      <c r="AQ1363" s="5"/>
    </row>
    <row r="1364" spans="12:43" s="1" customFormat="1" x14ac:dyDescent="0.3">
      <c r="L1364" s="5"/>
      <c r="AI1364" s="5"/>
      <c r="AJ1364" s="5"/>
      <c r="AK1364" s="5"/>
      <c r="AL1364" s="5"/>
      <c r="AM1364" s="5"/>
      <c r="AN1364" s="5"/>
      <c r="AO1364" s="5"/>
      <c r="AP1364" s="5"/>
      <c r="AQ1364" s="5"/>
    </row>
    <row r="1365" spans="12:43" s="1" customFormat="1" x14ac:dyDescent="0.3">
      <c r="L1365" s="5"/>
      <c r="AI1365" s="5"/>
      <c r="AJ1365" s="5"/>
      <c r="AK1365" s="5"/>
      <c r="AL1365" s="5"/>
      <c r="AM1365" s="5"/>
      <c r="AN1365" s="5"/>
      <c r="AO1365" s="5"/>
      <c r="AP1365" s="5"/>
      <c r="AQ1365" s="5"/>
    </row>
    <row r="1366" spans="12:43" s="1" customFormat="1" x14ac:dyDescent="0.3">
      <c r="L1366" s="5"/>
      <c r="AI1366" s="5"/>
      <c r="AJ1366" s="5"/>
      <c r="AK1366" s="5"/>
      <c r="AL1366" s="5"/>
      <c r="AM1366" s="5"/>
      <c r="AN1366" s="5"/>
      <c r="AO1366" s="5"/>
      <c r="AP1366" s="5"/>
      <c r="AQ1366" s="5"/>
    </row>
    <row r="1367" spans="12:43" s="1" customFormat="1" x14ac:dyDescent="0.3">
      <c r="L1367" s="5"/>
      <c r="AI1367" s="5"/>
      <c r="AJ1367" s="5"/>
      <c r="AK1367" s="5"/>
      <c r="AL1367" s="5"/>
      <c r="AM1367" s="5"/>
      <c r="AN1367" s="5"/>
      <c r="AO1367" s="5"/>
      <c r="AP1367" s="5"/>
      <c r="AQ1367" s="5"/>
    </row>
    <row r="1368" spans="12:43" s="1" customFormat="1" x14ac:dyDescent="0.3">
      <c r="L1368" s="5"/>
      <c r="AI1368" s="5"/>
      <c r="AJ1368" s="5"/>
      <c r="AK1368" s="5"/>
      <c r="AL1368" s="5"/>
      <c r="AM1368" s="5"/>
      <c r="AN1368" s="5"/>
      <c r="AO1368" s="5"/>
      <c r="AP1368" s="5"/>
      <c r="AQ1368" s="5"/>
    </row>
    <row r="1369" spans="12:43" s="1" customFormat="1" x14ac:dyDescent="0.3">
      <c r="L1369" s="5"/>
      <c r="AI1369" s="5"/>
      <c r="AJ1369" s="5"/>
      <c r="AK1369" s="5"/>
      <c r="AL1369" s="5"/>
      <c r="AM1369" s="5"/>
      <c r="AN1369" s="5"/>
      <c r="AO1369" s="5"/>
      <c r="AP1369" s="5"/>
      <c r="AQ1369" s="5"/>
    </row>
    <row r="1370" spans="12:43" s="1" customFormat="1" x14ac:dyDescent="0.3">
      <c r="L1370" s="5"/>
      <c r="AI1370" s="5"/>
      <c r="AJ1370" s="5"/>
      <c r="AK1370" s="5"/>
      <c r="AL1370" s="5"/>
      <c r="AM1370" s="5"/>
      <c r="AN1370" s="5"/>
      <c r="AO1370" s="5"/>
      <c r="AP1370" s="5"/>
      <c r="AQ1370" s="5"/>
    </row>
    <row r="1371" spans="12:43" s="1" customFormat="1" x14ac:dyDescent="0.3">
      <c r="L1371" s="5"/>
      <c r="AI1371" s="5"/>
      <c r="AJ1371" s="5"/>
      <c r="AK1371" s="5"/>
      <c r="AL1371" s="5"/>
      <c r="AM1371" s="5"/>
      <c r="AN1371" s="5"/>
      <c r="AO1371" s="5"/>
      <c r="AP1371" s="5"/>
      <c r="AQ1371" s="5"/>
    </row>
    <row r="1372" spans="12:43" s="1" customFormat="1" x14ac:dyDescent="0.3">
      <c r="L1372" s="5"/>
      <c r="AI1372" s="5"/>
      <c r="AJ1372" s="5"/>
      <c r="AK1372" s="5"/>
      <c r="AL1372" s="5"/>
      <c r="AM1372" s="5"/>
      <c r="AN1372" s="5"/>
      <c r="AO1372" s="5"/>
      <c r="AP1372" s="5"/>
      <c r="AQ1372" s="5"/>
    </row>
    <row r="1373" spans="12:43" s="1" customFormat="1" x14ac:dyDescent="0.3">
      <c r="L1373" s="5"/>
      <c r="AI1373" s="5"/>
      <c r="AJ1373" s="5"/>
      <c r="AK1373" s="5"/>
      <c r="AL1373" s="5"/>
      <c r="AM1373" s="5"/>
      <c r="AN1373" s="5"/>
      <c r="AO1373" s="5"/>
      <c r="AP1373" s="5"/>
      <c r="AQ1373" s="5"/>
    </row>
    <row r="1374" spans="12:43" s="1" customFormat="1" x14ac:dyDescent="0.3">
      <c r="L1374" s="5"/>
      <c r="AI1374" s="5"/>
      <c r="AJ1374" s="5"/>
      <c r="AK1374" s="5"/>
      <c r="AL1374" s="5"/>
      <c r="AM1374" s="5"/>
      <c r="AN1374" s="5"/>
      <c r="AO1374" s="5"/>
      <c r="AP1374" s="5"/>
      <c r="AQ1374" s="5"/>
    </row>
    <row r="1375" spans="12:43" s="1" customFormat="1" x14ac:dyDescent="0.3">
      <c r="L1375" s="5"/>
      <c r="AI1375" s="5"/>
      <c r="AJ1375" s="5"/>
      <c r="AK1375" s="5"/>
      <c r="AL1375" s="5"/>
      <c r="AM1375" s="5"/>
      <c r="AN1375" s="5"/>
      <c r="AO1375" s="5"/>
      <c r="AP1375" s="5"/>
      <c r="AQ1375" s="5"/>
    </row>
    <row r="1376" spans="12:43" s="1" customFormat="1" x14ac:dyDescent="0.3">
      <c r="L1376" s="5"/>
      <c r="AI1376" s="5"/>
      <c r="AJ1376" s="5"/>
      <c r="AK1376" s="5"/>
      <c r="AL1376" s="5"/>
      <c r="AM1376" s="5"/>
      <c r="AN1376" s="5"/>
      <c r="AO1376" s="5"/>
      <c r="AP1376" s="5"/>
      <c r="AQ1376" s="5"/>
    </row>
    <row r="1377" spans="12:43" s="1" customFormat="1" x14ac:dyDescent="0.3">
      <c r="L1377" s="5"/>
      <c r="AI1377" s="5"/>
      <c r="AJ1377" s="5"/>
      <c r="AK1377" s="5"/>
      <c r="AL1377" s="5"/>
      <c r="AM1377" s="5"/>
      <c r="AN1377" s="5"/>
      <c r="AO1377" s="5"/>
      <c r="AP1377" s="5"/>
      <c r="AQ1377" s="5"/>
    </row>
    <row r="1378" spans="12:43" s="1" customFormat="1" x14ac:dyDescent="0.3">
      <c r="L1378" s="5"/>
      <c r="AI1378" s="5"/>
      <c r="AJ1378" s="5"/>
      <c r="AK1378" s="5"/>
      <c r="AL1378" s="5"/>
      <c r="AM1378" s="5"/>
      <c r="AN1378" s="5"/>
      <c r="AO1378" s="5"/>
      <c r="AP1378" s="5"/>
      <c r="AQ1378" s="5"/>
    </row>
    <row r="1379" spans="12:43" s="1" customFormat="1" x14ac:dyDescent="0.3">
      <c r="L1379" s="5"/>
      <c r="AI1379" s="5"/>
      <c r="AJ1379" s="5"/>
      <c r="AK1379" s="5"/>
      <c r="AL1379" s="5"/>
      <c r="AM1379" s="5"/>
      <c r="AN1379" s="5"/>
      <c r="AO1379" s="5"/>
      <c r="AP1379" s="5"/>
      <c r="AQ1379" s="5"/>
    </row>
    <row r="1380" spans="12:43" s="1" customFormat="1" x14ac:dyDescent="0.3">
      <c r="L1380" s="5"/>
      <c r="AI1380" s="5"/>
      <c r="AJ1380" s="5"/>
      <c r="AK1380" s="5"/>
      <c r="AL1380" s="5"/>
      <c r="AM1380" s="5"/>
      <c r="AN1380" s="5"/>
      <c r="AO1380" s="5"/>
      <c r="AP1380" s="5"/>
      <c r="AQ1380" s="5"/>
    </row>
    <row r="1381" spans="12:43" s="1" customFormat="1" x14ac:dyDescent="0.3">
      <c r="L1381" s="5"/>
      <c r="AI1381" s="5"/>
      <c r="AJ1381" s="5"/>
      <c r="AK1381" s="5"/>
      <c r="AL1381" s="5"/>
      <c r="AM1381" s="5"/>
      <c r="AN1381" s="5"/>
      <c r="AO1381" s="5"/>
      <c r="AP1381" s="5"/>
      <c r="AQ1381" s="5"/>
    </row>
    <row r="1382" spans="12:43" s="1" customFormat="1" x14ac:dyDescent="0.3">
      <c r="L1382" s="5"/>
      <c r="AI1382" s="5"/>
      <c r="AJ1382" s="5"/>
      <c r="AK1382" s="5"/>
      <c r="AL1382" s="5"/>
      <c r="AM1382" s="5"/>
      <c r="AN1382" s="5"/>
      <c r="AO1382" s="5"/>
      <c r="AP1382" s="5"/>
      <c r="AQ1382" s="5"/>
    </row>
    <row r="1383" spans="12:43" s="1" customFormat="1" x14ac:dyDescent="0.3">
      <c r="L1383" s="5"/>
      <c r="AI1383" s="5"/>
      <c r="AJ1383" s="5"/>
      <c r="AK1383" s="5"/>
      <c r="AL1383" s="5"/>
      <c r="AM1383" s="5"/>
      <c r="AN1383" s="5"/>
      <c r="AO1383" s="5"/>
      <c r="AP1383" s="5"/>
      <c r="AQ1383" s="5"/>
    </row>
    <row r="1384" spans="12:43" s="1" customFormat="1" x14ac:dyDescent="0.3">
      <c r="L1384" s="5"/>
      <c r="AI1384" s="5"/>
      <c r="AJ1384" s="5"/>
      <c r="AK1384" s="5"/>
      <c r="AL1384" s="5"/>
      <c r="AM1384" s="5"/>
      <c r="AN1384" s="5"/>
      <c r="AO1384" s="5"/>
      <c r="AP1384" s="5"/>
      <c r="AQ1384" s="5"/>
    </row>
    <row r="1385" spans="12:43" s="1" customFormat="1" x14ac:dyDescent="0.3">
      <c r="L1385" s="5"/>
      <c r="AI1385" s="5"/>
      <c r="AJ1385" s="5"/>
      <c r="AK1385" s="5"/>
      <c r="AL1385" s="5"/>
      <c r="AM1385" s="5"/>
      <c r="AN1385" s="5"/>
      <c r="AO1385" s="5"/>
      <c r="AP1385" s="5"/>
      <c r="AQ1385" s="5"/>
    </row>
    <row r="1386" spans="12:43" s="1" customFormat="1" x14ac:dyDescent="0.3">
      <c r="L1386" s="5"/>
      <c r="AI1386" s="5"/>
      <c r="AJ1386" s="5"/>
      <c r="AK1386" s="5"/>
      <c r="AL1386" s="5"/>
      <c r="AM1386" s="5"/>
      <c r="AN1386" s="5"/>
      <c r="AO1386" s="5"/>
      <c r="AP1386" s="5"/>
      <c r="AQ1386" s="5"/>
    </row>
    <row r="1387" spans="12:43" s="1" customFormat="1" x14ac:dyDescent="0.3">
      <c r="L1387" s="5"/>
      <c r="AI1387" s="5"/>
      <c r="AJ1387" s="5"/>
      <c r="AK1387" s="5"/>
      <c r="AL1387" s="5"/>
      <c r="AM1387" s="5"/>
      <c r="AN1387" s="5"/>
      <c r="AO1387" s="5"/>
      <c r="AP1387" s="5"/>
      <c r="AQ1387" s="5"/>
    </row>
    <row r="1388" spans="12:43" s="1" customFormat="1" x14ac:dyDescent="0.3">
      <c r="L1388" s="5"/>
      <c r="AI1388" s="5"/>
      <c r="AJ1388" s="5"/>
      <c r="AK1388" s="5"/>
      <c r="AL1388" s="5"/>
      <c r="AM1388" s="5"/>
      <c r="AN1388" s="5"/>
      <c r="AO1388" s="5"/>
      <c r="AP1388" s="5"/>
      <c r="AQ1388" s="5"/>
    </row>
    <row r="1389" spans="12:43" s="1" customFormat="1" x14ac:dyDescent="0.3">
      <c r="L1389" s="5"/>
      <c r="AI1389" s="5"/>
      <c r="AJ1389" s="5"/>
      <c r="AK1389" s="5"/>
      <c r="AL1389" s="5"/>
      <c r="AM1389" s="5"/>
      <c r="AN1389" s="5"/>
      <c r="AO1389" s="5"/>
      <c r="AP1389" s="5"/>
      <c r="AQ1389" s="5"/>
    </row>
    <row r="1390" spans="12:43" s="1" customFormat="1" x14ac:dyDescent="0.3">
      <c r="L1390" s="5"/>
      <c r="AI1390" s="5"/>
      <c r="AJ1390" s="5"/>
      <c r="AK1390" s="5"/>
      <c r="AL1390" s="5"/>
      <c r="AM1390" s="5"/>
      <c r="AN1390" s="5"/>
      <c r="AO1390" s="5"/>
      <c r="AP1390" s="5"/>
      <c r="AQ1390" s="5"/>
    </row>
    <row r="1391" spans="12:43" s="1" customFormat="1" x14ac:dyDescent="0.3">
      <c r="L1391" s="5"/>
      <c r="AI1391" s="5"/>
      <c r="AJ1391" s="5"/>
      <c r="AK1391" s="5"/>
      <c r="AL1391" s="5"/>
      <c r="AM1391" s="5"/>
      <c r="AN1391" s="5"/>
      <c r="AO1391" s="5"/>
      <c r="AP1391" s="5"/>
      <c r="AQ1391" s="5"/>
    </row>
    <row r="1392" spans="12:43" s="1" customFormat="1" x14ac:dyDescent="0.3">
      <c r="L1392" s="5"/>
      <c r="AI1392" s="5"/>
      <c r="AJ1392" s="5"/>
      <c r="AK1392" s="5"/>
      <c r="AL1392" s="5"/>
      <c r="AM1392" s="5"/>
      <c r="AN1392" s="5"/>
      <c r="AO1392" s="5"/>
      <c r="AP1392" s="5"/>
      <c r="AQ1392" s="5"/>
    </row>
    <row r="1393" spans="12:43" s="1" customFormat="1" x14ac:dyDescent="0.3">
      <c r="L1393" s="5"/>
      <c r="AI1393" s="5"/>
      <c r="AJ1393" s="5"/>
      <c r="AK1393" s="5"/>
      <c r="AL1393" s="5"/>
      <c r="AM1393" s="5"/>
      <c r="AN1393" s="5"/>
      <c r="AO1393" s="5"/>
      <c r="AP1393" s="5"/>
      <c r="AQ1393" s="5"/>
    </row>
    <row r="1394" spans="12:43" s="1" customFormat="1" x14ac:dyDescent="0.3">
      <c r="L1394" s="5"/>
      <c r="AI1394" s="5"/>
      <c r="AJ1394" s="5"/>
      <c r="AK1394" s="5"/>
      <c r="AL1394" s="5"/>
      <c r="AM1394" s="5"/>
      <c r="AN1394" s="5"/>
      <c r="AO1394" s="5"/>
      <c r="AP1394" s="5"/>
      <c r="AQ1394" s="5"/>
    </row>
    <row r="1395" spans="12:43" s="1" customFormat="1" x14ac:dyDescent="0.3">
      <c r="L1395" s="5"/>
      <c r="AI1395" s="5"/>
      <c r="AJ1395" s="5"/>
      <c r="AK1395" s="5"/>
      <c r="AL1395" s="5"/>
      <c r="AM1395" s="5"/>
      <c r="AN1395" s="5"/>
      <c r="AO1395" s="5"/>
      <c r="AP1395" s="5"/>
      <c r="AQ1395" s="5"/>
    </row>
    <row r="1396" spans="12:43" s="1" customFormat="1" x14ac:dyDescent="0.3">
      <c r="L1396" s="5"/>
      <c r="AI1396" s="5"/>
      <c r="AJ1396" s="5"/>
      <c r="AK1396" s="5"/>
      <c r="AL1396" s="5"/>
      <c r="AM1396" s="5"/>
      <c r="AN1396" s="5"/>
      <c r="AO1396" s="5"/>
      <c r="AP1396" s="5"/>
      <c r="AQ1396" s="5"/>
    </row>
    <row r="1397" spans="12:43" s="1" customFormat="1" x14ac:dyDescent="0.3">
      <c r="L1397" s="5"/>
      <c r="AI1397" s="5"/>
      <c r="AJ1397" s="5"/>
      <c r="AK1397" s="5"/>
      <c r="AL1397" s="5"/>
      <c r="AM1397" s="5"/>
      <c r="AN1397" s="5"/>
      <c r="AO1397" s="5"/>
      <c r="AP1397" s="5"/>
      <c r="AQ1397" s="5"/>
    </row>
    <row r="1398" spans="12:43" s="1" customFormat="1" x14ac:dyDescent="0.3">
      <c r="L1398" s="5"/>
      <c r="AI1398" s="5"/>
      <c r="AJ1398" s="5"/>
      <c r="AK1398" s="5"/>
      <c r="AL1398" s="5"/>
      <c r="AM1398" s="5"/>
      <c r="AN1398" s="5"/>
      <c r="AO1398" s="5"/>
      <c r="AP1398" s="5"/>
      <c r="AQ1398" s="5"/>
    </row>
    <row r="1399" spans="12:43" s="1" customFormat="1" x14ac:dyDescent="0.3">
      <c r="L1399" s="5"/>
      <c r="AI1399" s="5"/>
      <c r="AJ1399" s="5"/>
      <c r="AK1399" s="5"/>
      <c r="AL1399" s="5"/>
      <c r="AM1399" s="5"/>
      <c r="AN1399" s="5"/>
      <c r="AO1399" s="5"/>
      <c r="AP1399" s="5"/>
      <c r="AQ1399" s="5"/>
    </row>
    <row r="1400" spans="12:43" s="1" customFormat="1" x14ac:dyDescent="0.3">
      <c r="L1400" s="5"/>
      <c r="AI1400" s="5"/>
      <c r="AJ1400" s="5"/>
      <c r="AK1400" s="5"/>
      <c r="AL1400" s="5"/>
      <c r="AM1400" s="5"/>
      <c r="AN1400" s="5"/>
      <c r="AO1400" s="5"/>
      <c r="AP1400" s="5"/>
      <c r="AQ1400" s="5"/>
    </row>
    <row r="1401" spans="12:43" s="1" customFormat="1" x14ac:dyDescent="0.3">
      <c r="L1401" s="5"/>
      <c r="AI1401" s="5"/>
      <c r="AJ1401" s="5"/>
      <c r="AK1401" s="5"/>
      <c r="AL1401" s="5"/>
      <c r="AM1401" s="5"/>
      <c r="AN1401" s="5"/>
      <c r="AO1401" s="5"/>
      <c r="AP1401" s="5"/>
      <c r="AQ1401" s="5"/>
    </row>
    <row r="1402" spans="12:43" s="1" customFormat="1" x14ac:dyDescent="0.3">
      <c r="L1402" s="5"/>
      <c r="AI1402" s="5"/>
      <c r="AJ1402" s="5"/>
      <c r="AK1402" s="5"/>
      <c r="AL1402" s="5"/>
      <c r="AM1402" s="5"/>
      <c r="AN1402" s="5"/>
      <c r="AO1402" s="5"/>
      <c r="AP1402" s="5"/>
      <c r="AQ1402" s="5"/>
    </row>
    <row r="1403" spans="12:43" s="1" customFormat="1" x14ac:dyDescent="0.3">
      <c r="L1403" s="5"/>
      <c r="AI1403" s="5"/>
      <c r="AJ1403" s="5"/>
      <c r="AK1403" s="5"/>
      <c r="AL1403" s="5"/>
      <c r="AM1403" s="5"/>
      <c r="AN1403" s="5"/>
      <c r="AO1403" s="5"/>
      <c r="AP1403" s="5"/>
      <c r="AQ1403" s="5"/>
    </row>
    <row r="1404" spans="12:43" s="1" customFormat="1" x14ac:dyDescent="0.3">
      <c r="L1404" s="5"/>
      <c r="AI1404" s="5"/>
      <c r="AJ1404" s="5"/>
      <c r="AK1404" s="5"/>
      <c r="AL1404" s="5"/>
      <c r="AM1404" s="5"/>
      <c r="AN1404" s="5"/>
      <c r="AO1404" s="5"/>
      <c r="AP1404" s="5"/>
      <c r="AQ1404" s="5"/>
    </row>
    <row r="1405" spans="12:43" s="1" customFormat="1" x14ac:dyDescent="0.3">
      <c r="L1405" s="5"/>
      <c r="AI1405" s="5"/>
      <c r="AJ1405" s="5"/>
      <c r="AK1405" s="5"/>
      <c r="AL1405" s="5"/>
      <c r="AM1405" s="5"/>
      <c r="AN1405" s="5"/>
      <c r="AO1405" s="5"/>
      <c r="AP1405" s="5"/>
      <c r="AQ1405" s="5"/>
    </row>
    <row r="1406" spans="12:43" s="1" customFormat="1" x14ac:dyDescent="0.3">
      <c r="L1406" s="5"/>
      <c r="AI1406" s="5"/>
      <c r="AJ1406" s="5"/>
      <c r="AK1406" s="5"/>
      <c r="AL1406" s="5"/>
      <c r="AM1406" s="5"/>
      <c r="AN1406" s="5"/>
      <c r="AO1406" s="5"/>
      <c r="AP1406" s="5"/>
      <c r="AQ1406" s="5"/>
    </row>
    <row r="1407" spans="12:43" s="1" customFormat="1" x14ac:dyDescent="0.3">
      <c r="L1407" s="5"/>
      <c r="AI1407" s="5"/>
      <c r="AJ1407" s="5"/>
      <c r="AK1407" s="5"/>
      <c r="AL1407" s="5"/>
      <c r="AM1407" s="5"/>
      <c r="AN1407" s="5"/>
      <c r="AO1407" s="5"/>
      <c r="AP1407" s="5"/>
      <c r="AQ1407" s="5"/>
    </row>
    <row r="1408" spans="12:43" s="1" customFormat="1" x14ac:dyDescent="0.3">
      <c r="L1408" s="5"/>
      <c r="AI1408" s="5"/>
      <c r="AJ1408" s="5"/>
      <c r="AK1408" s="5"/>
      <c r="AL1408" s="5"/>
      <c r="AM1408" s="5"/>
      <c r="AN1408" s="5"/>
      <c r="AO1408" s="5"/>
      <c r="AP1408" s="5"/>
      <c r="AQ1408" s="5"/>
    </row>
    <row r="1409" spans="12:43" s="1" customFormat="1" x14ac:dyDescent="0.3">
      <c r="L1409" s="5"/>
      <c r="AI1409" s="5"/>
      <c r="AJ1409" s="5"/>
      <c r="AK1409" s="5"/>
      <c r="AL1409" s="5"/>
      <c r="AM1409" s="5"/>
      <c r="AN1409" s="5"/>
      <c r="AO1409" s="5"/>
      <c r="AP1409" s="5"/>
      <c r="AQ1409" s="5"/>
    </row>
    <row r="1410" spans="12:43" s="1" customFormat="1" x14ac:dyDescent="0.3">
      <c r="L1410" s="5"/>
      <c r="AI1410" s="5"/>
      <c r="AJ1410" s="5"/>
      <c r="AK1410" s="5"/>
      <c r="AL1410" s="5"/>
      <c r="AM1410" s="5"/>
      <c r="AN1410" s="5"/>
      <c r="AO1410" s="5"/>
      <c r="AP1410" s="5"/>
      <c r="AQ1410" s="5"/>
    </row>
    <row r="1411" spans="12:43" s="1" customFormat="1" x14ac:dyDescent="0.3">
      <c r="L1411" s="5"/>
      <c r="AI1411" s="5"/>
      <c r="AJ1411" s="5"/>
      <c r="AK1411" s="5"/>
      <c r="AL1411" s="5"/>
      <c r="AM1411" s="5"/>
      <c r="AN1411" s="5"/>
      <c r="AO1411" s="5"/>
      <c r="AP1411" s="5"/>
      <c r="AQ1411" s="5"/>
    </row>
    <row r="1412" spans="12:43" s="1" customFormat="1" x14ac:dyDescent="0.3">
      <c r="L1412" s="5"/>
      <c r="AI1412" s="5"/>
      <c r="AJ1412" s="5"/>
      <c r="AK1412" s="5"/>
      <c r="AL1412" s="5"/>
      <c r="AM1412" s="5"/>
      <c r="AN1412" s="5"/>
      <c r="AO1412" s="5"/>
      <c r="AP1412" s="5"/>
      <c r="AQ1412" s="5"/>
    </row>
    <row r="1413" spans="12:43" s="1" customFormat="1" x14ac:dyDescent="0.3">
      <c r="L1413" s="5"/>
      <c r="AI1413" s="5"/>
      <c r="AJ1413" s="5"/>
      <c r="AK1413" s="5"/>
      <c r="AL1413" s="5"/>
      <c r="AM1413" s="5"/>
      <c r="AN1413" s="5"/>
      <c r="AO1413" s="5"/>
      <c r="AP1413" s="5"/>
      <c r="AQ1413" s="5"/>
    </row>
    <row r="1414" spans="12:43" s="1" customFormat="1" x14ac:dyDescent="0.3">
      <c r="L1414" s="5"/>
      <c r="AI1414" s="5"/>
      <c r="AJ1414" s="5"/>
      <c r="AK1414" s="5"/>
      <c r="AL1414" s="5"/>
      <c r="AM1414" s="5"/>
      <c r="AN1414" s="5"/>
      <c r="AO1414" s="5"/>
      <c r="AP1414" s="5"/>
      <c r="AQ1414" s="5"/>
    </row>
    <row r="1415" spans="12:43" s="1" customFormat="1" x14ac:dyDescent="0.3">
      <c r="L1415" s="5"/>
      <c r="AI1415" s="5"/>
      <c r="AJ1415" s="5"/>
      <c r="AK1415" s="5"/>
      <c r="AL1415" s="5"/>
      <c r="AM1415" s="5"/>
      <c r="AN1415" s="5"/>
      <c r="AO1415" s="5"/>
      <c r="AP1415" s="5"/>
      <c r="AQ1415" s="5"/>
    </row>
    <row r="1416" spans="12:43" s="1" customFormat="1" x14ac:dyDescent="0.3">
      <c r="L1416" s="5"/>
      <c r="AI1416" s="5"/>
      <c r="AJ1416" s="5"/>
      <c r="AK1416" s="5"/>
      <c r="AL1416" s="5"/>
      <c r="AM1416" s="5"/>
      <c r="AN1416" s="5"/>
      <c r="AO1416" s="5"/>
      <c r="AP1416" s="5"/>
      <c r="AQ1416" s="5"/>
    </row>
    <row r="1417" spans="12:43" s="1" customFormat="1" x14ac:dyDescent="0.3">
      <c r="L1417" s="5"/>
      <c r="AI1417" s="5"/>
      <c r="AJ1417" s="5"/>
      <c r="AK1417" s="5"/>
      <c r="AL1417" s="5"/>
      <c r="AM1417" s="5"/>
      <c r="AN1417" s="5"/>
      <c r="AO1417" s="5"/>
      <c r="AP1417" s="5"/>
      <c r="AQ1417" s="5"/>
    </row>
    <row r="1418" spans="12:43" s="1" customFormat="1" x14ac:dyDescent="0.3">
      <c r="L1418" s="5"/>
      <c r="AI1418" s="5"/>
      <c r="AJ1418" s="5"/>
      <c r="AK1418" s="5"/>
      <c r="AL1418" s="5"/>
      <c r="AM1418" s="5"/>
      <c r="AN1418" s="5"/>
      <c r="AO1418" s="5"/>
      <c r="AP1418" s="5"/>
      <c r="AQ1418" s="5"/>
    </row>
    <row r="1419" spans="12:43" s="1" customFormat="1" x14ac:dyDescent="0.3">
      <c r="L1419" s="5"/>
      <c r="AI1419" s="5"/>
      <c r="AJ1419" s="5"/>
      <c r="AK1419" s="5"/>
      <c r="AL1419" s="5"/>
      <c r="AM1419" s="5"/>
      <c r="AN1419" s="5"/>
      <c r="AO1419" s="5"/>
      <c r="AP1419" s="5"/>
      <c r="AQ1419" s="5"/>
    </row>
    <row r="1420" spans="12:43" s="1" customFormat="1" x14ac:dyDescent="0.3">
      <c r="L1420" s="5"/>
      <c r="AI1420" s="5"/>
      <c r="AJ1420" s="5"/>
      <c r="AK1420" s="5"/>
      <c r="AL1420" s="5"/>
      <c r="AM1420" s="5"/>
      <c r="AN1420" s="5"/>
      <c r="AO1420" s="5"/>
      <c r="AP1420" s="5"/>
      <c r="AQ1420" s="5"/>
    </row>
    <row r="1421" spans="12:43" s="1" customFormat="1" x14ac:dyDescent="0.3">
      <c r="L1421" s="5"/>
      <c r="AI1421" s="5"/>
      <c r="AJ1421" s="5"/>
      <c r="AK1421" s="5"/>
      <c r="AL1421" s="5"/>
      <c r="AM1421" s="5"/>
      <c r="AN1421" s="5"/>
      <c r="AO1421" s="5"/>
      <c r="AP1421" s="5"/>
      <c r="AQ1421" s="5"/>
    </row>
    <row r="1422" spans="12:43" s="1" customFormat="1" x14ac:dyDescent="0.3">
      <c r="L1422" s="5"/>
      <c r="AI1422" s="5"/>
      <c r="AJ1422" s="5"/>
      <c r="AK1422" s="5"/>
      <c r="AL1422" s="5"/>
      <c r="AM1422" s="5"/>
      <c r="AN1422" s="5"/>
      <c r="AO1422" s="5"/>
      <c r="AP1422" s="5"/>
      <c r="AQ1422" s="5"/>
    </row>
    <row r="1423" spans="12:43" s="1" customFormat="1" x14ac:dyDescent="0.3">
      <c r="L1423" s="5"/>
      <c r="AI1423" s="5"/>
      <c r="AJ1423" s="5"/>
      <c r="AK1423" s="5"/>
      <c r="AL1423" s="5"/>
      <c r="AM1423" s="5"/>
      <c r="AN1423" s="5"/>
      <c r="AO1423" s="5"/>
      <c r="AP1423" s="5"/>
      <c r="AQ1423" s="5"/>
    </row>
    <row r="1424" spans="12:43" s="1" customFormat="1" x14ac:dyDescent="0.3">
      <c r="L1424" s="5"/>
      <c r="AI1424" s="5"/>
      <c r="AJ1424" s="5"/>
      <c r="AK1424" s="5"/>
      <c r="AL1424" s="5"/>
      <c r="AM1424" s="5"/>
      <c r="AN1424" s="5"/>
      <c r="AO1424" s="5"/>
      <c r="AP1424" s="5"/>
      <c r="AQ1424" s="5"/>
    </row>
    <row r="1425" spans="12:43" s="1" customFormat="1" x14ac:dyDescent="0.3">
      <c r="L1425" s="5"/>
      <c r="AI1425" s="5"/>
      <c r="AJ1425" s="5"/>
      <c r="AK1425" s="5"/>
      <c r="AL1425" s="5"/>
      <c r="AM1425" s="5"/>
      <c r="AN1425" s="5"/>
      <c r="AO1425" s="5"/>
      <c r="AP1425" s="5"/>
      <c r="AQ1425" s="5"/>
    </row>
    <row r="1426" spans="12:43" s="1" customFormat="1" x14ac:dyDescent="0.3">
      <c r="L1426" s="5"/>
      <c r="AI1426" s="5"/>
      <c r="AJ1426" s="5"/>
      <c r="AK1426" s="5"/>
      <c r="AL1426" s="5"/>
      <c r="AM1426" s="5"/>
      <c r="AN1426" s="5"/>
      <c r="AO1426" s="5"/>
      <c r="AP1426" s="5"/>
      <c r="AQ1426" s="5"/>
    </row>
    <row r="1427" spans="12:43" s="1" customFormat="1" x14ac:dyDescent="0.3">
      <c r="L1427" s="5"/>
      <c r="AI1427" s="5"/>
      <c r="AJ1427" s="5"/>
      <c r="AK1427" s="5"/>
      <c r="AL1427" s="5"/>
      <c r="AM1427" s="5"/>
      <c r="AN1427" s="5"/>
      <c r="AO1427" s="5"/>
      <c r="AP1427" s="5"/>
      <c r="AQ1427" s="5"/>
    </row>
    <row r="1428" spans="12:43" s="1" customFormat="1" x14ac:dyDescent="0.3">
      <c r="L1428" s="5"/>
      <c r="AI1428" s="5"/>
      <c r="AJ1428" s="5"/>
      <c r="AK1428" s="5"/>
      <c r="AL1428" s="5"/>
      <c r="AM1428" s="5"/>
      <c r="AN1428" s="5"/>
      <c r="AO1428" s="5"/>
      <c r="AP1428" s="5"/>
      <c r="AQ1428" s="5"/>
    </row>
    <row r="1429" spans="12:43" s="1" customFormat="1" x14ac:dyDescent="0.3">
      <c r="L1429" s="5"/>
      <c r="AI1429" s="5"/>
      <c r="AJ1429" s="5"/>
      <c r="AK1429" s="5"/>
      <c r="AL1429" s="5"/>
      <c r="AM1429" s="5"/>
      <c r="AN1429" s="5"/>
      <c r="AO1429" s="5"/>
      <c r="AP1429" s="5"/>
      <c r="AQ1429" s="5"/>
    </row>
    <row r="1430" spans="12:43" s="1" customFormat="1" x14ac:dyDescent="0.3">
      <c r="L1430" s="5"/>
      <c r="AI1430" s="5"/>
      <c r="AJ1430" s="5"/>
      <c r="AK1430" s="5"/>
      <c r="AL1430" s="5"/>
      <c r="AM1430" s="5"/>
      <c r="AN1430" s="5"/>
      <c r="AO1430" s="5"/>
      <c r="AP1430" s="5"/>
      <c r="AQ1430" s="5"/>
    </row>
    <row r="1431" spans="12:43" s="1" customFormat="1" x14ac:dyDescent="0.3">
      <c r="L1431" s="5"/>
      <c r="AI1431" s="5"/>
      <c r="AJ1431" s="5"/>
      <c r="AK1431" s="5"/>
      <c r="AL1431" s="5"/>
      <c r="AM1431" s="5"/>
      <c r="AN1431" s="5"/>
      <c r="AO1431" s="5"/>
      <c r="AP1431" s="5"/>
      <c r="AQ1431" s="5"/>
    </row>
    <row r="1432" spans="12:43" s="1" customFormat="1" x14ac:dyDescent="0.3">
      <c r="L1432" s="5"/>
      <c r="AI1432" s="5"/>
      <c r="AJ1432" s="5"/>
      <c r="AK1432" s="5"/>
      <c r="AL1432" s="5"/>
      <c r="AM1432" s="5"/>
      <c r="AN1432" s="5"/>
      <c r="AO1432" s="5"/>
      <c r="AP1432" s="5"/>
      <c r="AQ1432" s="5"/>
    </row>
    <row r="1433" spans="12:43" s="1" customFormat="1" x14ac:dyDescent="0.3">
      <c r="L1433" s="5"/>
      <c r="AI1433" s="5"/>
      <c r="AJ1433" s="5"/>
      <c r="AK1433" s="5"/>
      <c r="AL1433" s="5"/>
      <c r="AM1433" s="5"/>
      <c r="AN1433" s="5"/>
      <c r="AO1433" s="5"/>
      <c r="AP1433" s="5"/>
      <c r="AQ1433" s="5"/>
    </row>
    <row r="1434" spans="12:43" s="1" customFormat="1" x14ac:dyDescent="0.3">
      <c r="L1434" s="5"/>
      <c r="AI1434" s="5"/>
      <c r="AJ1434" s="5"/>
      <c r="AK1434" s="5"/>
      <c r="AL1434" s="5"/>
      <c r="AM1434" s="5"/>
      <c r="AN1434" s="5"/>
      <c r="AO1434" s="5"/>
      <c r="AP1434" s="5"/>
      <c r="AQ1434" s="5"/>
    </row>
    <row r="1435" spans="12:43" s="1" customFormat="1" x14ac:dyDescent="0.3">
      <c r="L1435" s="5"/>
      <c r="AI1435" s="5"/>
      <c r="AJ1435" s="5"/>
      <c r="AK1435" s="5"/>
      <c r="AL1435" s="5"/>
      <c r="AM1435" s="5"/>
      <c r="AN1435" s="5"/>
      <c r="AO1435" s="5"/>
      <c r="AP1435" s="5"/>
      <c r="AQ1435" s="5"/>
    </row>
    <row r="1436" spans="12:43" s="1" customFormat="1" x14ac:dyDescent="0.3">
      <c r="L1436" s="5"/>
      <c r="AI1436" s="5"/>
      <c r="AJ1436" s="5"/>
      <c r="AK1436" s="5"/>
      <c r="AL1436" s="5"/>
      <c r="AM1436" s="5"/>
      <c r="AN1436" s="5"/>
      <c r="AO1436" s="5"/>
      <c r="AP1436" s="5"/>
      <c r="AQ1436" s="5"/>
    </row>
    <row r="1437" spans="12:43" s="1" customFormat="1" x14ac:dyDescent="0.3">
      <c r="L1437" s="5"/>
      <c r="AI1437" s="5"/>
      <c r="AJ1437" s="5"/>
      <c r="AK1437" s="5"/>
      <c r="AL1437" s="5"/>
      <c r="AM1437" s="5"/>
      <c r="AN1437" s="5"/>
      <c r="AO1437" s="5"/>
      <c r="AP1437" s="5"/>
      <c r="AQ1437" s="5"/>
    </row>
    <row r="1438" spans="12:43" s="1" customFormat="1" x14ac:dyDescent="0.3">
      <c r="L1438" s="5"/>
      <c r="AI1438" s="5"/>
      <c r="AJ1438" s="5"/>
      <c r="AK1438" s="5"/>
      <c r="AL1438" s="5"/>
      <c r="AM1438" s="5"/>
      <c r="AN1438" s="5"/>
      <c r="AO1438" s="5"/>
      <c r="AP1438" s="5"/>
      <c r="AQ1438" s="5"/>
    </row>
    <row r="1439" spans="12:43" s="1" customFormat="1" x14ac:dyDescent="0.3">
      <c r="L1439" s="5"/>
      <c r="AI1439" s="5"/>
      <c r="AJ1439" s="5"/>
      <c r="AK1439" s="5"/>
      <c r="AL1439" s="5"/>
      <c r="AM1439" s="5"/>
      <c r="AN1439" s="5"/>
      <c r="AO1439" s="5"/>
      <c r="AP1439" s="5"/>
      <c r="AQ1439" s="5"/>
    </row>
    <row r="1440" spans="12:43" s="1" customFormat="1" x14ac:dyDescent="0.3">
      <c r="L1440" s="5"/>
      <c r="AI1440" s="5"/>
      <c r="AJ1440" s="5"/>
      <c r="AK1440" s="5"/>
      <c r="AL1440" s="5"/>
      <c r="AM1440" s="5"/>
      <c r="AN1440" s="5"/>
      <c r="AO1440" s="5"/>
      <c r="AP1440" s="5"/>
      <c r="AQ1440" s="5"/>
    </row>
    <row r="1441" spans="12:43" s="1" customFormat="1" x14ac:dyDescent="0.3">
      <c r="L1441" s="5"/>
      <c r="AI1441" s="5"/>
      <c r="AJ1441" s="5"/>
      <c r="AK1441" s="5"/>
      <c r="AL1441" s="5"/>
      <c r="AM1441" s="5"/>
      <c r="AN1441" s="5"/>
      <c r="AO1441" s="5"/>
      <c r="AP1441" s="5"/>
      <c r="AQ1441" s="5"/>
    </row>
    <row r="1442" spans="12:43" s="1" customFormat="1" x14ac:dyDescent="0.3">
      <c r="L1442" s="5"/>
      <c r="AI1442" s="5"/>
      <c r="AJ1442" s="5"/>
      <c r="AK1442" s="5"/>
      <c r="AL1442" s="5"/>
      <c r="AM1442" s="5"/>
      <c r="AN1442" s="5"/>
      <c r="AO1442" s="5"/>
      <c r="AP1442" s="5"/>
      <c r="AQ1442" s="5"/>
    </row>
    <row r="1443" spans="12:43" s="1" customFormat="1" x14ac:dyDescent="0.3">
      <c r="L1443" s="5"/>
      <c r="AI1443" s="5"/>
      <c r="AJ1443" s="5"/>
      <c r="AK1443" s="5"/>
      <c r="AL1443" s="5"/>
      <c r="AM1443" s="5"/>
      <c r="AN1443" s="5"/>
      <c r="AO1443" s="5"/>
      <c r="AP1443" s="5"/>
      <c r="AQ1443" s="5"/>
    </row>
    <row r="1444" spans="12:43" s="1" customFormat="1" x14ac:dyDescent="0.3">
      <c r="L1444" s="5"/>
      <c r="AI1444" s="5"/>
      <c r="AJ1444" s="5"/>
      <c r="AK1444" s="5"/>
      <c r="AL1444" s="5"/>
      <c r="AM1444" s="5"/>
      <c r="AN1444" s="5"/>
      <c r="AO1444" s="5"/>
      <c r="AP1444" s="5"/>
      <c r="AQ1444" s="5"/>
    </row>
    <row r="1445" spans="12:43" s="1" customFormat="1" x14ac:dyDescent="0.3">
      <c r="L1445" s="5"/>
      <c r="AI1445" s="5"/>
      <c r="AJ1445" s="5"/>
      <c r="AK1445" s="5"/>
      <c r="AL1445" s="5"/>
      <c r="AM1445" s="5"/>
      <c r="AN1445" s="5"/>
      <c r="AO1445" s="5"/>
      <c r="AP1445" s="5"/>
      <c r="AQ1445" s="5"/>
    </row>
    <row r="1446" spans="12:43" s="1" customFormat="1" x14ac:dyDescent="0.3">
      <c r="L1446" s="5"/>
      <c r="AI1446" s="5"/>
      <c r="AJ1446" s="5"/>
      <c r="AK1446" s="5"/>
      <c r="AL1446" s="5"/>
      <c r="AM1446" s="5"/>
      <c r="AN1446" s="5"/>
      <c r="AO1446" s="5"/>
      <c r="AP1446" s="5"/>
      <c r="AQ1446" s="5"/>
    </row>
    <row r="1447" spans="12:43" s="1" customFormat="1" x14ac:dyDescent="0.3">
      <c r="L1447" s="5"/>
      <c r="AI1447" s="5"/>
      <c r="AJ1447" s="5"/>
      <c r="AK1447" s="5"/>
      <c r="AL1447" s="5"/>
      <c r="AM1447" s="5"/>
      <c r="AN1447" s="5"/>
      <c r="AO1447" s="5"/>
      <c r="AP1447" s="5"/>
      <c r="AQ1447" s="5"/>
    </row>
    <row r="1448" spans="12:43" s="1" customFormat="1" x14ac:dyDescent="0.3">
      <c r="L1448" s="5"/>
      <c r="AI1448" s="5"/>
      <c r="AJ1448" s="5"/>
      <c r="AK1448" s="5"/>
      <c r="AL1448" s="5"/>
      <c r="AM1448" s="5"/>
      <c r="AN1448" s="5"/>
      <c r="AO1448" s="5"/>
      <c r="AP1448" s="5"/>
      <c r="AQ1448" s="5"/>
    </row>
    <row r="1449" spans="12:43" s="1" customFormat="1" x14ac:dyDescent="0.3">
      <c r="L1449" s="5"/>
      <c r="AI1449" s="5"/>
      <c r="AJ1449" s="5"/>
      <c r="AK1449" s="5"/>
      <c r="AL1449" s="5"/>
      <c r="AM1449" s="5"/>
      <c r="AN1449" s="5"/>
      <c r="AO1449" s="5"/>
      <c r="AP1449" s="5"/>
      <c r="AQ1449" s="5"/>
    </row>
    <row r="1450" spans="12:43" s="1" customFormat="1" x14ac:dyDescent="0.3">
      <c r="L1450" s="5"/>
      <c r="AI1450" s="5"/>
      <c r="AJ1450" s="5"/>
      <c r="AK1450" s="5"/>
      <c r="AL1450" s="5"/>
      <c r="AM1450" s="5"/>
      <c r="AN1450" s="5"/>
      <c r="AO1450" s="5"/>
      <c r="AP1450" s="5"/>
      <c r="AQ1450" s="5"/>
    </row>
    <row r="1451" spans="12:43" s="1" customFormat="1" x14ac:dyDescent="0.3">
      <c r="L1451" s="5"/>
      <c r="AI1451" s="5"/>
      <c r="AJ1451" s="5"/>
      <c r="AK1451" s="5"/>
      <c r="AL1451" s="5"/>
      <c r="AM1451" s="5"/>
      <c r="AN1451" s="5"/>
      <c r="AO1451" s="5"/>
      <c r="AP1451" s="5"/>
      <c r="AQ1451" s="5"/>
    </row>
    <row r="1452" spans="12:43" s="1" customFormat="1" x14ac:dyDescent="0.3">
      <c r="L1452" s="5"/>
      <c r="AI1452" s="5"/>
      <c r="AJ1452" s="5"/>
      <c r="AK1452" s="5"/>
      <c r="AL1452" s="5"/>
      <c r="AM1452" s="5"/>
      <c r="AN1452" s="5"/>
      <c r="AO1452" s="5"/>
      <c r="AP1452" s="5"/>
      <c r="AQ1452" s="5"/>
    </row>
    <row r="1453" spans="12:43" s="1" customFormat="1" x14ac:dyDescent="0.3">
      <c r="L1453" s="5"/>
      <c r="AI1453" s="5"/>
      <c r="AJ1453" s="5"/>
      <c r="AK1453" s="5"/>
      <c r="AL1453" s="5"/>
      <c r="AM1453" s="5"/>
      <c r="AN1453" s="5"/>
      <c r="AO1453" s="5"/>
      <c r="AP1453" s="5"/>
      <c r="AQ1453" s="5"/>
    </row>
    <row r="1454" spans="12:43" s="1" customFormat="1" x14ac:dyDescent="0.3">
      <c r="L1454" s="5"/>
      <c r="AI1454" s="5"/>
      <c r="AJ1454" s="5"/>
      <c r="AK1454" s="5"/>
      <c r="AL1454" s="5"/>
      <c r="AM1454" s="5"/>
      <c r="AN1454" s="5"/>
      <c r="AO1454" s="5"/>
      <c r="AP1454" s="5"/>
      <c r="AQ1454" s="5"/>
    </row>
    <row r="1455" spans="12:43" s="1" customFormat="1" x14ac:dyDescent="0.3">
      <c r="L1455" s="5"/>
      <c r="AI1455" s="5"/>
      <c r="AJ1455" s="5"/>
      <c r="AK1455" s="5"/>
      <c r="AL1455" s="5"/>
      <c r="AM1455" s="5"/>
      <c r="AN1455" s="5"/>
      <c r="AO1455" s="5"/>
      <c r="AP1455" s="5"/>
      <c r="AQ1455" s="5"/>
    </row>
    <row r="1456" spans="12:43" s="1" customFormat="1" x14ac:dyDescent="0.3">
      <c r="L1456" s="5"/>
      <c r="AI1456" s="5"/>
      <c r="AJ1456" s="5"/>
      <c r="AK1456" s="5"/>
      <c r="AL1456" s="5"/>
      <c r="AM1456" s="5"/>
      <c r="AN1456" s="5"/>
      <c r="AO1456" s="5"/>
      <c r="AP1456" s="5"/>
      <c r="AQ1456" s="5"/>
    </row>
    <row r="1457" spans="12:43" s="1" customFormat="1" x14ac:dyDescent="0.3">
      <c r="L1457" s="5"/>
      <c r="AI1457" s="5"/>
      <c r="AJ1457" s="5"/>
      <c r="AK1457" s="5"/>
      <c r="AL1457" s="5"/>
      <c r="AM1457" s="5"/>
      <c r="AN1457" s="5"/>
      <c r="AO1457" s="5"/>
      <c r="AP1457" s="5"/>
      <c r="AQ1457" s="5"/>
    </row>
    <row r="1458" spans="12:43" s="1" customFormat="1" x14ac:dyDescent="0.3">
      <c r="L1458" s="5"/>
      <c r="AI1458" s="5"/>
      <c r="AJ1458" s="5"/>
      <c r="AK1458" s="5"/>
      <c r="AL1458" s="5"/>
      <c r="AM1458" s="5"/>
      <c r="AN1458" s="5"/>
      <c r="AO1458" s="5"/>
      <c r="AP1458" s="5"/>
      <c r="AQ1458" s="5"/>
    </row>
    <row r="1459" spans="12:43" s="1" customFormat="1" x14ac:dyDescent="0.3">
      <c r="L1459" s="5"/>
      <c r="AI1459" s="5"/>
      <c r="AJ1459" s="5"/>
      <c r="AK1459" s="5"/>
      <c r="AL1459" s="5"/>
      <c r="AM1459" s="5"/>
      <c r="AN1459" s="5"/>
      <c r="AO1459" s="5"/>
      <c r="AP1459" s="5"/>
      <c r="AQ1459" s="5"/>
    </row>
    <row r="1460" spans="12:43" s="1" customFormat="1" x14ac:dyDescent="0.3">
      <c r="L1460" s="5"/>
      <c r="AI1460" s="5"/>
      <c r="AJ1460" s="5"/>
      <c r="AK1460" s="5"/>
      <c r="AL1460" s="5"/>
      <c r="AM1460" s="5"/>
      <c r="AN1460" s="5"/>
      <c r="AO1460" s="5"/>
      <c r="AP1460" s="5"/>
      <c r="AQ1460" s="5"/>
    </row>
    <row r="1461" spans="12:43" s="1" customFormat="1" x14ac:dyDescent="0.3">
      <c r="L1461" s="5"/>
      <c r="AI1461" s="5"/>
      <c r="AJ1461" s="5"/>
      <c r="AK1461" s="5"/>
      <c r="AL1461" s="5"/>
      <c r="AM1461" s="5"/>
      <c r="AN1461" s="5"/>
      <c r="AO1461" s="5"/>
      <c r="AP1461" s="5"/>
      <c r="AQ1461" s="5"/>
    </row>
    <row r="1462" spans="12:43" s="1" customFormat="1" x14ac:dyDescent="0.3">
      <c r="L1462" s="5"/>
      <c r="AI1462" s="5"/>
      <c r="AJ1462" s="5"/>
      <c r="AK1462" s="5"/>
      <c r="AL1462" s="5"/>
      <c r="AM1462" s="5"/>
      <c r="AN1462" s="5"/>
      <c r="AO1462" s="5"/>
      <c r="AP1462" s="5"/>
      <c r="AQ1462" s="5"/>
    </row>
    <row r="1463" spans="12:43" s="1" customFormat="1" x14ac:dyDescent="0.3">
      <c r="L1463" s="5"/>
      <c r="AI1463" s="5"/>
      <c r="AJ1463" s="5"/>
      <c r="AK1463" s="5"/>
      <c r="AL1463" s="5"/>
      <c r="AM1463" s="5"/>
      <c r="AN1463" s="5"/>
      <c r="AO1463" s="5"/>
      <c r="AP1463" s="5"/>
      <c r="AQ1463" s="5"/>
    </row>
    <row r="1464" spans="12:43" s="1" customFormat="1" x14ac:dyDescent="0.3">
      <c r="L1464" s="5"/>
      <c r="AI1464" s="5"/>
      <c r="AJ1464" s="5"/>
      <c r="AK1464" s="5"/>
      <c r="AL1464" s="5"/>
      <c r="AM1464" s="5"/>
      <c r="AN1464" s="5"/>
      <c r="AO1464" s="5"/>
      <c r="AP1464" s="5"/>
      <c r="AQ1464" s="5"/>
    </row>
    <row r="1465" spans="12:43" s="1" customFormat="1" x14ac:dyDescent="0.3">
      <c r="L1465" s="5"/>
      <c r="AI1465" s="5"/>
      <c r="AJ1465" s="5"/>
      <c r="AK1465" s="5"/>
      <c r="AL1465" s="5"/>
      <c r="AM1465" s="5"/>
      <c r="AN1465" s="5"/>
      <c r="AO1465" s="5"/>
      <c r="AP1465" s="5"/>
      <c r="AQ1465" s="5"/>
    </row>
    <row r="1466" spans="12:43" s="1" customFormat="1" x14ac:dyDescent="0.3">
      <c r="L1466" s="5"/>
      <c r="AI1466" s="5"/>
      <c r="AJ1466" s="5"/>
      <c r="AK1466" s="5"/>
      <c r="AL1466" s="5"/>
      <c r="AM1466" s="5"/>
      <c r="AN1466" s="5"/>
      <c r="AO1466" s="5"/>
      <c r="AP1466" s="5"/>
      <c r="AQ1466" s="5"/>
    </row>
    <row r="1467" spans="12:43" s="1" customFormat="1" x14ac:dyDescent="0.3">
      <c r="L1467" s="5"/>
      <c r="AI1467" s="5"/>
      <c r="AJ1467" s="5"/>
      <c r="AK1467" s="5"/>
      <c r="AL1467" s="5"/>
      <c r="AM1467" s="5"/>
      <c r="AN1467" s="5"/>
      <c r="AO1467" s="5"/>
      <c r="AP1467" s="5"/>
      <c r="AQ1467" s="5"/>
    </row>
    <row r="1468" spans="12:43" s="1" customFormat="1" x14ac:dyDescent="0.3">
      <c r="L1468" s="5"/>
      <c r="AI1468" s="5"/>
      <c r="AJ1468" s="5"/>
      <c r="AK1468" s="5"/>
      <c r="AL1468" s="5"/>
      <c r="AM1468" s="5"/>
      <c r="AN1468" s="5"/>
      <c r="AO1468" s="5"/>
      <c r="AP1468" s="5"/>
      <c r="AQ1468" s="5"/>
    </row>
    <row r="1469" spans="12:43" s="1" customFormat="1" x14ac:dyDescent="0.3">
      <c r="L1469" s="5"/>
      <c r="AI1469" s="5"/>
      <c r="AJ1469" s="5"/>
      <c r="AK1469" s="5"/>
      <c r="AL1469" s="5"/>
      <c r="AM1469" s="5"/>
      <c r="AN1469" s="5"/>
      <c r="AO1469" s="5"/>
      <c r="AP1469" s="5"/>
      <c r="AQ1469" s="5"/>
    </row>
    <row r="1470" spans="12:43" s="1" customFormat="1" x14ac:dyDescent="0.3">
      <c r="L1470" s="5"/>
      <c r="AI1470" s="5"/>
      <c r="AJ1470" s="5"/>
      <c r="AK1470" s="5"/>
      <c r="AL1470" s="5"/>
      <c r="AM1470" s="5"/>
      <c r="AN1470" s="5"/>
      <c r="AO1470" s="5"/>
      <c r="AP1470" s="5"/>
      <c r="AQ1470" s="5"/>
    </row>
    <row r="1471" spans="12:43" s="1" customFormat="1" x14ac:dyDescent="0.3">
      <c r="L1471" s="5"/>
      <c r="AI1471" s="5"/>
      <c r="AJ1471" s="5"/>
      <c r="AK1471" s="5"/>
      <c r="AL1471" s="5"/>
      <c r="AM1471" s="5"/>
      <c r="AN1471" s="5"/>
      <c r="AO1471" s="5"/>
      <c r="AP1471" s="5"/>
      <c r="AQ1471" s="5"/>
    </row>
    <row r="1472" spans="12:43" s="1" customFormat="1" x14ac:dyDescent="0.3">
      <c r="L1472" s="5"/>
      <c r="AI1472" s="5"/>
      <c r="AJ1472" s="5"/>
      <c r="AK1472" s="5"/>
      <c r="AL1472" s="5"/>
      <c r="AM1472" s="5"/>
      <c r="AN1472" s="5"/>
      <c r="AO1472" s="5"/>
      <c r="AP1472" s="5"/>
      <c r="AQ1472" s="5"/>
    </row>
    <row r="1473" spans="12:43" s="1" customFormat="1" x14ac:dyDescent="0.3">
      <c r="L1473" s="5"/>
      <c r="AI1473" s="5"/>
      <c r="AJ1473" s="5"/>
      <c r="AK1473" s="5"/>
      <c r="AL1473" s="5"/>
      <c r="AM1473" s="5"/>
      <c r="AN1473" s="5"/>
      <c r="AO1473" s="5"/>
      <c r="AP1473" s="5"/>
      <c r="AQ1473" s="5"/>
    </row>
    <row r="1474" spans="12:43" s="1" customFormat="1" x14ac:dyDescent="0.3">
      <c r="L1474" s="5"/>
      <c r="AI1474" s="5"/>
      <c r="AJ1474" s="5"/>
      <c r="AK1474" s="5"/>
      <c r="AL1474" s="5"/>
      <c r="AM1474" s="5"/>
      <c r="AN1474" s="5"/>
      <c r="AO1474" s="5"/>
      <c r="AP1474" s="5"/>
      <c r="AQ1474" s="5"/>
    </row>
    <row r="1475" spans="12:43" s="1" customFormat="1" x14ac:dyDescent="0.3">
      <c r="L1475" s="5"/>
      <c r="AI1475" s="5"/>
      <c r="AJ1475" s="5"/>
      <c r="AK1475" s="5"/>
      <c r="AL1475" s="5"/>
      <c r="AM1475" s="5"/>
      <c r="AN1475" s="5"/>
      <c r="AO1475" s="5"/>
      <c r="AP1475" s="5"/>
      <c r="AQ1475" s="5"/>
    </row>
    <row r="1476" spans="12:43" s="1" customFormat="1" x14ac:dyDescent="0.3">
      <c r="L1476" s="5"/>
      <c r="AI1476" s="5"/>
      <c r="AJ1476" s="5"/>
      <c r="AK1476" s="5"/>
      <c r="AL1476" s="5"/>
      <c r="AM1476" s="5"/>
      <c r="AN1476" s="5"/>
      <c r="AO1476" s="5"/>
      <c r="AP1476" s="5"/>
      <c r="AQ1476" s="5"/>
    </row>
    <row r="1477" spans="12:43" s="1" customFormat="1" x14ac:dyDescent="0.3">
      <c r="L1477" s="5"/>
      <c r="AI1477" s="5"/>
      <c r="AJ1477" s="5"/>
      <c r="AK1477" s="5"/>
      <c r="AL1477" s="5"/>
      <c r="AM1477" s="5"/>
      <c r="AN1477" s="5"/>
      <c r="AO1477" s="5"/>
      <c r="AP1477" s="5"/>
      <c r="AQ1477" s="5"/>
    </row>
    <row r="1478" spans="12:43" s="1" customFormat="1" x14ac:dyDescent="0.3">
      <c r="L1478" s="5"/>
      <c r="AI1478" s="5"/>
      <c r="AJ1478" s="5"/>
      <c r="AK1478" s="5"/>
      <c r="AL1478" s="5"/>
      <c r="AM1478" s="5"/>
      <c r="AN1478" s="5"/>
      <c r="AO1478" s="5"/>
      <c r="AP1478" s="5"/>
      <c r="AQ1478" s="5"/>
    </row>
    <row r="1479" spans="12:43" s="1" customFormat="1" x14ac:dyDescent="0.3">
      <c r="L1479" s="5"/>
      <c r="AI1479" s="5"/>
      <c r="AJ1479" s="5"/>
      <c r="AK1479" s="5"/>
      <c r="AL1479" s="5"/>
      <c r="AM1479" s="5"/>
      <c r="AN1479" s="5"/>
      <c r="AO1479" s="5"/>
      <c r="AP1479" s="5"/>
      <c r="AQ1479" s="5"/>
    </row>
    <row r="1480" spans="12:43" s="1" customFormat="1" x14ac:dyDescent="0.3">
      <c r="L1480" s="5"/>
      <c r="AI1480" s="5"/>
      <c r="AJ1480" s="5"/>
      <c r="AK1480" s="5"/>
      <c r="AL1480" s="5"/>
      <c r="AM1480" s="5"/>
      <c r="AN1480" s="5"/>
      <c r="AO1480" s="5"/>
      <c r="AP1480" s="5"/>
      <c r="AQ1480" s="5"/>
    </row>
    <row r="1481" spans="12:43" s="1" customFormat="1" x14ac:dyDescent="0.3">
      <c r="L1481" s="5"/>
      <c r="AI1481" s="5"/>
      <c r="AJ1481" s="5"/>
      <c r="AK1481" s="5"/>
      <c r="AL1481" s="5"/>
      <c r="AM1481" s="5"/>
      <c r="AN1481" s="5"/>
      <c r="AO1481" s="5"/>
      <c r="AP1481" s="5"/>
      <c r="AQ1481" s="5"/>
    </row>
    <row r="1482" spans="12:43" s="1" customFormat="1" x14ac:dyDescent="0.3">
      <c r="L1482" s="5"/>
      <c r="AI1482" s="5"/>
      <c r="AJ1482" s="5"/>
      <c r="AK1482" s="5"/>
      <c r="AL1482" s="5"/>
      <c r="AM1482" s="5"/>
      <c r="AN1482" s="5"/>
      <c r="AO1482" s="5"/>
      <c r="AP1482" s="5"/>
      <c r="AQ1482" s="5"/>
    </row>
    <row r="1483" spans="12:43" s="1" customFormat="1" x14ac:dyDescent="0.3">
      <c r="L1483" s="5"/>
      <c r="AI1483" s="5"/>
      <c r="AJ1483" s="5"/>
      <c r="AK1483" s="5"/>
      <c r="AL1483" s="5"/>
      <c r="AM1483" s="5"/>
      <c r="AN1483" s="5"/>
      <c r="AO1483" s="5"/>
      <c r="AP1483" s="5"/>
      <c r="AQ1483" s="5"/>
    </row>
    <row r="1484" spans="12:43" s="1" customFormat="1" x14ac:dyDescent="0.3">
      <c r="L1484" s="5"/>
      <c r="AI1484" s="5"/>
      <c r="AJ1484" s="5"/>
      <c r="AK1484" s="5"/>
      <c r="AL1484" s="5"/>
      <c r="AM1484" s="5"/>
      <c r="AN1484" s="5"/>
      <c r="AO1484" s="5"/>
      <c r="AP1484" s="5"/>
      <c r="AQ1484" s="5"/>
    </row>
    <row r="1485" spans="12:43" s="1" customFormat="1" x14ac:dyDescent="0.3">
      <c r="L1485" s="5"/>
      <c r="AI1485" s="5"/>
      <c r="AJ1485" s="5"/>
      <c r="AK1485" s="5"/>
      <c r="AL1485" s="5"/>
      <c r="AM1485" s="5"/>
      <c r="AN1485" s="5"/>
      <c r="AO1485" s="5"/>
      <c r="AP1485" s="5"/>
      <c r="AQ1485" s="5"/>
    </row>
    <row r="1486" spans="12:43" s="1" customFormat="1" x14ac:dyDescent="0.3">
      <c r="L1486" s="5"/>
      <c r="AI1486" s="5"/>
      <c r="AJ1486" s="5"/>
      <c r="AK1486" s="5"/>
      <c r="AL1486" s="5"/>
      <c r="AM1486" s="5"/>
      <c r="AN1486" s="5"/>
      <c r="AO1486" s="5"/>
      <c r="AP1486" s="5"/>
      <c r="AQ1486" s="5"/>
    </row>
    <row r="1487" spans="12:43" s="1" customFormat="1" x14ac:dyDescent="0.3">
      <c r="L1487" s="5"/>
      <c r="AI1487" s="5"/>
      <c r="AJ1487" s="5"/>
      <c r="AK1487" s="5"/>
      <c r="AL1487" s="5"/>
      <c r="AM1487" s="5"/>
      <c r="AN1487" s="5"/>
      <c r="AO1487" s="5"/>
      <c r="AP1487" s="5"/>
      <c r="AQ1487" s="5"/>
    </row>
    <row r="1488" spans="12:43" s="1" customFormat="1" x14ac:dyDescent="0.3">
      <c r="L1488" s="5"/>
      <c r="AI1488" s="5"/>
      <c r="AJ1488" s="5"/>
      <c r="AK1488" s="5"/>
      <c r="AL1488" s="5"/>
      <c r="AM1488" s="5"/>
      <c r="AN1488" s="5"/>
      <c r="AO1488" s="5"/>
      <c r="AP1488" s="5"/>
      <c r="AQ1488" s="5"/>
    </row>
    <row r="1489" spans="12:43" s="1" customFormat="1" x14ac:dyDescent="0.3">
      <c r="L1489" s="5"/>
      <c r="AI1489" s="5"/>
      <c r="AJ1489" s="5"/>
      <c r="AK1489" s="5"/>
      <c r="AL1489" s="5"/>
      <c r="AM1489" s="5"/>
      <c r="AN1489" s="5"/>
      <c r="AO1489" s="5"/>
      <c r="AP1489" s="5"/>
      <c r="AQ1489" s="5"/>
    </row>
    <row r="1490" spans="12:43" s="1" customFormat="1" x14ac:dyDescent="0.3">
      <c r="L1490" s="5"/>
      <c r="AI1490" s="5"/>
      <c r="AJ1490" s="5"/>
      <c r="AK1490" s="5"/>
      <c r="AL1490" s="5"/>
      <c r="AM1490" s="5"/>
      <c r="AN1490" s="5"/>
      <c r="AO1490" s="5"/>
      <c r="AP1490" s="5"/>
      <c r="AQ1490" s="5"/>
    </row>
    <row r="1491" spans="12:43" s="1" customFormat="1" x14ac:dyDescent="0.3">
      <c r="L1491" s="5"/>
      <c r="AI1491" s="5"/>
      <c r="AJ1491" s="5"/>
      <c r="AK1491" s="5"/>
      <c r="AL1491" s="5"/>
      <c r="AM1491" s="5"/>
      <c r="AN1491" s="5"/>
      <c r="AO1491" s="5"/>
      <c r="AP1491" s="5"/>
      <c r="AQ1491" s="5"/>
    </row>
    <row r="1492" spans="12:43" s="1" customFormat="1" x14ac:dyDescent="0.3">
      <c r="L1492" s="5"/>
      <c r="AI1492" s="5"/>
      <c r="AJ1492" s="5"/>
      <c r="AK1492" s="5"/>
      <c r="AL1492" s="5"/>
      <c r="AM1492" s="5"/>
      <c r="AN1492" s="5"/>
      <c r="AO1492" s="5"/>
      <c r="AP1492" s="5"/>
      <c r="AQ1492" s="5"/>
    </row>
    <row r="1493" spans="12:43" s="1" customFormat="1" x14ac:dyDescent="0.3">
      <c r="L1493" s="5"/>
      <c r="AI1493" s="5"/>
      <c r="AJ1493" s="5"/>
      <c r="AK1493" s="5"/>
      <c r="AL1493" s="5"/>
      <c r="AM1493" s="5"/>
      <c r="AN1493" s="5"/>
      <c r="AO1493" s="5"/>
      <c r="AP1493" s="5"/>
      <c r="AQ1493" s="5"/>
    </row>
    <row r="1494" spans="12:43" s="1" customFormat="1" x14ac:dyDescent="0.3">
      <c r="L1494" s="5"/>
      <c r="AI1494" s="5"/>
      <c r="AJ1494" s="5"/>
      <c r="AK1494" s="5"/>
      <c r="AL1494" s="5"/>
      <c r="AM1494" s="5"/>
      <c r="AN1494" s="5"/>
      <c r="AO1494" s="5"/>
      <c r="AP1494" s="5"/>
      <c r="AQ1494" s="5"/>
    </row>
    <row r="1495" spans="12:43" s="1" customFormat="1" x14ac:dyDescent="0.3">
      <c r="L1495" s="5"/>
      <c r="AI1495" s="5"/>
      <c r="AJ1495" s="5"/>
      <c r="AK1495" s="5"/>
      <c r="AL1495" s="5"/>
      <c r="AM1495" s="5"/>
      <c r="AN1495" s="5"/>
      <c r="AO1495" s="5"/>
      <c r="AP1495" s="5"/>
      <c r="AQ1495" s="5"/>
    </row>
    <row r="1496" spans="12:43" s="1" customFormat="1" x14ac:dyDescent="0.3">
      <c r="L1496" s="5"/>
      <c r="AI1496" s="5"/>
      <c r="AJ1496" s="5"/>
      <c r="AK1496" s="5"/>
      <c r="AL1496" s="5"/>
      <c r="AM1496" s="5"/>
      <c r="AN1496" s="5"/>
      <c r="AO1496" s="5"/>
      <c r="AP1496" s="5"/>
      <c r="AQ1496" s="5"/>
    </row>
    <row r="1497" spans="12:43" s="1" customFormat="1" x14ac:dyDescent="0.3">
      <c r="L1497" s="5"/>
      <c r="AI1497" s="5"/>
      <c r="AJ1497" s="5"/>
      <c r="AK1497" s="5"/>
      <c r="AL1497" s="5"/>
      <c r="AM1497" s="5"/>
      <c r="AN1497" s="5"/>
      <c r="AO1497" s="5"/>
      <c r="AP1497" s="5"/>
      <c r="AQ1497" s="5"/>
    </row>
    <row r="1498" spans="12:43" s="1" customFormat="1" x14ac:dyDescent="0.3">
      <c r="L1498" s="5"/>
      <c r="AI1498" s="5"/>
      <c r="AJ1498" s="5"/>
      <c r="AK1498" s="5"/>
      <c r="AL1498" s="5"/>
      <c r="AM1498" s="5"/>
      <c r="AN1498" s="5"/>
      <c r="AO1498" s="5"/>
      <c r="AP1498" s="5"/>
      <c r="AQ1498" s="5"/>
    </row>
    <row r="1499" spans="12:43" s="1" customFormat="1" x14ac:dyDescent="0.3">
      <c r="L1499" s="5"/>
      <c r="AI1499" s="5"/>
      <c r="AJ1499" s="5"/>
      <c r="AK1499" s="5"/>
      <c r="AL1499" s="5"/>
      <c r="AM1499" s="5"/>
      <c r="AN1499" s="5"/>
      <c r="AO1499" s="5"/>
      <c r="AP1499" s="5"/>
      <c r="AQ1499" s="5"/>
    </row>
    <row r="1500" spans="12:43" s="1" customFormat="1" x14ac:dyDescent="0.3">
      <c r="L1500" s="5"/>
      <c r="AI1500" s="5"/>
      <c r="AJ1500" s="5"/>
      <c r="AK1500" s="5"/>
      <c r="AL1500" s="5"/>
      <c r="AM1500" s="5"/>
      <c r="AN1500" s="5"/>
      <c r="AO1500" s="5"/>
      <c r="AP1500" s="5"/>
      <c r="AQ1500" s="5"/>
    </row>
    <row r="1501" spans="12:43" s="1" customFormat="1" x14ac:dyDescent="0.3">
      <c r="L1501" s="5"/>
      <c r="AI1501" s="5"/>
      <c r="AJ1501" s="5"/>
      <c r="AK1501" s="5"/>
      <c r="AL1501" s="5"/>
      <c r="AM1501" s="5"/>
      <c r="AN1501" s="5"/>
      <c r="AO1501" s="5"/>
      <c r="AP1501" s="5"/>
      <c r="AQ1501" s="5"/>
    </row>
    <row r="1502" spans="12:43" s="1" customFormat="1" x14ac:dyDescent="0.3">
      <c r="L1502" s="5"/>
      <c r="AI1502" s="5"/>
      <c r="AJ1502" s="5"/>
      <c r="AK1502" s="5"/>
      <c r="AL1502" s="5"/>
      <c r="AM1502" s="5"/>
      <c r="AN1502" s="5"/>
      <c r="AO1502" s="5"/>
      <c r="AP1502" s="5"/>
      <c r="AQ1502" s="5"/>
    </row>
    <row r="1503" spans="12:43" s="1" customFormat="1" x14ac:dyDescent="0.3">
      <c r="L1503" s="5"/>
      <c r="AI1503" s="5"/>
      <c r="AJ1503" s="5"/>
      <c r="AK1503" s="5"/>
      <c r="AL1503" s="5"/>
      <c r="AM1503" s="5"/>
      <c r="AN1503" s="5"/>
      <c r="AO1503" s="5"/>
      <c r="AP1503" s="5"/>
      <c r="AQ1503" s="5"/>
    </row>
    <row r="1504" spans="12:43" s="1" customFormat="1" x14ac:dyDescent="0.3">
      <c r="L1504" s="5"/>
      <c r="AI1504" s="5"/>
      <c r="AJ1504" s="5"/>
      <c r="AK1504" s="5"/>
      <c r="AL1504" s="5"/>
      <c r="AM1504" s="5"/>
      <c r="AN1504" s="5"/>
      <c r="AO1504" s="5"/>
      <c r="AP1504" s="5"/>
      <c r="AQ1504" s="5"/>
    </row>
    <row r="1505" spans="12:43" s="1" customFormat="1" x14ac:dyDescent="0.3">
      <c r="L1505" s="5"/>
      <c r="AI1505" s="5"/>
      <c r="AJ1505" s="5"/>
      <c r="AK1505" s="5"/>
      <c r="AL1505" s="5"/>
      <c r="AM1505" s="5"/>
      <c r="AN1505" s="5"/>
      <c r="AO1505" s="5"/>
      <c r="AP1505" s="5"/>
      <c r="AQ1505" s="5"/>
    </row>
    <row r="1506" spans="12:43" s="1" customFormat="1" x14ac:dyDescent="0.3">
      <c r="L1506" s="5"/>
      <c r="AI1506" s="5"/>
      <c r="AJ1506" s="5"/>
      <c r="AK1506" s="5"/>
      <c r="AL1506" s="5"/>
      <c r="AM1506" s="5"/>
      <c r="AN1506" s="5"/>
      <c r="AO1506" s="5"/>
      <c r="AP1506" s="5"/>
      <c r="AQ1506" s="5"/>
    </row>
    <row r="1507" spans="12:43" s="1" customFormat="1" x14ac:dyDescent="0.3">
      <c r="L1507" s="5"/>
      <c r="AI1507" s="5"/>
      <c r="AJ1507" s="5"/>
      <c r="AK1507" s="5"/>
      <c r="AL1507" s="5"/>
      <c r="AM1507" s="5"/>
      <c r="AN1507" s="5"/>
      <c r="AO1507" s="5"/>
      <c r="AP1507" s="5"/>
      <c r="AQ1507" s="5"/>
    </row>
    <row r="1508" spans="12:43" s="1" customFormat="1" x14ac:dyDescent="0.3">
      <c r="L1508" s="5"/>
      <c r="AI1508" s="5"/>
      <c r="AJ1508" s="5"/>
      <c r="AK1508" s="5"/>
      <c r="AL1508" s="5"/>
      <c r="AM1508" s="5"/>
      <c r="AN1508" s="5"/>
      <c r="AO1508" s="5"/>
      <c r="AP1508" s="5"/>
      <c r="AQ1508" s="5"/>
    </row>
    <row r="1509" spans="12:43" s="1" customFormat="1" x14ac:dyDescent="0.3">
      <c r="L1509" s="5"/>
      <c r="AI1509" s="5"/>
      <c r="AJ1509" s="5"/>
      <c r="AK1509" s="5"/>
      <c r="AL1509" s="5"/>
      <c r="AM1509" s="5"/>
      <c r="AN1509" s="5"/>
      <c r="AO1509" s="5"/>
      <c r="AP1509" s="5"/>
      <c r="AQ1509" s="5"/>
    </row>
    <row r="1510" spans="12:43" s="1" customFormat="1" x14ac:dyDescent="0.3">
      <c r="L1510" s="5"/>
      <c r="AI1510" s="5"/>
      <c r="AJ1510" s="5"/>
      <c r="AK1510" s="5"/>
      <c r="AL1510" s="5"/>
      <c r="AM1510" s="5"/>
      <c r="AN1510" s="5"/>
      <c r="AO1510" s="5"/>
      <c r="AP1510" s="5"/>
      <c r="AQ1510" s="5"/>
    </row>
    <row r="1511" spans="12:43" s="1" customFormat="1" x14ac:dyDescent="0.3">
      <c r="L1511" s="5"/>
      <c r="AI1511" s="5"/>
      <c r="AJ1511" s="5"/>
      <c r="AK1511" s="5"/>
      <c r="AL1511" s="5"/>
      <c r="AM1511" s="5"/>
      <c r="AN1511" s="5"/>
      <c r="AO1511" s="5"/>
      <c r="AP1511" s="5"/>
      <c r="AQ1511" s="5"/>
    </row>
    <row r="1512" spans="12:43" s="1" customFormat="1" x14ac:dyDescent="0.3">
      <c r="L1512" s="5"/>
      <c r="AI1512" s="5"/>
      <c r="AJ1512" s="5"/>
      <c r="AK1512" s="5"/>
      <c r="AL1512" s="5"/>
      <c r="AM1512" s="5"/>
      <c r="AN1512" s="5"/>
      <c r="AO1512" s="5"/>
      <c r="AP1512" s="5"/>
      <c r="AQ1512" s="5"/>
    </row>
    <row r="1513" spans="12:43" s="1" customFormat="1" x14ac:dyDescent="0.3">
      <c r="L1513" s="5"/>
      <c r="AI1513" s="5"/>
      <c r="AJ1513" s="5"/>
      <c r="AK1513" s="5"/>
      <c r="AL1513" s="5"/>
      <c r="AM1513" s="5"/>
      <c r="AN1513" s="5"/>
      <c r="AO1513" s="5"/>
      <c r="AP1513" s="5"/>
      <c r="AQ1513" s="5"/>
    </row>
    <row r="1514" spans="12:43" s="1" customFormat="1" x14ac:dyDescent="0.3">
      <c r="L1514" s="5"/>
      <c r="AI1514" s="5"/>
      <c r="AJ1514" s="5"/>
      <c r="AK1514" s="5"/>
      <c r="AL1514" s="5"/>
      <c r="AM1514" s="5"/>
      <c r="AN1514" s="5"/>
      <c r="AO1514" s="5"/>
      <c r="AP1514" s="5"/>
      <c r="AQ1514" s="5"/>
    </row>
    <row r="1515" spans="12:43" s="1" customFormat="1" x14ac:dyDescent="0.3">
      <c r="L1515" s="5"/>
      <c r="AI1515" s="5"/>
      <c r="AJ1515" s="5"/>
      <c r="AK1515" s="5"/>
      <c r="AL1515" s="5"/>
      <c r="AM1515" s="5"/>
      <c r="AN1515" s="5"/>
      <c r="AO1515" s="5"/>
      <c r="AP1515" s="5"/>
      <c r="AQ1515" s="5"/>
    </row>
    <row r="1516" spans="12:43" s="1" customFormat="1" x14ac:dyDescent="0.3">
      <c r="L1516" s="5"/>
      <c r="AI1516" s="5"/>
      <c r="AJ1516" s="5"/>
      <c r="AK1516" s="5"/>
      <c r="AL1516" s="5"/>
      <c r="AM1516" s="5"/>
      <c r="AN1516" s="5"/>
      <c r="AO1516" s="5"/>
      <c r="AP1516" s="5"/>
      <c r="AQ1516" s="5"/>
    </row>
    <row r="1517" spans="12:43" s="1" customFormat="1" x14ac:dyDescent="0.3">
      <c r="L1517" s="5"/>
      <c r="AI1517" s="5"/>
      <c r="AJ1517" s="5"/>
      <c r="AK1517" s="5"/>
      <c r="AL1517" s="5"/>
      <c r="AM1517" s="5"/>
      <c r="AN1517" s="5"/>
      <c r="AO1517" s="5"/>
      <c r="AP1517" s="5"/>
      <c r="AQ1517" s="5"/>
    </row>
    <row r="1518" spans="12:43" s="1" customFormat="1" x14ac:dyDescent="0.3">
      <c r="L1518" s="5"/>
      <c r="AI1518" s="5"/>
      <c r="AJ1518" s="5"/>
      <c r="AK1518" s="5"/>
      <c r="AL1518" s="5"/>
      <c r="AM1518" s="5"/>
      <c r="AN1518" s="5"/>
      <c r="AO1518" s="5"/>
      <c r="AP1518" s="5"/>
      <c r="AQ1518" s="5"/>
    </row>
    <row r="1519" spans="12:43" s="1" customFormat="1" x14ac:dyDescent="0.3">
      <c r="L1519" s="5"/>
      <c r="AI1519" s="5"/>
      <c r="AJ1519" s="5"/>
      <c r="AK1519" s="5"/>
      <c r="AL1519" s="5"/>
      <c r="AM1519" s="5"/>
      <c r="AN1519" s="5"/>
      <c r="AO1519" s="5"/>
      <c r="AP1519" s="5"/>
      <c r="AQ1519" s="5"/>
    </row>
    <row r="1520" spans="12:43" s="1" customFormat="1" x14ac:dyDescent="0.3">
      <c r="L1520" s="5"/>
      <c r="AI1520" s="5"/>
      <c r="AJ1520" s="5"/>
      <c r="AK1520" s="5"/>
      <c r="AL1520" s="5"/>
      <c r="AM1520" s="5"/>
      <c r="AN1520" s="5"/>
      <c r="AO1520" s="5"/>
      <c r="AP1520" s="5"/>
      <c r="AQ1520" s="5"/>
    </row>
    <row r="1521" spans="12:43" s="1" customFormat="1" x14ac:dyDescent="0.3">
      <c r="L1521" s="5"/>
      <c r="AI1521" s="5"/>
      <c r="AJ1521" s="5"/>
      <c r="AK1521" s="5"/>
      <c r="AL1521" s="5"/>
      <c r="AM1521" s="5"/>
      <c r="AN1521" s="5"/>
      <c r="AO1521" s="5"/>
      <c r="AP1521" s="5"/>
      <c r="AQ1521" s="5"/>
    </row>
    <row r="1522" spans="12:43" s="1" customFormat="1" x14ac:dyDescent="0.3">
      <c r="L1522" s="5"/>
      <c r="AI1522" s="5"/>
      <c r="AJ1522" s="5"/>
      <c r="AK1522" s="5"/>
      <c r="AL1522" s="5"/>
      <c r="AM1522" s="5"/>
      <c r="AN1522" s="5"/>
      <c r="AO1522" s="5"/>
      <c r="AP1522" s="5"/>
      <c r="AQ1522" s="5"/>
    </row>
    <row r="1523" spans="12:43" s="1" customFormat="1" x14ac:dyDescent="0.3">
      <c r="L1523" s="5"/>
      <c r="AI1523" s="5"/>
      <c r="AJ1523" s="5"/>
      <c r="AK1523" s="5"/>
      <c r="AL1523" s="5"/>
      <c r="AM1523" s="5"/>
      <c r="AN1523" s="5"/>
      <c r="AO1523" s="5"/>
      <c r="AP1523" s="5"/>
      <c r="AQ1523" s="5"/>
    </row>
    <row r="1524" spans="12:43" s="1" customFormat="1" x14ac:dyDescent="0.3">
      <c r="L1524" s="5"/>
      <c r="AI1524" s="5"/>
      <c r="AJ1524" s="5"/>
      <c r="AK1524" s="5"/>
      <c r="AL1524" s="5"/>
      <c r="AM1524" s="5"/>
      <c r="AN1524" s="5"/>
      <c r="AO1524" s="5"/>
      <c r="AP1524" s="5"/>
      <c r="AQ1524" s="5"/>
    </row>
    <row r="1525" spans="12:43" s="1" customFormat="1" x14ac:dyDescent="0.3">
      <c r="L1525" s="5"/>
      <c r="AI1525" s="5"/>
      <c r="AJ1525" s="5"/>
      <c r="AK1525" s="5"/>
      <c r="AL1525" s="5"/>
      <c r="AM1525" s="5"/>
      <c r="AN1525" s="5"/>
      <c r="AO1525" s="5"/>
      <c r="AP1525" s="5"/>
      <c r="AQ1525" s="5"/>
    </row>
    <row r="1526" spans="12:43" s="1" customFormat="1" x14ac:dyDescent="0.3">
      <c r="L1526" s="5"/>
      <c r="AI1526" s="5"/>
      <c r="AJ1526" s="5"/>
      <c r="AK1526" s="5"/>
      <c r="AL1526" s="5"/>
      <c r="AM1526" s="5"/>
      <c r="AN1526" s="5"/>
      <c r="AO1526" s="5"/>
      <c r="AP1526" s="5"/>
      <c r="AQ1526" s="5"/>
    </row>
    <row r="1527" spans="12:43" s="1" customFormat="1" x14ac:dyDescent="0.3">
      <c r="L1527" s="5"/>
      <c r="AI1527" s="5"/>
      <c r="AJ1527" s="5"/>
      <c r="AK1527" s="5"/>
      <c r="AL1527" s="5"/>
      <c r="AM1527" s="5"/>
      <c r="AN1527" s="5"/>
      <c r="AO1527" s="5"/>
      <c r="AP1527" s="5"/>
      <c r="AQ1527" s="5"/>
    </row>
    <row r="1528" spans="12:43" s="1" customFormat="1" x14ac:dyDescent="0.3">
      <c r="L1528" s="5"/>
      <c r="AI1528" s="5"/>
      <c r="AJ1528" s="5"/>
      <c r="AK1528" s="5"/>
      <c r="AL1528" s="5"/>
      <c r="AM1528" s="5"/>
      <c r="AN1528" s="5"/>
      <c r="AO1528" s="5"/>
      <c r="AP1528" s="5"/>
      <c r="AQ1528" s="5"/>
    </row>
    <row r="1529" spans="12:43" s="1" customFormat="1" x14ac:dyDescent="0.3">
      <c r="L1529" s="5"/>
      <c r="AI1529" s="5"/>
      <c r="AJ1529" s="5"/>
      <c r="AK1529" s="5"/>
      <c r="AL1529" s="5"/>
      <c r="AM1529" s="5"/>
      <c r="AN1529" s="5"/>
      <c r="AO1529" s="5"/>
      <c r="AP1529" s="5"/>
      <c r="AQ1529" s="5"/>
    </row>
    <row r="1530" spans="12:43" s="1" customFormat="1" x14ac:dyDescent="0.3">
      <c r="L1530" s="5"/>
      <c r="AI1530" s="5"/>
      <c r="AJ1530" s="5"/>
      <c r="AK1530" s="5"/>
      <c r="AL1530" s="5"/>
      <c r="AM1530" s="5"/>
      <c r="AN1530" s="5"/>
      <c r="AO1530" s="5"/>
      <c r="AP1530" s="5"/>
      <c r="AQ1530" s="5"/>
    </row>
    <row r="1531" spans="12:43" s="1" customFormat="1" x14ac:dyDescent="0.3">
      <c r="L1531" s="5"/>
      <c r="AI1531" s="5"/>
      <c r="AJ1531" s="5"/>
      <c r="AK1531" s="5"/>
      <c r="AL1531" s="5"/>
      <c r="AM1531" s="5"/>
      <c r="AN1531" s="5"/>
      <c r="AO1531" s="5"/>
      <c r="AP1531" s="5"/>
      <c r="AQ1531" s="5"/>
    </row>
    <row r="1532" spans="12:43" s="1" customFormat="1" x14ac:dyDescent="0.3">
      <c r="L1532" s="5"/>
      <c r="AI1532" s="5"/>
      <c r="AJ1532" s="5"/>
      <c r="AK1532" s="5"/>
      <c r="AL1532" s="5"/>
      <c r="AM1532" s="5"/>
      <c r="AN1532" s="5"/>
      <c r="AO1532" s="5"/>
      <c r="AP1532" s="5"/>
      <c r="AQ1532" s="5"/>
    </row>
    <row r="1533" spans="12:43" s="1" customFormat="1" x14ac:dyDescent="0.3">
      <c r="L1533" s="5"/>
      <c r="AI1533" s="5"/>
      <c r="AJ1533" s="5"/>
      <c r="AK1533" s="5"/>
      <c r="AL1533" s="5"/>
      <c r="AM1533" s="5"/>
      <c r="AN1533" s="5"/>
      <c r="AO1533" s="5"/>
      <c r="AP1533" s="5"/>
      <c r="AQ1533" s="5"/>
    </row>
    <row r="1534" spans="12:43" s="1" customFormat="1" x14ac:dyDescent="0.3">
      <c r="L1534" s="5"/>
      <c r="AI1534" s="5"/>
      <c r="AJ1534" s="5"/>
      <c r="AK1534" s="5"/>
      <c r="AL1534" s="5"/>
      <c r="AM1534" s="5"/>
      <c r="AN1534" s="5"/>
      <c r="AO1534" s="5"/>
      <c r="AP1534" s="5"/>
      <c r="AQ1534" s="5"/>
    </row>
    <row r="1535" spans="12:43" s="1" customFormat="1" x14ac:dyDescent="0.3">
      <c r="L1535" s="5"/>
      <c r="AI1535" s="5"/>
      <c r="AJ1535" s="5"/>
      <c r="AK1535" s="5"/>
      <c r="AL1535" s="5"/>
      <c r="AM1535" s="5"/>
      <c r="AN1535" s="5"/>
      <c r="AO1535" s="5"/>
      <c r="AP1535" s="5"/>
      <c r="AQ1535" s="5"/>
    </row>
    <row r="1536" spans="12:43" s="1" customFormat="1" x14ac:dyDescent="0.3">
      <c r="L1536" s="5"/>
      <c r="AI1536" s="5"/>
      <c r="AJ1536" s="5"/>
      <c r="AK1536" s="5"/>
      <c r="AL1536" s="5"/>
      <c r="AM1536" s="5"/>
      <c r="AN1536" s="5"/>
      <c r="AO1536" s="5"/>
      <c r="AP1536" s="5"/>
      <c r="AQ1536" s="5"/>
    </row>
    <row r="1537" spans="12:43" s="1" customFormat="1" x14ac:dyDescent="0.3">
      <c r="L1537" s="5"/>
      <c r="AI1537" s="5"/>
      <c r="AJ1537" s="5"/>
      <c r="AK1537" s="5"/>
      <c r="AL1537" s="5"/>
      <c r="AM1537" s="5"/>
      <c r="AN1537" s="5"/>
      <c r="AO1537" s="5"/>
      <c r="AP1537" s="5"/>
      <c r="AQ1537" s="5"/>
    </row>
    <row r="1538" spans="12:43" s="1" customFormat="1" x14ac:dyDescent="0.3">
      <c r="L1538" s="5"/>
      <c r="AI1538" s="5"/>
      <c r="AJ1538" s="5"/>
      <c r="AK1538" s="5"/>
      <c r="AL1538" s="5"/>
      <c r="AM1538" s="5"/>
      <c r="AN1538" s="5"/>
      <c r="AO1538" s="5"/>
      <c r="AP1538" s="5"/>
      <c r="AQ1538" s="5"/>
    </row>
    <row r="1539" spans="12:43" s="1" customFormat="1" x14ac:dyDescent="0.3">
      <c r="L1539" s="5"/>
      <c r="AI1539" s="5"/>
      <c r="AJ1539" s="5"/>
      <c r="AK1539" s="5"/>
      <c r="AL1539" s="5"/>
      <c r="AM1539" s="5"/>
      <c r="AN1539" s="5"/>
      <c r="AO1539" s="5"/>
      <c r="AP1539" s="5"/>
      <c r="AQ1539" s="5"/>
    </row>
    <row r="1540" spans="12:43" s="1" customFormat="1" x14ac:dyDescent="0.3">
      <c r="L1540" s="5"/>
      <c r="AI1540" s="5"/>
      <c r="AJ1540" s="5"/>
      <c r="AK1540" s="5"/>
      <c r="AL1540" s="5"/>
      <c r="AM1540" s="5"/>
      <c r="AN1540" s="5"/>
      <c r="AO1540" s="5"/>
      <c r="AP1540" s="5"/>
      <c r="AQ1540" s="5"/>
    </row>
    <row r="1541" spans="12:43" s="1" customFormat="1" x14ac:dyDescent="0.3">
      <c r="L1541" s="5"/>
      <c r="AI1541" s="5"/>
      <c r="AJ1541" s="5"/>
      <c r="AK1541" s="5"/>
      <c r="AL1541" s="5"/>
      <c r="AM1541" s="5"/>
      <c r="AN1541" s="5"/>
      <c r="AO1541" s="5"/>
      <c r="AP1541" s="5"/>
      <c r="AQ1541" s="5"/>
    </row>
    <row r="1542" spans="12:43" s="1" customFormat="1" x14ac:dyDescent="0.3">
      <c r="L1542" s="5"/>
      <c r="AI1542" s="5"/>
      <c r="AJ1542" s="5"/>
      <c r="AK1542" s="5"/>
      <c r="AL1542" s="5"/>
      <c r="AM1542" s="5"/>
      <c r="AN1542" s="5"/>
      <c r="AO1542" s="5"/>
      <c r="AP1542" s="5"/>
      <c r="AQ1542" s="5"/>
    </row>
    <row r="1543" spans="12:43" s="1" customFormat="1" x14ac:dyDescent="0.3">
      <c r="L1543" s="5"/>
      <c r="AI1543" s="5"/>
      <c r="AJ1543" s="5"/>
      <c r="AK1543" s="5"/>
      <c r="AL1543" s="5"/>
      <c r="AM1543" s="5"/>
      <c r="AN1543" s="5"/>
      <c r="AO1543" s="5"/>
      <c r="AP1543" s="5"/>
      <c r="AQ1543" s="5"/>
    </row>
    <row r="1544" spans="12:43" s="1" customFormat="1" x14ac:dyDescent="0.3">
      <c r="L1544" s="5"/>
      <c r="AI1544" s="5"/>
      <c r="AJ1544" s="5"/>
      <c r="AK1544" s="5"/>
      <c r="AL1544" s="5"/>
      <c r="AM1544" s="5"/>
      <c r="AN1544" s="5"/>
      <c r="AO1544" s="5"/>
      <c r="AP1544" s="5"/>
      <c r="AQ1544" s="5"/>
    </row>
    <row r="1545" spans="12:43" s="1" customFormat="1" x14ac:dyDescent="0.3">
      <c r="L1545" s="5"/>
      <c r="AI1545" s="5"/>
      <c r="AJ1545" s="5"/>
      <c r="AK1545" s="5"/>
      <c r="AL1545" s="5"/>
      <c r="AM1545" s="5"/>
      <c r="AN1545" s="5"/>
      <c r="AO1545" s="5"/>
      <c r="AP1545" s="5"/>
      <c r="AQ1545" s="5"/>
    </row>
    <row r="1546" spans="12:43" s="1" customFormat="1" x14ac:dyDescent="0.3">
      <c r="L1546" s="5"/>
      <c r="AI1546" s="5"/>
      <c r="AJ1546" s="5"/>
      <c r="AK1546" s="5"/>
      <c r="AL1546" s="5"/>
      <c r="AM1546" s="5"/>
      <c r="AN1546" s="5"/>
      <c r="AO1546" s="5"/>
      <c r="AP1546" s="5"/>
      <c r="AQ1546" s="5"/>
    </row>
    <row r="1547" spans="12:43" s="1" customFormat="1" x14ac:dyDescent="0.3">
      <c r="L1547" s="5"/>
      <c r="AI1547" s="5"/>
      <c r="AJ1547" s="5"/>
      <c r="AK1547" s="5"/>
      <c r="AL1547" s="5"/>
      <c r="AM1547" s="5"/>
      <c r="AN1547" s="5"/>
      <c r="AO1547" s="5"/>
      <c r="AP1547" s="5"/>
      <c r="AQ1547" s="5"/>
    </row>
    <row r="1548" spans="12:43" s="1" customFormat="1" x14ac:dyDescent="0.3">
      <c r="L1548" s="5"/>
      <c r="AI1548" s="5"/>
      <c r="AJ1548" s="5"/>
      <c r="AK1548" s="5"/>
      <c r="AL1548" s="5"/>
      <c r="AM1548" s="5"/>
      <c r="AN1548" s="5"/>
      <c r="AO1548" s="5"/>
      <c r="AP1548" s="5"/>
      <c r="AQ1548" s="5"/>
    </row>
    <row r="1549" spans="12:43" s="1" customFormat="1" x14ac:dyDescent="0.3">
      <c r="L1549" s="5"/>
      <c r="AI1549" s="5"/>
      <c r="AJ1549" s="5"/>
      <c r="AK1549" s="5"/>
      <c r="AL1549" s="5"/>
      <c r="AM1549" s="5"/>
      <c r="AN1549" s="5"/>
      <c r="AO1549" s="5"/>
      <c r="AP1549" s="5"/>
      <c r="AQ1549" s="5"/>
    </row>
    <row r="1550" spans="12:43" s="1" customFormat="1" x14ac:dyDescent="0.3">
      <c r="L1550" s="5"/>
      <c r="AI1550" s="5"/>
      <c r="AJ1550" s="5"/>
      <c r="AK1550" s="5"/>
      <c r="AL1550" s="5"/>
      <c r="AM1550" s="5"/>
      <c r="AN1550" s="5"/>
      <c r="AO1550" s="5"/>
      <c r="AP1550" s="5"/>
      <c r="AQ1550" s="5"/>
    </row>
    <row r="1551" spans="12:43" s="1" customFormat="1" x14ac:dyDescent="0.3">
      <c r="L1551" s="5"/>
      <c r="AI1551" s="5"/>
      <c r="AJ1551" s="5"/>
      <c r="AK1551" s="5"/>
      <c r="AL1551" s="5"/>
      <c r="AM1551" s="5"/>
      <c r="AN1551" s="5"/>
      <c r="AO1551" s="5"/>
      <c r="AP1551" s="5"/>
      <c r="AQ1551" s="5"/>
    </row>
    <row r="1552" spans="12:43" s="1" customFormat="1" x14ac:dyDescent="0.3">
      <c r="L1552" s="5"/>
      <c r="AI1552" s="5"/>
      <c r="AJ1552" s="5"/>
      <c r="AK1552" s="5"/>
      <c r="AL1552" s="5"/>
      <c r="AM1552" s="5"/>
      <c r="AN1552" s="5"/>
      <c r="AO1552" s="5"/>
      <c r="AP1552" s="5"/>
      <c r="AQ1552" s="5"/>
    </row>
    <row r="1553" spans="12:43" s="1" customFormat="1" x14ac:dyDescent="0.3">
      <c r="L1553" s="5"/>
      <c r="AI1553" s="5"/>
      <c r="AJ1553" s="5"/>
      <c r="AK1553" s="5"/>
      <c r="AL1553" s="5"/>
      <c r="AM1553" s="5"/>
      <c r="AN1553" s="5"/>
      <c r="AO1553" s="5"/>
      <c r="AP1553" s="5"/>
      <c r="AQ1553" s="5"/>
    </row>
    <row r="1554" spans="12:43" s="1" customFormat="1" x14ac:dyDescent="0.3">
      <c r="L1554" s="5"/>
      <c r="AI1554" s="5"/>
      <c r="AJ1554" s="5"/>
      <c r="AK1554" s="5"/>
      <c r="AL1554" s="5"/>
      <c r="AM1554" s="5"/>
      <c r="AN1554" s="5"/>
      <c r="AO1554" s="5"/>
      <c r="AP1554" s="5"/>
      <c r="AQ1554" s="5"/>
    </row>
    <row r="1555" spans="12:43" s="1" customFormat="1" x14ac:dyDescent="0.3">
      <c r="L1555" s="5"/>
      <c r="AI1555" s="5"/>
      <c r="AJ1555" s="5"/>
      <c r="AK1555" s="5"/>
      <c r="AL1555" s="5"/>
      <c r="AM1555" s="5"/>
      <c r="AN1555" s="5"/>
      <c r="AO1555" s="5"/>
      <c r="AP1555" s="5"/>
      <c r="AQ1555" s="5"/>
    </row>
    <row r="1556" spans="12:43" s="1" customFormat="1" x14ac:dyDescent="0.3">
      <c r="L1556" s="5"/>
      <c r="AI1556" s="5"/>
      <c r="AJ1556" s="5"/>
      <c r="AK1556" s="5"/>
      <c r="AL1556" s="5"/>
      <c r="AM1556" s="5"/>
      <c r="AN1556" s="5"/>
      <c r="AO1556" s="5"/>
      <c r="AP1556" s="5"/>
      <c r="AQ1556" s="5"/>
    </row>
    <row r="1557" spans="12:43" s="1" customFormat="1" x14ac:dyDescent="0.3">
      <c r="L1557" s="5"/>
      <c r="AI1557" s="5"/>
      <c r="AJ1557" s="5"/>
      <c r="AK1557" s="5"/>
      <c r="AL1557" s="5"/>
      <c r="AM1557" s="5"/>
      <c r="AN1557" s="5"/>
      <c r="AO1557" s="5"/>
      <c r="AP1557" s="5"/>
      <c r="AQ1557" s="5"/>
    </row>
    <row r="1558" spans="12:43" s="1" customFormat="1" x14ac:dyDescent="0.3">
      <c r="L1558" s="5"/>
      <c r="AI1558" s="5"/>
      <c r="AJ1558" s="5"/>
      <c r="AK1558" s="5"/>
      <c r="AL1558" s="5"/>
      <c r="AM1558" s="5"/>
      <c r="AN1558" s="5"/>
      <c r="AO1558" s="5"/>
      <c r="AP1558" s="5"/>
      <c r="AQ1558" s="5"/>
    </row>
    <row r="1559" spans="12:43" s="1" customFormat="1" x14ac:dyDescent="0.3">
      <c r="L1559" s="5"/>
      <c r="AI1559" s="5"/>
      <c r="AJ1559" s="5"/>
      <c r="AK1559" s="5"/>
      <c r="AL1559" s="5"/>
      <c r="AM1559" s="5"/>
      <c r="AN1559" s="5"/>
      <c r="AO1559" s="5"/>
      <c r="AP1559" s="5"/>
      <c r="AQ1559" s="5"/>
    </row>
    <row r="1560" spans="12:43" s="1" customFormat="1" x14ac:dyDescent="0.3">
      <c r="L1560" s="5"/>
      <c r="AI1560" s="5"/>
      <c r="AJ1560" s="5"/>
      <c r="AK1560" s="5"/>
      <c r="AL1560" s="5"/>
      <c r="AM1560" s="5"/>
      <c r="AN1560" s="5"/>
      <c r="AO1560" s="5"/>
      <c r="AP1560" s="5"/>
      <c r="AQ1560" s="5"/>
    </row>
    <row r="1561" spans="12:43" s="1" customFormat="1" x14ac:dyDescent="0.3">
      <c r="L1561" s="5"/>
      <c r="AI1561" s="5"/>
      <c r="AJ1561" s="5"/>
      <c r="AK1561" s="5"/>
      <c r="AL1561" s="5"/>
      <c r="AM1561" s="5"/>
      <c r="AN1561" s="5"/>
      <c r="AO1561" s="5"/>
      <c r="AP1561" s="5"/>
      <c r="AQ1561" s="5"/>
    </row>
    <row r="1562" spans="12:43" s="1" customFormat="1" x14ac:dyDescent="0.3">
      <c r="L1562" s="5"/>
      <c r="AI1562" s="5"/>
      <c r="AJ1562" s="5"/>
      <c r="AK1562" s="5"/>
      <c r="AL1562" s="5"/>
      <c r="AM1562" s="5"/>
      <c r="AN1562" s="5"/>
      <c r="AO1562" s="5"/>
      <c r="AP1562" s="5"/>
      <c r="AQ1562" s="5"/>
    </row>
    <row r="1563" spans="12:43" s="1" customFormat="1" x14ac:dyDescent="0.3">
      <c r="L1563" s="5"/>
      <c r="AI1563" s="5"/>
      <c r="AJ1563" s="5"/>
      <c r="AK1563" s="5"/>
      <c r="AL1563" s="5"/>
      <c r="AM1563" s="5"/>
      <c r="AN1563" s="5"/>
      <c r="AO1563" s="5"/>
      <c r="AP1563" s="5"/>
      <c r="AQ1563" s="5"/>
    </row>
    <row r="1564" spans="12:43" s="1" customFormat="1" x14ac:dyDescent="0.3">
      <c r="L1564" s="5"/>
      <c r="AI1564" s="5"/>
      <c r="AJ1564" s="5"/>
      <c r="AK1564" s="5"/>
      <c r="AL1564" s="5"/>
      <c r="AM1564" s="5"/>
      <c r="AN1564" s="5"/>
      <c r="AO1564" s="5"/>
      <c r="AP1564" s="5"/>
      <c r="AQ1564" s="5"/>
    </row>
    <row r="1565" spans="12:43" s="1" customFormat="1" x14ac:dyDescent="0.3">
      <c r="L1565" s="5"/>
      <c r="AI1565" s="5"/>
      <c r="AJ1565" s="5"/>
      <c r="AK1565" s="5"/>
      <c r="AL1565" s="5"/>
      <c r="AM1565" s="5"/>
      <c r="AN1565" s="5"/>
      <c r="AO1565" s="5"/>
      <c r="AP1565" s="5"/>
      <c r="AQ1565" s="5"/>
    </row>
    <row r="1566" spans="12:43" s="1" customFormat="1" x14ac:dyDescent="0.3">
      <c r="L1566" s="5"/>
      <c r="AI1566" s="5"/>
      <c r="AJ1566" s="5"/>
      <c r="AK1566" s="5"/>
      <c r="AL1566" s="5"/>
      <c r="AM1566" s="5"/>
      <c r="AN1566" s="5"/>
      <c r="AO1566" s="5"/>
      <c r="AP1566" s="5"/>
      <c r="AQ1566" s="5"/>
    </row>
    <row r="1567" spans="12:43" s="1" customFormat="1" x14ac:dyDescent="0.3">
      <c r="L1567" s="5"/>
      <c r="AI1567" s="5"/>
      <c r="AJ1567" s="5"/>
      <c r="AK1567" s="5"/>
      <c r="AL1567" s="5"/>
      <c r="AM1567" s="5"/>
      <c r="AN1567" s="5"/>
      <c r="AO1567" s="5"/>
      <c r="AP1567" s="5"/>
      <c r="AQ1567" s="5"/>
    </row>
    <row r="1568" spans="12:43" s="1" customFormat="1" x14ac:dyDescent="0.3">
      <c r="L1568" s="5"/>
      <c r="AI1568" s="5"/>
      <c r="AJ1568" s="5"/>
      <c r="AK1568" s="5"/>
      <c r="AL1568" s="5"/>
      <c r="AM1568" s="5"/>
      <c r="AN1568" s="5"/>
      <c r="AO1568" s="5"/>
      <c r="AP1568" s="5"/>
      <c r="AQ1568" s="5"/>
    </row>
    <row r="1569" spans="12:43" s="1" customFormat="1" x14ac:dyDescent="0.3">
      <c r="L1569" s="5"/>
      <c r="AI1569" s="5"/>
      <c r="AJ1569" s="5"/>
      <c r="AK1569" s="5"/>
      <c r="AL1569" s="5"/>
      <c r="AM1569" s="5"/>
      <c r="AN1569" s="5"/>
      <c r="AO1569" s="5"/>
      <c r="AP1569" s="5"/>
      <c r="AQ1569" s="5"/>
    </row>
    <row r="1570" spans="12:43" s="1" customFormat="1" x14ac:dyDescent="0.3">
      <c r="L1570" s="5"/>
      <c r="AI1570" s="5"/>
      <c r="AJ1570" s="5"/>
      <c r="AK1570" s="5"/>
      <c r="AL1570" s="5"/>
      <c r="AM1570" s="5"/>
      <c r="AN1570" s="5"/>
      <c r="AO1570" s="5"/>
      <c r="AP1570" s="5"/>
      <c r="AQ1570" s="5"/>
    </row>
    <row r="1571" spans="12:43" s="1" customFormat="1" x14ac:dyDescent="0.3">
      <c r="L1571" s="5"/>
      <c r="AI1571" s="5"/>
      <c r="AJ1571" s="5"/>
      <c r="AK1571" s="5"/>
      <c r="AL1571" s="5"/>
      <c r="AM1571" s="5"/>
      <c r="AN1571" s="5"/>
      <c r="AO1571" s="5"/>
      <c r="AP1571" s="5"/>
      <c r="AQ1571" s="5"/>
    </row>
    <row r="1572" spans="12:43" s="1" customFormat="1" x14ac:dyDescent="0.3">
      <c r="L1572" s="5"/>
      <c r="AI1572" s="5"/>
      <c r="AJ1572" s="5"/>
      <c r="AK1572" s="5"/>
      <c r="AL1572" s="5"/>
      <c r="AM1572" s="5"/>
      <c r="AN1572" s="5"/>
      <c r="AO1572" s="5"/>
      <c r="AP1572" s="5"/>
      <c r="AQ1572" s="5"/>
    </row>
    <row r="1573" spans="12:43" s="1" customFormat="1" x14ac:dyDescent="0.3">
      <c r="L1573" s="5"/>
      <c r="AI1573" s="5"/>
      <c r="AJ1573" s="5"/>
      <c r="AK1573" s="5"/>
      <c r="AL1573" s="5"/>
      <c r="AM1573" s="5"/>
      <c r="AN1573" s="5"/>
      <c r="AO1573" s="5"/>
      <c r="AP1573" s="5"/>
      <c r="AQ1573" s="5"/>
    </row>
    <row r="1574" spans="12:43" s="1" customFormat="1" x14ac:dyDescent="0.3">
      <c r="L1574" s="5"/>
      <c r="AI1574" s="5"/>
      <c r="AJ1574" s="5"/>
      <c r="AK1574" s="5"/>
      <c r="AL1574" s="5"/>
      <c r="AM1574" s="5"/>
      <c r="AN1574" s="5"/>
      <c r="AO1574" s="5"/>
      <c r="AP1574" s="5"/>
      <c r="AQ1574" s="5"/>
    </row>
    <row r="1575" spans="12:43" s="1" customFormat="1" x14ac:dyDescent="0.3">
      <c r="L1575" s="5"/>
      <c r="AI1575" s="5"/>
      <c r="AJ1575" s="5"/>
      <c r="AK1575" s="5"/>
      <c r="AL1575" s="5"/>
      <c r="AM1575" s="5"/>
      <c r="AN1575" s="5"/>
      <c r="AO1575" s="5"/>
      <c r="AP1575" s="5"/>
      <c r="AQ1575" s="5"/>
    </row>
    <row r="1576" spans="12:43" s="1" customFormat="1" x14ac:dyDescent="0.3">
      <c r="L1576" s="5"/>
      <c r="AI1576" s="5"/>
      <c r="AJ1576" s="5"/>
      <c r="AK1576" s="5"/>
      <c r="AL1576" s="5"/>
      <c r="AM1576" s="5"/>
      <c r="AN1576" s="5"/>
      <c r="AO1576" s="5"/>
      <c r="AP1576" s="5"/>
      <c r="AQ1576" s="5"/>
    </row>
    <row r="1577" spans="12:43" s="1" customFormat="1" x14ac:dyDescent="0.3">
      <c r="L1577" s="5"/>
      <c r="AI1577" s="5"/>
      <c r="AJ1577" s="5"/>
      <c r="AK1577" s="5"/>
      <c r="AL1577" s="5"/>
      <c r="AM1577" s="5"/>
      <c r="AN1577" s="5"/>
      <c r="AO1577" s="5"/>
      <c r="AP1577" s="5"/>
      <c r="AQ1577" s="5"/>
    </row>
    <row r="1578" spans="12:43" s="1" customFormat="1" x14ac:dyDescent="0.3">
      <c r="L1578" s="5"/>
      <c r="AI1578" s="5"/>
      <c r="AJ1578" s="5"/>
      <c r="AK1578" s="5"/>
      <c r="AL1578" s="5"/>
      <c r="AM1578" s="5"/>
      <c r="AN1578" s="5"/>
      <c r="AO1578" s="5"/>
      <c r="AP1578" s="5"/>
      <c r="AQ1578" s="5"/>
    </row>
    <row r="1579" spans="12:43" s="1" customFormat="1" x14ac:dyDescent="0.3">
      <c r="L1579" s="5"/>
      <c r="AI1579" s="5"/>
      <c r="AJ1579" s="5"/>
      <c r="AK1579" s="5"/>
      <c r="AL1579" s="5"/>
      <c r="AM1579" s="5"/>
      <c r="AN1579" s="5"/>
      <c r="AO1579" s="5"/>
      <c r="AP1579" s="5"/>
      <c r="AQ1579" s="5"/>
    </row>
    <row r="1580" spans="12:43" s="1" customFormat="1" x14ac:dyDescent="0.3">
      <c r="L1580" s="5"/>
      <c r="AI1580" s="5"/>
      <c r="AJ1580" s="5"/>
      <c r="AK1580" s="5"/>
      <c r="AL1580" s="5"/>
      <c r="AM1580" s="5"/>
      <c r="AN1580" s="5"/>
      <c r="AO1580" s="5"/>
      <c r="AP1580" s="5"/>
      <c r="AQ1580" s="5"/>
    </row>
    <row r="1581" spans="12:43" s="1" customFormat="1" x14ac:dyDescent="0.3">
      <c r="L1581" s="5"/>
      <c r="AI1581" s="5"/>
      <c r="AJ1581" s="5"/>
      <c r="AK1581" s="5"/>
      <c r="AL1581" s="5"/>
      <c r="AM1581" s="5"/>
      <c r="AN1581" s="5"/>
      <c r="AO1581" s="5"/>
      <c r="AP1581" s="5"/>
      <c r="AQ1581" s="5"/>
    </row>
    <row r="1582" spans="12:43" s="1" customFormat="1" x14ac:dyDescent="0.3">
      <c r="L1582" s="5"/>
      <c r="AI1582" s="5"/>
      <c r="AJ1582" s="5"/>
      <c r="AK1582" s="5"/>
      <c r="AL1582" s="5"/>
      <c r="AM1582" s="5"/>
      <c r="AN1582" s="5"/>
      <c r="AO1582" s="5"/>
      <c r="AP1582" s="5"/>
      <c r="AQ1582" s="5"/>
    </row>
    <row r="1583" spans="12:43" s="1" customFormat="1" x14ac:dyDescent="0.3">
      <c r="L1583" s="5"/>
      <c r="AI1583" s="5"/>
      <c r="AJ1583" s="5"/>
      <c r="AK1583" s="5"/>
      <c r="AL1583" s="5"/>
      <c r="AM1583" s="5"/>
      <c r="AN1583" s="5"/>
      <c r="AO1583" s="5"/>
      <c r="AP1583" s="5"/>
      <c r="AQ1583" s="5"/>
    </row>
    <row r="1584" spans="12:43" s="1" customFormat="1" x14ac:dyDescent="0.3">
      <c r="L1584" s="5"/>
      <c r="AI1584" s="5"/>
      <c r="AJ1584" s="5"/>
      <c r="AK1584" s="5"/>
      <c r="AL1584" s="5"/>
      <c r="AM1584" s="5"/>
      <c r="AN1584" s="5"/>
      <c r="AO1584" s="5"/>
      <c r="AP1584" s="5"/>
      <c r="AQ1584" s="5"/>
    </row>
    <row r="1585" spans="12:43" s="1" customFormat="1" x14ac:dyDescent="0.3">
      <c r="L1585" s="5"/>
      <c r="AI1585" s="5"/>
      <c r="AJ1585" s="5"/>
      <c r="AK1585" s="5"/>
      <c r="AL1585" s="5"/>
      <c r="AM1585" s="5"/>
      <c r="AN1585" s="5"/>
      <c r="AO1585" s="5"/>
      <c r="AP1585" s="5"/>
      <c r="AQ1585" s="5"/>
    </row>
    <row r="1586" spans="12:43" s="1" customFormat="1" x14ac:dyDescent="0.3">
      <c r="L1586" s="5"/>
      <c r="AI1586" s="5"/>
      <c r="AJ1586" s="5"/>
      <c r="AK1586" s="5"/>
      <c r="AL1586" s="5"/>
      <c r="AM1586" s="5"/>
      <c r="AN1586" s="5"/>
      <c r="AO1586" s="5"/>
      <c r="AP1586" s="5"/>
      <c r="AQ1586" s="5"/>
    </row>
    <row r="1587" spans="12:43" s="1" customFormat="1" x14ac:dyDescent="0.3">
      <c r="L1587" s="5"/>
      <c r="AI1587" s="5"/>
      <c r="AJ1587" s="5"/>
      <c r="AK1587" s="5"/>
      <c r="AL1587" s="5"/>
      <c r="AM1587" s="5"/>
      <c r="AN1587" s="5"/>
      <c r="AO1587" s="5"/>
      <c r="AP1587" s="5"/>
      <c r="AQ1587" s="5"/>
    </row>
    <row r="1588" spans="12:43" s="1" customFormat="1" x14ac:dyDescent="0.3">
      <c r="L1588" s="5"/>
      <c r="AI1588" s="5"/>
      <c r="AJ1588" s="5"/>
      <c r="AK1588" s="5"/>
      <c r="AL1588" s="5"/>
      <c r="AM1588" s="5"/>
      <c r="AN1588" s="5"/>
      <c r="AO1588" s="5"/>
      <c r="AP1588" s="5"/>
      <c r="AQ1588" s="5"/>
    </row>
    <row r="1589" spans="12:43" s="1" customFormat="1" x14ac:dyDescent="0.3">
      <c r="L1589" s="5"/>
      <c r="AI1589" s="5"/>
      <c r="AJ1589" s="5"/>
      <c r="AK1589" s="5"/>
      <c r="AL1589" s="5"/>
      <c r="AM1589" s="5"/>
      <c r="AN1589" s="5"/>
      <c r="AO1589" s="5"/>
      <c r="AP1589" s="5"/>
      <c r="AQ1589" s="5"/>
    </row>
    <row r="1590" spans="12:43" s="1" customFormat="1" x14ac:dyDescent="0.3">
      <c r="L1590" s="5"/>
      <c r="AI1590" s="5"/>
      <c r="AJ1590" s="5"/>
      <c r="AK1590" s="5"/>
      <c r="AL1590" s="5"/>
      <c r="AM1590" s="5"/>
      <c r="AN1590" s="5"/>
      <c r="AO1590" s="5"/>
      <c r="AP1590" s="5"/>
      <c r="AQ1590" s="5"/>
    </row>
    <row r="1591" spans="12:43" s="1" customFormat="1" x14ac:dyDescent="0.3">
      <c r="L1591" s="5"/>
      <c r="AI1591" s="5"/>
      <c r="AJ1591" s="5"/>
      <c r="AK1591" s="5"/>
      <c r="AL1591" s="5"/>
      <c r="AM1591" s="5"/>
      <c r="AN1591" s="5"/>
      <c r="AO1591" s="5"/>
      <c r="AP1591" s="5"/>
      <c r="AQ1591" s="5"/>
    </row>
    <row r="1592" spans="12:43" s="1" customFormat="1" x14ac:dyDescent="0.3">
      <c r="L1592" s="5"/>
      <c r="AI1592" s="5"/>
      <c r="AJ1592" s="5"/>
      <c r="AK1592" s="5"/>
      <c r="AL1592" s="5"/>
      <c r="AM1592" s="5"/>
      <c r="AN1592" s="5"/>
      <c r="AO1592" s="5"/>
      <c r="AP1592" s="5"/>
      <c r="AQ1592" s="5"/>
    </row>
    <row r="1593" spans="12:43" s="1" customFormat="1" x14ac:dyDescent="0.3">
      <c r="L1593" s="5"/>
      <c r="AI1593" s="5"/>
      <c r="AJ1593" s="5"/>
      <c r="AK1593" s="5"/>
      <c r="AL1593" s="5"/>
      <c r="AM1593" s="5"/>
      <c r="AN1593" s="5"/>
      <c r="AO1593" s="5"/>
      <c r="AP1593" s="5"/>
      <c r="AQ1593" s="5"/>
    </row>
    <row r="1594" spans="12:43" s="1" customFormat="1" x14ac:dyDescent="0.3">
      <c r="L1594" s="5"/>
      <c r="AI1594" s="5"/>
      <c r="AJ1594" s="5"/>
      <c r="AK1594" s="5"/>
      <c r="AL1594" s="5"/>
      <c r="AM1594" s="5"/>
      <c r="AN1594" s="5"/>
      <c r="AO1594" s="5"/>
      <c r="AP1594" s="5"/>
      <c r="AQ1594" s="5"/>
    </row>
    <row r="1595" spans="12:43" s="1" customFormat="1" x14ac:dyDescent="0.3">
      <c r="L1595" s="5"/>
      <c r="AI1595" s="5"/>
      <c r="AJ1595" s="5"/>
      <c r="AK1595" s="5"/>
      <c r="AL1595" s="5"/>
      <c r="AM1595" s="5"/>
      <c r="AN1595" s="5"/>
      <c r="AO1595" s="5"/>
      <c r="AP1595" s="5"/>
      <c r="AQ1595" s="5"/>
    </row>
    <row r="1596" spans="12:43" s="1" customFormat="1" x14ac:dyDescent="0.3">
      <c r="L1596" s="5"/>
      <c r="AI1596" s="5"/>
      <c r="AJ1596" s="5"/>
      <c r="AK1596" s="5"/>
      <c r="AL1596" s="5"/>
      <c r="AM1596" s="5"/>
      <c r="AN1596" s="5"/>
      <c r="AO1596" s="5"/>
      <c r="AP1596" s="5"/>
      <c r="AQ1596" s="5"/>
    </row>
    <row r="1597" spans="12:43" s="1" customFormat="1" x14ac:dyDescent="0.3">
      <c r="L1597" s="5"/>
      <c r="AI1597" s="5"/>
      <c r="AJ1597" s="5"/>
      <c r="AK1597" s="5"/>
      <c r="AL1597" s="5"/>
      <c r="AM1597" s="5"/>
      <c r="AN1597" s="5"/>
      <c r="AO1597" s="5"/>
      <c r="AP1597" s="5"/>
      <c r="AQ1597" s="5"/>
    </row>
    <row r="1598" spans="12:43" s="1" customFormat="1" x14ac:dyDescent="0.3">
      <c r="L1598" s="5"/>
      <c r="AI1598" s="5"/>
      <c r="AJ1598" s="5"/>
      <c r="AK1598" s="5"/>
      <c r="AL1598" s="5"/>
      <c r="AM1598" s="5"/>
      <c r="AN1598" s="5"/>
      <c r="AO1598" s="5"/>
      <c r="AP1598" s="5"/>
      <c r="AQ1598" s="5"/>
    </row>
    <row r="1599" spans="12:43" s="1" customFormat="1" x14ac:dyDescent="0.3">
      <c r="L1599" s="5"/>
      <c r="AI1599" s="5"/>
      <c r="AJ1599" s="5"/>
      <c r="AK1599" s="5"/>
      <c r="AL1599" s="5"/>
      <c r="AM1599" s="5"/>
      <c r="AN1599" s="5"/>
      <c r="AO1599" s="5"/>
      <c r="AP1599" s="5"/>
      <c r="AQ1599" s="5"/>
    </row>
    <row r="1600" spans="12:43" s="1" customFormat="1" x14ac:dyDescent="0.3">
      <c r="L1600" s="5"/>
      <c r="AI1600" s="5"/>
      <c r="AJ1600" s="5"/>
      <c r="AK1600" s="5"/>
      <c r="AL1600" s="5"/>
      <c r="AM1600" s="5"/>
      <c r="AN1600" s="5"/>
      <c r="AO1600" s="5"/>
      <c r="AP1600" s="5"/>
      <c r="AQ1600" s="5"/>
    </row>
    <row r="1601" spans="12:43" s="1" customFormat="1" x14ac:dyDescent="0.3">
      <c r="L1601" s="5"/>
      <c r="AI1601" s="5"/>
      <c r="AJ1601" s="5"/>
      <c r="AK1601" s="5"/>
      <c r="AL1601" s="5"/>
      <c r="AM1601" s="5"/>
      <c r="AN1601" s="5"/>
      <c r="AO1601" s="5"/>
      <c r="AP1601" s="5"/>
      <c r="AQ1601" s="5"/>
    </row>
    <row r="1602" spans="12:43" s="1" customFormat="1" x14ac:dyDescent="0.3">
      <c r="L1602" s="5"/>
      <c r="AI1602" s="5"/>
      <c r="AJ1602" s="5"/>
      <c r="AK1602" s="5"/>
      <c r="AL1602" s="5"/>
      <c r="AM1602" s="5"/>
      <c r="AN1602" s="5"/>
      <c r="AO1602" s="5"/>
      <c r="AP1602" s="5"/>
      <c r="AQ1602" s="5"/>
    </row>
    <row r="1603" spans="12:43" s="1" customFormat="1" x14ac:dyDescent="0.3">
      <c r="L1603" s="5"/>
      <c r="AI1603" s="5"/>
      <c r="AJ1603" s="5"/>
      <c r="AK1603" s="5"/>
      <c r="AL1603" s="5"/>
      <c r="AM1603" s="5"/>
      <c r="AN1603" s="5"/>
      <c r="AO1603" s="5"/>
      <c r="AP1603" s="5"/>
      <c r="AQ1603" s="5"/>
    </row>
    <row r="1604" spans="12:43" s="1" customFormat="1" x14ac:dyDescent="0.3">
      <c r="L1604" s="5"/>
      <c r="AI1604" s="5"/>
      <c r="AJ1604" s="5"/>
      <c r="AK1604" s="5"/>
      <c r="AL1604" s="5"/>
      <c r="AM1604" s="5"/>
      <c r="AN1604" s="5"/>
      <c r="AO1604" s="5"/>
      <c r="AP1604" s="5"/>
      <c r="AQ1604" s="5"/>
    </row>
    <row r="1605" spans="12:43" s="1" customFormat="1" x14ac:dyDescent="0.3">
      <c r="L1605" s="5"/>
      <c r="AI1605" s="5"/>
      <c r="AJ1605" s="5"/>
      <c r="AK1605" s="5"/>
      <c r="AL1605" s="5"/>
      <c r="AM1605" s="5"/>
      <c r="AN1605" s="5"/>
      <c r="AO1605" s="5"/>
      <c r="AP1605" s="5"/>
      <c r="AQ1605" s="5"/>
    </row>
    <row r="1606" spans="12:43" s="1" customFormat="1" x14ac:dyDescent="0.3">
      <c r="L1606" s="5"/>
      <c r="AI1606" s="5"/>
      <c r="AJ1606" s="5"/>
      <c r="AK1606" s="5"/>
      <c r="AL1606" s="5"/>
      <c r="AM1606" s="5"/>
      <c r="AN1606" s="5"/>
      <c r="AO1606" s="5"/>
      <c r="AP1606" s="5"/>
      <c r="AQ1606" s="5"/>
    </row>
    <row r="1607" spans="12:43" s="1" customFormat="1" x14ac:dyDescent="0.3">
      <c r="L1607" s="5"/>
      <c r="AI1607" s="5"/>
      <c r="AJ1607" s="5"/>
      <c r="AK1607" s="5"/>
      <c r="AL1607" s="5"/>
      <c r="AM1607" s="5"/>
      <c r="AN1607" s="5"/>
      <c r="AO1607" s="5"/>
      <c r="AP1607" s="5"/>
      <c r="AQ1607" s="5"/>
    </row>
    <row r="1608" spans="12:43" s="1" customFormat="1" x14ac:dyDescent="0.3">
      <c r="L1608" s="5"/>
      <c r="AI1608" s="5"/>
      <c r="AJ1608" s="5"/>
      <c r="AK1608" s="5"/>
      <c r="AL1608" s="5"/>
      <c r="AM1608" s="5"/>
      <c r="AN1608" s="5"/>
      <c r="AO1608" s="5"/>
      <c r="AP1608" s="5"/>
      <c r="AQ1608" s="5"/>
    </row>
    <row r="1609" spans="12:43" s="1" customFormat="1" x14ac:dyDescent="0.3">
      <c r="L1609" s="5"/>
      <c r="AI1609" s="5"/>
      <c r="AJ1609" s="5"/>
      <c r="AK1609" s="5"/>
      <c r="AL1609" s="5"/>
      <c r="AM1609" s="5"/>
      <c r="AN1609" s="5"/>
      <c r="AO1609" s="5"/>
      <c r="AP1609" s="5"/>
      <c r="AQ1609" s="5"/>
    </row>
    <row r="1610" spans="12:43" s="1" customFormat="1" x14ac:dyDescent="0.3">
      <c r="L1610" s="5"/>
      <c r="AI1610" s="5"/>
      <c r="AJ1610" s="5"/>
      <c r="AK1610" s="5"/>
      <c r="AL1610" s="5"/>
      <c r="AM1610" s="5"/>
      <c r="AN1610" s="5"/>
      <c r="AO1610" s="5"/>
      <c r="AP1610" s="5"/>
      <c r="AQ1610" s="5"/>
    </row>
    <row r="1611" spans="12:43" s="1" customFormat="1" x14ac:dyDescent="0.3">
      <c r="L1611" s="5"/>
      <c r="AI1611" s="5"/>
      <c r="AJ1611" s="5"/>
      <c r="AK1611" s="5"/>
      <c r="AL1611" s="5"/>
      <c r="AM1611" s="5"/>
      <c r="AN1611" s="5"/>
      <c r="AO1611" s="5"/>
      <c r="AP1611" s="5"/>
      <c r="AQ1611" s="5"/>
    </row>
    <row r="1612" spans="12:43" s="1" customFormat="1" x14ac:dyDescent="0.3">
      <c r="L1612" s="5"/>
      <c r="AI1612" s="5"/>
      <c r="AJ1612" s="5"/>
      <c r="AK1612" s="5"/>
      <c r="AL1612" s="5"/>
      <c r="AM1612" s="5"/>
      <c r="AN1612" s="5"/>
      <c r="AO1612" s="5"/>
      <c r="AP1612" s="5"/>
      <c r="AQ1612" s="5"/>
    </row>
    <row r="1613" spans="12:43" s="1" customFormat="1" x14ac:dyDescent="0.3">
      <c r="L1613" s="5"/>
      <c r="AI1613" s="5"/>
      <c r="AJ1613" s="5"/>
      <c r="AK1613" s="5"/>
      <c r="AL1613" s="5"/>
      <c r="AM1613" s="5"/>
      <c r="AN1613" s="5"/>
      <c r="AO1613" s="5"/>
      <c r="AP1613" s="5"/>
      <c r="AQ1613" s="5"/>
    </row>
    <row r="1614" spans="12:43" s="1" customFormat="1" x14ac:dyDescent="0.3">
      <c r="L1614" s="5"/>
      <c r="AI1614" s="5"/>
      <c r="AJ1614" s="5"/>
      <c r="AK1614" s="5"/>
      <c r="AL1614" s="5"/>
      <c r="AM1614" s="5"/>
      <c r="AN1614" s="5"/>
      <c r="AO1614" s="5"/>
      <c r="AP1614" s="5"/>
      <c r="AQ1614" s="5"/>
    </row>
    <row r="1615" spans="12:43" s="1" customFormat="1" x14ac:dyDescent="0.3">
      <c r="L1615" s="5"/>
      <c r="AI1615" s="5"/>
      <c r="AJ1615" s="5"/>
      <c r="AK1615" s="5"/>
      <c r="AL1615" s="5"/>
      <c r="AM1615" s="5"/>
      <c r="AN1615" s="5"/>
      <c r="AO1615" s="5"/>
      <c r="AP1615" s="5"/>
      <c r="AQ1615" s="5"/>
    </row>
    <row r="1616" spans="12:43" s="1" customFormat="1" x14ac:dyDescent="0.3">
      <c r="L1616" s="5"/>
      <c r="AI1616" s="5"/>
      <c r="AJ1616" s="5"/>
      <c r="AK1616" s="5"/>
      <c r="AL1616" s="5"/>
      <c r="AM1616" s="5"/>
      <c r="AN1616" s="5"/>
      <c r="AO1616" s="5"/>
      <c r="AP1616" s="5"/>
      <c r="AQ1616" s="5"/>
    </row>
    <row r="1617" spans="12:43" s="1" customFormat="1" x14ac:dyDescent="0.3">
      <c r="L1617" s="5"/>
      <c r="AI1617" s="5"/>
      <c r="AJ1617" s="5"/>
      <c r="AK1617" s="5"/>
      <c r="AL1617" s="5"/>
      <c r="AM1617" s="5"/>
      <c r="AN1617" s="5"/>
      <c r="AO1617" s="5"/>
      <c r="AP1617" s="5"/>
      <c r="AQ1617" s="5"/>
    </row>
    <row r="1618" spans="12:43" s="1" customFormat="1" x14ac:dyDescent="0.3">
      <c r="L1618" s="5"/>
      <c r="AI1618" s="5"/>
      <c r="AJ1618" s="5"/>
      <c r="AK1618" s="5"/>
      <c r="AL1618" s="5"/>
      <c r="AM1618" s="5"/>
      <c r="AN1618" s="5"/>
      <c r="AO1618" s="5"/>
      <c r="AP1618" s="5"/>
      <c r="AQ1618" s="5"/>
    </row>
    <row r="1619" spans="12:43" s="1" customFormat="1" x14ac:dyDescent="0.3">
      <c r="L1619" s="5"/>
      <c r="AI1619" s="5"/>
      <c r="AJ1619" s="5"/>
      <c r="AK1619" s="5"/>
      <c r="AL1619" s="5"/>
      <c r="AM1619" s="5"/>
      <c r="AN1619" s="5"/>
      <c r="AO1619" s="5"/>
      <c r="AP1619" s="5"/>
      <c r="AQ1619" s="5"/>
    </row>
    <row r="1620" spans="12:43" s="1" customFormat="1" x14ac:dyDescent="0.3">
      <c r="L1620" s="5"/>
      <c r="AI1620" s="5"/>
      <c r="AJ1620" s="5"/>
      <c r="AK1620" s="5"/>
      <c r="AL1620" s="5"/>
      <c r="AM1620" s="5"/>
      <c r="AN1620" s="5"/>
      <c r="AO1620" s="5"/>
      <c r="AP1620" s="5"/>
      <c r="AQ1620" s="5"/>
    </row>
    <row r="1621" spans="12:43" s="1" customFormat="1" x14ac:dyDescent="0.3">
      <c r="L1621" s="5"/>
      <c r="AI1621" s="5"/>
      <c r="AJ1621" s="5"/>
      <c r="AK1621" s="5"/>
      <c r="AL1621" s="5"/>
      <c r="AM1621" s="5"/>
      <c r="AN1621" s="5"/>
      <c r="AO1621" s="5"/>
      <c r="AP1621" s="5"/>
      <c r="AQ1621" s="5"/>
    </row>
    <row r="1622" spans="12:43" s="1" customFormat="1" x14ac:dyDescent="0.3">
      <c r="L1622" s="5"/>
      <c r="AI1622" s="5"/>
      <c r="AJ1622" s="5"/>
      <c r="AK1622" s="5"/>
      <c r="AL1622" s="5"/>
      <c r="AM1622" s="5"/>
      <c r="AN1622" s="5"/>
      <c r="AO1622" s="5"/>
      <c r="AP1622" s="5"/>
      <c r="AQ1622" s="5"/>
    </row>
    <row r="1623" spans="12:43" s="1" customFormat="1" x14ac:dyDescent="0.3">
      <c r="L1623" s="5"/>
      <c r="AI1623" s="5"/>
      <c r="AJ1623" s="5"/>
      <c r="AK1623" s="5"/>
      <c r="AL1623" s="5"/>
      <c r="AM1623" s="5"/>
      <c r="AN1623" s="5"/>
      <c r="AO1623" s="5"/>
      <c r="AP1623" s="5"/>
      <c r="AQ1623" s="5"/>
    </row>
    <row r="1624" spans="12:43" s="1" customFormat="1" x14ac:dyDescent="0.3">
      <c r="L1624" s="5"/>
      <c r="AI1624" s="5"/>
      <c r="AJ1624" s="5"/>
      <c r="AK1624" s="5"/>
      <c r="AL1624" s="5"/>
      <c r="AM1624" s="5"/>
      <c r="AN1624" s="5"/>
      <c r="AO1624" s="5"/>
      <c r="AP1624" s="5"/>
      <c r="AQ1624" s="5"/>
    </row>
    <row r="1625" spans="12:43" s="1" customFormat="1" x14ac:dyDescent="0.3">
      <c r="L1625" s="5"/>
      <c r="AI1625" s="5"/>
      <c r="AJ1625" s="5"/>
      <c r="AK1625" s="5"/>
      <c r="AL1625" s="5"/>
      <c r="AM1625" s="5"/>
      <c r="AN1625" s="5"/>
      <c r="AO1625" s="5"/>
      <c r="AP1625" s="5"/>
      <c r="AQ1625" s="5"/>
    </row>
    <row r="1626" spans="12:43" s="1" customFormat="1" x14ac:dyDescent="0.3">
      <c r="L1626" s="5"/>
      <c r="AI1626" s="5"/>
      <c r="AJ1626" s="5"/>
      <c r="AK1626" s="5"/>
      <c r="AL1626" s="5"/>
      <c r="AM1626" s="5"/>
      <c r="AN1626" s="5"/>
      <c r="AO1626" s="5"/>
      <c r="AP1626" s="5"/>
      <c r="AQ1626" s="5"/>
    </row>
    <row r="1627" spans="12:43" s="1" customFormat="1" x14ac:dyDescent="0.3">
      <c r="L1627" s="5"/>
      <c r="AI1627" s="5"/>
      <c r="AJ1627" s="5"/>
      <c r="AK1627" s="5"/>
      <c r="AL1627" s="5"/>
      <c r="AM1627" s="5"/>
      <c r="AN1627" s="5"/>
      <c r="AO1627" s="5"/>
      <c r="AP1627" s="5"/>
      <c r="AQ1627" s="5"/>
    </row>
    <row r="1628" spans="12:43" s="1" customFormat="1" x14ac:dyDescent="0.3">
      <c r="L1628" s="5"/>
      <c r="AI1628" s="5"/>
      <c r="AJ1628" s="5"/>
      <c r="AK1628" s="5"/>
      <c r="AL1628" s="5"/>
      <c r="AM1628" s="5"/>
      <c r="AN1628" s="5"/>
      <c r="AO1628" s="5"/>
      <c r="AP1628" s="5"/>
      <c r="AQ1628" s="5"/>
    </row>
    <row r="1629" spans="12:43" s="1" customFormat="1" x14ac:dyDescent="0.3">
      <c r="L1629" s="5"/>
      <c r="AI1629" s="5"/>
      <c r="AJ1629" s="5"/>
      <c r="AK1629" s="5"/>
      <c r="AL1629" s="5"/>
      <c r="AM1629" s="5"/>
      <c r="AN1629" s="5"/>
      <c r="AO1629" s="5"/>
      <c r="AP1629" s="5"/>
      <c r="AQ1629" s="5"/>
    </row>
    <row r="1630" spans="12:43" s="1" customFormat="1" x14ac:dyDescent="0.3">
      <c r="L1630" s="5"/>
      <c r="AI1630" s="5"/>
      <c r="AJ1630" s="5"/>
      <c r="AK1630" s="5"/>
      <c r="AL1630" s="5"/>
      <c r="AM1630" s="5"/>
      <c r="AN1630" s="5"/>
      <c r="AO1630" s="5"/>
      <c r="AP1630" s="5"/>
      <c r="AQ1630" s="5"/>
    </row>
    <row r="1631" spans="12:43" s="1" customFormat="1" x14ac:dyDescent="0.3">
      <c r="L1631" s="5"/>
      <c r="AI1631" s="5"/>
      <c r="AJ1631" s="5"/>
      <c r="AK1631" s="5"/>
      <c r="AL1631" s="5"/>
      <c r="AM1631" s="5"/>
      <c r="AN1631" s="5"/>
      <c r="AO1631" s="5"/>
      <c r="AP1631" s="5"/>
      <c r="AQ1631" s="5"/>
    </row>
    <row r="1632" spans="12:43" s="1" customFormat="1" x14ac:dyDescent="0.3">
      <c r="L1632" s="5"/>
      <c r="AI1632" s="5"/>
      <c r="AJ1632" s="5"/>
      <c r="AK1632" s="5"/>
      <c r="AL1632" s="5"/>
      <c r="AM1632" s="5"/>
      <c r="AN1632" s="5"/>
      <c r="AO1632" s="5"/>
      <c r="AP1632" s="5"/>
      <c r="AQ1632" s="5"/>
    </row>
    <row r="1633" spans="12:43" s="1" customFormat="1" x14ac:dyDescent="0.3">
      <c r="L1633" s="5"/>
      <c r="AI1633" s="5"/>
      <c r="AJ1633" s="5"/>
      <c r="AK1633" s="5"/>
      <c r="AL1633" s="5"/>
      <c r="AM1633" s="5"/>
      <c r="AN1633" s="5"/>
      <c r="AO1633" s="5"/>
      <c r="AP1633" s="5"/>
      <c r="AQ1633" s="5"/>
    </row>
    <row r="1634" spans="12:43" s="1" customFormat="1" x14ac:dyDescent="0.3">
      <c r="L1634" s="5"/>
      <c r="AI1634" s="5"/>
      <c r="AJ1634" s="5"/>
      <c r="AK1634" s="5"/>
      <c r="AL1634" s="5"/>
      <c r="AM1634" s="5"/>
      <c r="AN1634" s="5"/>
      <c r="AO1634" s="5"/>
      <c r="AP1634" s="5"/>
      <c r="AQ1634" s="5"/>
    </row>
    <row r="1635" spans="12:43" s="1" customFormat="1" x14ac:dyDescent="0.3">
      <c r="L1635" s="5"/>
      <c r="AI1635" s="5"/>
      <c r="AJ1635" s="5"/>
      <c r="AK1635" s="5"/>
      <c r="AL1635" s="5"/>
      <c r="AM1635" s="5"/>
      <c r="AN1635" s="5"/>
      <c r="AO1635" s="5"/>
      <c r="AP1635" s="5"/>
      <c r="AQ1635" s="5"/>
    </row>
    <row r="1636" spans="12:43" s="1" customFormat="1" x14ac:dyDescent="0.3">
      <c r="L1636" s="5"/>
      <c r="AI1636" s="5"/>
      <c r="AJ1636" s="5"/>
      <c r="AK1636" s="5"/>
      <c r="AL1636" s="5"/>
      <c r="AM1636" s="5"/>
      <c r="AN1636" s="5"/>
      <c r="AO1636" s="5"/>
      <c r="AP1636" s="5"/>
      <c r="AQ1636" s="5"/>
    </row>
    <row r="1637" spans="12:43" s="1" customFormat="1" x14ac:dyDescent="0.3">
      <c r="L1637" s="5"/>
      <c r="AI1637" s="5"/>
      <c r="AJ1637" s="5"/>
      <c r="AK1637" s="5"/>
      <c r="AL1637" s="5"/>
      <c r="AM1637" s="5"/>
      <c r="AN1637" s="5"/>
      <c r="AO1637" s="5"/>
      <c r="AP1637" s="5"/>
      <c r="AQ1637" s="5"/>
    </row>
    <row r="1638" spans="12:43" s="1" customFormat="1" x14ac:dyDescent="0.3">
      <c r="L1638" s="5"/>
      <c r="AI1638" s="5"/>
      <c r="AJ1638" s="5"/>
      <c r="AK1638" s="5"/>
      <c r="AL1638" s="5"/>
      <c r="AM1638" s="5"/>
      <c r="AN1638" s="5"/>
      <c r="AO1638" s="5"/>
      <c r="AP1638" s="5"/>
      <c r="AQ1638" s="5"/>
    </row>
    <row r="1639" spans="12:43" s="1" customFormat="1" x14ac:dyDescent="0.3">
      <c r="L1639" s="5"/>
      <c r="AI1639" s="5"/>
      <c r="AJ1639" s="5"/>
      <c r="AK1639" s="5"/>
      <c r="AL1639" s="5"/>
      <c r="AM1639" s="5"/>
      <c r="AN1639" s="5"/>
      <c r="AO1639" s="5"/>
      <c r="AP1639" s="5"/>
      <c r="AQ1639" s="5"/>
    </row>
    <row r="1640" spans="12:43" s="1" customFormat="1" x14ac:dyDescent="0.3">
      <c r="L1640" s="5"/>
      <c r="AI1640" s="5"/>
      <c r="AJ1640" s="5"/>
      <c r="AK1640" s="5"/>
      <c r="AL1640" s="5"/>
      <c r="AM1640" s="5"/>
      <c r="AN1640" s="5"/>
      <c r="AO1640" s="5"/>
      <c r="AP1640" s="5"/>
      <c r="AQ1640" s="5"/>
    </row>
    <row r="1641" spans="12:43" s="1" customFormat="1" x14ac:dyDescent="0.3">
      <c r="L1641" s="5"/>
      <c r="AI1641" s="5"/>
      <c r="AJ1641" s="5"/>
      <c r="AK1641" s="5"/>
      <c r="AL1641" s="5"/>
      <c r="AM1641" s="5"/>
      <c r="AN1641" s="5"/>
      <c r="AO1641" s="5"/>
      <c r="AP1641" s="5"/>
      <c r="AQ1641" s="5"/>
    </row>
    <row r="1642" spans="12:43" s="1" customFormat="1" x14ac:dyDescent="0.3">
      <c r="L1642" s="5"/>
      <c r="AI1642" s="5"/>
      <c r="AJ1642" s="5"/>
      <c r="AK1642" s="5"/>
      <c r="AL1642" s="5"/>
      <c r="AM1642" s="5"/>
      <c r="AN1642" s="5"/>
      <c r="AO1642" s="5"/>
      <c r="AP1642" s="5"/>
      <c r="AQ1642" s="5"/>
    </row>
    <row r="1643" spans="12:43" s="1" customFormat="1" x14ac:dyDescent="0.3">
      <c r="L1643" s="5"/>
      <c r="AI1643" s="5"/>
      <c r="AJ1643" s="5"/>
      <c r="AK1643" s="5"/>
      <c r="AL1643" s="5"/>
      <c r="AM1643" s="5"/>
      <c r="AN1643" s="5"/>
      <c r="AO1643" s="5"/>
      <c r="AP1643" s="5"/>
      <c r="AQ1643" s="5"/>
    </row>
    <row r="1644" spans="12:43" s="1" customFormat="1" x14ac:dyDescent="0.3">
      <c r="L1644" s="5"/>
      <c r="AI1644" s="5"/>
      <c r="AJ1644" s="5"/>
      <c r="AK1644" s="5"/>
      <c r="AL1644" s="5"/>
      <c r="AM1644" s="5"/>
      <c r="AN1644" s="5"/>
      <c r="AO1644" s="5"/>
      <c r="AP1644" s="5"/>
      <c r="AQ1644" s="5"/>
    </row>
    <row r="1645" spans="12:43" s="1" customFormat="1" x14ac:dyDescent="0.3">
      <c r="L1645" s="5"/>
      <c r="AI1645" s="5"/>
      <c r="AJ1645" s="5"/>
      <c r="AK1645" s="5"/>
      <c r="AL1645" s="5"/>
      <c r="AM1645" s="5"/>
      <c r="AN1645" s="5"/>
      <c r="AO1645" s="5"/>
      <c r="AP1645" s="5"/>
      <c r="AQ1645" s="5"/>
    </row>
    <row r="1646" spans="12:43" s="1" customFormat="1" x14ac:dyDescent="0.3">
      <c r="L1646" s="5"/>
      <c r="AI1646" s="5"/>
      <c r="AJ1646" s="5"/>
      <c r="AK1646" s="5"/>
      <c r="AL1646" s="5"/>
      <c r="AM1646" s="5"/>
      <c r="AN1646" s="5"/>
      <c r="AO1646" s="5"/>
      <c r="AP1646" s="5"/>
      <c r="AQ1646" s="5"/>
    </row>
    <row r="1647" spans="12:43" s="1" customFormat="1" x14ac:dyDescent="0.3">
      <c r="L1647" s="5"/>
      <c r="AI1647" s="5"/>
      <c r="AJ1647" s="5"/>
      <c r="AK1647" s="5"/>
      <c r="AL1647" s="5"/>
      <c r="AM1647" s="5"/>
      <c r="AN1647" s="5"/>
      <c r="AO1647" s="5"/>
      <c r="AP1647" s="5"/>
      <c r="AQ1647" s="5"/>
    </row>
    <row r="1648" spans="12:43" s="1" customFormat="1" x14ac:dyDescent="0.3">
      <c r="L1648" s="5"/>
      <c r="AI1648" s="5"/>
      <c r="AJ1648" s="5"/>
      <c r="AK1648" s="5"/>
      <c r="AL1648" s="5"/>
      <c r="AM1648" s="5"/>
      <c r="AN1648" s="5"/>
      <c r="AO1648" s="5"/>
      <c r="AP1648" s="5"/>
      <c r="AQ1648" s="5"/>
    </row>
    <row r="1649" spans="12:43" s="1" customFormat="1" x14ac:dyDescent="0.3">
      <c r="L1649" s="5"/>
      <c r="AI1649" s="5"/>
      <c r="AJ1649" s="5"/>
      <c r="AK1649" s="5"/>
      <c r="AL1649" s="5"/>
      <c r="AM1649" s="5"/>
      <c r="AN1649" s="5"/>
      <c r="AO1649" s="5"/>
      <c r="AP1649" s="5"/>
      <c r="AQ1649" s="5"/>
    </row>
    <row r="1650" spans="12:43" s="1" customFormat="1" x14ac:dyDescent="0.3">
      <c r="L1650" s="5"/>
      <c r="AI1650" s="5"/>
      <c r="AJ1650" s="5"/>
      <c r="AK1650" s="5"/>
      <c r="AL1650" s="5"/>
      <c r="AM1650" s="5"/>
      <c r="AN1650" s="5"/>
      <c r="AO1650" s="5"/>
      <c r="AP1650" s="5"/>
      <c r="AQ1650" s="5"/>
    </row>
    <row r="1651" spans="12:43" s="1" customFormat="1" x14ac:dyDescent="0.3">
      <c r="L1651" s="5"/>
      <c r="AI1651" s="5"/>
      <c r="AJ1651" s="5"/>
      <c r="AK1651" s="5"/>
      <c r="AL1651" s="5"/>
      <c r="AM1651" s="5"/>
      <c r="AN1651" s="5"/>
      <c r="AO1651" s="5"/>
      <c r="AP1651" s="5"/>
      <c r="AQ1651" s="5"/>
    </row>
    <row r="1652" spans="12:43" s="1" customFormat="1" x14ac:dyDescent="0.3">
      <c r="L1652" s="5"/>
      <c r="AI1652" s="5"/>
      <c r="AJ1652" s="5"/>
      <c r="AK1652" s="5"/>
      <c r="AL1652" s="5"/>
      <c r="AM1652" s="5"/>
      <c r="AN1652" s="5"/>
      <c r="AO1652" s="5"/>
      <c r="AP1652" s="5"/>
      <c r="AQ1652" s="5"/>
    </row>
    <row r="1653" spans="12:43" s="1" customFormat="1" x14ac:dyDescent="0.3">
      <c r="L1653" s="5"/>
      <c r="AI1653" s="5"/>
      <c r="AJ1653" s="5"/>
      <c r="AK1653" s="5"/>
      <c r="AL1653" s="5"/>
      <c r="AM1653" s="5"/>
      <c r="AN1653" s="5"/>
      <c r="AO1653" s="5"/>
      <c r="AP1653" s="5"/>
      <c r="AQ1653" s="5"/>
    </row>
    <row r="1654" spans="12:43" s="1" customFormat="1" x14ac:dyDescent="0.3">
      <c r="L1654" s="5"/>
      <c r="AI1654" s="5"/>
      <c r="AJ1654" s="5"/>
      <c r="AK1654" s="5"/>
      <c r="AL1654" s="5"/>
      <c r="AM1654" s="5"/>
      <c r="AN1654" s="5"/>
      <c r="AO1654" s="5"/>
      <c r="AP1654" s="5"/>
      <c r="AQ1654" s="5"/>
    </row>
    <row r="1655" spans="12:43" s="1" customFormat="1" x14ac:dyDescent="0.3">
      <c r="L1655" s="5"/>
      <c r="AI1655" s="5"/>
      <c r="AJ1655" s="5"/>
      <c r="AK1655" s="5"/>
      <c r="AL1655" s="5"/>
      <c r="AM1655" s="5"/>
      <c r="AN1655" s="5"/>
      <c r="AO1655" s="5"/>
      <c r="AP1655" s="5"/>
      <c r="AQ1655" s="5"/>
    </row>
    <row r="1656" spans="12:43" s="1" customFormat="1" x14ac:dyDescent="0.3">
      <c r="L1656" s="5"/>
      <c r="AI1656" s="5"/>
      <c r="AJ1656" s="5"/>
      <c r="AK1656" s="5"/>
      <c r="AL1656" s="5"/>
      <c r="AM1656" s="5"/>
      <c r="AN1656" s="5"/>
      <c r="AO1656" s="5"/>
      <c r="AP1656" s="5"/>
      <c r="AQ1656" s="5"/>
    </row>
    <row r="1657" spans="12:43" s="1" customFormat="1" x14ac:dyDescent="0.3">
      <c r="L1657" s="5"/>
      <c r="AI1657" s="5"/>
      <c r="AJ1657" s="5"/>
      <c r="AK1657" s="5"/>
      <c r="AL1657" s="5"/>
      <c r="AM1657" s="5"/>
      <c r="AN1657" s="5"/>
      <c r="AO1657" s="5"/>
      <c r="AP1657" s="5"/>
      <c r="AQ1657" s="5"/>
    </row>
    <row r="1658" spans="12:43" s="1" customFormat="1" x14ac:dyDescent="0.3">
      <c r="L1658" s="5"/>
      <c r="AI1658" s="5"/>
      <c r="AJ1658" s="5"/>
      <c r="AK1658" s="5"/>
      <c r="AL1658" s="5"/>
      <c r="AM1658" s="5"/>
      <c r="AN1658" s="5"/>
      <c r="AO1658" s="5"/>
      <c r="AP1658" s="5"/>
      <c r="AQ1658" s="5"/>
    </row>
    <row r="1659" spans="12:43" s="1" customFormat="1" x14ac:dyDescent="0.3">
      <c r="L1659" s="5"/>
      <c r="AI1659" s="5"/>
      <c r="AJ1659" s="5"/>
      <c r="AK1659" s="5"/>
      <c r="AL1659" s="5"/>
      <c r="AM1659" s="5"/>
      <c r="AN1659" s="5"/>
      <c r="AO1659" s="5"/>
      <c r="AP1659" s="5"/>
      <c r="AQ1659" s="5"/>
    </row>
    <row r="1660" spans="12:43" s="1" customFormat="1" x14ac:dyDescent="0.3">
      <c r="L1660" s="5"/>
      <c r="AI1660" s="5"/>
      <c r="AJ1660" s="5"/>
      <c r="AK1660" s="5"/>
      <c r="AL1660" s="5"/>
      <c r="AM1660" s="5"/>
      <c r="AN1660" s="5"/>
      <c r="AO1660" s="5"/>
      <c r="AP1660" s="5"/>
      <c r="AQ1660" s="5"/>
    </row>
    <row r="1661" spans="12:43" s="1" customFormat="1" x14ac:dyDescent="0.3">
      <c r="L1661" s="5"/>
      <c r="AI1661" s="5"/>
      <c r="AJ1661" s="5"/>
      <c r="AK1661" s="5"/>
      <c r="AL1661" s="5"/>
      <c r="AM1661" s="5"/>
      <c r="AN1661" s="5"/>
      <c r="AO1661" s="5"/>
      <c r="AP1661" s="5"/>
      <c r="AQ1661" s="5"/>
    </row>
    <row r="1662" spans="12:43" s="1" customFormat="1" x14ac:dyDescent="0.3">
      <c r="L1662" s="5"/>
      <c r="AI1662" s="5"/>
      <c r="AJ1662" s="5"/>
      <c r="AK1662" s="5"/>
      <c r="AL1662" s="5"/>
      <c r="AM1662" s="5"/>
      <c r="AN1662" s="5"/>
      <c r="AO1662" s="5"/>
      <c r="AP1662" s="5"/>
      <c r="AQ1662" s="5"/>
    </row>
    <row r="1663" spans="12:43" s="1" customFormat="1" x14ac:dyDescent="0.3">
      <c r="L1663" s="5"/>
      <c r="AI1663" s="5"/>
      <c r="AJ1663" s="5"/>
      <c r="AK1663" s="5"/>
      <c r="AL1663" s="5"/>
      <c r="AM1663" s="5"/>
      <c r="AN1663" s="5"/>
      <c r="AO1663" s="5"/>
      <c r="AP1663" s="5"/>
      <c r="AQ1663" s="5"/>
    </row>
    <row r="1664" spans="12:43" s="1" customFormat="1" x14ac:dyDescent="0.3">
      <c r="L1664" s="5"/>
      <c r="AI1664" s="5"/>
      <c r="AJ1664" s="5"/>
      <c r="AK1664" s="5"/>
      <c r="AL1664" s="5"/>
      <c r="AM1664" s="5"/>
      <c r="AN1664" s="5"/>
      <c r="AO1664" s="5"/>
      <c r="AP1664" s="5"/>
      <c r="AQ1664" s="5"/>
    </row>
    <row r="1665" spans="12:43" s="1" customFormat="1" x14ac:dyDescent="0.3">
      <c r="L1665" s="5"/>
      <c r="AI1665" s="5"/>
      <c r="AJ1665" s="5"/>
      <c r="AK1665" s="5"/>
      <c r="AL1665" s="5"/>
      <c r="AM1665" s="5"/>
      <c r="AN1665" s="5"/>
      <c r="AO1665" s="5"/>
      <c r="AP1665" s="5"/>
      <c r="AQ1665" s="5"/>
    </row>
    <row r="1666" spans="12:43" s="1" customFormat="1" x14ac:dyDescent="0.3">
      <c r="L1666" s="5"/>
      <c r="AI1666" s="5"/>
      <c r="AJ1666" s="5"/>
      <c r="AK1666" s="5"/>
      <c r="AL1666" s="5"/>
      <c r="AM1666" s="5"/>
      <c r="AN1666" s="5"/>
      <c r="AO1666" s="5"/>
      <c r="AP1666" s="5"/>
      <c r="AQ1666" s="5"/>
    </row>
    <row r="1667" spans="12:43" s="1" customFormat="1" x14ac:dyDescent="0.3">
      <c r="L1667" s="5"/>
      <c r="AI1667" s="5"/>
      <c r="AJ1667" s="5"/>
      <c r="AK1667" s="5"/>
      <c r="AL1667" s="5"/>
      <c r="AM1667" s="5"/>
      <c r="AN1667" s="5"/>
      <c r="AO1667" s="5"/>
      <c r="AP1667" s="5"/>
      <c r="AQ1667" s="5"/>
    </row>
    <row r="1668" spans="12:43" s="1" customFormat="1" x14ac:dyDescent="0.3">
      <c r="L1668" s="5"/>
      <c r="AI1668" s="5"/>
      <c r="AJ1668" s="5"/>
      <c r="AK1668" s="5"/>
      <c r="AL1668" s="5"/>
      <c r="AM1668" s="5"/>
      <c r="AN1668" s="5"/>
      <c r="AO1668" s="5"/>
      <c r="AP1668" s="5"/>
      <c r="AQ1668" s="5"/>
    </row>
    <row r="1669" spans="12:43" s="1" customFormat="1" x14ac:dyDescent="0.3">
      <c r="L1669" s="5"/>
      <c r="AI1669" s="5"/>
      <c r="AJ1669" s="5"/>
      <c r="AK1669" s="5"/>
      <c r="AL1669" s="5"/>
      <c r="AM1669" s="5"/>
      <c r="AN1669" s="5"/>
      <c r="AO1669" s="5"/>
      <c r="AP1669" s="5"/>
      <c r="AQ1669" s="5"/>
    </row>
    <row r="1670" spans="12:43" s="1" customFormat="1" x14ac:dyDescent="0.3">
      <c r="L1670" s="5"/>
      <c r="AI1670" s="5"/>
      <c r="AJ1670" s="5"/>
      <c r="AK1670" s="5"/>
      <c r="AL1670" s="5"/>
      <c r="AM1670" s="5"/>
      <c r="AN1670" s="5"/>
      <c r="AO1670" s="5"/>
      <c r="AP1670" s="5"/>
      <c r="AQ1670" s="5"/>
    </row>
    <row r="1671" spans="12:43" s="1" customFormat="1" x14ac:dyDescent="0.3">
      <c r="L1671" s="5"/>
      <c r="AI1671" s="5"/>
      <c r="AJ1671" s="5"/>
      <c r="AK1671" s="5"/>
      <c r="AL1671" s="5"/>
      <c r="AM1671" s="5"/>
      <c r="AN1671" s="5"/>
      <c r="AO1671" s="5"/>
      <c r="AP1671" s="5"/>
      <c r="AQ1671" s="5"/>
    </row>
    <row r="1672" spans="12:43" s="1" customFormat="1" x14ac:dyDescent="0.3">
      <c r="L1672" s="5"/>
      <c r="AI1672" s="5"/>
      <c r="AJ1672" s="5"/>
      <c r="AK1672" s="5"/>
      <c r="AL1672" s="5"/>
      <c r="AM1672" s="5"/>
      <c r="AN1672" s="5"/>
      <c r="AO1672" s="5"/>
      <c r="AP1672" s="5"/>
      <c r="AQ1672" s="5"/>
    </row>
    <row r="1673" spans="12:43" s="1" customFormat="1" x14ac:dyDescent="0.3">
      <c r="L1673" s="5"/>
      <c r="AI1673" s="5"/>
      <c r="AJ1673" s="5"/>
      <c r="AK1673" s="5"/>
      <c r="AL1673" s="5"/>
      <c r="AM1673" s="5"/>
      <c r="AN1673" s="5"/>
      <c r="AO1673" s="5"/>
      <c r="AP1673" s="5"/>
      <c r="AQ1673" s="5"/>
    </row>
    <row r="1674" spans="12:43" s="1" customFormat="1" x14ac:dyDescent="0.3">
      <c r="L1674" s="5"/>
      <c r="AI1674" s="5"/>
      <c r="AJ1674" s="5"/>
      <c r="AK1674" s="5"/>
      <c r="AL1674" s="5"/>
      <c r="AM1674" s="5"/>
      <c r="AN1674" s="5"/>
      <c r="AO1674" s="5"/>
      <c r="AP1674" s="5"/>
      <c r="AQ1674" s="5"/>
    </row>
    <row r="1675" spans="12:43" s="1" customFormat="1" x14ac:dyDescent="0.3">
      <c r="L1675" s="5"/>
      <c r="AI1675" s="5"/>
      <c r="AJ1675" s="5"/>
      <c r="AK1675" s="5"/>
      <c r="AL1675" s="5"/>
      <c r="AM1675" s="5"/>
      <c r="AN1675" s="5"/>
      <c r="AO1675" s="5"/>
      <c r="AP1675" s="5"/>
      <c r="AQ1675" s="5"/>
    </row>
    <row r="1676" spans="12:43" s="1" customFormat="1" x14ac:dyDescent="0.3">
      <c r="L1676" s="5"/>
      <c r="AI1676" s="5"/>
      <c r="AJ1676" s="5"/>
      <c r="AK1676" s="5"/>
      <c r="AL1676" s="5"/>
      <c r="AM1676" s="5"/>
      <c r="AN1676" s="5"/>
      <c r="AO1676" s="5"/>
      <c r="AP1676" s="5"/>
      <c r="AQ1676" s="5"/>
    </row>
    <row r="1677" spans="12:43" s="1" customFormat="1" x14ac:dyDescent="0.3">
      <c r="L1677" s="5"/>
      <c r="AI1677" s="5"/>
      <c r="AJ1677" s="5"/>
      <c r="AK1677" s="5"/>
      <c r="AL1677" s="5"/>
      <c r="AM1677" s="5"/>
      <c r="AN1677" s="5"/>
      <c r="AO1677" s="5"/>
      <c r="AP1677" s="5"/>
      <c r="AQ1677" s="5"/>
    </row>
    <row r="1678" spans="12:43" s="1" customFormat="1" x14ac:dyDescent="0.3">
      <c r="L1678" s="5"/>
      <c r="AI1678" s="5"/>
      <c r="AJ1678" s="5"/>
      <c r="AK1678" s="5"/>
      <c r="AL1678" s="5"/>
      <c r="AM1678" s="5"/>
      <c r="AN1678" s="5"/>
      <c r="AO1678" s="5"/>
      <c r="AP1678" s="5"/>
      <c r="AQ1678" s="5"/>
    </row>
    <row r="1679" spans="12:43" s="1" customFormat="1" x14ac:dyDescent="0.3">
      <c r="L1679" s="5"/>
      <c r="AI1679" s="5"/>
      <c r="AJ1679" s="5"/>
      <c r="AK1679" s="5"/>
      <c r="AL1679" s="5"/>
      <c r="AM1679" s="5"/>
      <c r="AN1679" s="5"/>
      <c r="AO1679" s="5"/>
      <c r="AP1679" s="5"/>
      <c r="AQ1679" s="5"/>
    </row>
    <row r="1680" spans="12:43" s="1" customFormat="1" x14ac:dyDescent="0.3">
      <c r="L1680" s="5"/>
      <c r="AI1680" s="5"/>
      <c r="AJ1680" s="5"/>
      <c r="AK1680" s="5"/>
      <c r="AL1680" s="5"/>
      <c r="AM1680" s="5"/>
      <c r="AN1680" s="5"/>
      <c r="AO1680" s="5"/>
      <c r="AP1680" s="5"/>
      <c r="AQ1680" s="5"/>
    </row>
    <row r="1681" spans="12:43" s="1" customFormat="1" x14ac:dyDescent="0.3">
      <c r="L1681" s="5"/>
      <c r="AI1681" s="5"/>
      <c r="AJ1681" s="5"/>
      <c r="AK1681" s="5"/>
      <c r="AL1681" s="5"/>
      <c r="AM1681" s="5"/>
      <c r="AN1681" s="5"/>
      <c r="AO1681" s="5"/>
      <c r="AP1681" s="5"/>
      <c r="AQ1681" s="5"/>
    </row>
    <row r="1682" spans="12:43" s="1" customFormat="1" x14ac:dyDescent="0.3">
      <c r="L1682" s="5"/>
      <c r="AI1682" s="5"/>
      <c r="AJ1682" s="5"/>
      <c r="AK1682" s="5"/>
      <c r="AL1682" s="5"/>
      <c r="AM1682" s="5"/>
      <c r="AN1682" s="5"/>
      <c r="AO1682" s="5"/>
      <c r="AP1682" s="5"/>
      <c r="AQ1682" s="5"/>
    </row>
    <row r="1683" spans="12:43" s="1" customFormat="1" x14ac:dyDescent="0.3">
      <c r="L1683" s="5"/>
      <c r="AI1683" s="5"/>
      <c r="AJ1683" s="5"/>
      <c r="AK1683" s="5"/>
      <c r="AL1683" s="5"/>
      <c r="AM1683" s="5"/>
      <c r="AN1683" s="5"/>
      <c r="AO1683" s="5"/>
      <c r="AP1683" s="5"/>
      <c r="AQ1683" s="5"/>
    </row>
    <row r="1684" spans="12:43" s="1" customFormat="1" x14ac:dyDescent="0.3">
      <c r="L1684" s="5"/>
      <c r="AI1684" s="5"/>
      <c r="AJ1684" s="5"/>
      <c r="AK1684" s="5"/>
      <c r="AL1684" s="5"/>
      <c r="AM1684" s="5"/>
      <c r="AN1684" s="5"/>
      <c r="AO1684" s="5"/>
      <c r="AP1684" s="5"/>
      <c r="AQ1684" s="5"/>
    </row>
    <row r="1685" spans="12:43" s="1" customFormat="1" x14ac:dyDescent="0.3">
      <c r="L1685" s="5"/>
      <c r="AI1685" s="5"/>
      <c r="AJ1685" s="5"/>
      <c r="AK1685" s="5"/>
      <c r="AL1685" s="5"/>
      <c r="AM1685" s="5"/>
      <c r="AN1685" s="5"/>
      <c r="AO1685" s="5"/>
      <c r="AP1685" s="5"/>
      <c r="AQ1685" s="5"/>
    </row>
    <row r="1686" spans="12:43" s="1" customFormat="1" x14ac:dyDescent="0.3">
      <c r="L1686" s="5"/>
      <c r="AI1686" s="5"/>
      <c r="AJ1686" s="5"/>
      <c r="AK1686" s="5"/>
      <c r="AL1686" s="5"/>
      <c r="AM1686" s="5"/>
      <c r="AN1686" s="5"/>
      <c r="AO1686" s="5"/>
      <c r="AP1686" s="5"/>
      <c r="AQ1686" s="5"/>
    </row>
    <row r="1687" spans="12:43" s="1" customFormat="1" x14ac:dyDescent="0.3">
      <c r="L1687" s="5"/>
      <c r="AI1687" s="5"/>
      <c r="AJ1687" s="5"/>
      <c r="AK1687" s="5"/>
      <c r="AL1687" s="5"/>
      <c r="AM1687" s="5"/>
      <c r="AN1687" s="5"/>
      <c r="AO1687" s="5"/>
      <c r="AP1687" s="5"/>
      <c r="AQ1687" s="5"/>
    </row>
    <row r="1688" spans="12:43" s="1" customFormat="1" x14ac:dyDescent="0.3">
      <c r="L1688" s="5"/>
      <c r="AI1688" s="5"/>
      <c r="AJ1688" s="5"/>
      <c r="AK1688" s="5"/>
      <c r="AL1688" s="5"/>
      <c r="AM1688" s="5"/>
      <c r="AN1688" s="5"/>
      <c r="AO1688" s="5"/>
      <c r="AP1688" s="5"/>
      <c r="AQ1688" s="5"/>
    </row>
    <row r="1689" spans="12:43" s="1" customFormat="1" x14ac:dyDescent="0.3">
      <c r="L1689" s="5"/>
      <c r="AI1689" s="5"/>
      <c r="AJ1689" s="5"/>
      <c r="AK1689" s="5"/>
      <c r="AL1689" s="5"/>
      <c r="AM1689" s="5"/>
      <c r="AN1689" s="5"/>
      <c r="AO1689" s="5"/>
      <c r="AP1689" s="5"/>
      <c r="AQ1689" s="5"/>
    </row>
    <row r="1690" spans="12:43" s="1" customFormat="1" x14ac:dyDescent="0.3">
      <c r="L1690" s="5"/>
      <c r="AI1690" s="5"/>
      <c r="AJ1690" s="5"/>
      <c r="AK1690" s="5"/>
      <c r="AL1690" s="5"/>
      <c r="AM1690" s="5"/>
      <c r="AN1690" s="5"/>
      <c r="AO1690" s="5"/>
      <c r="AP1690" s="5"/>
      <c r="AQ1690" s="5"/>
    </row>
    <row r="1691" spans="12:43" s="1" customFormat="1" x14ac:dyDescent="0.3">
      <c r="L1691" s="5"/>
      <c r="AI1691" s="5"/>
      <c r="AJ1691" s="5"/>
      <c r="AK1691" s="5"/>
      <c r="AL1691" s="5"/>
      <c r="AM1691" s="5"/>
      <c r="AN1691" s="5"/>
      <c r="AO1691" s="5"/>
      <c r="AP1691" s="5"/>
      <c r="AQ1691" s="5"/>
    </row>
    <row r="1692" spans="12:43" s="1" customFormat="1" x14ac:dyDescent="0.3">
      <c r="L1692" s="5"/>
      <c r="AI1692" s="5"/>
      <c r="AJ1692" s="5"/>
      <c r="AK1692" s="5"/>
      <c r="AL1692" s="5"/>
      <c r="AM1692" s="5"/>
      <c r="AN1692" s="5"/>
      <c r="AO1692" s="5"/>
      <c r="AP1692" s="5"/>
      <c r="AQ1692" s="5"/>
    </row>
    <row r="1693" spans="12:43" s="1" customFormat="1" x14ac:dyDescent="0.3">
      <c r="L1693" s="5"/>
      <c r="AI1693" s="5"/>
      <c r="AJ1693" s="5"/>
      <c r="AK1693" s="5"/>
      <c r="AL1693" s="5"/>
      <c r="AM1693" s="5"/>
      <c r="AN1693" s="5"/>
      <c r="AO1693" s="5"/>
      <c r="AP1693" s="5"/>
      <c r="AQ1693" s="5"/>
    </row>
    <row r="1694" spans="12:43" s="1" customFormat="1" x14ac:dyDescent="0.3">
      <c r="L1694" s="5"/>
      <c r="AI1694" s="5"/>
      <c r="AJ1694" s="5"/>
      <c r="AK1694" s="5"/>
      <c r="AL1694" s="5"/>
      <c r="AM1694" s="5"/>
      <c r="AN1694" s="5"/>
      <c r="AO1694" s="5"/>
      <c r="AP1694" s="5"/>
      <c r="AQ1694" s="5"/>
    </row>
    <row r="1695" spans="12:43" s="1" customFormat="1" x14ac:dyDescent="0.3">
      <c r="L1695" s="5"/>
      <c r="AI1695" s="5"/>
      <c r="AJ1695" s="5"/>
      <c r="AK1695" s="5"/>
      <c r="AL1695" s="5"/>
      <c r="AM1695" s="5"/>
      <c r="AN1695" s="5"/>
      <c r="AO1695" s="5"/>
      <c r="AP1695" s="5"/>
      <c r="AQ1695" s="5"/>
    </row>
    <row r="1696" spans="12:43" s="1" customFormat="1" x14ac:dyDescent="0.3">
      <c r="L1696" s="5"/>
      <c r="AI1696" s="5"/>
      <c r="AJ1696" s="5"/>
      <c r="AK1696" s="5"/>
      <c r="AL1696" s="5"/>
      <c r="AM1696" s="5"/>
      <c r="AN1696" s="5"/>
      <c r="AO1696" s="5"/>
      <c r="AP1696" s="5"/>
      <c r="AQ1696" s="5"/>
    </row>
    <row r="1697" spans="12:43" s="1" customFormat="1" x14ac:dyDescent="0.3">
      <c r="L1697" s="5"/>
      <c r="AI1697" s="5"/>
      <c r="AJ1697" s="5"/>
      <c r="AK1697" s="5"/>
      <c r="AL1697" s="5"/>
      <c r="AM1697" s="5"/>
      <c r="AN1697" s="5"/>
      <c r="AO1697" s="5"/>
      <c r="AP1697" s="5"/>
      <c r="AQ1697" s="5"/>
    </row>
    <row r="1698" spans="12:43" s="1" customFormat="1" x14ac:dyDescent="0.3">
      <c r="L1698" s="5"/>
      <c r="AI1698" s="5"/>
      <c r="AJ1698" s="5"/>
      <c r="AK1698" s="5"/>
      <c r="AL1698" s="5"/>
      <c r="AM1698" s="5"/>
      <c r="AN1698" s="5"/>
      <c r="AO1698" s="5"/>
      <c r="AP1698" s="5"/>
      <c r="AQ1698" s="5"/>
    </row>
    <row r="1699" spans="12:43" s="1" customFormat="1" x14ac:dyDescent="0.3">
      <c r="L1699" s="5"/>
      <c r="AI1699" s="5"/>
      <c r="AJ1699" s="5"/>
      <c r="AK1699" s="5"/>
      <c r="AL1699" s="5"/>
      <c r="AM1699" s="5"/>
      <c r="AN1699" s="5"/>
      <c r="AO1699" s="5"/>
      <c r="AP1699" s="5"/>
      <c r="AQ1699" s="5"/>
    </row>
    <row r="1700" spans="12:43" s="1" customFormat="1" x14ac:dyDescent="0.3">
      <c r="L1700" s="5"/>
      <c r="AI1700" s="5"/>
      <c r="AJ1700" s="5"/>
      <c r="AK1700" s="5"/>
      <c r="AL1700" s="5"/>
      <c r="AM1700" s="5"/>
      <c r="AN1700" s="5"/>
      <c r="AO1700" s="5"/>
      <c r="AP1700" s="5"/>
      <c r="AQ1700" s="5"/>
    </row>
    <row r="1701" spans="12:43" s="1" customFormat="1" x14ac:dyDescent="0.3">
      <c r="L1701" s="5"/>
      <c r="AI1701" s="5"/>
      <c r="AJ1701" s="5"/>
      <c r="AK1701" s="5"/>
      <c r="AL1701" s="5"/>
      <c r="AM1701" s="5"/>
      <c r="AN1701" s="5"/>
      <c r="AO1701" s="5"/>
      <c r="AP1701" s="5"/>
      <c r="AQ1701" s="5"/>
    </row>
    <row r="1702" spans="12:43" s="1" customFormat="1" x14ac:dyDescent="0.3">
      <c r="L1702" s="5"/>
      <c r="AI1702" s="5"/>
      <c r="AJ1702" s="5"/>
      <c r="AK1702" s="5"/>
      <c r="AL1702" s="5"/>
      <c r="AM1702" s="5"/>
      <c r="AN1702" s="5"/>
      <c r="AO1702" s="5"/>
      <c r="AP1702" s="5"/>
      <c r="AQ1702" s="5"/>
    </row>
    <row r="1703" spans="12:43" s="1" customFormat="1" x14ac:dyDescent="0.3">
      <c r="L1703" s="5"/>
      <c r="AI1703" s="5"/>
      <c r="AJ1703" s="5"/>
      <c r="AK1703" s="5"/>
      <c r="AL1703" s="5"/>
      <c r="AM1703" s="5"/>
      <c r="AN1703" s="5"/>
      <c r="AO1703" s="5"/>
      <c r="AP1703" s="5"/>
      <c r="AQ1703" s="5"/>
    </row>
    <row r="1704" spans="12:43" s="1" customFormat="1" x14ac:dyDescent="0.3">
      <c r="L1704" s="5"/>
      <c r="AI1704" s="5"/>
      <c r="AJ1704" s="5"/>
      <c r="AK1704" s="5"/>
      <c r="AL1704" s="5"/>
      <c r="AM1704" s="5"/>
      <c r="AN1704" s="5"/>
      <c r="AO1704" s="5"/>
      <c r="AP1704" s="5"/>
      <c r="AQ1704" s="5"/>
    </row>
    <row r="1705" spans="12:43" s="1" customFormat="1" x14ac:dyDescent="0.3">
      <c r="L1705" s="5"/>
      <c r="AI1705" s="5"/>
      <c r="AJ1705" s="5"/>
      <c r="AK1705" s="5"/>
      <c r="AL1705" s="5"/>
      <c r="AM1705" s="5"/>
      <c r="AN1705" s="5"/>
      <c r="AO1705" s="5"/>
      <c r="AP1705" s="5"/>
      <c r="AQ1705" s="5"/>
    </row>
    <row r="1706" spans="12:43" s="1" customFormat="1" x14ac:dyDescent="0.3">
      <c r="L1706" s="5"/>
      <c r="AI1706" s="5"/>
      <c r="AJ1706" s="5"/>
      <c r="AK1706" s="5"/>
      <c r="AL1706" s="5"/>
      <c r="AM1706" s="5"/>
      <c r="AN1706" s="5"/>
      <c r="AO1706" s="5"/>
      <c r="AP1706" s="5"/>
      <c r="AQ1706" s="5"/>
    </row>
    <row r="1707" spans="12:43" s="1" customFormat="1" x14ac:dyDescent="0.3">
      <c r="L1707" s="5"/>
      <c r="AI1707" s="5"/>
      <c r="AJ1707" s="5"/>
      <c r="AK1707" s="5"/>
      <c r="AL1707" s="5"/>
      <c r="AM1707" s="5"/>
      <c r="AN1707" s="5"/>
      <c r="AO1707" s="5"/>
      <c r="AP1707" s="5"/>
      <c r="AQ1707" s="5"/>
    </row>
    <row r="1708" spans="12:43" s="1" customFormat="1" x14ac:dyDescent="0.3">
      <c r="L1708" s="5"/>
      <c r="AI1708" s="5"/>
      <c r="AJ1708" s="5"/>
      <c r="AK1708" s="5"/>
      <c r="AL1708" s="5"/>
      <c r="AM1708" s="5"/>
      <c r="AN1708" s="5"/>
      <c r="AO1708" s="5"/>
      <c r="AP1708" s="5"/>
      <c r="AQ1708" s="5"/>
    </row>
    <row r="1709" spans="12:43" s="1" customFormat="1" x14ac:dyDescent="0.3">
      <c r="L1709" s="5"/>
      <c r="AI1709" s="5"/>
      <c r="AJ1709" s="5"/>
      <c r="AK1709" s="5"/>
      <c r="AL1709" s="5"/>
      <c r="AM1709" s="5"/>
      <c r="AN1709" s="5"/>
      <c r="AO1709" s="5"/>
      <c r="AP1709" s="5"/>
      <c r="AQ1709" s="5"/>
    </row>
    <row r="1710" spans="12:43" s="1" customFormat="1" x14ac:dyDescent="0.3">
      <c r="L1710" s="5"/>
      <c r="AI1710" s="5"/>
      <c r="AJ1710" s="5"/>
      <c r="AK1710" s="5"/>
      <c r="AL1710" s="5"/>
      <c r="AM1710" s="5"/>
      <c r="AN1710" s="5"/>
      <c r="AO1710" s="5"/>
      <c r="AP1710" s="5"/>
      <c r="AQ1710" s="5"/>
    </row>
    <row r="1711" spans="12:43" s="1" customFormat="1" x14ac:dyDescent="0.3">
      <c r="L1711" s="5"/>
      <c r="AI1711" s="5"/>
      <c r="AJ1711" s="5"/>
      <c r="AK1711" s="5"/>
      <c r="AL1711" s="5"/>
      <c r="AM1711" s="5"/>
      <c r="AN1711" s="5"/>
      <c r="AO1711" s="5"/>
      <c r="AP1711" s="5"/>
      <c r="AQ1711" s="5"/>
    </row>
    <row r="1712" spans="12:43" s="1" customFormat="1" x14ac:dyDescent="0.3">
      <c r="L1712" s="5"/>
      <c r="AI1712" s="5"/>
      <c r="AJ1712" s="5"/>
      <c r="AK1712" s="5"/>
      <c r="AL1712" s="5"/>
      <c r="AM1712" s="5"/>
      <c r="AN1712" s="5"/>
      <c r="AO1712" s="5"/>
      <c r="AP1712" s="5"/>
      <c r="AQ1712" s="5"/>
    </row>
    <row r="1713" spans="12:43" s="1" customFormat="1" x14ac:dyDescent="0.3">
      <c r="L1713" s="5"/>
      <c r="AI1713" s="5"/>
      <c r="AJ1713" s="5"/>
      <c r="AK1713" s="5"/>
      <c r="AL1713" s="5"/>
      <c r="AM1713" s="5"/>
      <c r="AN1713" s="5"/>
      <c r="AO1713" s="5"/>
      <c r="AP1713" s="5"/>
      <c r="AQ1713" s="5"/>
    </row>
    <row r="1714" spans="12:43" s="1" customFormat="1" x14ac:dyDescent="0.3">
      <c r="L1714" s="5"/>
      <c r="AI1714" s="5"/>
      <c r="AJ1714" s="5"/>
      <c r="AK1714" s="5"/>
      <c r="AL1714" s="5"/>
      <c r="AM1714" s="5"/>
      <c r="AN1714" s="5"/>
      <c r="AO1714" s="5"/>
      <c r="AP1714" s="5"/>
      <c r="AQ1714" s="5"/>
    </row>
    <row r="1715" spans="12:43" s="1" customFormat="1" x14ac:dyDescent="0.3">
      <c r="L1715" s="5"/>
      <c r="AI1715" s="5"/>
      <c r="AJ1715" s="5"/>
      <c r="AK1715" s="5"/>
      <c r="AL1715" s="5"/>
      <c r="AM1715" s="5"/>
      <c r="AN1715" s="5"/>
      <c r="AO1715" s="5"/>
      <c r="AP1715" s="5"/>
      <c r="AQ1715" s="5"/>
    </row>
    <row r="1716" spans="12:43" s="1" customFormat="1" x14ac:dyDescent="0.3">
      <c r="L1716" s="5"/>
      <c r="AI1716" s="5"/>
      <c r="AJ1716" s="5"/>
      <c r="AK1716" s="5"/>
      <c r="AL1716" s="5"/>
      <c r="AM1716" s="5"/>
      <c r="AN1716" s="5"/>
      <c r="AO1716" s="5"/>
      <c r="AP1716" s="5"/>
      <c r="AQ1716" s="5"/>
    </row>
    <row r="1717" spans="12:43" s="1" customFormat="1" x14ac:dyDescent="0.3">
      <c r="L1717" s="5"/>
      <c r="AI1717" s="5"/>
      <c r="AJ1717" s="5"/>
      <c r="AK1717" s="5"/>
      <c r="AL1717" s="5"/>
      <c r="AM1717" s="5"/>
      <c r="AN1717" s="5"/>
      <c r="AO1717" s="5"/>
      <c r="AP1717" s="5"/>
      <c r="AQ1717" s="5"/>
    </row>
    <row r="1718" spans="12:43" s="1" customFormat="1" x14ac:dyDescent="0.3">
      <c r="L1718" s="5"/>
      <c r="AI1718" s="5"/>
      <c r="AJ1718" s="5"/>
      <c r="AK1718" s="5"/>
      <c r="AL1718" s="5"/>
      <c r="AM1718" s="5"/>
      <c r="AN1718" s="5"/>
      <c r="AO1718" s="5"/>
      <c r="AP1718" s="5"/>
      <c r="AQ1718" s="5"/>
    </row>
    <row r="1719" spans="12:43" s="1" customFormat="1" x14ac:dyDescent="0.3">
      <c r="L1719" s="5"/>
      <c r="AI1719" s="5"/>
      <c r="AJ1719" s="5"/>
      <c r="AK1719" s="5"/>
      <c r="AL1719" s="5"/>
      <c r="AM1719" s="5"/>
      <c r="AN1719" s="5"/>
      <c r="AO1719" s="5"/>
      <c r="AP1719" s="5"/>
      <c r="AQ1719" s="5"/>
    </row>
    <row r="1720" spans="12:43" s="1" customFormat="1" x14ac:dyDescent="0.3">
      <c r="L1720" s="5"/>
      <c r="AI1720" s="5"/>
      <c r="AJ1720" s="5"/>
      <c r="AK1720" s="5"/>
      <c r="AL1720" s="5"/>
      <c r="AM1720" s="5"/>
      <c r="AN1720" s="5"/>
      <c r="AO1720" s="5"/>
      <c r="AP1720" s="5"/>
      <c r="AQ1720" s="5"/>
    </row>
    <row r="1721" spans="12:43" s="1" customFormat="1" x14ac:dyDescent="0.3">
      <c r="L1721" s="5"/>
      <c r="AI1721" s="5"/>
      <c r="AJ1721" s="5"/>
      <c r="AK1721" s="5"/>
      <c r="AL1721" s="5"/>
      <c r="AM1721" s="5"/>
      <c r="AN1721" s="5"/>
      <c r="AO1721" s="5"/>
      <c r="AP1721" s="5"/>
      <c r="AQ1721" s="5"/>
    </row>
    <row r="1722" spans="12:43" s="1" customFormat="1" x14ac:dyDescent="0.3">
      <c r="L1722" s="5"/>
      <c r="AI1722" s="5"/>
      <c r="AJ1722" s="5"/>
      <c r="AK1722" s="5"/>
      <c r="AL1722" s="5"/>
      <c r="AM1722" s="5"/>
      <c r="AN1722" s="5"/>
      <c r="AO1722" s="5"/>
      <c r="AP1722" s="5"/>
      <c r="AQ1722" s="5"/>
    </row>
    <row r="1723" spans="12:43" s="1" customFormat="1" x14ac:dyDescent="0.3">
      <c r="L1723" s="5"/>
      <c r="AI1723" s="5"/>
      <c r="AJ1723" s="5"/>
      <c r="AK1723" s="5"/>
      <c r="AL1723" s="5"/>
      <c r="AM1723" s="5"/>
      <c r="AN1723" s="5"/>
      <c r="AO1723" s="5"/>
      <c r="AP1723" s="5"/>
      <c r="AQ1723" s="5"/>
    </row>
    <row r="1724" spans="12:43" s="1" customFormat="1" x14ac:dyDescent="0.3">
      <c r="L1724" s="5"/>
      <c r="AI1724" s="5"/>
      <c r="AJ1724" s="5"/>
      <c r="AK1724" s="5"/>
      <c r="AL1724" s="5"/>
      <c r="AM1724" s="5"/>
      <c r="AN1724" s="5"/>
      <c r="AO1724" s="5"/>
      <c r="AP1724" s="5"/>
      <c r="AQ1724" s="5"/>
    </row>
    <row r="1725" spans="12:43" s="1" customFormat="1" x14ac:dyDescent="0.3">
      <c r="L1725" s="5"/>
      <c r="AI1725" s="5"/>
      <c r="AJ1725" s="5"/>
      <c r="AK1725" s="5"/>
      <c r="AL1725" s="5"/>
      <c r="AM1725" s="5"/>
      <c r="AN1725" s="5"/>
      <c r="AO1725" s="5"/>
      <c r="AP1725" s="5"/>
      <c r="AQ1725" s="5"/>
    </row>
    <row r="1726" spans="12:43" s="1" customFormat="1" x14ac:dyDescent="0.3">
      <c r="L1726" s="5"/>
      <c r="AI1726" s="5"/>
      <c r="AJ1726" s="5"/>
      <c r="AK1726" s="5"/>
      <c r="AL1726" s="5"/>
      <c r="AM1726" s="5"/>
      <c r="AN1726" s="5"/>
      <c r="AO1726" s="5"/>
      <c r="AP1726" s="5"/>
      <c r="AQ1726" s="5"/>
    </row>
    <row r="1727" spans="12:43" s="1" customFormat="1" x14ac:dyDescent="0.3">
      <c r="L1727" s="5"/>
      <c r="AI1727" s="5"/>
      <c r="AJ1727" s="5"/>
      <c r="AK1727" s="5"/>
      <c r="AL1727" s="5"/>
      <c r="AM1727" s="5"/>
      <c r="AN1727" s="5"/>
      <c r="AO1727" s="5"/>
      <c r="AP1727" s="5"/>
      <c r="AQ1727" s="5"/>
    </row>
    <row r="1728" spans="12:43" s="1" customFormat="1" x14ac:dyDescent="0.3">
      <c r="L1728" s="5"/>
      <c r="AI1728" s="5"/>
      <c r="AJ1728" s="5"/>
      <c r="AK1728" s="5"/>
      <c r="AL1728" s="5"/>
      <c r="AM1728" s="5"/>
      <c r="AN1728" s="5"/>
      <c r="AO1728" s="5"/>
      <c r="AP1728" s="5"/>
      <c r="AQ1728" s="5"/>
    </row>
    <row r="1729" spans="12:43" s="1" customFormat="1" x14ac:dyDescent="0.3">
      <c r="L1729" s="5"/>
      <c r="AI1729" s="5"/>
      <c r="AJ1729" s="5"/>
      <c r="AK1729" s="5"/>
      <c r="AL1729" s="5"/>
      <c r="AM1729" s="5"/>
      <c r="AN1729" s="5"/>
      <c r="AO1729" s="5"/>
      <c r="AP1729" s="5"/>
      <c r="AQ1729" s="5"/>
    </row>
    <row r="1730" spans="12:43" s="1" customFormat="1" x14ac:dyDescent="0.3">
      <c r="L1730" s="5"/>
      <c r="AI1730" s="5"/>
      <c r="AJ1730" s="5"/>
      <c r="AK1730" s="5"/>
      <c r="AL1730" s="5"/>
      <c r="AM1730" s="5"/>
      <c r="AN1730" s="5"/>
      <c r="AO1730" s="5"/>
      <c r="AP1730" s="5"/>
      <c r="AQ1730" s="5"/>
    </row>
    <row r="1731" spans="12:43" s="1" customFormat="1" x14ac:dyDescent="0.3">
      <c r="L1731" s="5"/>
      <c r="AI1731" s="5"/>
      <c r="AJ1731" s="5"/>
      <c r="AK1731" s="5"/>
      <c r="AL1731" s="5"/>
      <c r="AM1731" s="5"/>
      <c r="AN1731" s="5"/>
      <c r="AO1731" s="5"/>
      <c r="AP1731" s="5"/>
      <c r="AQ1731" s="5"/>
    </row>
    <row r="1732" spans="12:43" s="1" customFormat="1" x14ac:dyDescent="0.3">
      <c r="L1732" s="5"/>
      <c r="AI1732" s="5"/>
      <c r="AJ1732" s="5"/>
      <c r="AK1732" s="5"/>
      <c r="AL1732" s="5"/>
      <c r="AM1732" s="5"/>
      <c r="AN1732" s="5"/>
      <c r="AO1732" s="5"/>
      <c r="AP1732" s="5"/>
      <c r="AQ1732" s="5"/>
    </row>
    <row r="1733" spans="12:43" s="1" customFormat="1" x14ac:dyDescent="0.3">
      <c r="L1733" s="5"/>
      <c r="AI1733" s="5"/>
      <c r="AJ1733" s="5"/>
      <c r="AK1733" s="5"/>
      <c r="AL1733" s="5"/>
      <c r="AM1733" s="5"/>
      <c r="AN1733" s="5"/>
      <c r="AO1733" s="5"/>
      <c r="AP1733" s="5"/>
      <c r="AQ1733" s="5"/>
    </row>
    <row r="1734" spans="12:43" s="1" customFormat="1" x14ac:dyDescent="0.3">
      <c r="L1734" s="5"/>
      <c r="AI1734" s="5"/>
      <c r="AJ1734" s="5"/>
      <c r="AK1734" s="5"/>
      <c r="AL1734" s="5"/>
      <c r="AM1734" s="5"/>
      <c r="AN1734" s="5"/>
      <c r="AO1734" s="5"/>
      <c r="AP1734" s="5"/>
      <c r="AQ1734" s="5"/>
    </row>
    <row r="1735" spans="12:43" s="1" customFormat="1" x14ac:dyDescent="0.3">
      <c r="L1735" s="5"/>
      <c r="AI1735" s="5"/>
      <c r="AJ1735" s="5"/>
      <c r="AK1735" s="5"/>
      <c r="AL1735" s="5"/>
      <c r="AM1735" s="5"/>
      <c r="AN1735" s="5"/>
      <c r="AO1735" s="5"/>
      <c r="AP1735" s="5"/>
      <c r="AQ1735" s="5"/>
    </row>
    <row r="1736" spans="12:43" s="1" customFormat="1" x14ac:dyDescent="0.3">
      <c r="L1736" s="5"/>
      <c r="AI1736" s="5"/>
      <c r="AJ1736" s="5"/>
      <c r="AK1736" s="5"/>
      <c r="AL1736" s="5"/>
      <c r="AM1736" s="5"/>
      <c r="AN1736" s="5"/>
      <c r="AO1736" s="5"/>
      <c r="AP1736" s="5"/>
      <c r="AQ1736" s="5"/>
    </row>
    <row r="1737" spans="12:43" s="1" customFormat="1" x14ac:dyDescent="0.3">
      <c r="L1737" s="5"/>
      <c r="AI1737" s="5"/>
      <c r="AJ1737" s="5"/>
      <c r="AK1737" s="5"/>
      <c r="AL1737" s="5"/>
      <c r="AM1737" s="5"/>
      <c r="AN1737" s="5"/>
      <c r="AO1737" s="5"/>
      <c r="AP1737" s="5"/>
      <c r="AQ1737" s="5"/>
    </row>
    <row r="1738" spans="12:43" s="1" customFormat="1" x14ac:dyDescent="0.3">
      <c r="L1738" s="5"/>
      <c r="AI1738" s="5"/>
      <c r="AJ1738" s="5"/>
      <c r="AK1738" s="5"/>
      <c r="AL1738" s="5"/>
      <c r="AM1738" s="5"/>
      <c r="AN1738" s="5"/>
      <c r="AO1738" s="5"/>
      <c r="AP1738" s="5"/>
      <c r="AQ1738" s="5"/>
    </row>
    <row r="1739" spans="12:43" s="1" customFormat="1" x14ac:dyDescent="0.3">
      <c r="L1739" s="5"/>
      <c r="AI1739" s="5"/>
      <c r="AJ1739" s="5"/>
      <c r="AK1739" s="5"/>
      <c r="AL1739" s="5"/>
      <c r="AM1739" s="5"/>
      <c r="AN1739" s="5"/>
      <c r="AO1739" s="5"/>
      <c r="AP1739" s="5"/>
      <c r="AQ1739" s="5"/>
    </row>
    <row r="1740" spans="12:43" s="1" customFormat="1" x14ac:dyDescent="0.3">
      <c r="L1740" s="5"/>
      <c r="AI1740" s="5"/>
      <c r="AJ1740" s="5"/>
      <c r="AK1740" s="5"/>
      <c r="AL1740" s="5"/>
      <c r="AM1740" s="5"/>
      <c r="AN1740" s="5"/>
      <c r="AO1740" s="5"/>
      <c r="AP1740" s="5"/>
      <c r="AQ1740" s="5"/>
    </row>
    <row r="1741" spans="12:43" s="1" customFormat="1" x14ac:dyDescent="0.3">
      <c r="L1741" s="5"/>
      <c r="AI1741" s="5"/>
      <c r="AJ1741" s="5"/>
      <c r="AK1741" s="5"/>
      <c r="AL1741" s="5"/>
      <c r="AM1741" s="5"/>
      <c r="AN1741" s="5"/>
      <c r="AO1741" s="5"/>
      <c r="AP1741" s="5"/>
      <c r="AQ1741" s="5"/>
    </row>
    <row r="1742" spans="12:43" s="1" customFormat="1" x14ac:dyDescent="0.3">
      <c r="L1742" s="5"/>
      <c r="AI1742" s="5"/>
      <c r="AJ1742" s="5"/>
      <c r="AK1742" s="5"/>
      <c r="AL1742" s="5"/>
      <c r="AM1742" s="5"/>
      <c r="AN1742" s="5"/>
      <c r="AO1742" s="5"/>
      <c r="AP1742" s="5"/>
      <c r="AQ1742" s="5"/>
    </row>
    <row r="1743" spans="12:43" s="1" customFormat="1" x14ac:dyDescent="0.3">
      <c r="L1743" s="5"/>
      <c r="AI1743" s="5"/>
      <c r="AJ1743" s="5"/>
      <c r="AK1743" s="5"/>
      <c r="AL1743" s="5"/>
      <c r="AM1743" s="5"/>
      <c r="AN1743" s="5"/>
      <c r="AO1743" s="5"/>
      <c r="AP1743" s="5"/>
      <c r="AQ1743" s="5"/>
    </row>
    <row r="1744" spans="12:43" s="1" customFormat="1" x14ac:dyDescent="0.3">
      <c r="L1744" s="5"/>
      <c r="AI1744" s="5"/>
      <c r="AJ1744" s="5"/>
      <c r="AK1744" s="5"/>
      <c r="AL1744" s="5"/>
      <c r="AM1744" s="5"/>
      <c r="AN1744" s="5"/>
      <c r="AO1744" s="5"/>
      <c r="AP1744" s="5"/>
      <c r="AQ1744" s="5"/>
    </row>
    <row r="1745" spans="12:43" s="1" customFormat="1" x14ac:dyDescent="0.3">
      <c r="L1745" s="5"/>
      <c r="AI1745" s="5"/>
      <c r="AJ1745" s="5"/>
      <c r="AK1745" s="5"/>
      <c r="AL1745" s="5"/>
      <c r="AM1745" s="5"/>
      <c r="AN1745" s="5"/>
      <c r="AO1745" s="5"/>
      <c r="AP1745" s="5"/>
      <c r="AQ1745" s="5"/>
    </row>
    <row r="1746" spans="12:43" s="1" customFormat="1" x14ac:dyDescent="0.3">
      <c r="L1746" s="5"/>
      <c r="AI1746" s="5"/>
      <c r="AJ1746" s="5"/>
      <c r="AK1746" s="5"/>
      <c r="AL1746" s="5"/>
      <c r="AM1746" s="5"/>
      <c r="AN1746" s="5"/>
      <c r="AO1746" s="5"/>
      <c r="AP1746" s="5"/>
      <c r="AQ1746" s="5"/>
    </row>
    <row r="1747" spans="12:43" s="1" customFormat="1" x14ac:dyDescent="0.3">
      <c r="L1747" s="5"/>
      <c r="AI1747" s="5"/>
      <c r="AJ1747" s="5"/>
      <c r="AK1747" s="5"/>
      <c r="AL1747" s="5"/>
      <c r="AM1747" s="5"/>
      <c r="AN1747" s="5"/>
      <c r="AO1747" s="5"/>
      <c r="AP1747" s="5"/>
      <c r="AQ1747" s="5"/>
    </row>
    <row r="1748" spans="12:43" s="1" customFormat="1" x14ac:dyDescent="0.3">
      <c r="L1748" s="5"/>
      <c r="AI1748" s="5"/>
      <c r="AJ1748" s="5"/>
      <c r="AK1748" s="5"/>
      <c r="AL1748" s="5"/>
      <c r="AM1748" s="5"/>
      <c r="AN1748" s="5"/>
      <c r="AO1748" s="5"/>
      <c r="AP1748" s="5"/>
      <c r="AQ1748" s="5"/>
    </row>
    <row r="1749" spans="12:43" s="1" customFormat="1" x14ac:dyDescent="0.3">
      <c r="L1749" s="5"/>
      <c r="AI1749" s="5"/>
      <c r="AJ1749" s="5"/>
      <c r="AK1749" s="5"/>
      <c r="AL1749" s="5"/>
      <c r="AM1749" s="5"/>
      <c r="AN1749" s="5"/>
      <c r="AO1749" s="5"/>
      <c r="AP1749" s="5"/>
      <c r="AQ1749" s="5"/>
    </row>
    <row r="1750" spans="12:43" s="1" customFormat="1" x14ac:dyDescent="0.3">
      <c r="L1750" s="5"/>
      <c r="AI1750" s="5"/>
      <c r="AJ1750" s="5"/>
      <c r="AK1750" s="5"/>
      <c r="AL1750" s="5"/>
      <c r="AM1750" s="5"/>
      <c r="AN1750" s="5"/>
      <c r="AO1750" s="5"/>
      <c r="AP1750" s="5"/>
      <c r="AQ1750" s="5"/>
    </row>
    <row r="1751" spans="12:43" s="1" customFormat="1" x14ac:dyDescent="0.3">
      <c r="L1751" s="5"/>
      <c r="AI1751" s="5"/>
      <c r="AJ1751" s="5"/>
      <c r="AK1751" s="5"/>
      <c r="AL1751" s="5"/>
      <c r="AM1751" s="5"/>
      <c r="AN1751" s="5"/>
      <c r="AO1751" s="5"/>
      <c r="AP1751" s="5"/>
      <c r="AQ1751" s="5"/>
    </row>
    <row r="1752" spans="12:43" s="1" customFormat="1" x14ac:dyDescent="0.3">
      <c r="L1752" s="5"/>
      <c r="AI1752" s="5"/>
      <c r="AJ1752" s="5"/>
      <c r="AK1752" s="5"/>
      <c r="AL1752" s="5"/>
      <c r="AM1752" s="5"/>
      <c r="AN1752" s="5"/>
      <c r="AO1752" s="5"/>
      <c r="AP1752" s="5"/>
      <c r="AQ1752" s="5"/>
    </row>
    <row r="1753" spans="12:43" s="1" customFormat="1" x14ac:dyDescent="0.3">
      <c r="L1753" s="5"/>
      <c r="AI1753" s="5"/>
      <c r="AJ1753" s="5"/>
      <c r="AK1753" s="5"/>
      <c r="AL1753" s="9"/>
      <c r="AM1753" s="9"/>
      <c r="AN1753" s="5"/>
      <c r="AO1753" s="5"/>
      <c r="AP1753" s="5"/>
      <c r="AQ1753" s="5"/>
    </row>
    <row r="1754" spans="12:43" s="1" customFormat="1" x14ac:dyDescent="0.3">
      <c r="L1754" s="5"/>
      <c r="AI1754" s="9"/>
      <c r="AJ1754" s="9"/>
      <c r="AK1754" s="9"/>
      <c r="AL1754" s="9"/>
      <c r="AM1754" s="9"/>
      <c r="AN1754" s="5"/>
      <c r="AO1754" s="5"/>
      <c r="AP1754" s="5"/>
      <c r="AQ1754" s="5"/>
    </row>
  </sheetData>
  <dataConsolidate/>
  <mergeCells count="199">
    <mergeCell ref="M14:V14"/>
    <mergeCell ref="X14:AG14"/>
    <mergeCell ref="D22:G22"/>
    <mergeCell ref="D23:E24"/>
    <mergeCell ref="F23:G24"/>
    <mergeCell ref="Q23:R24"/>
    <mergeCell ref="B3:K3"/>
    <mergeCell ref="B15:K15"/>
    <mergeCell ref="B42:K42"/>
    <mergeCell ref="M39:N39"/>
    <mergeCell ref="M40:N40"/>
    <mergeCell ref="X25:X36"/>
    <mergeCell ref="Y25:Y30"/>
    <mergeCell ref="B19:F19"/>
    <mergeCell ref="B18:F18"/>
    <mergeCell ref="B20:F20"/>
    <mergeCell ref="B14:K14"/>
    <mergeCell ref="B47:E47"/>
    <mergeCell ref="D49:E49"/>
    <mergeCell ref="F49:G49"/>
    <mergeCell ref="C31:C36"/>
    <mergeCell ref="D31:E36"/>
    <mergeCell ref="F31:G36"/>
    <mergeCell ref="B39:C39"/>
    <mergeCell ref="B40:C40"/>
    <mergeCell ref="M46:P46"/>
    <mergeCell ref="M47:P47"/>
    <mergeCell ref="O49:P49"/>
    <mergeCell ref="B25:B36"/>
    <mergeCell ref="C25:C30"/>
    <mergeCell ref="D25:E30"/>
    <mergeCell ref="F25:G30"/>
    <mergeCell ref="M42:V42"/>
    <mergeCell ref="M45:P45"/>
    <mergeCell ref="M25:M36"/>
    <mergeCell ref="N25:N30"/>
    <mergeCell ref="O25:P30"/>
    <mergeCell ref="Q25:R30"/>
    <mergeCell ref="N31:N36"/>
    <mergeCell ref="O31:P36"/>
    <mergeCell ref="Q31:R36"/>
    <mergeCell ref="Q49:R49"/>
    <mergeCell ref="B45:E45"/>
    <mergeCell ref="B46:E46"/>
    <mergeCell ref="B61:C61"/>
    <mergeCell ref="D63:E63"/>
    <mergeCell ref="F63:G63"/>
    <mergeCell ref="B50:C52"/>
    <mergeCell ref="D50:E52"/>
    <mergeCell ref="F50:G52"/>
    <mergeCell ref="B53:C55"/>
    <mergeCell ref="D53:E55"/>
    <mergeCell ref="F53:G55"/>
    <mergeCell ref="B58:C58"/>
    <mergeCell ref="B59:C59"/>
    <mergeCell ref="B60:C60"/>
    <mergeCell ref="M50:N52"/>
    <mergeCell ref="O50:P52"/>
    <mergeCell ref="Q50:R52"/>
    <mergeCell ref="M53:N55"/>
    <mergeCell ref="O53:P55"/>
    <mergeCell ref="Q53:R55"/>
    <mergeCell ref="M58:N58"/>
    <mergeCell ref="M59:N59"/>
    <mergeCell ref="M60:N60"/>
    <mergeCell ref="B106:K106"/>
    <mergeCell ref="B109:C109"/>
    <mergeCell ref="M15:V15"/>
    <mergeCell ref="M19:Q19"/>
    <mergeCell ref="M18:Q18"/>
    <mergeCell ref="M20:Q20"/>
    <mergeCell ref="O22:R22"/>
    <mergeCell ref="O23:P24"/>
    <mergeCell ref="B88:D88"/>
    <mergeCell ref="D90:E91"/>
    <mergeCell ref="F90:G91"/>
    <mergeCell ref="B92:B101"/>
    <mergeCell ref="C92:C96"/>
    <mergeCell ref="D92:E96"/>
    <mergeCell ref="F92:G96"/>
    <mergeCell ref="C97:C101"/>
    <mergeCell ref="D97:E101"/>
    <mergeCell ref="F97:G101"/>
    <mergeCell ref="B78:K78"/>
    <mergeCell ref="B80:C80"/>
    <mergeCell ref="D80:E80"/>
    <mergeCell ref="B83:C85"/>
    <mergeCell ref="B86:C86"/>
    <mergeCell ref="B87:D87"/>
    <mergeCell ref="B104:C104"/>
    <mergeCell ref="B68:C68"/>
    <mergeCell ref="B70:F70"/>
    <mergeCell ref="B72:F72"/>
    <mergeCell ref="D74:D75"/>
    <mergeCell ref="E74:I74"/>
    <mergeCell ref="B76:C76"/>
    <mergeCell ref="B64:C64"/>
    <mergeCell ref="D64:E64"/>
    <mergeCell ref="F64:G64"/>
    <mergeCell ref="B65:C65"/>
    <mergeCell ref="D65:E65"/>
    <mergeCell ref="F65:G65"/>
    <mergeCell ref="M61:N61"/>
    <mergeCell ref="O63:P63"/>
    <mergeCell ref="Q63:R63"/>
    <mergeCell ref="M83:N85"/>
    <mergeCell ref="M86:N86"/>
    <mergeCell ref="M87:O87"/>
    <mergeCell ref="M68:N68"/>
    <mergeCell ref="M70:Q70"/>
    <mergeCell ref="M72:Q72"/>
    <mergeCell ref="O74:O75"/>
    <mergeCell ref="P74:T74"/>
    <mergeCell ref="M76:N76"/>
    <mergeCell ref="M78:V78"/>
    <mergeCell ref="M80:N80"/>
    <mergeCell ref="O80:P80"/>
    <mergeCell ref="M64:N64"/>
    <mergeCell ref="O64:P64"/>
    <mergeCell ref="Q64:R64"/>
    <mergeCell ref="M65:N65"/>
    <mergeCell ref="O65:P65"/>
    <mergeCell ref="Q65:R65"/>
    <mergeCell ref="M104:N104"/>
    <mergeCell ref="M106:V106"/>
    <mergeCell ref="M109:N109"/>
    <mergeCell ref="M88:O88"/>
    <mergeCell ref="O90:P91"/>
    <mergeCell ref="Q90:R91"/>
    <mergeCell ref="M92:M101"/>
    <mergeCell ref="N92:N96"/>
    <mergeCell ref="O92:P96"/>
    <mergeCell ref="Q92:R96"/>
    <mergeCell ref="N97:N101"/>
    <mergeCell ref="O97:P101"/>
    <mergeCell ref="Q97:R101"/>
    <mergeCell ref="X47:AA47"/>
    <mergeCell ref="Z49:AA49"/>
    <mergeCell ref="AB49:AC49"/>
    <mergeCell ref="Z25:AA30"/>
    <mergeCell ref="AB25:AC30"/>
    <mergeCell ref="Y31:Y36"/>
    <mergeCell ref="Z31:AA36"/>
    <mergeCell ref="AB31:AC36"/>
    <mergeCell ref="X39:Y39"/>
    <mergeCell ref="X40:Y40"/>
    <mergeCell ref="X42:AG42"/>
    <mergeCell ref="X45:AA45"/>
    <mergeCell ref="X46:AA46"/>
    <mergeCell ref="X58:Y58"/>
    <mergeCell ref="X59:Y59"/>
    <mergeCell ref="X60:Y60"/>
    <mergeCell ref="X61:Y61"/>
    <mergeCell ref="Z63:AA63"/>
    <mergeCell ref="AB63:AC63"/>
    <mergeCell ref="X50:Y52"/>
    <mergeCell ref="Z50:AA52"/>
    <mergeCell ref="AB50:AC52"/>
    <mergeCell ref="X53:Y55"/>
    <mergeCell ref="Z53:AA55"/>
    <mergeCell ref="AB53:AC55"/>
    <mergeCell ref="X86:Y86"/>
    <mergeCell ref="X87:Z87"/>
    <mergeCell ref="X68:Y68"/>
    <mergeCell ref="X70:AB70"/>
    <mergeCell ref="X72:AB72"/>
    <mergeCell ref="Z74:Z75"/>
    <mergeCell ref="AA74:AE74"/>
    <mergeCell ref="X76:Y76"/>
    <mergeCell ref="X64:Y64"/>
    <mergeCell ref="Z64:AA64"/>
    <mergeCell ref="AB64:AC64"/>
    <mergeCell ref="X65:Y65"/>
    <mergeCell ref="Z65:AA65"/>
    <mergeCell ref="AB65:AC65"/>
    <mergeCell ref="X104:Y104"/>
    <mergeCell ref="X106:AG106"/>
    <mergeCell ref="X109:Y109"/>
    <mergeCell ref="X15:AG15"/>
    <mergeCell ref="X19:AB19"/>
    <mergeCell ref="X18:AB18"/>
    <mergeCell ref="X20:AB20"/>
    <mergeCell ref="Z22:AC22"/>
    <mergeCell ref="Z23:AA24"/>
    <mergeCell ref="AB23:AC24"/>
    <mergeCell ref="X88:Z88"/>
    <mergeCell ref="Z90:AA91"/>
    <mergeCell ref="AB90:AC91"/>
    <mergeCell ref="X92:X101"/>
    <mergeCell ref="Y92:Y96"/>
    <mergeCell ref="Z92:AA96"/>
    <mergeCell ref="AB92:AC96"/>
    <mergeCell ref="Y97:Y101"/>
    <mergeCell ref="Z97:AA101"/>
    <mergeCell ref="AB97:AC101"/>
    <mergeCell ref="X78:AG78"/>
    <mergeCell ref="X80:Y80"/>
    <mergeCell ref="Z80:AA80"/>
    <mergeCell ref="X83:Y85"/>
  </mergeCells>
  <conditionalFormatting sqref="D25">
    <cfRule type="expression" dxfId="129" priority="107">
      <formula>AND($G$19="NO",$G$18="NO")</formula>
    </cfRule>
  </conditionalFormatting>
  <conditionalFormatting sqref="D50">
    <cfRule type="expression" dxfId="128" priority="79">
      <formula>$F$46="SODDISFACENTE"</formula>
    </cfRule>
  </conditionalFormatting>
  <conditionalFormatting sqref="D53">
    <cfRule type="expression" dxfId="127" priority="77">
      <formula>$F$47="SODDISFACENTE"</formula>
    </cfRule>
  </conditionalFormatting>
  <conditionalFormatting sqref="D64">
    <cfRule type="expression" dxfId="126" priority="74">
      <formula>AND($F$46="soddisfacente",$F$47="soddisfacente")</formula>
    </cfRule>
  </conditionalFormatting>
  <conditionalFormatting sqref="D92">
    <cfRule type="expression" dxfId="125" priority="70">
      <formula>AND($D$80="LIVELLO INSODDISFACENTE O INTERMEDIO",$E$87&gt;$E$88)</formula>
    </cfRule>
  </conditionalFormatting>
  <conditionalFormatting sqref="D97">
    <cfRule type="expression" dxfId="124" priority="68">
      <formula>AND($D$80="LIVELLO AVANZATO",$E$87&gt;$E$88)</formula>
    </cfRule>
  </conditionalFormatting>
  <conditionalFormatting sqref="D31:E36">
    <cfRule type="expression" dxfId="123" priority="109">
      <formula>AND($G$19="NO",$G$18="SI")</formula>
    </cfRule>
  </conditionalFormatting>
  <conditionalFormatting sqref="D65:E65">
    <cfRule type="expression" dxfId="122" priority="71">
      <formula>AND($F$46="soddisfacente",$F$47="non soddisfacente")</formula>
    </cfRule>
  </conditionalFormatting>
  <conditionalFormatting sqref="E76:H76">
    <cfRule type="expression" dxfId="121" priority="12">
      <formula>$G$70="si"</formula>
    </cfRule>
  </conditionalFormatting>
  <conditionalFormatting sqref="F50">
    <cfRule type="expression" dxfId="120" priority="78">
      <formula>$F$46="NON SODDISFACENTE"</formula>
    </cfRule>
  </conditionalFormatting>
  <conditionalFormatting sqref="F53">
    <cfRule type="expression" dxfId="119" priority="76">
      <formula>$F$47="NON SODDISFACENTE"</formula>
    </cfRule>
  </conditionalFormatting>
  <conditionalFormatting sqref="F76">
    <cfRule type="expression" dxfId="118" priority="15">
      <formula>($F$75="")</formula>
    </cfRule>
  </conditionalFormatting>
  <conditionalFormatting sqref="F92">
    <cfRule type="expression" dxfId="117" priority="69">
      <formula>AND($D$80="LIVELLO INSODDISFACENTE O INTERMEDIO",$E$87&lt;=$E$88)</formula>
    </cfRule>
  </conditionalFormatting>
  <conditionalFormatting sqref="F25:G30">
    <cfRule type="expression" dxfId="116" priority="108">
      <formula>AND($G$19="SI",$G$18="NO")</formula>
    </cfRule>
  </conditionalFormatting>
  <conditionalFormatting sqref="F31:G36">
    <cfRule type="expression" dxfId="115" priority="110">
      <formula>AND($G$19="si",$G$18="si")</formula>
    </cfRule>
  </conditionalFormatting>
  <conditionalFormatting sqref="F64:G64">
    <cfRule type="expression" dxfId="114" priority="72">
      <formula>AND($F$46="non soddisfacente",$F$47="soddisfacente")</formula>
    </cfRule>
  </conditionalFormatting>
  <conditionalFormatting sqref="F65:G65">
    <cfRule type="expression" dxfId="113" priority="73">
      <formula>AND($F$46="non soddisfacente",$F$47="non soddisfacente")</formula>
    </cfRule>
  </conditionalFormatting>
  <conditionalFormatting sqref="F97:G101">
    <cfRule type="expression" dxfId="112" priority="67">
      <formula>AND($D$80="LIVELLO AVANZATO",$E$87&lt;=$E$88)</formula>
    </cfRule>
  </conditionalFormatting>
  <conditionalFormatting sqref="G76">
    <cfRule type="expression" dxfId="111" priority="14">
      <formula>$G$75=""</formula>
    </cfRule>
  </conditionalFormatting>
  <conditionalFormatting sqref="H76">
    <cfRule type="expression" dxfId="110" priority="11">
      <formula>($H$75="")</formula>
    </cfRule>
  </conditionalFormatting>
  <conditionalFormatting sqref="I76">
    <cfRule type="expression" dxfId="109" priority="13">
      <formula>$G$70="NO"</formula>
    </cfRule>
  </conditionalFormatting>
  <conditionalFormatting sqref="O25">
    <cfRule type="expression" dxfId="108" priority="111">
      <formula>AND($R$19="NO",$R$18="NO")</formula>
    </cfRule>
  </conditionalFormatting>
  <conditionalFormatting sqref="O50">
    <cfRule type="expression" dxfId="107" priority="54">
      <formula>$F$46="SODDISFACENTE"</formula>
    </cfRule>
  </conditionalFormatting>
  <conditionalFormatting sqref="O53">
    <cfRule type="expression" dxfId="106" priority="52">
      <formula>$F$47="SODDISFACENTE"</formula>
    </cfRule>
  </conditionalFormatting>
  <conditionalFormatting sqref="O64">
    <cfRule type="expression" dxfId="105" priority="49">
      <formula>AND($F$46="soddisfacente",$F$47="soddisfacente")</formula>
    </cfRule>
  </conditionalFormatting>
  <conditionalFormatting sqref="O92">
    <cfRule type="expression" dxfId="104" priority="45">
      <formula>AND($D$80="LIVELLO INSODDISFACENTE O INTERMEDIO",$E$87&gt;$E$88)</formula>
    </cfRule>
  </conditionalFormatting>
  <conditionalFormatting sqref="O97">
    <cfRule type="expression" dxfId="103" priority="43">
      <formula>AND($D$80="LIVELLO AVANZATO",$E$87&gt;$E$88)</formula>
    </cfRule>
  </conditionalFormatting>
  <conditionalFormatting sqref="O31:P36">
    <cfRule type="expression" dxfId="102" priority="113">
      <formula>AND($R$19="NO",$R$18="SI")</formula>
    </cfRule>
  </conditionalFormatting>
  <conditionalFormatting sqref="O65:P65">
    <cfRule type="expression" dxfId="101" priority="46">
      <formula>AND($F$46="soddisfacente",$F$47="non soddisfacente")</formula>
    </cfRule>
  </conditionalFormatting>
  <conditionalFormatting sqref="P76:S76">
    <cfRule type="expression" dxfId="100" priority="7">
      <formula>$R$70="si"</formula>
    </cfRule>
  </conditionalFormatting>
  <conditionalFormatting sqref="Q50">
    <cfRule type="expression" dxfId="99" priority="53">
      <formula>$F$46="NON SODDISFACENTE"</formula>
    </cfRule>
  </conditionalFormatting>
  <conditionalFormatting sqref="Q53">
    <cfRule type="expression" dxfId="98" priority="51">
      <formula>$F$47="NON SODDISFACENTE"</formula>
    </cfRule>
  </conditionalFormatting>
  <conditionalFormatting sqref="Q76">
    <cfRule type="expression" dxfId="97" priority="10">
      <formula>($F$75="")</formula>
    </cfRule>
  </conditionalFormatting>
  <conditionalFormatting sqref="Q92">
    <cfRule type="expression" dxfId="96" priority="44">
      <formula>AND($D$80="LIVELLO INSODDISFACENTE O INTERMEDIO",$E$87&lt;=$E$88)</formula>
    </cfRule>
  </conditionalFormatting>
  <conditionalFormatting sqref="Q25:R30">
    <cfRule type="expression" dxfId="95" priority="112">
      <formula>AND($R$19="SI",$R$18="NO")</formula>
    </cfRule>
  </conditionalFormatting>
  <conditionalFormatting sqref="Q31:R36">
    <cfRule type="expression" dxfId="94" priority="114">
      <formula>AND($R$19="si",$R$18="si")</formula>
    </cfRule>
  </conditionalFormatting>
  <conditionalFormatting sqref="Q64:R64">
    <cfRule type="expression" dxfId="93" priority="47">
      <formula>AND($F$46="non soddisfacente",$F$47="soddisfacente")</formula>
    </cfRule>
  </conditionalFormatting>
  <conditionalFormatting sqref="Q65:R65">
    <cfRule type="expression" dxfId="92" priority="48">
      <formula>AND($F$46="non soddisfacente",$F$47="non soddisfacente")</formula>
    </cfRule>
  </conditionalFormatting>
  <conditionalFormatting sqref="Q97:R101">
    <cfRule type="expression" dxfId="91" priority="42">
      <formula>AND($D$80="LIVELLO AVANZATO",$E$87&lt;=$E$88)</formula>
    </cfRule>
  </conditionalFormatting>
  <conditionalFormatting sqref="R76">
    <cfRule type="expression" dxfId="90" priority="9">
      <formula>$G$75=""</formula>
    </cfRule>
  </conditionalFormatting>
  <conditionalFormatting sqref="S76">
    <cfRule type="expression" dxfId="89" priority="6">
      <formula>($H$75="")</formula>
    </cfRule>
  </conditionalFormatting>
  <conditionalFormatting sqref="T76">
    <cfRule type="expression" dxfId="88" priority="8">
      <formula>$R$70="NO"</formula>
    </cfRule>
  </conditionalFormatting>
  <conditionalFormatting sqref="Z25">
    <cfRule type="expression" dxfId="87" priority="115">
      <formula>AND($AC$19="NO",$AC$18="NO")</formula>
    </cfRule>
  </conditionalFormatting>
  <conditionalFormatting sqref="Z50">
    <cfRule type="expression" dxfId="86" priority="33">
      <formula>$F$46="SODDISFACENTE"</formula>
    </cfRule>
  </conditionalFormatting>
  <conditionalFormatting sqref="Z53">
    <cfRule type="expression" dxfId="85" priority="31">
      <formula>$F$47="SODDISFACENTE"</formula>
    </cfRule>
  </conditionalFormatting>
  <conditionalFormatting sqref="Z64">
    <cfRule type="expression" dxfId="84" priority="28">
      <formula>AND($F$46="soddisfacente",$F$47="soddisfacente")</formula>
    </cfRule>
  </conditionalFormatting>
  <conditionalFormatting sqref="Z92">
    <cfRule type="expression" dxfId="83" priority="24">
      <formula>AND($D$80="LIVELLO INSODDISFACENTE O INTERMEDIO",$E$87&gt;$E$88)</formula>
    </cfRule>
  </conditionalFormatting>
  <conditionalFormatting sqref="Z97">
    <cfRule type="expression" dxfId="82" priority="22">
      <formula>AND($D$80="LIVELLO AVANZATO",$E$87&gt;$E$88)</formula>
    </cfRule>
  </conditionalFormatting>
  <conditionalFormatting sqref="Z31:AA36">
    <cfRule type="expression" dxfId="81" priority="117">
      <formula>AND($AC$19="NO",$AC$18="SI")</formula>
    </cfRule>
  </conditionalFormatting>
  <conditionalFormatting sqref="Z65:AA65">
    <cfRule type="expression" dxfId="80" priority="25">
      <formula>AND($F$46="soddisfacente",$F$47="non soddisfacente")</formula>
    </cfRule>
  </conditionalFormatting>
  <conditionalFormatting sqref="AA76:AD76">
    <cfRule type="expression" dxfId="79" priority="2">
      <formula>$AC$70="si"</formula>
    </cfRule>
  </conditionalFormatting>
  <conditionalFormatting sqref="AB50">
    <cfRule type="expression" dxfId="78" priority="32">
      <formula>$F$46="NON SODDISFACENTE"</formula>
    </cfRule>
  </conditionalFormatting>
  <conditionalFormatting sqref="AB53">
    <cfRule type="expression" dxfId="77" priority="30">
      <formula>$F$47="NON SODDISFACENTE"</formula>
    </cfRule>
  </conditionalFormatting>
  <conditionalFormatting sqref="AB76">
    <cfRule type="expression" dxfId="76" priority="5">
      <formula>($F$75="")</formula>
    </cfRule>
  </conditionalFormatting>
  <conditionalFormatting sqref="AB92">
    <cfRule type="expression" dxfId="75" priority="23">
      <formula>AND($D$80="LIVELLO INSODDISFACENTE O INTERMEDIO",$E$87&lt;=$E$88)</formula>
    </cfRule>
  </conditionalFormatting>
  <conditionalFormatting sqref="AB25:AC30">
    <cfRule type="expression" dxfId="74" priority="116">
      <formula>AND($AC$19="SI",$AC$18="NO")</formula>
    </cfRule>
  </conditionalFormatting>
  <conditionalFormatting sqref="AB31:AC36">
    <cfRule type="expression" dxfId="73" priority="118">
      <formula>AND($AC$19="si",$AC$18="si")</formula>
    </cfRule>
  </conditionalFormatting>
  <conditionalFormatting sqref="AB64:AC64">
    <cfRule type="expression" dxfId="72" priority="26">
      <formula>AND($F$46="non soddisfacente",$F$47="soddisfacente")</formula>
    </cfRule>
  </conditionalFormatting>
  <conditionalFormatting sqref="AB65:AC65">
    <cfRule type="expression" dxfId="71" priority="27">
      <formula>AND($F$46="non soddisfacente",$F$47="non soddisfacente")</formula>
    </cfRule>
  </conditionalFormatting>
  <conditionalFormatting sqref="AB97:AC101">
    <cfRule type="expression" dxfId="70" priority="21">
      <formula>AND($D$80="LIVELLO AVANZATO",$E$87&lt;=$E$88)</formula>
    </cfRule>
  </conditionalFormatting>
  <conditionalFormatting sqref="AC76">
    <cfRule type="expression" dxfId="69" priority="4">
      <formula>$G$75=""</formula>
    </cfRule>
  </conditionalFormatting>
  <conditionalFormatting sqref="AD76">
    <cfRule type="expression" dxfId="68" priority="1">
      <formula>($H$75="")</formula>
    </cfRule>
  </conditionalFormatting>
  <conditionalFormatting sqref="AE76">
    <cfRule type="expression" dxfId="67" priority="3">
      <formula>$AC$70="NO"</formula>
    </cfRule>
  </conditionalFormatting>
  <dataValidations count="11">
    <dataValidation allowBlank="1" showInputMessage="1" showErrorMessage="1" prompt="Quantità espressa in TONNELLATE" sqref="E86 P86 AA86" xr:uid="{00000000-0002-0000-0500-000000000000}"/>
    <dataValidation allowBlank="1" showInputMessage="1" showErrorMessage="1" error="Il valore inserito non è compreso nell'intervallo di valori consentito." sqref="I56 T56 AE56" xr:uid="{00000000-0002-0000-0500-000001000000}"/>
    <dataValidation type="custom" allowBlank="1" showInputMessage="1" showErrorMessage="1" error="Il valore inserito non è compreso nell'intervallo consentito" sqref="E59 P59 AA59" xr:uid="{00000000-0002-0000-0500-000002000000}">
      <formula1>+IF(D59=G59,AND(E59&gt;-0.15,E59&lt;=0),AND(E59&gt;=-0.3,E59&lt;=-0.15))</formula1>
    </dataValidation>
    <dataValidation type="custom" allowBlank="1" showInputMessage="1" showErrorMessage="1" sqref="E58 P58 AA58" xr:uid="{00000000-0002-0000-0500-000003000000}">
      <formula1>+IF(D58=G58,AND(E58&gt;-0.2,E58&lt;=0),AND(E58&gt;=-0.4,E58&lt;=-0.2))</formula1>
    </dataValidation>
    <dataValidation type="custom" allowBlank="1" showInputMessage="1" showErrorMessage="1" error="il valore non è compreso nell'intervallo consentito" sqref="E76:I76 AA76:AE76 P76:T76" xr:uid="{00000000-0002-0000-0500-000004000000}">
      <formula1>+AND(E76&gt;=0.3,E76&lt;=0.6)</formula1>
    </dataValidation>
    <dataValidation type="custom" allowBlank="1" showInputMessage="1" showErrorMessage="1" error="Il valore inserito non è compreso nell'intervallo consentito. Verificare la scelta dello Schema regolatorio." sqref="E40 P40 AA40" xr:uid="{00000000-0002-0000-0500-000005000000}">
      <formula1>+IF(D40=0%,E40=0%,AND(E40&lt;=3%,E40&gt;=0%))</formula1>
    </dataValidation>
    <dataValidation type="custom" allowBlank="1" showInputMessage="1" showErrorMessage="1" error="Il valore inserito non corrisponde all'intervallo di valori consentito" sqref="E104 P104 AA104" xr:uid="{00000000-0002-0000-0500-000006000000}">
      <formula1>+IF(D104=H105,E104=0.1%,IF(D104=G104,AND(E104&gt;0.3%,E104&lt;=0.5%),IF(D104=H104,AND(E104&gt;0.1%,E104&lt;=0.3%))))</formula1>
    </dataValidation>
    <dataValidation type="custom" allowBlank="1" showInputMessage="1" showErrorMessage="1" error="Il valore non è compreso nell'intervallo consentito. Verificare la scelta dello Schema regolatorio." sqref="E39 P39 AA39" xr:uid="{00000000-0002-0000-0500-000007000000}">
      <formula1>+IF(D39=0%,E39=0%,AND(E39&lt;=4%,E39&gt;=0%))</formula1>
    </dataValidation>
    <dataValidation type="list" allowBlank="1" showInputMessage="1" showErrorMessage="1" sqref="F46:F47 Q46:Q47 AB46:AB47" xr:uid="{00000000-0002-0000-0500-000008000000}">
      <formula1>"SODDISFACENTE, NON SODDISFACENTE"</formula1>
    </dataValidation>
    <dataValidation type="list" allowBlank="1" showInputMessage="1" showErrorMessage="1" sqref="G70 R70 AC70 AC18:AC19 R18:R19 G18:G19" xr:uid="{00000000-0002-0000-0500-000009000000}">
      <formula1>"SI,NO"</formula1>
    </dataValidation>
    <dataValidation type="custom" allowBlank="1" showInputMessage="1" showErrorMessage="1" error="Il valore inserito non corrisponde ai valori dell'intervallo consentito" sqref="E109 P109 AA109" xr:uid="{00000000-0002-0000-0500-00000A000000}">
      <formula1>+AND(E109&gt;=0,E109&lt;=D109)</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X1617"/>
  <sheetViews>
    <sheetView zoomScale="98" zoomScaleNormal="98" workbookViewId="0">
      <selection activeCell="D12" sqref="D12"/>
    </sheetView>
  </sheetViews>
  <sheetFormatPr defaultColWidth="9.140625" defaultRowHeight="16.5" x14ac:dyDescent="0.3"/>
  <cols>
    <col min="1" max="1" width="5.85546875" style="5" customWidth="1"/>
    <col min="2" max="2" width="94.28515625" style="9" customWidth="1"/>
    <col min="3" max="11" width="19.7109375" style="9" customWidth="1"/>
    <col min="12" max="13" width="13.7109375" style="9" customWidth="1"/>
    <col min="14" max="16384" width="9.140625" style="9"/>
  </cols>
  <sheetData>
    <row r="1" spans="1:11" s="4" customFormat="1" ht="33" customHeight="1" thickBot="1" x14ac:dyDescent="0.3">
      <c r="A1" s="2"/>
      <c r="B1" s="3" t="s">
        <v>158</v>
      </c>
    </row>
    <row r="2" spans="1:11" s="5" customFormat="1" ht="17.25" thickTop="1" x14ac:dyDescent="0.3"/>
    <row r="3" spans="1:11" s="5" customFormat="1" x14ac:dyDescent="0.3">
      <c r="B3" s="979" t="str">
        <f>_xlfn.TEXTJOIN("",TRUE,"Dati da Bilancio d'esercizio: ", IN_Par_22!$D$9)</f>
        <v xml:space="preserve">Dati da Bilancio d'esercizio: </v>
      </c>
      <c r="C3" s="980"/>
      <c r="D3" s="980"/>
      <c r="E3" s="980"/>
      <c r="F3" s="980"/>
      <c r="G3" s="980"/>
      <c r="H3" s="980"/>
      <c r="I3" s="980"/>
      <c r="J3" s="980"/>
      <c r="K3" s="981"/>
    </row>
    <row r="4" spans="1:11" s="5" customFormat="1" x14ac:dyDescent="0.3">
      <c r="B4" s="7"/>
    </row>
    <row r="5" spans="1:11" s="5" customFormat="1" x14ac:dyDescent="0.3">
      <c r="B5" s="7" t="s">
        <v>159</v>
      </c>
    </row>
    <row r="6" spans="1:11" s="5" customFormat="1" x14ac:dyDescent="0.3">
      <c r="B6" s="59" t="s">
        <v>160</v>
      </c>
      <c r="C6" s="60">
        <v>2020</v>
      </c>
      <c r="F6" s="5" t="s">
        <v>161</v>
      </c>
    </row>
    <row r="7" spans="1:11" s="5" customFormat="1" x14ac:dyDescent="0.3">
      <c r="B7" s="36" t="s">
        <v>162</v>
      </c>
      <c r="C7" s="257"/>
    </row>
    <row r="8" spans="1:11" s="5" customFormat="1" ht="15" customHeight="1" x14ac:dyDescent="0.3"/>
    <row r="9" spans="1:11" s="5" customFormat="1" ht="41.25" x14ac:dyDescent="0.3">
      <c r="C9" s="452" t="s">
        <v>162</v>
      </c>
      <c r="D9" s="453" t="s">
        <v>163</v>
      </c>
    </row>
    <row r="10" spans="1:11" s="5" customFormat="1" x14ac:dyDescent="0.3">
      <c r="B10" s="61" t="s">
        <v>164</v>
      </c>
      <c r="C10" s="257"/>
      <c r="D10" s="257"/>
      <c r="E10" s="66">
        <f>+SUM(C10:D10)</f>
        <v>0</v>
      </c>
    </row>
    <row r="11" spans="1:11" s="5" customFormat="1" x14ac:dyDescent="0.3">
      <c r="B11" s="61" t="s">
        <v>165</v>
      </c>
      <c r="C11" s="257"/>
      <c r="D11" s="257"/>
      <c r="E11" s="66">
        <f>+SUM(C11:D11)</f>
        <v>0</v>
      </c>
    </row>
    <row r="12" spans="1:11" s="5" customFormat="1" x14ac:dyDescent="0.3"/>
    <row r="13" spans="1:11" s="5" customFormat="1" x14ac:dyDescent="0.3"/>
    <row r="14" spans="1:11" s="5" customFormat="1" x14ac:dyDescent="0.3">
      <c r="B14" s="59" t="s">
        <v>166</v>
      </c>
      <c r="C14" s="60">
        <v>2020</v>
      </c>
    </row>
    <row r="15" spans="1:11" s="5" customFormat="1" x14ac:dyDescent="0.3">
      <c r="B15" s="36" t="s">
        <v>167</v>
      </c>
      <c r="C15" s="98">
        <f>SUM(C22:K22)</f>
        <v>0</v>
      </c>
      <c r="D15" s="8"/>
    </row>
    <row r="16" spans="1:11" s="5" customFormat="1" x14ac:dyDescent="0.3">
      <c r="B16" s="36" t="s">
        <v>168</v>
      </c>
      <c r="C16" s="98">
        <f>SUM(C23:K23)</f>
        <v>0</v>
      </c>
    </row>
    <row r="17" spans="1:76" s="5" customFormat="1" x14ac:dyDescent="0.3"/>
    <row r="18" spans="1:76" s="5" customFormat="1" x14ac:dyDescent="0.3">
      <c r="B18" s="528" t="s">
        <v>169</v>
      </c>
      <c r="C18" s="257"/>
    </row>
    <row r="19" spans="1:76" s="5" customFormat="1" x14ac:dyDescent="0.3"/>
    <row r="20" spans="1:76" x14ac:dyDescent="0.3">
      <c r="C20" s="1009">
        <v>2020</v>
      </c>
      <c r="D20" s="1009"/>
      <c r="E20" s="1009"/>
      <c r="F20" s="1009"/>
      <c r="G20" s="1009"/>
      <c r="H20" s="1009"/>
      <c r="I20" s="1009"/>
      <c r="J20" s="1009"/>
      <c r="K20" s="1009"/>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row>
    <row r="21" spans="1:76" ht="19.5" x14ac:dyDescent="0.4">
      <c r="B21" s="59" t="str">
        <f>+IF(C18="SI","COSTI al netto delle poste rettificative","COSTI al netto delle poste rettificative e al netto dei CANONI/MUTUI/LEASING pagati ai proprietari")</f>
        <v>COSTI al netto delle poste rettificative e al netto dei CANONI/MUTUI/LEASING pagati ai proprietari</v>
      </c>
      <c r="C21" s="58" t="s">
        <v>170</v>
      </c>
      <c r="D21" s="58" t="s">
        <v>171</v>
      </c>
      <c r="E21" s="58" t="s">
        <v>172</v>
      </c>
      <c r="F21" s="58" t="s">
        <v>173</v>
      </c>
      <c r="G21" s="64" t="s">
        <v>174</v>
      </c>
      <c r="H21" s="58" t="s">
        <v>175</v>
      </c>
      <c r="I21" s="58" t="s">
        <v>176</v>
      </c>
      <c r="J21" s="58" t="s">
        <v>177</v>
      </c>
      <c r="K21" s="58" t="s">
        <v>178</v>
      </c>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row>
    <row r="22" spans="1:76" x14ac:dyDescent="0.3">
      <c r="B22" s="36" t="s">
        <v>167</v>
      </c>
      <c r="C22" s="257"/>
      <c r="D22" s="257"/>
      <c r="E22" s="257"/>
      <c r="F22" s="257"/>
      <c r="G22" s="257"/>
      <c r="H22" s="257"/>
      <c r="I22" s="257"/>
      <c r="J22" s="257"/>
      <c r="K22" s="257"/>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row>
    <row r="23" spans="1:76" x14ac:dyDescent="0.3">
      <c r="B23" s="36" t="s">
        <v>168</v>
      </c>
      <c r="C23" s="257"/>
      <c r="D23" s="257"/>
      <c r="E23" s="257"/>
      <c r="F23" s="257"/>
      <c r="G23" s="257"/>
      <c r="H23" s="257"/>
      <c r="I23" s="257"/>
      <c r="J23" s="257"/>
      <c r="K23" s="257"/>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row>
    <row r="24" spans="1:76" x14ac:dyDescent="0.3">
      <c r="B24" s="36" t="s">
        <v>179</v>
      </c>
      <c r="C24" s="257"/>
      <c r="D24" s="257"/>
      <c r="E24" s="257"/>
      <c r="F24" s="257"/>
      <c r="G24" s="257"/>
      <c r="H24" s="257"/>
      <c r="I24" s="257"/>
      <c r="J24" s="257"/>
      <c r="K24" s="257"/>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row>
    <row r="25" spans="1:76" x14ac:dyDescent="0.3">
      <c r="B25" s="36" t="s">
        <v>180</v>
      </c>
      <c r="C25" s="257"/>
      <c r="D25" s="257"/>
      <c r="E25" s="257"/>
      <c r="F25" s="257"/>
      <c r="G25" s="257"/>
      <c r="H25" s="257"/>
      <c r="I25" s="257"/>
      <c r="J25" s="257"/>
      <c r="K25" s="257"/>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row>
    <row r="26" spans="1:76" x14ac:dyDescent="0.3">
      <c r="A26" s="8"/>
      <c r="B26" s="36" t="s">
        <v>181</v>
      </c>
      <c r="C26" s="257"/>
      <c r="D26" s="257"/>
      <c r="E26" s="257"/>
      <c r="F26" s="257"/>
      <c r="G26" s="257"/>
      <c r="H26" s="257"/>
      <c r="I26" s="257"/>
      <c r="J26" s="257"/>
      <c r="K26" s="257"/>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row>
    <row r="27" spans="1:76" x14ac:dyDescent="0.3">
      <c r="B27" s="36" t="s">
        <v>182</v>
      </c>
      <c r="C27" s="257"/>
      <c r="D27" s="257"/>
      <c r="E27" s="257"/>
      <c r="F27" s="257"/>
      <c r="G27" s="257"/>
      <c r="H27" s="257"/>
      <c r="I27" s="257"/>
      <c r="J27" s="257"/>
      <c r="K27" s="257"/>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row>
    <row r="28" spans="1:76" s="5" customFormat="1" x14ac:dyDescent="0.3">
      <c r="B28" s="65" t="s">
        <v>183</v>
      </c>
      <c r="C28" s="66">
        <f t="shared" ref="C28:K28" si="0">SUM(C22:C27)</f>
        <v>0</v>
      </c>
      <c r="D28" s="66">
        <f t="shared" si="0"/>
        <v>0</v>
      </c>
      <c r="E28" s="66">
        <f t="shared" si="0"/>
        <v>0</v>
      </c>
      <c r="F28" s="66">
        <f t="shared" si="0"/>
        <v>0</v>
      </c>
      <c r="G28" s="66">
        <f t="shared" si="0"/>
        <v>0</v>
      </c>
      <c r="H28" s="66">
        <f t="shared" si="0"/>
        <v>0</v>
      </c>
      <c r="I28" s="66">
        <f t="shared" si="0"/>
        <v>0</v>
      </c>
      <c r="J28" s="66">
        <f t="shared" si="0"/>
        <v>0</v>
      </c>
      <c r="K28" s="66">
        <f t="shared" si="0"/>
        <v>0</v>
      </c>
    </row>
    <row r="29" spans="1:76" s="5" customFormat="1" ht="12.75" customHeight="1" x14ac:dyDescent="0.3"/>
    <row r="30" spans="1:76" s="5" customFormat="1" ht="18" customHeight="1" x14ac:dyDescent="0.4">
      <c r="C30" s="1008" t="s">
        <v>184</v>
      </c>
      <c r="D30" s="1008"/>
      <c r="E30" s="1008"/>
      <c r="F30" s="1008"/>
    </row>
    <row r="31" spans="1:76" s="5" customFormat="1" ht="85.5" x14ac:dyDescent="0.3">
      <c r="C31" s="389" t="s">
        <v>185</v>
      </c>
      <c r="D31" s="389" t="s">
        <v>186</v>
      </c>
      <c r="E31" s="389" t="s">
        <v>187</v>
      </c>
      <c r="F31" s="389" t="s">
        <v>188</v>
      </c>
    </row>
    <row r="32" spans="1:76" s="5" customFormat="1" x14ac:dyDescent="0.3">
      <c r="B32" s="36" t="s">
        <v>189</v>
      </c>
      <c r="C32" s="257"/>
      <c r="D32" s="257"/>
      <c r="E32" s="257"/>
      <c r="F32" s="257"/>
    </row>
    <row r="33" spans="2:7" s="5" customFormat="1" x14ac:dyDescent="0.3">
      <c r="B33" s="36" t="s">
        <v>190</v>
      </c>
      <c r="C33" s="257"/>
      <c r="D33" s="257"/>
      <c r="E33" s="257"/>
      <c r="F33" s="257"/>
    </row>
    <row r="34" spans="2:7" s="5" customFormat="1" x14ac:dyDescent="0.3">
      <c r="B34" s="36" t="s">
        <v>191</v>
      </c>
      <c r="C34" s="257"/>
      <c r="D34" s="257"/>
      <c r="E34" s="257"/>
      <c r="F34" s="257"/>
    </row>
    <row r="35" spans="2:7" s="5" customFormat="1" ht="15.75" customHeight="1" x14ac:dyDescent="0.3">
      <c r="B35" s="65" t="s">
        <v>192</v>
      </c>
      <c r="C35" s="390">
        <f>SUM(C32:C34)</f>
        <v>0</v>
      </c>
      <c r="D35" s="390">
        <f t="shared" ref="D35:F35" si="1">SUM(D32:D34)</f>
        <v>0</v>
      </c>
      <c r="E35" s="390">
        <f t="shared" si="1"/>
        <v>0</v>
      </c>
      <c r="F35" s="390">
        <f t="shared" si="1"/>
        <v>0</v>
      </c>
      <c r="G35" s="66">
        <f>SUM(C35:F35)</f>
        <v>0</v>
      </c>
    </row>
    <row r="36" spans="2:7" s="5" customFormat="1" x14ac:dyDescent="0.3"/>
    <row r="37" spans="2:7" s="5" customFormat="1" x14ac:dyDescent="0.3">
      <c r="B37" s="59" t="s">
        <v>193</v>
      </c>
      <c r="C37" s="60">
        <v>2020</v>
      </c>
      <c r="D37" s="12"/>
    </row>
    <row r="38" spans="2:7" s="5" customFormat="1" x14ac:dyDescent="0.3">
      <c r="B38" s="35" t="s">
        <v>194</v>
      </c>
      <c r="C38" s="257"/>
      <c r="D38" s="12"/>
    </row>
    <row r="39" spans="2:7" s="5" customFormat="1" x14ac:dyDescent="0.3">
      <c r="B39" s="385" t="s">
        <v>195</v>
      </c>
      <c r="C39" s="59"/>
      <c r="D39" s="12"/>
    </row>
    <row r="40" spans="2:7" s="5" customFormat="1" ht="39" customHeight="1" x14ac:dyDescent="0.3">
      <c r="B40" s="37" t="s">
        <v>196</v>
      </c>
      <c r="C40" s="257"/>
      <c r="D40" s="12"/>
      <c r="E40" s="99" t="s">
        <v>197</v>
      </c>
      <c r="F40" s="60">
        <v>2020</v>
      </c>
      <c r="G40" s="12"/>
    </row>
    <row r="41" spans="2:7" s="5" customFormat="1" ht="15" customHeight="1" x14ac:dyDescent="0.3">
      <c r="B41" s="35" t="s">
        <v>198</v>
      </c>
      <c r="C41" s="257"/>
      <c r="D41" s="12"/>
      <c r="E41" s="35" t="s">
        <v>199</v>
      </c>
      <c r="F41" s="257"/>
      <c r="G41" s="12"/>
    </row>
    <row r="42" spans="2:7" s="5" customFormat="1" ht="15" customHeight="1" x14ac:dyDescent="0.3">
      <c r="B42" s="35" t="s">
        <v>200</v>
      </c>
      <c r="C42" s="257"/>
      <c r="D42" s="12"/>
      <c r="E42" s="35" t="s">
        <v>201</v>
      </c>
      <c r="F42" s="257"/>
      <c r="G42" s="12"/>
    </row>
    <row r="43" spans="2:7" s="5" customFormat="1" ht="15" customHeight="1" x14ac:dyDescent="0.3">
      <c r="B43" s="35" t="s">
        <v>202</v>
      </c>
      <c r="C43" s="257"/>
      <c r="D43" s="12"/>
      <c r="E43" s="35" t="s">
        <v>203</v>
      </c>
      <c r="F43" s="257"/>
      <c r="G43" s="12"/>
    </row>
    <row r="44" spans="2:7" s="5" customFormat="1" ht="15" customHeight="1" x14ac:dyDescent="0.3">
      <c r="B44" s="35" t="s">
        <v>204</v>
      </c>
      <c r="C44" s="257"/>
      <c r="D44" s="12"/>
      <c r="E44" s="35" t="s">
        <v>205</v>
      </c>
      <c r="F44" s="257"/>
      <c r="G44" s="12"/>
    </row>
    <row r="45" spans="2:7" s="5" customFormat="1" ht="15" customHeight="1" x14ac:dyDescent="0.3">
      <c r="B45" s="35" t="s">
        <v>206</v>
      </c>
      <c r="C45" s="257"/>
      <c r="D45" s="12"/>
    </row>
    <row r="46" spans="2:7" s="5" customFormat="1" ht="15" customHeight="1" x14ac:dyDescent="0.3">
      <c r="B46" s="35" t="s">
        <v>207</v>
      </c>
      <c r="C46" s="257"/>
      <c r="D46" s="12"/>
      <c r="E46" s="12"/>
      <c r="F46" s="12"/>
      <c r="G46" s="12"/>
    </row>
    <row r="47" spans="2:7" s="5" customFormat="1" ht="33" x14ac:dyDescent="0.3">
      <c r="B47" s="35" t="s">
        <v>208</v>
      </c>
      <c r="C47" s="257"/>
      <c r="D47" s="12"/>
    </row>
    <row r="48" spans="2:7" s="5" customFormat="1" ht="15" customHeight="1" x14ac:dyDescent="0.3">
      <c r="B48" s="35" t="s">
        <v>209</v>
      </c>
      <c r="C48" s="257"/>
      <c r="D48" s="12"/>
    </row>
    <row r="49" spans="1:16" s="5" customFormat="1" x14ac:dyDescent="0.3">
      <c r="B49" s="385"/>
      <c r="C49" s="59"/>
      <c r="D49" s="12"/>
    </row>
    <row r="50" spans="1:16" s="5" customFormat="1" ht="66" x14ac:dyDescent="0.3">
      <c r="B50" s="35" t="s">
        <v>210</v>
      </c>
      <c r="C50" s="257"/>
      <c r="D50" s="12"/>
    </row>
    <row r="51" spans="1:16" s="5" customFormat="1" ht="66" x14ac:dyDescent="0.3">
      <c r="A51" s="8"/>
      <c r="B51" s="527" t="s">
        <v>211</v>
      </c>
      <c r="C51" s="257"/>
      <c r="D51" s="12"/>
    </row>
    <row r="52" spans="1:16" s="5" customFormat="1" ht="82.5" x14ac:dyDescent="0.3">
      <c r="B52" s="35" t="s">
        <v>212</v>
      </c>
      <c r="C52" s="257"/>
      <c r="D52" s="12"/>
    </row>
    <row r="53" spans="1:16" s="5" customFormat="1" ht="15" customHeight="1" x14ac:dyDescent="0.3">
      <c r="B53" s="9"/>
      <c r="C53" s="14"/>
      <c r="D53" s="14"/>
      <c r="E53" s="12"/>
    </row>
    <row r="54" spans="1:16" s="5" customFormat="1" x14ac:dyDescent="0.3">
      <c r="B54" s="7" t="s">
        <v>213</v>
      </c>
      <c r="C54" s="14"/>
      <c r="D54" s="14"/>
      <c r="E54" s="12"/>
    </row>
    <row r="55" spans="1:16" s="5" customFormat="1" x14ac:dyDescent="0.3"/>
    <row r="56" spans="1:16" s="5" customFormat="1" x14ac:dyDescent="0.3">
      <c r="B56" s="59" t="s">
        <v>214</v>
      </c>
      <c r="C56" s="60">
        <v>2020</v>
      </c>
      <c r="P56" s="8"/>
    </row>
    <row r="57" spans="1:16" s="5" customFormat="1" ht="18.75" x14ac:dyDescent="0.35">
      <c r="B57" s="36" t="s">
        <v>215</v>
      </c>
      <c r="C57" s="257"/>
    </row>
    <row r="58" spans="1:16" s="5" customFormat="1" x14ac:dyDescent="0.3">
      <c r="B58" s="57" t="s">
        <v>216</v>
      </c>
      <c r="C58" s="257"/>
      <c r="D58" s="12"/>
    </row>
    <row r="59" spans="1:16" s="5" customFormat="1" x14ac:dyDescent="0.3">
      <c r="B59" s="57" t="s">
        <v>217</v>
      </c>
      <c r="C59" s="257"/>
      <c r="D59" s="12"/>
    </row>
    <row r="60" spans="1:16" s="5" customFormat="1" x14ac:dyDescent="0.3">
      <c r="B60" s="57" t="s">
        <v>218</v>
      </c>
      <c r="C60" s="257"/>
      <c r="D60" s="12"/>
    </row>
    <row r="61" spans="1:16" s="5" customFormat="1" x14ac:dyDescent="0.3">
      <c r="E61" s="9"/>
    </row>
    <row r="62" spans="1:16" s="5" customFormat="1" x14ac:dyDescent="0.3"/>
    <row r="63" spans="1:16" s="5" customFormat="1" x14ac:dyDescent="0.3">
      <c r="B63" s="979" t="str">
        <f>_xlfn.TEXTJOIN("",TRUE,"Dati da Bilancio d'esercizio: ", IN_Par_22!$D$10)</f>
        <v xml:space="preserve">Dati da Bilancio d'esercizio: </v>
      </c>
      <c r="C63" s="980"/>
      <c r="D63" s="980"/>
      <c r="E63" s="980"/>
      <c r="F63" s="980"/>
      <c r="G63" s="980"/>
      <c r="H63" s="980"/>
      <c r="I63" s="980"/>
      <c r="J63" s="980"/>
      <c r="K63" s="981"/>
    </row>
    <row r="64" spans="1:16" s="5" customFormat="1" x14ac:dyDescent="0.3">
      <c r="B64" s="7"/>
    </row>
    <row r="65" spans="2:76" s="5" customFormat="1" x14ac:dyDescent="0.3">
      <c r="B65" s="7" t="s">
        <v>159</v>
      </c>
    </row>
    <row r="66" spans="2:76" s="5" customFormat="1" x14ac:dyDescent="0.3">
      <c r="B66" s="59" t="s">
        <v>160</v>
      </c>
      <c r="C66" s="60">
        <v>2020</v>
      </c>
    </row>
    <row r="67" spans="2:76" s="5" customFormat="1" x14ac:dyDescent="0.3">
      <c r="B67" s="36" t="s">
        <v>162</v>
      </c>
      <c r="C67" s="257"/>
    </row>
    <row r="68" spans="2:76" s="5" customFormat="1" ht="10.5" customHeight="1" x14ac:dyDescent="0.3"/>
    <row r="69" spans="2:76" s="5" customFormat="1" ht="41.25" x14ac:dyDescent="0.3">
      <c r="C69" s="452" t="s">
        <v>162</v>
      </c>
      <c r="D69" s="453" t="s">
        <v>163</v>
      </c>
    </row>
    <row r="70" spans="2:76" s="5" customFormat="1" x14ac:dyDescent="0.3">
      <c r="B70" s="61" t="s">
        <v>164</v>
      </c>
      <c r="C70" s="257"/>
      <c r="D70" s="257"/>
      <c r="E70" s="66">
        <f>+SUM(C70:D70)</f>
        <v>0</v>
      </c>
    </row>
    <row r="71" spans="2:76" s="5" customFormat="1" x14ac:dyDescent="0.3">
      <c r="B71" s="61" t="s">
        <v>165</v>
      </c>
      <c r="C71" s="257"/>
      <c r="D71" s="257"/>
      <c r="E71" s="66">
        <f>+SUM(C71:D71)</f>
        <v>0</v>
      </c>
    </row>
    <row r="72" spans="2:76" s="5" customFormat="1" x14ac:dyDescent="0.3"/>
    <row r="73" spans="2:76" s="5" customFormat="1" x14ac:dyDescent="0.3"/>
    <row r="74" spans="2:76" s="5" customFormat="1" x14ac:dyDescent="0.3">
      <c r="B74" s="59" t="s">
        <v>166</v>
      </c>
      <c r="C74" s="62">
        <v>2020</v>
      </c>
    </row>
    <row r="75" spans="2:76" s="5" customFormat="1" x14ac:dyDescent="0.3">
      <c r="B75" s="15" t="s">
        <v>167</v>
      </c>
      <c r="C75" s="98">
        <f>SUM(C82:K82)</f>
        <v>0</v>
      </c>
      <c r="D75" s="8"/>
    </row>
    <row r="76" spans="2:76" s="5" customFormat="1" x14ac:dyDescent="0.3">
      <c r="B76" s="15" t="s">
        <v>168</v>
      </c>
      <c r="C76" s="98">
        <f>SUM(C83:K83)</f>
        <v>0</v>
      </c>
    </row>
    <row r="77" spans="2:76" s="5" customFormat="1" x14ac:dyDescent="0.3"/>
    <row r="78" spans="2:76" s="5" customFormat="1" x14ac:dyDescent="0.3">
      <c r="B78" s="528" t="s">
        <v>169</v>
      </c>
      <c r="C78" s="257"/>
    </row>
    <row r="79" spans="2:76" s="5" customFormat="1" x14ac:dyDescent="0.3"/>
    <row r="80" spans="2:76" x14ac:dyDescent="0.3">
      <c r="C80" s="1009">
        <v>2020</v>
      </c>
      <c r="D80" s="1009"/>
      <c r="E80" s="1009"/>
      <c r="F80" s="1009"/>
      <c r="G80" s="1009"/>
      <c r="H80" s="1009"/>
      <c r="I80" s="1009"/>
      <c r="J80" s="1009"/>
      <c r="K80" s="1009"/>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row>
    <row r="81" spans="2:76" ht="19.5" x14ac:dyDescent="0.4">
      <c r="B81" s="59" t="str">
        <f>+IF(C78="SI","COSTI al netto delle poste rettificative","COSTI al netto delle poste rettificative e al netto dei CANONI/MUTUI/LEASING pagati ai proprietari")</f>
        <v>COSTI al netto delle poste rettificative e al netto dei CANONI/MUTUI/LEASING pagati ai proprietari</v>
      </c>
      <c r="C81" s="58" t="s">
        <v>170</v>
      </c>
      <c r="D81" s="58" t="s">
        <v>171</v>
      </c>
      <c r="E81" s="58" t="s">
        <v>172</v>
      </c>
      <c r="F81" s="58" t="s">
        <v>173</v>
      </c>
      <c r="G81" s="64" t="s">
        <v>174</v>
      </c>
      <c r="H81" s="58" t="s">
        <v>175</v>
      </c>
      <c r="I81" s="58" t="s">
        <v>176</v>
      </c>
      <c r="J81" s="58" t="s">
        <v>177</v>
      </c>
      <c r="K81" s="58" t="s">
        <v>178</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row>
    <row r="82" spans="2:76" x14ac:dyDescent="0.3">
      <c r="B82" s="36" t="s">
        <v>167</v>
      </c>
      <c r="C82" s="257"/>
      <c r="D82" s="257"/>
      <c r="E82" s="257"/>
      <c r="F82" s="257"/>
      <c r="G82" s="257"/>
      <c r="H82" s="257"/>
      <c r="I82" s="257"/>
      <c r="J82" s="257"/>
      <c r="K82" s="257"/>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row>
    <row r="83" spans="2:76" x14ac:dyDescent="0.3">
      <c r="B83" s="36" t="s">
        <v>168</v>
      </c>
      <c r="C83" s="257"/>
      <c r="D83" s="257"/>
      <c r="E83" s="257"/>
      <c r="F83" s="257"/>
      <c r="G83" s="257"/>
      <c r="H83" s="257"/>
      <c r="I83" s="257"/>
      <c r="J83" s="257"/>
      <c r="K83" s="257"/>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row>
    <row r="84" spans="2:76" x14ac:dyDescent="0.3">
      <c r="B84" s="36" t="s">
        <v>179</v>
      </c>
      <c r="C84" s="257"/>
      <c r="D84" s="257"/>
      <c r="E84" s="257"/>
      <c r="F84" s="257"/>
      <c r="G84" s="257"/>
      <c r="H84" s="257"/>
      <c r="I84" s="257"/>
      <c r="J84" s="257"/>
      <c r="K84" s="257"/>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row>
    <row r="85" spans="2:76" x14ac:dyDescent="0.3">
      <c r="B85" s="36" t="s">
        <v>180</v>
      </c>
      <c r="C85" s="257"/>
      <c r="D85" s="257"/>
      <c r="E85" s="257"/>
      <c r="F85" s="257"/>
      <c r="G85" s="257"/>
      <c r="H85" s="257"/>
      <c r="I85" s="257"/>
      <c r="J85" s="257"/>
      <c r="K85" s="257"/>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row>
    <row r="86" spans="2:76" x14ac:dyDescent="0.3">
      <c r="B86" s="36" t="s">
        <v>181</v>
      </c>
      <c r="C86" s="257"/>
      <c r="D86" s="257"/>
      <c r="E86" s="257"/>
      <c r="F86" s="257"/>
      <c r="G86" s="257"/>
      <c r="H86" s="257"/>
      <c r="I86" s="257"/>
      <c r="J86" s="257"/>
      <c r="K86" s="257"/>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row>
    <row r="87" spans="2:76" x14ac:dyDescent="0.3">
      <c r="B87" s="36" t="s">
        <v>182</v>
      </c>
      <c r="C87" s="257"/>
      <c r="D87" s="257"/>
      <c r="E87" s="257"/>
      <c r="F87" s="257"/>
      <c r="G87" s="257"/>
      <c r="H87" s="257"/>
      <c r="I87" s="257"/>
      <c r="J87" s="257"/>
      <c r="K87" s="257"/>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row>
    <row r="88" spans="2:76" s="5" customFormat="1" x14ac:dyDescent="0.3">
      <c r="B88" s="65" t="s">
        <v>183</v>
      </c>
      <c r="C88" s="66">
        <f t="shared" ref="C88:K88" si="2">SUM(C82:C87)</f>
        <v>0</v>
      </c>
      <c r="D88" s="66">
        <f t="shared" si="2"/>
        <v>0</v>
      </c>
      <c r="E88" s="66">
        <f t="shared" si="2"/>
        <v>0</v>
      </c>
      <c r="F88" s="66">
        <f t="shared" si="2"/>
        <v>0</v>
      </c>
      <c r="G88" s="66">
        <f t="shared" si="2"/>
        <v>0</v>
      </c>
      <c r="H88" s="66">
        <f t="shared" si="2"/>
        <v>0</v>
      </c>
      <c r="I88" s="66">
        <f t="shared" si="2"/>
        <v>0</v>
      </c>
      <c r="J88" s="66">
        <f t="shared" si="2"/>
        <v>0</v>
      </c>
      <c r="K88" s="66">
        <f t="shared" si="2"/>
        <v>0</v>
      </c>
    </row>
    <row r="89" spans="2:76" s="5" customFormat="1" ht="12.75" customHeight="1" x14ac:dyDescent="0.3"/>
    <row r="90" spans="2:76" s="5" customFormat="1" ht="19.5" x14ac:dyDescent="0.4">
      <c r="C90" s="1008" t="s">
        <v>184</v>
      </c>
      <c r="D90" s="1008"/>
      <c r="E90" s="1008"/>
      <c r="F90" s="1008"/>
    </row>
    <row r="91" spans="2:76" s="5" customFormat="1" ht="85.5" x14ac:dyDescent="0.3">
      <c r="C91" s="389" t="s">
        <v>185</v>
      </c>
      <c r="D91" s="389" t="s">
        <v>186</v>
      </c>
      <c r="E91" s="389" t="s">
        <v>187</v>
      </c>
      <c r="F91" s="389" t="s">
        <v>188</v>
      </c>
    </row>
    <row r="92" spans="2:76" s="5" customFormat="1" x14ac:dyDescent="0.3">
      <c r="B92" s="36" t="s">
        <v>189</v>
      </c>
      <c r="C92" s="257"/>
      <c r="D92" s="257"/>
      <c r="E92" s="257"/>
      <c r="F92" s="257"/>
    </row>
    <row r="93" spans="2:76" s="5" customFormat="1" x14ac:dyDescent="0.3">
      <c r="B93" s="36" t="s">
        <v>190</v>
      </c>
      <c r="C93" s="257"/>
      <c r="D93" s="257"/>
      <c r="E93" s="257"/>
      <c r="F93" s="257"/>
    </row>
    <row r="94" spans="2:76" s="5" customFormat="1" x14ac:dyDescent="0.3">
      <c r="B94" s="36" t="s">
        <v>191</v>
      </c>
      <c r="C94" s="257"/>
      <c r="D94" s="257"/>
      <c r="E94" s="257"/>
      <c r="F94" s="257"/>
    </row>
    <row r="95" spans="2:76" s="5" customFormat="1" ht="15.75" customHeight="1" x14ac:dyDescent="0.3">
      <c r="B95" s="65" t="s">
        <v>192</v>
      </c>
      <c r="C95" s="390">
        <f>SUM(C92:C94)</f>
        <v>0</v>
      </c>
      <c r="D95" s="390">
        <f t="shared" ref="D95:F95" si="3">SUM(D92:D94)</f>
        <v>0</v>
      </c>
      <c r="E95" s="390">
        <f t="shared" si="3"/>
        <v>0</v>
      </c>
      <c r="F95" s="390">
        <f t="shared" si="3"/>
        <v>0</v>
      </c>
      <c r="G95" s="66">
        <f>SUM(C95:F95)</f>
        <v>0</v>
      </c>
    </row>
    <row r="96" spans="2:76" s="5" customFormat="1" x14ac:dyDescent="0.3"/>
    <row r="97" spans="1:7" s="5" customFormat="1" x14ac:dyDescent="0.3">
      <c r="B97" s="59" t="s">
        <v>193</v>
      </c>
      <c r="C97" s="60">
        <v>2020</v>
      </c>
      <c r="D97" s="12"/>
    </row>
    <row r="98" spans="1:7" s="5" customFormat="1" x14ac:dyDescent="0.3">
      <c r="B98" s="35" t="s">
        <v>194</v>
      </c>
      <c r="C98" s="257"/>
      <c r="D98" s="12"/>
    </row>
    <row r="99" spans="1:7" s="5" customFormat="1" x14ac:dyDescent="0.3">
      <c r="B99" s="385" t="s">
        <v>195</v>
      </c>
      <c r="C99" s="59"/>
      <c r="D99" s="12"/>
    </row>
    <row r="100" spans="1:7" s="5" customFormat="1" ht="33.75" customHeight="1" x14ac:dyDescent="0.3">
      <c r="B100" s="37" t="s">
        <v>196</v>
      </c>
      <c r="C100" s="257"/>
      <c r="D100" s="12"/>
      <c r="E100" s="99" t="s">
        <v>197</v>
      </c>
      <c r="F100" s="60">
        <v>2020</v>
      </c>
      <c r="G100" s="12"/>
    </row>
    <row r="101" spans="1:7" s="5" customFormat="1" ht="15" customHeight="1" x14ac:dyDescent="0.3">
      <c r="B101" s="35" t="s">
        <v>198</v>
      </c>
      <c r="C101" s="257"/>
      <c r="D101" s="12"/>
      <c r="E101" s="35" t="s">
        <v>199</v>
      </c>
      <c r="F101" s="257"/>
      <c r="G101" s="12"/>
    </row>
    <row r="102" spans="1:7" s="5" customFormat="1" ht="15" customHeight="1" x14ac:dyDescent="0.3">
      <c r="B102" s="35" t="s">
        <v>200</v>
      </c>
      <c r="C102" s="257"/>
      <c r="D102" s="12"/>
      <c r="E102" s="35" t="s">
        <v>201</v>
      </c>
      <c r="F102" s="257"/>
      <c r="G102" s="12"/>
    </row>
    <row r="103" spans="1:7" s="5" customFormat="1" ht="15" customHeight="1" x14ac:dyDescent="0.3">
      <c r="B103" s="35" t="s">
        <v>202</v>
      </c>
      <c r="C103" s="257"/>
      <c r="D103" s="12"/>
      <c r="E103" s="35" t="s">
        <v>203</v>
      </c>
      <c r="F103" s="257"/>
      <c r="G103" s="12"/>
    </row>
    <row r="104" spans="1:7" s="5" customFormat="1" ht="15" customHeight="1" x14ac:dyDescent="0.3">
      <c r="B104" s="35" t="s">
        <v>204</v>
      </c>
      <c r="C104" s="257"/>
      <c r="D104" s="12"/>
      <c r="E104" s="35" t="s">
        <v>205</v>
      </c>
      <c r="F104" s="257"/>
      <c r="G104" s="12"/>
    </row>
    <row r="105" spans="1:7" s="5" customFormat="1" ht="15" customHeight="1" x14ac:dyDescent="0.3">
      <c r="B105" s="35" t="s">
        <v>206</v>
      </c>
      <c r="C105" s="257"/>
      <c r="D105" s="12"/>
    </row>
    <row r="106" spans="1:7" s="5" customFormat="1" ht="15" customHeight="1" x14ac:dyDescent="0.3">
      <c r="B106" s="35" t="s">
        <v>207</v>
      </c>
      <c r="C106" s="257"/>
      <c r="D106" s="12"/>
    </row>
    <row r="107" spans="1:7" s="5" customFormat="1" ht="33" x14ac:dyDescent="0.3">
      <c r="B107" s="35" t="s">
        <v>208</v>
      </c>
      <c r="C107" s="257"/>
      <c r="D107" s="12"/>
      <c r="E107" s="12"/>
      <c r="F107" s="12"/>
      <c r="G107" s="12"/>
    </row>
    <row r="108" spans="1:7" s="5" customFormat="1" ht="15" customHeight="1" x14ac:dyDescent="0.3">
      <c r="B108" s="35" t="s">
        <v>209</v>
      </c>
      <c r="C108" s="257"/>
      <c r="D108" s="12"/>
    </row>
    <row r="109" spans="1:7" s="5" customFormat="1" x14ac:dyDescent="0.3">
      <c r="B109" s="385"/>
      <c r="C109" s="59"/>
      <c r="D109" s="12"/>
    </row>
    <row r="110" spans="1:7" s="5" customFormat="1" ht="66" x14ac:dyDescent="0.3">
      <c r="B110" s="35" t="s">
        <v>210</v>
      </c>
      <c r="C110" s="257"/>
      <c r="D110" s="12"/>
    </row>
    <row r="111" spans="1:7" s="5" customFormat="1" ht="66" x14ac:dyDescent="0.3">
      <c r="A111" s="8"/>
      <c r="B111" s="527" t="s">
        <v>211</v>
      </c>
      <c r="C111" s="257"/>
      <c r="D111" s="12"/>
    </row>
    <row r="112" spans="1:7" s="5" customFormat="1" ht="82.5" x14ac:dyDescent="0.3">
      <c r="B112" s="35" t="s">
        <v>212</v>
      </c>
      <c r="C112" s="257"/>
      <c r="D112" s="12"/>
    </row>
    <row r="113" spans="2:11" s="5" customFormat="1" ht="15" customHeight="1" x14ac:dyDescent="0.3">
      <c r="B113" s="9"/>
      <c r="C113" s="14"/>
      <c r="D113" s="14"/>
      <c r="E113" s="12"/>
    </row>
    <row r="114" spans="2:11" s="5" customFormat="1" x14ac:dyDescent="0.3">
      <c r="B114" s="7" t="s">
        <v>213</v>
      </c>
      <c r="C114" s="14"/>
      <c r="D114" s="14"/>
      <c r="E114" s="12"/>
    </row>
    <row r="115" spans="2:11" s="5" customFormat="1" x14ac:dyDescent="0.3"/>
    <row r="116" spans="2:11" s="5" customFormat="1" x14ac:dyDescent="0.3">
      <c r="B116" s="59" t="s">
        <v>214</v>
      </c>
      <c r="C116" s="60">
        <v>2020</v>
      </c>
      <c r="D116" s="8"/>
    </row>
    <row r="117" spans="2:11" s="5" customFormat="1" ht="18.75" x14ac:dyDescent="0.35">
      <c r="B117" s="36" t="s">
        <v>215</v>
      </c>
      <c r="C117" s="257"/>
    </row>
    <row r="118" spans="2:11" s="5" customFormat="1" x14ac:dyDescent="0.3">
      <c r="B118" s="57" t="s">
        <v>216</v>
      </c>
      <c r="C118" s="257"/>
      <c r="D118" s="12"/>
    </row>
    <row r="119" spans="2:11" s="5" customFormat="1" x14ac:dyDescent="0.3">
      <c r="B119" s="57" t="s">
        <v>217</v>
      </c>
      <c r="C119" s="257"/>
      <c r="D119" s="12"/>
    </row>
    <row r="120" spans="2:11" s="5" customFormat="1" x14ac:dyDescent="0.3">
      <c r="B120" s="57" t="s">
        <v>218</v>
      </c>
      <c r="C120" s="257"/>
      <c r="D120" s="12"/>
    </row>
    <row r="121" spans="2:11" s="5" customFormat="1" x14ac:dyDescent="0.3">
      <c r="E121" s="9"/>
    </row>
    <row r="122" spans="2:11" s="5" customFormat="1" x14ac:dyDescent="0.3"/>
    <row r="123" spans="2:11" s="5" customFormat="1" x14ac:dyDescent="0.3">
      <c r="B123" s="979" t="str">
        <f>_xlfn.TEXTJOIN("",TRUE,"Dati da Bilancio d'esercizio: ", IN_Par_22!$D$11)</f>
        <v>Dati da Bilancio d'esercizio: -</v>
      </c>
      <c r="C123" s="980"/>
      <c r="D123" s="980"/>
      <c r="E123" s="980"/>
      <c r="F123" s="980"/>
      <c r="G123" s="980"/>
      <c r="H123" s="980"/>
      <c r="I123" s="980"/>
      <c r="J123" s="980"/>
      <c r="K123" s="981"/>
    </row>
    <row r="124" spans="2:11" s="5" customFormat="1" x14ac:dyDescent="0.3">
      <c r="B124" s="7"/>
    </row>
    <row r="125" spans="2:11" s="5" customFormat="1" x14ac:dyDescent="0.3">
      <c r="B125" s="7" t="s">
        <v>159</v>
      </c>
    </row>
    <row r="126" spans="2:11" s="5" customFormat="1" x14ac:dyDescent="0.3">
      <c r="B126" s="59" t="s">
        <v>160</v>
      </c>
      <c r="C126" s="60">
        <v>2020</v>
      </c>
    </row>
    <row r="127" spans="2:11" s="5" customFormat="1" x14ac:dyDescent="0.3">
      <c r="B127" s="36" t="s">
        <v>162</v>
      </c>
      <c r="C127" s="257"/>
    </row>
    <row r="128" spans="2:11" s="5" customFormat="1" ht="18.75" customHeight="1" x14ac:dyDescent="0.3"/>
    <row r="129" spans="2:76" s="5" customFormat="1" ht="41.25" x14ac:dyDescent="0.3">
      <c r="C129" s="452" t="s">
        <v>162</v>
      </c>
      <c r="D129" s="453" t="s">
        <v>163</v>
      </c>
    </row>
    <row r="130" spans="2:76" s="5" customFormat="1" x14ac:dyDescent="0.3">
      <c r="B130" s="61" t="s">
        <v>164</v>
      </c>
      <c r="C130" s="257"/>
      <c r="D130" s="257"/>
      <c r="E130" s="66">
        <f>+SUM(C130:D130)</f>
        <v>0</v>
      </c>
    </row>
    <row r="131" spans="2:76" s="5" customFormat="1" x14ac:dyDescent="0.3">
      <c r="B131" s="61" t="s">
        <v>165</v>
      </c>
      <c r="C131" s="257"/>
      <c r="D131" s="257"/>
      <c r="E131" s="66">
        <f>+SUM(C131:D131)</f>
        <v>0</v>
      </c>
    </row>
    <row r="132" spans="2:76" s="5" customFormat="1" x14ac:dyDescent="0.3"/>
    <row r="133" spans="2:76" s="5" customFormat="1" x14ac:dyDescent="0.3"/>
    <row r="134" spans="2:76" s="5" customFormat="1" x14ac:dyDescent="0.3">
      <c r="B134" s="59" t="s">
        <v>166</v>
      </c>
      <c r="C134" s="62">
        <v>2020</v>
      </c>
    </row>
    <row r="135" spans="2:76" s="5" customFormat="1" x14ac:dyDescent="0.3">
      <c r="B135" s="15" t="s">
        <v>167</v>
      </c>
      <c r="C135" s="98">
        <f>SUM(C142:K142)</f>
        <v>0</v>
      </c>
      <c r="D135" s="8"/>
    </row>
    <row r="136" spans="2:76" s="5" customFormat="1" x14ac:dyDescent="0.3">
      <c r="B136" s="15" t="s">
        <v>168</v>
      </c>
      <c r="C136" s="98">
        <f>SUM(C143:K143)</f>
        <v>0</v>
      </c>
    </row>
    <row r="137" spans="2:76" s="5" customFormat="1" x14ac:dyDescent="0.3"/>
    <row r="138" spans="2:76" s="5" customFormat="1" x14ac:dyDescent="0.3">
      <c r="B138" s="528" t="s">
        <v>169</v>
      </c>
      <c r="C138" s="257"/>
    </row>
    <row r="139" spans="2:76" s="5" customFormat="1" x14ac:dyDescent="0.3"/>
    <row r="140" spans="2:76" x14ac:dyDescent="0.3">
      <c r="C140" s="1009">
        <v>2020</v>
      </c>
      <c r="D140" s="1009"/>
      <c r="E140" s="1009"/>
      <c r="F140" s="1009"/>
      <c r="G140" s="1009"/>
      <c r="H140" s="1009"/>
      <c r="I140" s="1009"/>
      <c r="J140" s="1009"/>
      <c r="K140" s="1009"/>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row>
    <row r="141" spans="2:76" ht="19.5" x14ac:dyDescent="0.4">
      <c r="B141" s="59" t="str">
        <f>+IF(C138="SI","COSTI al netto delle poste rettificative","COSTI al netto delle poste rettificative e al netto dei CANONI/MUTUI/LEASING pagati ai proprietari")</f>
        <v>COSTI al netto delle poste rettificative e al netto dei CANONI/MUTUI/LEASING pagati ai proprietari</v>
      </c>
      <c r="C141" s="58" t="s">
        <v>170</v>
      </c>
      <c r="D141" s="58" t="s">
        <v>171</v>
      </c>
      <c r="E141" s="58" t="s">
        <v>172</v>
      </c>
      <c r="F141" s="58" t="s">
        <v>173</v>
      </c>
      <c r="G141" s="64" t="s">
        <v>174</v>
      </c>
      <c r="H141" s="58" t="s">
        <v>175</v>
      </c>
      <c r="I141" s="58" t="s">
        <v>176</v>
      </c>
      <c r="J141" s="58" t="s">
        <v>177</v>
      </c>
      <c r="K141" s="58" t="s">
        <v>178</v>
      </c>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row>
    <row r="142" spans="2:76" x14ac:dyDescent="0.3">
      <c r="B142" s="36" t="s">
        <v>167</v>
      </c>
      <c r="C142" s="257"/>
      <c r="D142" s="257"/>
      <c r="E142" s="257"/>
      <c r="F142" s="257"/>
      <c r="G142" s="257"/>
      <c r="H142" s="257"/>
      <c r="I142" s="257"/>
      <c r="J142" s="257"/>
      <c r="K142" s="257"/>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row>
    <row r="143" spans="2:76" x14ac:dyDescent="0.3">
      <c r="B143" s="36" t="s">
        <v>168</v>
      </c>
      <c r="C143" s="257"/>
      <c r="D143" s="257"/>
      <c r="E143" s="257"/>
      <c r="F143" s="257"/>
      <c r="G143" s="257"/>
      <c r="H143" s="257"/>
      <c r="I143" s="257"/>
      <c r="J143" s="257"/>
      <c r="K143" s="257"/>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row>
    <row r="144" spans="2:76" x14ac:dyDescent="0.3">
      <c r="B144" s="36" t="s">
        <v>179</v>
      </c>
      <c r="C144" s="257"/>
      <c r="D144" s="257"/>
      <c r="E144" s="257"/>
      <c r="F144" s="257"/>
      <c r="G144" s="257"/>
      <c r="H144" s="257"/>
      <c r="I144" s="257"/>
      <c r="J144" s="257"/>
      <c r="K144" s="257"/>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row>
    <row r="145" spans="2:76" x14ac:dyDescent="0.3">
      <c r="B145" s="36" t="s">
        <v>180</v>
      </c>
      <c r="C145" s="257"/>
      <c r="D145" s="257"/>
      <c r="E145" s="257"/>
      <c r="F145" s="257"/>
      <c r="G145" s="257"/>
      <c r="H145" s="257"/>
      <c r="I145" s="257"/>
      <c r="J145" s="257"/>
      <c r="K145" s="257"/>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row>
    <row r="146" spans="2:76" x14ac:dyDescent="0.3">
      <c r="B146" s="36" t="s">
        <v>181</v>
      </c>
      <c r="C146" s="257"/>
      <c r="D146" s="257"/>
      <c r="E146" s="257"/>
      <c r="F146" s="257"/>
      <c r="G146" s="257"/>
      <c r="H146" s="257"/>
      <c r="I146" s="257"/>
      <c r="J146" s="257"/>
      <c r="K146" s="257"/>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row>
    <row r="147" spans="2:76" x14ac:dyDescent="0.3">
      <c r="B147" s="36" t="s">
        <v>182</v>
      </c>
      <c r="C147" s="257"/>
      <c r="D147" s="257"/>
      <c r="E147" s="257"/>
      <c r="F147" s="257"/>
      <c r="G147" s="257"/>
      <c r="H147" s="257"/>
      <c r="I147" s="257"/>
      <c r="J147" s="257"/>
      <c r="K147" s="257"/>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row>
    <row r="148" spans="2:76" x14ac:dyDescent="0.3">
      <c r="B148" s="65" t="s">
        <v>183</v>
      </c>
      <c r="C148" s="66">
        <f t="shared" ref="C148:K148" si="4">SUM(C142:C147)</f>
        <v>0</v>
      </c>
      <c r="D148" s="66">
        <f t="shared" si="4"/>
        <v>0</v>
      </c>
      <c r="E148" s="66">
        <f t="shared" si="4"/>
        <v>0</v>
      </c>
      <c r="F148" s="66">
        <f t="shared" si="4"/>
        <v>0</v>
      </c>
      <c r="G148" s="66">
        <f t="shared" si="4"/>
        <v>0</v>
      </c>
      <c r="H148" s="66">
        <f t="shared" si="4"/>
        <v>0</v>
      </c>
      <c r="I148" s="66">
        <f t="shared" si="4"/>
        <v>0</v>
      </c>
      <c r="J148" s="66">
        <f t="shared" si="4"/>
        <v>0</v>
      </c>
      <c r="K148" s="66">
        <f t="shared" si="4"/>
        <v>0</v>
      </c>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row>
    <row r="149" spans="2:76" s="5" customFormat="1" ht="12.75" customHeight="1" x14ac:dyDescent="0.3"/>
    <row r="150" spans="2:76" s="5" customFormat="1" ht="19.5" x14ac:dyDescent="0.4">
      <c r="C150" s="1008" t="s">
        <v>184</v>
      </c>
      <c r="D150" s="1008"/>
      <c r="E150" s="1008"/>
      <c r="F150" s="1008"/>
    </row>
    <row r="151" spans="2:76" s="5" customFormat="1" ht="85.5" x14ac:dyDescent="0.3">
      <c r="C151" s="389" t="s">
        <v>185</v>
      </c>
      <c r="D151" s="389" t="s">
        <v>186</v>
      </c>
      <c r="E151" s="389" t="s">
        <v>187</v>
      </c>
      <c r="F151" s="389" t="s">
        <v>188</v>
      </c>
    </row>
    <row r="152" spans="2:76" s="5" customFormat="1" x14ac:dyDescent="0.3">
      <c r="B152" s="36" t="s">
        <v>189</v>
      </c>
      <c r="C152" s="257"/>
      <c r="D152" s="257"/>
      <c r="E152" s="257"/>
      <c r="F152" s="257"/>
    </row>
    <row r="153" spans="2:76" s="5" customFormat="1" x14ac:dyDescent="0.3">
      <c r="B153" s="36" t="s">
        <v>190</v>
      </c>
      <c r="C153" s="257"/>
      <c r="D153" s="257"/>
      <c r="E153" s="257"/>
      <c r="F153" s="257"/>
    </row>
    <row r="154" spans="2:76" s="5" customFormat="1" x14ac:dyDescent="0.3">
      <c r="B154" s="36" t="s">
        <v>191</v>
      </c>
      <c r="C154" s="257"/>
      <c r="D154" s="257"/>
      <c r="E154" s="257"/>
      <c r="F154" s="257"/>
    </row>
    <row r="155" spans="2:76" s="5" customFormat="1" ht="15.75" customHeight="1" x14ac:dyDescent="0.3">
      <c r="B155" s="65" t="s">
        <v>192</v>
      </c>
      <c r="C155" s="390">
        <f>SUM(C152:C154)</f>
        <v>0</v>
      </c>
      <c r="D155" s="390">
        <f t="shared" ref="D155:F155" si="5">SUM(D152:D154)</f>
        <v>0</v>
      </c>
      <c r="E155" s="390">
        <f t="shared" si="5"/>
        <v>0</v>
      </c>
      <c r="F155" s="390">
        <f t="shared" si="5"/>
        <v>0</v>
      </c>
      <c r="G155" s="66">
        <f>SUM(C155:F155)</f>
        <v>0</v>
      </c>
    </row>
    <row r="156" spans="2:76" s="5" customFormat="1" x14ac:dyDescent="0.3"/>
    <row r="157" spans="2:76" s="5" customFormat="1" x14ac:dyDescent="0.3">
      <c r="B157" s="59" t="s">
        <v>193</v>
      </c>
      <c r="C157" s="60">
        <v>2020</v>
      </c>
      <c r="D157" s="12"/>
      <c r="E157" s="12"/>
    </row>
    <row r="158" spans="2:76" s="5" customFormat="1" x14ac:dyDescent="0.3">
      <c r="B158" s="35" t="s">
        <v>194</v>
      </c>
      <c r="C158" s="257"/>
      <c r="D158" s="12"/>
    </row>
    <row r="159" spans="2:76" s="5" customFormat="1" x14ac:dyDescent="0.3">
      <c r="B159" s="385" t="s">
        <v>195</v>
      </c>
      <c r="C159" s="59"/>
      <c r="D159" s="12"/>
    </row>
    <row r="160" spans="2:76" s="5" customFormat="1" ht="39" customHeight="1" x14ac:dyDescent="0.3">
      <c r="B160" s="37" t="s">
        <v>196</v>
      </c>
      <c r="C160" s="257"/>
      <c r="D160" s="12"/>
      <c r="E160" s="99" t="s">
        <v>197</v>
      </c>
      <c r="F160" s="60">
        <v>2020</v>
      </c>
      <c r="G160" s="12"/>
    </row>
    <row r="161" spans="1:7" s="5" customFormat="1" ht="15" customHeight="1" x14ac:dyDescent="0.3">
      <c r="B161" s="35" t="s">
        <v>198</v>
      </c>
      <c r="C161" s="257"/>
      <c r="D161" s="12"/>
      <c r="E161" s="35" t="s">
        <v>199</v>
      </c>
      <c r="F161" s="257"/>
      <c r="G161" s="12"/>
    </row>
    <row r="162" spans="1:7" s="5" customFormat="1" ht="15" customHeight="1" x14ac:dyDescent="0.3">
      <c r="B162" s="35" t="s">
        <v>200</v>
      </c>
      <c r="C162" s="257"/>
      <c r="D162" s="12"/>
      <c r="E162" s="35" t="s">
        <v>201</v>
      </c>
      <c r="F162" s="257"/>
      <c r="G162" s="12"/>
    </row>
    <row r="163" spans="1:7" s="5" customFormat="1" ht="15" customHeight="1" x14ac:dyDescent="0.3">
      <c r="B163" s="35" t="s">
        <v>202</v>
      </c>
      <c r="C163" s="257"/>
      <c r="D163" s="12"/>
      <c r="E163" s="35" t="s">
        <v>203</v>
      </c>
      <c r="F163" s="257"/>
      <c r="G163" s="12"/>
    </row>
    <row r="164" spans="1:7" s="5" customFormat="1" ht="15" customHeight="1" x14ac:dyDescent="0.3">
      <c r="B164" s="35" t="s">
        <v>204</v>
      </c>
      <c r="C164" s="257"/>
      <c r="D164" s="12"/>
      <c r="E164" s="35" t="s">
        <v>205</v>
      </c>
      <c r="F164" s="257"/>
      <c r="G164" s="12"/>
    </row>
    <row r="165" spans="1:7" s="5" customFormat="1" ht="15" customHeight="1" x14ac:dyDescent="0.3">
      <c r="B165" s="35" t="s">
        <v>206</v>
      </c>
      <c r="C165" s="257"/>
      <c r="D165" s="12"/>
    </row>
    <row r="166" spans="1:7" s="5" customFormat="1" ht="15" customHeight="1" x14ac:dyDescent="0.3">
      <c r="B166" s="35" t="s">
        <v>207</v>
      </c>
      <c r="C166" s="257"/>
      <c r="D166" s="12"/>
    </row>
    <row r="167" spans="1:7" s="5" customFormat="1" ht="33" x14ac:dyDescent="0.3">
      <c r="B167" s="35" t="s">
        <v>208</v>
      </c>
      <c r="C167" s="257"/>
      <c r="D167" s="12"/>
      <c r="E167" s="12"/>
      <c r="F167" s="12"/>
      <c r="G167" s="12"/>
    </row>
    <row r="168" spans="1:7" s="5" customFormat="1" ht="15" customHeight="1" x14ac:dyDescent="0.3">
      <c r="B168" s="35" t="s">
        <v>209</v>
      </c>
      <c r="C168" s="257"/>
      <c r="D168" s="12"/>
      <c r="E168" s="12"/>
    </row>
    <row r="169" spans="1:7" s="5" customFormat="1" x14ac:dyDescent="0.3">
      <c r="B169" s="385"/>
      <c r="C169" s="59"/>
      <c r="D169" s="12"/>
    </row>
    <row r="170" spans="1:7" s="5" customFormat="1" ht="66" x14ac:dyDescent="0.3">
      <c r="B170" s="35" t="s">
        <v>210</v>
      </c>
      <c r="C170" s="257"/>
      <c r="D170" s="12"/>
    </row>
    <row r="171" spans="1:7" s="5" customFormat="1" ht="66" x14ac:dyDescent="0.3">
      <c r="A171" s="8"/>
      <c r="B171" s="527" t="s">
        <v>211</v>
      </c>
      <c r="C171" s="257"/>
      <c r="D171" s="12"/>
    </row>
    <row r="172" spans="1:7" s="5" customFormat="1" ht="82.5" x14ac:dyDescent="0.3">
      <c r="B172" s="35" t="s">
        <v>212</v>
      </c>
      <c r="C172" s="257"/>
      <c r="D172" s="12"/>
    </row>
    <row r="173" spans="1:7" s="5" customFormat="1" ht="15" customHeight="1" x14ac:dyDescent="0.3">
      <c r="B173" s="9"/>
      <c r="C173" s="14"/>
      <c r="D173" s="14"/>
      <c r="E173" s="12"/>
    </row>
    <row r="174" spans="1:7" s="5" customFormat="1" x14ac:dyDescent="0.3">
      <c r="B174" s="7" t="s">
        <v>213</v>
      </c>
      <c r="C174" s="14"/>
      <c r="D174" s="14"/>
      <c r="E174" s="12"/>
    </row>
    <row r="175" spans="1:7" s="5" customFormat="1" x14ac:dyDescent="0.3"/>
    <row r="176" spans="1:7" s="5" customFormat="1" x14ac:dyDescent="0.3">
      <c r="B176" s="59" t="s">
        <v>214</v>
      </c>
      <c r="C176" s="60">
        <v>2020</v>
      </c>
      <c r="D176" s="8"/>
    </row>
    <row r="177" spans="2:5" s="5" customFormat="1" ht="18.75" x14ac:dyDescent="0.35">
      <c r="B177" s="36" t="s">
        <v>215</v>
      </c>
      <c r="C177" s="257"/>
    </row>
    <row r="178" spans="2:5" s="5" customFormat="1" x14ac:dyDescent="0.3">
      <c r="B178" s="57" t="s">
        <v>216</v>
      </c>
      <c r="C178" s="257"/>
      <c r="D178" s="12"/>
    </row>
    <row r="179" spans="2:5" s="5" customFormat="1" x14ac:dyDescent="0.3">
      <c r="B179" s="57" t="s">
        <v>217</v>
      </c>
      <c r="C179" s="257"/>
      <c r="D179" s="12"/>
    </row>
    <row r="180" spans="2:5" s="5" customFormat="1" x14ac:dyDescent="0.3">
      <c r="B180" s="57" t="s">
        <v>218</v>
      </c>
      <c r="C180" s="257"/>
      <c r="D180" s="12"/>
    </row>
    <row r="181" spans="2:5" s="5" customFormat="1" x14ac:dyDescent="0.3">
      <c r="E181" s="9"/>
    </row>
    <row r="182" spans="2:5" s="5" customFormat="1" x14ac:dyDescent="0.3"/>
    <row r="183" spans="2:5" s="5" customFormat="1" x14ac:dyDescent="0.3"/>
    <row r="184" spans="2:5" s="5" customFormat="1" x14ac:dyDescent="0.3"/>
    <row r="185" spans="2:5" s="5" customFormat="1" x14ac:dyDescent="0.3"/>
    <row r="186" spans="2:5" s="5" customFormat="1" x14ac:dyDescent="0.3"/>
    <row r="187" spans="2:5" s="5" customFormat="1" x14ac:dyDescent="0.3"/>
    <row r="188" spans="2:5" s="5" customFormat="1" x14ac:dyDescent="0.3"/>
    <row r="189" spans="2:5" s="5" customFormat="1" x14ac:dyDescent="0.3"/>
    <row r="190" spans="2:5" s="5" customFormat="1" x14ac:dyDescent="0.3"/>
    <row r="191" spans="2:5" s="5" customFormat="1" x14ac:dyDescent="0.3"/>
    <row r="192" spans="2:5" s="5" customFormat="1" x14ac:dyDescent="0.3"/>
    <row r="193" s="5" customFormat="1" x14ac:dyDescent="0.3"/>
    <row r="194" s="5" customFormat="1" x14ac:dyDescent="0.3"/>
    <row r="195" s="5" customFormat="1" x14ac:dyDescent="0.3"/>
    <row r="196" s="5" customFormat="1" x14ac:dyDescent="0.3"/>
    <row r="197" s="5" customFormat="1" x14ac:dyDescent="0.3"/>
    <row r="198" s="5" customFormat="1" x14ac:dyDescent="0.3"/>
    <row r="199" s="5" customFormat="1" x14ac:dyDescent="0.3"/>
    <row r="200" s="5" customFormat="1" x14ac:dyDescent="0.3"/>
    <row r="201" s="5" customFormat="1" x14ac:dyDescent="0.3"/>
    <row r="202" s="5" customFormat="1" x14ac:dyDescent="0.3"/>
    <row r="203" s="5" customFormat="1" x14ac:dyDescent="0.3"/>
    <row r="204" s="5" customFormat="1" x14ac:dyDescent="0.3"/>
    <row r="205" s="5" customFormat="1" x14ac:dyDescent="0.3"/>
    <row r="206" s="5" customFormat="1" x14ac:dyDescent="0.3"/>
    <row r="207" s="5" customFormat="1" x14ac:dyDescent="0.3"/>
    <row r="208" s="5" customFormat="1" x14ac:dyDescent="0.3"/>
    <row r="209" s="5" customFormat="1" x14ac:dyDescent="0.3"/>
    <row r="210" s="5" customFormat="1" x14ac:dyDescent="0.3"/>
    <row r="211" s="5" customFormat="1" x14ac:dyDescent="0.3"/>
    <row r="212" s="5" customFormat="1" x14ac:dyDescent="0.3"/>
    <row r="213" s="5" customFormat="1" x14ac:dyDescent="0.3"/>
    <row r="214" s="5" customFormat="1" x14ac:dyDescent="0.3"/>
    <row r="215" s="5" customFormat="1" x14ac:dyDescent="0.3"/>
    <row r="216" s="5" customFormat="1" x14ac:dyDescent="0.3"/>
    <row r="217" s="5" customFormat="1" x14ac:dyDescent="0.3"/>
    <row r="218" s="5" customFormat="1" x14ac:dyDescent="0.3"/>
    <row r="219" s="5" customFormat="1" x14ac:dyDescent="0.3"/>
    <row r="220" s="5" customFormat="1" x14ac:dyDescent="0.3"/>
    <row r="221" s="5" customFormat="1" x14ac:dyDescent="0.3"/>
    <row r="222" s="5" customFormat="1" x14ac:dyDescent="0.3"/>
    <row r="223" s="5" customFormat="1" x14ac:dyDescent="0.3"/>
    <row r="224" s="5" customFormat="1" x14ac:dyDescent="0.3"/>
    <row r="225" s="5" customFormat="1" x14ac:dyDescent="0.3"/>
    <row r="226" s="5" customFormat="1" x14ac:dyDescent="0.3"/>
    <row r="227" s="5" customFormat="1" x14ac:dyDescent="0.3"/>
    <row r="228" s="5" customFormat="1" x14ac:dyDescent="0.3"/>
    <row r="229" s="5" customFormat="1" x14ac:dyDescent="0.3"/>
    <row r="230" s="5" customFormat="1" x14ac:dyDescent="0.3"/>
    <row r="231" s="5" customFormat="1" x14ac:dyDescent="0.3"/>
    <row r="232" s="5" customFormat="1" x14ac:dyDescent="0.3"/>
    <row r="233" s="5" customFormat="1" x14ac:dyDescent="0.3"/>
    <row r="234" s="5" customFormat="1" x14ac:dyDescent="0.3"/>
    <row r="235" s="5" customFormat="1" x14ac:dyDescent="0.3"/>
    <row r="236" s="5" customFormat="1" x14ac:dyDescent="0.3"/>
    <row r="237" s="5" customFormat="1" x14ac:dyDescent="0.3"/>
    <row r="238" s="5" customFormat="1" x14ac:dyDescent="0.3"/>
    <row r="239" s="5" customFormat="1" x14ac:dyDescent="0.3"/>
    <row r="240" s="5" customFormat="1" x14ac:dyDescent="0.3"/>
    <row r="241" s="5" customFormat="1" x14ac:dyDescent="0.3"/>
    <row r="242" s="5" customFormat="1" x14ac:dyDescent="0.3"/>
    <row r="243" s="5" customFormat="1" x14ac:dyDescent="0.3"/>
    <row r="244" s="5" customFormat="1" x14ac:dyDescent="0.3"/>
    <row r="245" s="5" customFormat="1" x14ac:dyDescent="0.3"/>
    <row r="246" s="5" customFormat="1" x14ac:dyDescent="0.3"/>
    <row r="247" s="5" customFormat="1" x14ac:dyDescent="0.3"/>
    <row r="248" s="5" customFormat="1" x14ac:dyDescent="0.3"/>
    <row r="249" s="5" customFormat="1" x14ac:dyDescent="0.3"/>
    <row r="250" s="5" customFormat="1" x14ac:dyDescent="0.3"/>
    <row r="251" s="5" customFormat="1" x14ac:dyDescent="0.3"/>
    <row r="252" s="5" customFormat="1" x14ac:dyDescent="0.3"/>
    <row r="253" s="5" customFormat="1" x14ac:dyDescent="0.3"/>
    <row r="254" s="5" customFormat="1" x14ac:dyDescent="0.3"/>
    <row r="255" s="5" customFormat="1" x14ac:dyDescent="0.3"/>
    <row r="256" s="5" customFormat="1" x14ac:dyDescent="0.3"/>
    <row r="257" s="5" customFormat="1" x14ac:dyDescent="0.3"/>
    <row r="258" s="5" customFormat="1" x14ac:dyDescent="0.3"/>
    <row r="259" s="5" customFormat="1" x14ac:dyDescent="0.3"/>
    <row r="260" s="5" customFormat="1" x14ac:dyDescent="0.3"/>
    <row r="261" s="5" customFormat="1" x14ac:dyDescent="0.3"/>
    <row r="262" s="5" customFormat="1" x14ac:dyDescent="0.3"/>
    <row r="263" s="5" customFormat="1" x14ac:dyDescent="0.3"/>
    <row r="264" s="5" customFormat="1" x14ac:dyDescent="0.3"/>
    <row r="265" s="5" customFormat="1" x14ac:dyDescent="0.3"/>
    <row r="266" s="5" customFormat="1" x14ac:dyDescent="0.3"/>
    <row r="267" s="5" customFormat="1" x14ac:dyDescent="0.3"/>
    <row r="268" s="5" customFormat="1" x14ac:dyDescent="0.3"/>
    <row r="269" s="5" customFormat="1" x14ac:dyDescent="0.3"/>
    <row r="270" s="5" customFormat="1" x14ac:dyDescent="0.3"/>
    <row r="271" s="5" customFormat="1" x14ac:dyDescent="0.3"/>
    <row r="272" s="5" customFormat="1" x14ac:dyDescent="0.3"/>
    <row r="273" s="5" customFormat="1" x14ac:dyDescent="0.3"/>
    <row r="274" s="5" customFormat="1" x14ac:dyDescent="0.3"/>
    <row r="275" s="5" customFormat="1" x14ac:dyDescent="0.3"/>
    <row r="276" s="5" customFormat="1" x14ac:dyDescent="0.3"/>
    <row r="277" s="5" customFormat="1" x14ac:dyDescent="0.3"/>
    <row r="278" s="5" customFormat="1" x14ac:dyDescent="0.3"/>
    <row r="279" s="5" customFormat="1" x14ac:dyDescent="0.3"/>
    <row r="280" s="5" customFormat="1" x14ac:dyDescent="0.3"/>
    <row r="281" s="5" customFormat="1" x14ac:dyDescent="0.3"/>
    <row r="282" s="5" customFormat="1" x14ac:dyDescent="0.3"/>
    <row r="283" s="5" customFormat="1" x14ac:dyDescent="0.3"/>
    <row r="284" s="5" customFormat="1" x14ac:dyDescent="0.3"/>
    <row r="285" s="5" customFormat="1" x14ac:dyDescent="0.3"/>
    <row r="286" s="5" customFormat="1" x14ac:dyDescent="0.3"/>
    <row r="287" s="5" customFormat="1" x14ac:dyDescent="0.3"/>
    <row r="288" s="5" customFormat="1" x14ac:dyDescent="0.3"/>
    <row r="289" s="5" customFormat="1" x14ac:dyDescent="0.3"/>
    <row r="290" s="5" customFormat="1" x14ac:dyDescent="0.3"/>
    <row r="291" s="5" customFormat="1" x14ac:dyDescent="0.3"/>
    <row r="292" s="5" customFormat="1" x14ac:dyDescent="0.3"/>
    <row r="293" s="5" customFormat="1" x14ac:dyDescent="0.3"/>
    <row r="294" s="5" customFormat="1" x14ac:dyDescent="0.3"/>
    <row r="295" s="5" customFormat="1" x14ac:dyDescent="0.3"/>
    <row r="296" s="5" customFormat="1" x14ac:dyDescent="0.3"/>
    <row r="297" s="5" customFormat="1" x14ac:dyDescent="0.3"/>
    <row r="298" s="5" customFormat="1" x14ac:dyDescent="0.3"/>
    <row r="299" s="5" customFormat="1" x14ac:dyDescent="0.3"/>
    <row r="300" s="5" customFormat="1" x14ac:dyDescent="0.3"/>
    <row r="301" s="5" customFormat="1" x14ac:dyDescent="0.3"/>
    <row r="302" s="5" customFormat="1" x14ac:dyDescent="0.3"/>
    <row r="303" s="5" customFormat="1" x14ac:dyDescent="0.3"/>
    <row r="304" s="5" customFormat="1" x14ac:dyDescent="0.3"/>
    <row r="305" s="5" customFormat="1" x14ac:dyDescent="0.3"/>
    <row r="306" s="5" customFormat="1" x14ac:dyDescent="0.3"/>
    <row r="307" s="5" customFormat="1" x14ac:dyDescent="0.3"/>
    <row r="308" s="5" customFormat="1" x14ac:dyDescent="0.3"/>
    <row r="309" s="5" customFormat="1" x14ac:dyDescent="0.3"/>
    <row r="310" s="5" customFormat="1" x14ac:dyDescent="0.3"/>
    <row r="311" s="5" customFormat="1" x14ac:dyDescent="0.3"/>
    <row r="312" s="5" customFormat="1" x14ac:dyDescent="0.3"/>
    <row r="313" s="5" customFormat="1" x14ac:dyDescent="0.3"/>
    <row r="314" s="5" customFormat="1" x14ac:dyDescent="0.3"/>
    <row r="315" s="5" customFormat="1" x14ac:dyDescent="0.3"/>
    <row r="316" s="5" customFormat="1" x14ac:dyDescent="0.3"/>
    <row r="317" s="5" customFormat="1" x14ac:dyDescent="0.3"/>
    <row r="318" s="5" customFormat="1" x14ac:dyDescent="0.3"/>
    <row r="319" s="5" customFormat="1" x14ac:dyDescent="0.3"/>
    <row r="320" s="5" customFormat="1" x14ac:dyDescent="0.3"/>
    <row r="321" s="5" customFormat="1" x14ac:dyDescent="0.3"/>
    <row r="322" s="5" customFormat="1" x14ac:dyDescent="0.3"/>
    <row r="323" s="5" customFormat="1" x14ac:dyDescent="0.3"/>
    <row r="324" s="5" customFormat="1" x14ac:dyDescent="0.3"/>
    <row r="325" s="5" customFormat="1" x14ac:dyDescent="0.3"/>
    <row r="326" s="5" customFormat="1" x14ac:dyDescent="0.3"/>
    <row r="327" s="5" customFormat="1" x14ac:dyDescent="0.3"/>
    <row r="328" s="5" customFormat="1" x14ac:dyDescent="0.3"/>
    <row r="329" s="5" customFormat="1" x14ac:dyDescent="0.3"/>
    <row r="330" s="5" customFormat="1" x14ac:dyDescent="0.3"/>
    <row r="331" s="5" customFormat="1" x14ac:dyDescent="0.3"/>
    <row r="332" s="5" customFormat="1" x14ac:dyDescent="0.3"/>
    <row r="333" s="5" customFormat="1" x14ac:dyDescent="0.3"/>
    <row r="334" s="5" customFormat="1" x14ac:dyDescent="0.3"/>
    <row r="335" s="5" customFormat="1" x14ac:dyDescent="0.3"/>
    <row r="336" s="5" customFormat="1" x14ac:dyDescent="0.3"/>
    <row r="337" s="5" customFormat="1" x14ac:dyDescent="0.3"/>
    <row r="338" s="5" customFormat="1" x14ac:dyDescent="0.3"/>
    <row r="339" s="5" customFormat="1" x14ac:dyDescent="0.3"/>
    <row r="340" s="5" customFormat="1" x14ac:dyDescent="0.3"/>
    <row r="341" s="5" customFormat="1" x14ac:dyDescent="0.3"/>
    <row r="342" s="5" customFormat="1" x14ac:dyDescent="0.3"/>
    <row r="343" s="5" customFormat="1" x14ac:dyDescent="0.3"/>
    <row r="344" s="5" customFormat="1" x14ac:dyDescent="0.3"/>
    <row r="345" s="5" customFormat="1" x14ac:dyDescent="0.3"/>
    <row r="346" s="5" customFormat="1" x14ac:dyDescent="0.3"/>
    <row r="347" s="5" customFormat="1" x14ac:dyDescent="0.3"/>
    <row r="348" s="5" customFormat="1" x14ac:dyDescent="0.3"/>
    <row r="349" s="5" customFormat="1" x14ac:dyDescent="0.3"/>
    <row r="350" s="5" customFormat="1" x14ac:dyDescent="0.3"/>
    <row r="351" s="5" customFormat="1" x14ac:dyDescent="0.3"/>
    <row r="352" s="5" customFormat="1" x14ac:dyDescent="0.3"/>
    <row r="353" s="5" customFormat="1" x14ac:dyDescent="0.3"/>
    <row r="354" s="5" customFormat="1" x14ac:dyDescent="0.3"/>
    <row r="355" s="5" customFormat="1" x14ac:dyDescent="0.3"/>
    <row r="356" s="5" customFormat="1" x14ac:dyDescent="0.3"/>
    <row r="357" s="5" customFormat="1" x14ac:dyDescent="0.3"/>
    <row r="358" s="5" customFormat="1" x14ac:dyDescent="0.3"/>
    <row r="359" s="5" customFormat="1" x14ac:dyDescent="0.3"/>
    <row r="360" s="5" customFormat="1" x14ac:dyDescent="0.3"/>
    <row r="361" s="5" customFormat="1" x14ac:dyDescent="0.3"/>
    <row r="362" s="5" customFormat="1" x14ac:dyDescent="0.3"/>
    <row r="363" s="5" customFormat="1" x14ac:dyDescent="0.3"/>
    <row r="364" s="5" customFormat="1" x14ac:dyDescent="0.3"/>
    <row r="365" s="5" customFormat="1" x14ac:dyDescent="0.3"/>
    <row r="366" s="5" customFormat="1" x14ac:dyDescent="0.3"/>
    <row r="367" s="5" customFormat="1" x14ac:dyDescent="0.3"/>
    <row r="368" s="5" customFormat="1" x14ac:dyDescent="0.3"/>
    <row r="369" s="5" customFormat="1" x14ac:dyDescent="0.3"/>
    <row r="370" s="5" customFormat="1" x14ac:dyDescent="0.3"/>
    <row r="371" s="5" customFormat="1" x14ac:dyDescent="0.3"/>
    <row r="372" s="5" customFormat="1" x14ac:dyDescent="0.3"/>
    <row r="373" s="5" customFormat="1" x14ac:dyDescent="0.3"/>
    <row r="374" s="5" customFormat="1" x14ac:dyDescent="0.3"/>
    <row r="375" s="5" customFormat="1" x14ac:dyDescent="0.3"/>
    <row r="376" s="5" customFormat="1" x14ac:dyDescent="0.3"/>
    <row r="377" s="5" customFormat="1" x14ac:dyDescent="0.3"/>
    <row r="378" s="5" customFormat="1" x14ac:dyDescent="0.3"/>
    <row r="379" s="5" customFormat="1" x14ac:dyDescent="0.3"/>
    <row r="380" s="5" customFormat="1" x14ac:dyDescent="0.3"/>
    <row r="381" s="5" customFormat="1" x14ac:dyDescent="0.3"/>
    <row r="382" s="5" customFormat="1" x14ac:dyDescent="0.3"/>
    <row r="383" s="5" customFormat="1" x14ac:dyDescent="0.3"/>
    <row r="384" s="5" customFormat="1" x14ac:dyDescent="0.3"/>
    <row r="385" s="5" customFormat="1" x14ac:dyDescent="0.3"/>
    <row r="386" s="5" customFormat="1" x14ac:dyDescent="0.3"/>
    <row r="387" s="5" customFormat="1" x14ac:dyDescent="0.3"/>
    <row r="388" s="5" customFormat="1" x14ac:dyDescent="0.3"/>
    <row r="389" s="5" customFormat="1" x14ac:dyDescent="0.3"/>
    <row r="390" s="5" customFormat="1" x14ac:dyDescent="0.3"/>
    <row r="391" s="5" customFormat="1" x14ac:dyDescent="0.3"/>
    <row r="392" s="5" customFormat="1" x14ac:dyDescent="0.3"/>
    <row r="393" s="5" customFormat="1" x14ac:dyDescent="0.3"/>
    <row r="394" s="5" customFormat="1" x14ac:dyDescent="0.3"/>
    <row r="395" s="5" customFormat="1" x14ac:dyDescent="0.3"/>
    <row r="396" s="5" customFormat="1" x14ac:dyDescent="0.3"/>
    <row r="397" s="5" customFormat="1" x14ac:dyDescent="0.3"/>
    <row r="398" s="5" customFormat="1" x14ac:dyDescent="0.3"/>
    <row r="399" s="5" customFormat="1" x14ac:dyDescent="0.3"/>
    <row r="400" s="5" customFormat="1" x14ac:dyDescent="0.3"/>
    <row r="401" s="5" customFormat="1" x14ac:dyDescent="0.3"/>
    <row r="402" s="5" customFormat="1" x14ac:dyDescent="0.3"/>
    <row r="403" s="5" customFormat="1" x14ac:dyDescent="0.3"/>
    <row r="404" s="5" customFormat="1" x14ac:dyDescent="0.3"/>
    <row r="405" s="5" customFormat="1" x14ac:dyDescent="0.3"/>
    <row r="406" s="5" customFormat="1" x14ac:dyDescent="0.3"/>
    <row r="407" s="5" customFormat="1" x14ac:dyDescent="0.3"/>
    <row r="408" s="5" customFormat="1" x14ac:dyDescent="0.3"/>
    <row r="409" s="5" customFormat="1" x14ac:dyDescent="0.3"/>
    <row r="410" s="5" customFormat="1" x14ac:dyDescent="0.3"/>
    <row r="411" s="5" customFormat="1" x14ac:dyDescent="0.3"/>
    <row r="412" s="5" customFormat="1" x14ac:dyDescent="0.3"/>
    <row r="413" s="5" customFormat="1" x14ac:dyDescent="0.3"/>
    <row r="414" s="5" customFormat="1" x14ac:dyDescent="0.3"/>
    <row r="415" s="5" customFormat="1" x14ac:dyDescent="0.3"/>
    <row r="416" s="5" customFormat="1" x14ac:dyDescent="0.3"/>
    <row r="417" s="5" customFormat="1" x14ac:dyDescent="0.3"/>
    <row r="418" s="5" customFormat="1" x14ac:dyDescent="0.3"/>
    <row r="419" s="5" customFormat="1" x14ac:dyDescent="0.3"/>
    <row r="420" s="5" customFormat="1" x14ac:dyDescent="0.3"/>
    <row r="421" s="5" customFormat="1" x14ac:dyDescent="0.3"/>
    <row r="422" s="5" customFormat="1" x14ac:dyDescent="0.3"/>
    <row r="423" s="5" customFormat="1" x14ac:dyDescent="0.3"/>
    <row r="424" s="5" customFormat="1" x14ac:dyDescent="0.3"/>
    <row r="425" s="5" customFormat="1" x14ac:dyDescent="0.3"/>
    <row r="426" s="5" customFormat="1" x14ac:dyDescent="0.3"/>
    <row r="427" s="5" customFormat="1" x14ac:dyDescent="0.3"/>
    <row r="428" s="5" customFormat="1" x14ac:dyDescent="0.3"/>
    <row r="429" s="5" customFormat="1" x14ac:dyDescent="0.3"/>
    <row r="430" s="5" customFormat="1" x14ac:dyDescent="0.3"/>
    <row r="431" s="5" customFormat="1" x14ac:dyDescent="0.3"/>
    <row r="432" s="5" customFormat="1" x14ac:dyDescent="0.3"/>
    <row r="433" s="5" customFormat="1" x14ac:dyDescent="0.3"/>
    <row r="434" s="5" customFormat="1" x14ac:dyDescent="0.3"/>
    <row r="435" s="5" customFormat="1" x14ac:dyDescent="0.3"/>
    <row r="436" s="5" customFormat="1" x14ac:dyDescent="0.3"/>
    <row r="437" s="5" customFormat="1" x14ac:dyDescent="0.3"/>
    <row r="438" s="5" customFormat="1" x14ac:dyDescent="0.3"/>
    <row r="439" s="5" customFormat="1" x14ac:dyDescent="0.3"/>
    <row r="440" s="5" customFormat="1" x14ac:dyDescent="0.3"/>
    <row r="441" s="5" customFormat="1" x14ac:dyDescent="0.3"/>
    <row r="442" s="5" customFormat="1" x14ac:dyDescent="0.3"/>
    <row r="443" s="5" customFormat="1" x14ac:dyDescent="0.3"/>
    <row r="444" s="5" customFormat="1" x14ac:dyDescent="0.3"/>
    <row r="445" s="5" customFormat="1" x14ac:dyDescent="0.3"/>
    <row r="446" s="5" customFormat="1" x14ac:dyDescent="0.3"/>
    <row r="447" s="5" customFormat="1" x14ac:dyDescent="0.3"/>
    <row r="448" s="5" customFormat="1" x14ac:dyDescent="0.3"/>
    <row r="449" s="5" customFormat="1" x14ac:dyDescent="0.3"/>
    <row r="450" s="5" customFormat="1" x14ac:dyDescent="0.3"/>
    <row r="451" s="5" customFormat="1" x14ac:dyDescent="0.3"/>
    <row r="452" s="5" customFormat="1" x14ac:dyDescent="0.3"/>
    <row r="453" s="5" customFormat="1" x14ac:dyDescent="0.3"/>
    <row r="454" s="5" customFormat="1" x14ac:dyDescent="0.3"/>
    <row r="455" s="5" customFormat="1" x14ac:dyDescent="0.3"/>
    <row r="456" s="5" customFormat="1" x14ac:dyDescent="0.3"/>
    <row r="457" s="5" customFormat="1" x14ac:dyDescent="0.3"/>
    <row r="458" s="5" customFormat="1" x14ac:dyDescent="0.3"/>
    <row r="459" s="5" customFormat="1" x14ac:dyDescent="0.3"/>
    <row r="460" s="5" customFormat="1" x14ac:dyDescent="0.3"/>
    <row r="461" s="5" customFormat="1" x14ac:dyDescent="0.3"/>
    <row r="462" s="5" customFormat="1" x14ac:dyDescent="0.3"/>
    <row r="463" s="5" customFormat="1" x14ac:dyDescent="0.3"/>
    <row r="464" s="5" customFormat="1" x14ac:dyDescent="0.3"/>
    <row r="465" s="5" customFormat="1" x14ac:dyDescent="0.3"/>
    <row r="466" s="5" customFormat="1" x14ac:dyDescent="0.3"/>
    <row r="467" s="5" customFormat="1" x14ac:dyDescent="0.3"/>
    <row r="468" s="5" customFormat="1" x14ac:dyDescent="0.3"/>
    <row r="469" s="5" customFormat="1" x14ac:dyDescent="0.3"/>
    <row r="470" s="5" customFormat="1" x14ac:dyDescent="0.3"/>
    <row r="471" s="5" customFormat="1" x14ac:dyDescent="0.3"/>
    <row r="472" s="5" customFormat="1" x14ac:dyDescent="0.3"/>
    <row r="473" s="5" customFormat="1" x14ac:dyDescent="0.3"/>
    <row r="474" s="5" customFormat="1" x14ac:dyDescent="0.3"/>
    <row r="475" s="5" customFormat="1" x14ac:dyDescent="0.3"/>
    <row r="476" s="5" customFormat="1" x14ac:dyDescent="0.3"/>
    <row r="477" s="5" customFormat="1" x14ac:dyDescent="0.3"/>
    <row r="478" s="5" customFormat="1" x14ac:dyDescent="0.3"/>
    <row r="479" s="5" customFormat="1" x14ac:dyDescent="0.3"/>
    <row r="480" s="5" customFormat="1" x14ac:dyDescent="0.3"/>
    <row r="481" s="5" customFormat="1" x14ac:dyDescent="0.3"/>
    <row r="482" s="5" customFormat="1" x14ac:dyDescent="0.3"/>
    <row r="483" s="5" customFormat="1" x14ac:dyDescent="0.3"/>
    <row r="484" s="5" customFormat="1" x14ac:dyDescent="0.3"/>
    <row r="485" s="5" customFormat="1" x14ac:dyDescent="0.3"/>
    <row r="486" s="5" customFormat="1" x14ac:dyDescent="0.3"/>
    <row r="487" s="5" customFormat="1" x14ac:dyDescent="0.3"/>
    <row r="488" s="5" customFormat="1" x14ac:dyDescent="0.3"/>
    <row r="489" s="5" customFormat="1" x14ac:dyDescent="0.3"/>
    <row r="490" s="5" customFormat="1" x14ac:dyDescent="0.3"/>
    <row r="491" s="5" customFormat="1" x14ac:dyDescent="0.3"/>
    <row r="492" s="5" customFormat="1" x14ac:dyDescent="0.3"/>
    <row r="493" s="5" customFormat="1" x14ac:dyDescent="0.3"/>
    <row r="494" s="5" customFormat="1" x14ac:dyDescent="0.3"/>
    <row r="495" s="5" customFormat="1" x14ac:dyDescent="0.3"/>
    <row r="496" s="5" customFormat="1" x14ac:dyDescent="0.3"/>
    <row r="497" s="5" customFormat="1" x14ac:dyDescent="0.3"/>
    <row r="498" s="5" customFormat="1" x14ac:dyDescent="0.3"/>
    <row r="499" s="5" customFormat="1" x14ac:dyDescent="0.3"/>
    <row r="500" s="5" customFormat="1" x14ac:dyDescent="0.3"/>
    <row r="501" s="5" customFormat="1" x14ac:dyDescent="0.3"/>
    <row r="502" s="5" customFormat="1" x14ac:dyDescent="0.3"/>
    <row r="503" s="5" customFormat="1" x14ac:dyDescent="0.3"/>
    <row r="504" s="5" customFormat="1" x14ac:dyDescent="0.3"/>
    <row r="505" s="5" customFormat="1" x14ac:dyDescent="0.3"/>
    <row r="506" s="5" customFormat="1" x14ac:dyDescent="0.3"/>
    <row r="507" s="5" customFormat="1" x14ac:dyDescent="0.3"/>
    <row r="508" s="5" customFormat="1" x14ac:dyDescent="0.3"/>
    <row r="509" s="5" customFormat="1" x14ac:dyDescent="0.3"/>
    <row r="510" s="5" customFormat="1" x14ac:dyDescent="0.3"/>
    <row r="511" s="5" customFormat="1" x14ac:dyDescent="0.3"/>
    <row r="512" s="5" customFormat="1" x14ac:dyDescent="0.3"/>
    <row r="513" s="5" customFormat="1" x14ac:dyDescent="0.3"/>
    <row r="514" s="5" customFormat="1" x14ac:dyDescent="0.3"/>
    <row r="515" s="5" customFormat="1" x14ac:dyDescent="0.3"/>
    <row r="516" s="5" customFormat="1" x14ac:dyDescent="0.3"/>
    <row r="517" s="5" customFormat="1" x14ac:dyDescent="0.3"/>
    <row r="518" s="5" customFormat="1" x14ac:dyDescent="0.3"/>
    <row r="519" s="5" customFormat="1" x14ac:dyDescent="0.3"/>
    <row r="520" s="5" customFormat="1" x14ac:dyDescent="0.3"/>
    <row r="521" s="5" customFormat="1" x14ac:dyDescent="0.3"/>
    <row r="522" s="5" customFormat="1" x14ac:dyDescent="0.3"/>
    <row r="523" s="5" customFormat="1" x14ac:dyDescent="0.3"/>
    <row r="524" s="5" customFormat="1" x14ac:dyDescent="0.3"/>
    <row r="525" s="5" customFormat="1" x14ac:dyDescent="0.3"/>
    <row r="526" s="5" customFormat="1" x14ac:dyDescent="0.3"/>
    <row r="527" s="5" customFormat="1" x14ac:dyDescent="0.3"/>
    <row r="528" s="5" customFormat="1" x14ac:dyDescent="0.3"/>
    <row r="529" s="5" customFormat="1" x14ac:dyDescent="0.3"/>
    <row r="530" s="5" customFormat="1" x14ac:dyDescent="0.3"/>
    <row r="531" s="5" customFormat="1" x14ac:dyDescent="0.3"/>
    <row r="532" s="5" customFormat="1" x14ac:dyDescent="0.3"/>
    <row r="533" s="5" customFormat="1" x14ac:dyDescent="0.3"/>
    <row r="534" s="5" customFormat="1" x14ac:dyDescent="0.3"/>
    <row r="535" s="5" customFormat="1" x14ac:dyDescent="0.3"/>
    <row r="536" s="5" customFormat="1" x14ac:dyDescent="0.3"/>
    <row r="537" s="5" customFormat="1" x14ac:dyDescent="0.3"/>
    <row r="538" s="5" customFormat="1" x14ac:dyDescent="0.3"/>
    <row r="539" s="5" customFormat="1" x14ac:dyDescent="0.3"/>
    <row r="540" s="5" customFormat="1" x14ac:dyDescent="0.3"/>
    <row r="541" s="5" customFormat="1" x14ac:dyDescent="0.3"/>
    <row r="542" s="5" customFormat="1" x14ac:dyDescent="0.3"/>
    <row r="543" s="5" customFormat="1" x14ac:dyDescent="0.3"/>
    <row r="544" s="5" customFormat="1" x14ac:dyDescent="0.3"/>
    <row r="545" s="5" customFormat="1" x14ac:dyDescent="0.3"/>
    <row r="546" s="5" customFormat="1" x14ac:dyDescent="0.3"/>
    <row r="547" s="5" customFormat="1" x14ac:dyDescent="0.3"/>
    <row r="548" s="5" customFormat="1" x14ac:dyDescent="0.3"/>
    <row r="549" s="5" customFormat="1" x14ac:dyDescent="0.3"/>
    <row r="550" s="5" customFormat="1" x14ac:dyDescent="0.3"/>
    <row r="551" s="5" customFormat="1" x14ac:dyDescent="0.3"/>
    <row r="552" s="5" customFormat="1" x14ac:dyDescent="0.3"/>
    <row r="553" s="5" customFormat="1" x14ac:dyDescent="0.3"/>
    <row r="554" s="5" customFormat="1" x14ac:dyDescent="0.3"/>
    <row r="555" s="5" customFormat="1" x14ac:dyDescent="0.3"/>
    <row r="556" s="5" customFormat="1" x14ac:dyDescent="0.3"/>
    <row r="557" s="5" customFormat="1" x14ac:dyDescent="0.3"/>
    <row r="558" s="5" customFormat="1" x14ac:dyDescent="0.3"/>
    <row r="559" s="5" customFormat="1" x14ac:dyDescent="0.3"/>
    <row r="560" s="5" customFormat="1" x14ac:dyDescent="0.3"/>
    <row r="561" s="5" customFormat="1" x14ac:dyDescent="0.3"/>
    <row r="562" s="5" customFormat="1" x14ac:dyDescent="0.3"/>
    <row r="563" s="5" customFormat="1" x14ac:dyDescent="0.3"/>
    <row r="564" s="5" customFormat="1" x14ac:dyDescent="0.3"/>
    <row r="565" s="5" customFormat="1" x14ac:dyDescent="0.3"/>
    <row r="566" s="5" customFormat="1" x14ac:dyDescent="0.3"/>
    <row r="567" s="5" customFormat="1" x14ac:dyDescent="0.3"/>
    <row r="568" s="5" customFormat="1" x14ac:dyDescent="0.3"/>
    <row r="569" s="5" customFormat="1" x14ac:dyDescent="0.3"/>
    <row r="570" s="5" customFormat="1" x14ac:dyDescent="0.3"/>
    <row r="571" s="5" customFormat="1" x14ac:dyDescent="0.3"/>
    <row r="572" s="5" customFormat="1" x14ac:dyDescent="0.3"/>
    <row r="573" s="5" customFormat="1" x14ac:dyDescent="0.3"/>
    <row r="574" s="5" customFormat="1" x14ac:dyDescent="0.3"/>
    <row r="575" s="5" customFormat="1" x14ac:dyDescent="0.3"/>
    <row r="576" s="5" customFormat="1" x14ac:dyDescent="0.3"/>
    <row r="577" s="5" customFormat="1" x14ac:dyDescent="0.3"/>
    <row r="578" s="5" customFormat="1" x14ac:dyDescent="0.3"/>
    <row r="579" s="5" customFormat="1" x14ac:dyDescent="0.3"/>
    <row r="580" s="5" customFormat="1" x14ac:dyDescent="0.3"/>
    <row r="581" s="5" customFormat="1" x14ac:dyDescent="0.3"/>
    <row r="582" s="5" customFormat="1" x14ac:dyDescent="0.3"/>
    <row r="583" s="5" customFormat="1" x14ac:dyDescent="0.3"/>
    <row r="584" s="5" customFormat="1" x14ac:dyDescent="0.3"/>
    <row r="585" s="5" customFormat="1" x14ac:dyDescent="0.3"/>
    <row r="586" s="5" customFormat="1" x14ac:dyDescent="0.3"/>
    <row r="587" s="5" customFormat="1" x14ac:dyDescent="0.3"/>
    <row r="588" s="5" customFormat="1" x14ac:dyDescent="0.3"/>
    <row r="589" s="5" customFormat="1" x14ac:dyDescent="0.3"/>
    <row r="590" s="5" customFormat="1" x14ac:dyDescent="0.3"/>
    <row r="591" s="5" customFormat="1" x14ac:dyDescent="0.3"/>
    <row r="592" s="5" customFormat="1" x14ac:dyDescent="0.3"/>
    <row r="593" s="5" customFormat="1" x14ac:dyDescent="0.3"/>
    <row r="594" s="5" customFormat="1" x14ac:dyDescent="0.3"/>
    <row r="595" s="5" customFormat="1" x14ac:dyDescent="0.3"/>
    <row r="596" s="5" customFormat="1" x14ac:dyDescent="0.3"/>
    <row r="597" s="5" customFormat="1" x14ac:dyDescent="0.3"/>
    <row r="598" s="5" customFormat="1" x14ac:dyDescent="0.3"/>
    <row r="599" s="5" customFormat="1" x14ac:dyDescent="0.3"/>
    <row r="600" s="5" customFormat="1" x14ac:dyDescent="0.3"/>
    <row r="601" s="5" customFormat="1" x14ac:dyDescent="0.3"/>
    <row r="602" s="5" customFormat="1" x14ac:dyDescent="0.3"/>
    <row r="603" s="5" customFormat="1" x14ac:dyDescent="0.3"/>
    <row r="604" s="5" customFormat="1" x14ac:dyDescent="0.3"/>
    <row r="605" s="5" customFormat="1" x14ac:dyDescent="0.3"/>
    <row r="606" s="5" customFormat="1" x14ac:dyDescent="0.3"/>
    <row r="607" s="5" customFormat="1" x14ac:dyDescent="0.3"/>
    <row r="608" s="5" customFormat="1" x14ac:dyDescent="0.3"/>
    <row r="609" s="5" customFormat="1" x14ac:dyDescent="0.3"/>
    <row r="610" s="5" customFormat="1" x14ac:dyDescent="0.3"/>
    <row r="611" s="5" customFormat="1" x14ac:dyDescent="0.3"/>
    <row r="612" s="5" customFormat="1" x14ac:dyDescent="0.3"/>
    <row r="613" s="5" customFormat="1" x14ac:dyDescent="0.3"/>
    <row r="614" s="5" customFormat="1" x14ac:dyDescent="0.3"/>
    <row r="615" s="5" customFormat="1" x14ac:dyDescent="0.3"/>
    <row r="616" s="5" customFormat="1" x14ac:dyDescent="0.3"/>
    <row r="617" s="5" customFormat="1" x14ac:dyDescent="0.3"/>
    <row r="618" s="5" customFormat="1" x14ac:dyDescent="0.3"/>
    <row r="619" s="5" customFormat="1" x14ac:dyDescent="0.3"/>
    <row r="620" s="5" customFormat="1" x14ac:dyDescent="0.3"/>
    <row r="621" s="5" customFormat="1" x14ac:dyDescent="0.3"/>
    <row r="622" s="5" customFormat="1" x14ac:dyDescent="0.3"/>
    <row r="623" s="5" customFormat="1" x14ac:dyDescent="0.3"/>
    <row r="624" s="5" customFormat="1" x14ac:dyDescent="0.3"/>
    <row r="625" s="5" customFormat="1" x14ac:dyDescent="0.3"/>
    <row r="626" s="5" customFormat="1" x14ac:dyDescent="0.3"/>
    <row r="627" s="5" customFormat="1" x14ac:dyDescent="0.3"/>
    <row r="628" s="5" customFormat="1" x14ac:dyDescent="0.3"/>
    <row r="629" s="5" customFormat="1" x14ac:dyDescent="0.3"/>
    <row r="630" s="5" customFormat="1" x14ac:dyDescent="0.3"/>
    <row r="631" s="5" customFormat="1" x14ac:dyDescent="0.3"/>
    <row r="632" s="5" customFormat="1" x14ac:dyDescent="0.3"/>
    <row r="633" s="5" customFormat="1" x14ac:dyDescent="0.3"/>
    <row r="634" s="5" customFormat="1" x14ac:dyDescent="0.3"/>
    <row r="635" s="5" customFormat="1" x14ac:dyDescent="0.3"/>
    <row r="636" s="5" customFormat="1" x14ac:dyDescent="0.3"/>
    <row r="637" s="5" customFormat="1" x14ac:dyDescent="0.3"/>
    <row r="638" s="5" customFormat="1" x14ac:dyDescent="0.3"/>
    <row r="639" s="5" customFormat="1" x14ac:dyDescent="0.3"/>
    <row r="640" s="5" customFormat="1" x14ac:dyDescent="0.3"/>
    <row r="641" s="5" customFormat="1" x14ac:dyDescent="0.3"/>
    <row r="642" s="5" customFormat="1" x14ac:dyDescent="0.3"/>
    <row r="643" s="5" customFormat="1" x14ac:dyDescent="0.3"/>
    <row r="644" s="5" customFormat="1" x14ac:dyDescent="0.3"/>
    <row r="645" s="5" customFormat="1" x14ac:dyDescent="0.3"/>
    <row r="646" s="5" customFormat="1" x14ac:dyDescent="0.3"/>
    <row r="647" s="5" customFormat="1" x14ac:dyDescent="0.3"/>
    <row r="648" s="5" customFormat="1" x14ac:dyDescent="0.3"/>
    <row r="649" s="5" customFormat="1" x14ac:dyDescent="0.3"/>
    <row r="650" s="5" customFormat="1" x14ac:dyDescent="0.3"/>
    <row r="651" s="5" customFormat="1" x14ac:dyDescent="0.3"/>
    <row r="652" s="5" customFormat="1" x14ac:dyDescent="0.3"/>
    <row r="653" s="5" customFormat="1" x14ac:dyDescent="0.3"/>
    <row r="654" s="5" customFormat="1" x14ac:dyDescent="0.3"/>
    <row r="655" s="5" customFormat="1" x14ac:dyDescent="0.3"/>
    <row r="656" s="5" customFormat="1" x14ac:dyDescent="0.3"/>
    <row r="657" s="5" customFormat="1" x14ac:dyDescent="0.3"/>
    <row r="658" s="5" customFormat="1" x14ac:dyDescent="0.3"/>
    <row r="659" s="5" customFormat="1" x14ac:dyDescent="0.3"/>
    <row r="660" s="5" customFormat="1" x14ac:dyDescent="0.3"/>
    <row r="661" s="5" customFormat="1" x14ac:dyDescent="0.3"/>
    <row r="662" s="5" customFormat="1" x14ac:dyDescent="0.3"/>
    <row r="663" s="5" customFormat="1" x14ac:dyDescent="0.3"/>
    <row r="664" s="5" customFormat="1" x14ac:dyDescent="0.3"/>
    <row r="665" s="5" customFormat="1" x14ac:dyDescent="0.3"/>
    <row r="666" s="5" customFormat="1" x14ac:dyDescent="0.3"/>
    <row r="667" s="5" customFormat="1" x14ac:dyDescent="0.3"/>
    <row r="668" s="5" customFormat="1" x14ac:dyDescent="0.3"/>
    <row r="669" s="5" customFormat="1" x14ac:dyDescent="0.3"/>
    <row r="670" s="5" customFormat="1" x14ac:dyDescent="0.3"/>
    <row r="671" s="5" customFormat="1" x14ac:dyDescent="0.3"/>
    <row r="672" s="5" customFormat="1" x14ac:dyDescent="0.3"/>
    <row r="673" s="5" customFormat="1" x14ac:dyDescent="0.3"/>
    <row r="674" s="5" customFormat="1" x14ac:dyDescent="0.3"/>
    <row r="675" s="5" customFormat="1" x14ac:dyDescent="0.3"/>
    <row r="676" s="5" customFormat="1" x14ac:dyDescent="0.3"/>
    <row r="677" s="5" customFormat="1" x14ac:dyDescent="0.3"/>
    <row r="678" s="5" customFormat="1" x14ac:dyDescent="0.3"/>
    <row r="679" s="5" customFormat="1" x14ac:dyDescent="0.3"/>
    <row r="680" s="5" customFormat="1" x14ac:dyDescent="0.3"/>
    <row r="681" s="5" customFormat="1" x14ac:dyDescent="0.3"/>
    <row r="682" s="5" customFormat="1" x14ac:dyDescent="0.3"/>
    <row r="683" s="5" customFormat="1" x14ac:dyDescent="0.3"/>
    <row r="684" s="5" customFormat="1" x14ac:dyDescent="0.3"/>
    <row r="685" s="5" customFormat="1" x14ac:dyDescent="0.3"/>
    <row r="686" s="5" customFormat="1" x14ac:dyDescent="0.3"/>
    <row r="687" s="5" customFormat="1" x14ac:dyDescent="0.3"/>
    <row r="688" s="5" customFormat="1" x14ac:dyDescent="0.3"/>
    <row r="689" s="5" customFormat="1" x14ac:dyDescent="0.3"/>
    <row r="690" s="5" customFormat="1" x14ac:dyDescent="0.3"/>
    <row r="691" s="5" customFormat="1" x14ac:dyDescent="0.3"/>
    <row r="692" s="5" customFormat="1" x14ac:dyDescent="0.3"/>
    <row r="693" s="5" customFormat="1" x14ac:dyDescent="0.3"/>
    <row r="694" s="5" customFormat="1" x14ac:dyDescent="0.3"/>
    <row r="695" s="5" customFormat="1" x14ac:dyDescent="0.3"/>
    <row r="696" s="5" customFormat="1" x14ac:dyDescent="0.3"/>
    <row r="697" s="5" customFormat="1" x14ac:dyDescent="0.3"/>
    <row r="698" s="5" customFormat="1" x14ac:dyDescent="0.3"/>
    <row r="699" s="5" customFormat="1" x14ac:dyDescent="0.3"/>
    <row r="700" s="5" customFormat="1" x14ac:dyDescent="0.3"/>
    <row r="701" s="5" customFormat="1" x14ac:dyDescent="0.3"/>
    <row r="702" s="5" customFormat="1" x14ac:dyDescent="0.3"/>
    <row r="703" s="5" customFormat="1" x14ac:dyDescent="0.3"/>
    <row r="704" s="5" customFormat="1" x14ac:dyDescent="0.3"/>
    <row r="705" s="5" customFormat="1" x14ac:dyDescent="0.3"/>
    <row r="706" s="5" customFormat="1" x14ac:dyDescent="0.3"/>
    <row r="707" s="5" customFormat="1" x14ac:dyDescent="0.3"/>
    <row r="708" s="5" customFormat="1" x14ac:dyDescent="0.3"/>
    <row r="709" s="5" customFormat="1" x14ac:dyDescent="0.3"/>
    <row r="710" s="5" customFormat="1" x14ac:dyDescent="0.3"/>
    <row r="711" s="5" customFormat="1" x14ac:dyDescent="0.3"/>
    <row r="712" s="5" customFormat="1" x14ac:dyDescent="0.3"/>
    <row r="713" s="5" customFormat="1" x14ac:dyDescent="0.3"/>
    <row r="714" s="5" customFormat="1" x14ac:dyDescent="0.3"/>
    <row r="715" s="5" customFormat="1" x14ac:dyDescent="0.3"/>
    <row r="716" s="5" customFormat="1" x14ac:dyDescent="0.3"/>
    <row r="717" s="5" customFormat="1" x14ac:dyDescent="0.3"/>
    <row r="718" s="5" customFormat="1" x14ac:dyDescent="0.3"/>
    <row r="719" s="5" customFormat="1" x14ac:dyDescent="0.3"/>
    <row r="720" s="5" customFormat="1" x14ac:dyDescent="0.3"/>
    <row r="721" s="5" customFormat="1" x14ac:dyDescent="0.3"/>
    <row r="722" s="5" customFormat="1" x14ac:dyDescent="0.3"/>
    <row r="723" s="5" customFormat="1" x14ac:dyDescent="0.3"/>
    <row r="724" s="5" customFormat="1" x14ac:dyDescent="0.3"/>
    <row r="725" s="5" customFormat="1" x14ac:dyDescent="0.3"/>
    <row r="726" s="5" customFormat="1" x14ac:dyDescent="0.3"/>
    <row r="727" s="5" customFormat="1" x14ac:dyDescent="0.3"/>
    <row r="728" s="5" customFormat="1" x14ac:dyDescent="0.3"/>
    <row r="729" s="5" customFormat="1" x14ac:dyDescent="0.3"/>
    <row r="730" s="5" customFormat="1" x14ac:dyDescent="0.3"/>
    <row r="731" s="5" customFormat="1" x14ac:dyDescent="0.3"/>
    <row r="732" s="5" customFormat="1" x14ac:dyDescent="0.3"/>
    <row r="733" s="5" customFormat="1" x14ac:dyDescent="0.3"/>
    <row r="734" s="5" customFormat="1" x14ac:dyDescent="0.3"/>
    <row r="735" s="5" customFormat="1" x14ac:dyDescent="0.3"/>
    <row r="736" s="5" customFormat="1" x14ac:dyDescent="0.3"/>
    <row r="737" s="5" customFormat="1" x14ac:dyDescent="0.3"/>
    <row r="738" s="5" customFormat="1" x14ac:dyDescent="0.3"/>
    <row r="739" s="5" customFormat="1" x14ac:dyDescent="0.3"/>
    <row r="740" s="5" customFormat="1" x14ac:dyDescent="0.3"/>
    <row r="741" s="5" customFormat="1" x14ac:dyDescent="0.3"/>
    <row r="742" s="5" customFormat="1" x14ac:dyDescent="0.3"/>
    <row r="743" s="5" customFormat="1" x14ac:dyDescent="0.3"/>
    <row r="744" s="5" customFormat="1" x14ac:dyDescent="0.3"/>
    <row r="745" s="5" customFormat="1" x14ac:dyDescent="0.3"/>
    <row r="746" s="5" customFormat="1" x14ac:dyDescent="0.3"/>
    <row r="747" s="5" customFormat="1" x14ac:dyDescent="0.3"/>
    <row r="748" s="5" customFormat="1" x14ac:dyDescent="0.3"/>
    <row r="749" s="5" customFormat="1" x14ac:dyDescent="0.3"/>
    <row r="750" s="5" customFormat="1" x14ac:dyDescent="0.3"/>
    <row r="751" s="5" customFormat="1" x14ac:dyDescent="0.3"/>
    <row r="752" s="5" customFormat="1" x14ac:dyDescent="0.3"/>
    <row r="753" s="5" customFormat="1" x14ac:dyDescent="0.3"/>
    <row r="754" s="5" customFormat="1" x14ac:dyDescent="0.3"/>
    <row r="755" s="5" customFormat="1" x14ac:dyDescent="0.3"/>
    <row r="756" s="5" customFormat="1" x14ac:dyDescent="0.3"/>
    <row r="757" s="5" customFormat="1" x14ac:dyDescent="0.3"/>
    <row r="758" s="5" customFormat="1" x14ac:dyDescent="0.3"/>
    <row r="759" s="5" customFormat="1" x14ac:dyDescent="0.3"/>
    <row r="760" s="5" customFormat="1" x14ac:dyDescent="0.3"/>
    <row r="761" s="5" customFormat="1" x14ac:dyDescent="0.3"/>
    <row r="762" s="5" customFormat="1" x14ac:dyDescent="0.3"/>
    <row r="763" s="5" customFormat="1" x14ac:dyDescent="0.3"/>
    <row r="764" s="5" customFormat="1" x14ac:dyDescent="0.3"/>
    <row r="765" s="5" customFormat="1" x14ac:dyDescent="0.3"/>
    <row r="766" s="5" customFormat="1" x14ac:dyDescent="0.3"/>
    <row r="767" s="5" customFormat="1" x14ac:dyDescent="0.3"/>
    <row r="768" s="5" customFormat="1" x14ac:dyDescent="0.3"/>
    <row r="769" s="5" customFormat="1" x14ac:dyDescent="0.3"/>
    <row r="770" s="5" customFormat="1" x14ac:dyDescent="0.3"/>
    <row r="771" s="5" customFormat="1" x14ac:dyDescent="0.3"/>
    <row r="772" s="5" customFormat="1" x14ac:dyDescent="0.3"/>
    <row r="773" s="5" customFormat="1" x14ac:dyDescent="0.3"/>
    <row r="774" s="5" customFormat="1" x14ac:dyDescent="0.3"/>
    <row r="775" s="5" customFormat="1" x14ac:dyDescent="0.3"/>
    <row r="776" s="5" customFormat="1" x14ac:dyDescent="0.3"/>
    <row r="777" s="5" customFormat="1" x14ac:dyDescent="0.3"/>
    <row r="778" s="5" customFormat="1" x14ac:dyDescent="0.3"/>
    <row r="779" s="5" customFormat="1" x14ac:dyDescent="0.3"/>
    <row r="780" s="5" customFormat="1" x14ac:dyDescent="0.3"/>
    <row r="781" s="5" customFormat="1" x14ac:dyDescent="0.3"/>
    <row r="782" s="5" customFormat="1" x14ac:dyDescent="0.3"/>
    <row r="783" s="5" customFormat="1" x14ac:dyDescent="0.3"/>
    <row r="784" s="5" customFormat="1" x14ac:dyDescent="0.3"/>
    <row r="785" s="5" customFormat="1" x14ac:dyDescent="0.3"/>
    <row r="786" s="5" customFormat="1" x14ac:dyDescent="0.3"/>
    <row r="787" s="5" customFormat="1" x14ac:dyDescent="0.3"/>
    <row r="788" s="5" customFormat="1" x14ac:dyDescent="0.3"/>
    <row r="789" s="5" customFormat="1" x14ac:dyDescent="0.3"/>
    <row r="790" s="5" customFormat="1" x14ac:dyDescent="0.3"/>
    <row r="791" s="5" customFormat="1" x14ac:dyDescent="0.3"/>
    <row r="792" s="5" customFormat="1" x14ac:dyDescent="0.3"/>
    <row r="793" s="5" customFormat="1" x14ac:dyDescent="0.3"/>
    <row r="794" s="5" customFormat="1" x14ac:dyDescent="0.3"/>
    <row r="795" s="5" customFormat="1" x14ac:dyDescent="0.3"/>
    <row r="796" s="5" customFormat="1" x14ac:dyDescent="0.3"/>
    <row r="797" s="5" customFormat="1" x14ac:dyDescent="0.3"/>
    <row r="798" s="5" customFormat="1" x14ac:dyDescent="0.3"/>
    <row r="799" s="5" customFormat="1" x14ac:dyDescent="0.3"/>
    <row r="800" s="5" customFormat="1" x14ac:dyDescent="0.3"/>
    <row r="801" s="5" customFormat="1" x14ac:dyDescent="0.3"/>
    <row r="802" s="5" customFormat="1" x14ac:dyDescent="0.3"/>
    <row r="803" s="5" customFormat="1" x14ac:dyDescent="0.3"/>
    <row r="804" s="5" customFormat="1" x14ac:dyDescent="0.3"/>
    <row r="805" s="5" customFormat="1" x14ac:dyDescent="0.3"/>
    <row r="806" s="5" customFormat="1" x14ac:dyDescent="0.3"/>
    <row r="807" s="5" customFormat="1" x14ac:dyDescent="0.3"/>
    <row r="808" s="5" customFormat="1" x14ac:dyDescent="0.3"/>
    <row r="809" s="5" customFormat="1" x14ac:dyDescent="0.3"/>
    <row r="810" s="5" customFormat="1" x14ac:dyDescent="0.3"/>
    <row r="811" s="5" customFormat="1" x14ac:dyDescent="0.3"/>
    <row r="812" s="5" customFormat="1" x14ac:dyDescent="0.3"/>
    <row r="813" s="5" customFormat="1" x14ac:dyDescent="0.3"/>
    <row r="814" s="5" customFormat="1" x14ac:dyDescent="0.3"/>
    <row r="815" s="5" customFormat="1" x14ac:dyDescent="0.3"/>
    <row r="816" s="5" customFormat="1" x14ac:dyDescent="0.3"/>
    <row r="817" s="5" customFormat="1" x14ac:dyDescent="0.3"/>
    <row r="818" s="5" customFormat="1" x14ac:dyDescent="0.3"/>
    <row r="819" s="5" customFormat="1" x14ac:dyDescent="0.3"/>
    <row r="820" s="5" customFormat="1" x14ac:dyDescent="0.3"/>
    <row r="821" s="5" customFormat="1" x14ac:dyDescent="0.3"/>
    <row r="822" s="5" customFormat="1" x14ac:dyDescent="0.3"/>
    <row r="823" s="5" customFormat="1" x14ac:dyDescent="0.3"/>
    <row r="824" s="5" customFormat="1" x14ac:dyDescent="0.3"/>
    <row r="825" s="5" customFormat="1" x14ac:dyDescent="0.3"/>
    <row r="826" s="5" customFormat="1" x14ac:dyDescent="0.3"/>
    <row r="827" s="5" customFormat="1" x14ac:dyDescent="0.3"/>
    <row r="828" s="5" customFormat="1" x14ac:dyDescent="0.3"/>
    <row r="829" s="5" customFormat="1" x14ac:dyDescent="0.3"/>
    <row r="830" s="5" customFormat="1" x14ac:dyDescent="0.3"/>
    <row r="831" s="5" customFormat="1" x14ac:dyDescent="0.3"/>
    <row r="832" s="5" customFormat="1" x14ac:dyDescent="0.3"/>
    <row r="833" s="5" customFormat="1" x14ac:dyDescent="0.3"/>
    <row r="834" s="5" customFormat="1" x14ac:dyDescent="0.3"/>
    <row r="835" s="5" customFormat="1" x14ac:dyDescent="0.3"/>
    <row r="836" s="5" customFormat="1" x14ac:dyDescent="0.3"/>
    <row r="837" s="5" customFormat="1" x14ac:dyDescent="0.3"/>
    <row r="838" s="5" customFormat="1" x14ac:dyDescent="0.3"/>
    <row r="839" s="5" customFormat="1" x14ac:dyDescent="0.3"/>
    <row r="840" s="5" customFormat="1" x14ac:dyDescent="0.3"/>
    <row r="841" s="5" customFormat="1" x14ac:dyDescent="0.3"/>
    <row r="842" s="5" customFormat="1" x14ac:dyDescent="0.3"/>
    <row r="843" s="5" customFormat="1" x14ac:dyDescent="0.3"/>
    <row r="844" s="5" customFormat="1" x14ac:dyDescent="0.3"/>
    <row r="845" s="5" customFormat="1" x14ac:dyDescent="0.3"/>
    <row r="846" s="5" customFormat="1" x14ac:dyDescent="0.3"/>
    <row r="847" s="5" customFormat="1" x14ac:dyDescent="0.3"/>
    <row r="848" s="5" customFormat="1" x14ac:dyDescent="0.3"/>
    <row r="849" s="5" customFormat="1" x14ac:dyDescent="0.3"/>
    <row r="850" s="5" customFormat="1" x14ac:dyDescent="0.3"/>
    <row r="851" s="5" customFormat="1" x14ac:dyDescent="0.3"/>
    <row r="852" s="5" customFormat="1" x14ac:dyDescent="0.3"/>
    <row r="853" s="5" customFormat="1" x14ac:dyDescent="0.3"/>
    <row r="854" s="5" customFormat="1" x14ac:dyDescent="0.3"/>
    <row r="855" s="5" customFormat="1" x14ac:dyDescent="0.3"/>
    <row r="856" s="5" customFormat="1" x14ac:dyDescent="0.3"/>
    <row r="857" s="5" customFormat="1" x14ac:dyDescent="0.3"/>
    <row r="858" s="5" customFormat="1" x14ac:dyDescent="0.3"/>
    <row r="859" s="5" customFormat="1" x14ac:dyDescent="0.3"/>
    <row r="860" s="5" customFormat="1" x14ac:dyDescent="0.3"/>
    <row r="861" s="5" customFormat="1" x14ac:dyDescent="0.3"/>
    <row r="862" s="5" customFormat="1" x14ac:dyDescent="0.3"/>
    <row r="863" s="5" customFormat="1" x14ac:dyDescent="0.3"/>
    <row r="864" s="5" customFormat="1" x14ac:dyDescent="0.3"/>
    <row r="865" s="5" customFormat="1" x14ac:dyDescent="0.3"/>
    <row r="866" s="5" customFormat="1" x14ac:dyDescent="0.3"/>
    <row r="867" s="5" customFormat="1" x14ac:dyDescent="0.3"/>
    <row r="868" s="5" customFormat="1" x14ac:dyDescent="0.3"/>
    <row r="869" s="5" customFormat="1" x14ac:dyDescent="0.3"/>
    <row r="870" s="5" customFormat="1" x14ac:dyDescent="0.3"/>
    <row r="871" s="5" customFormat="1" x14ac:dyDescent="0.3"/>
    <row r="872" s="5" customFormat="1" x14ac:dyDescent="0.3"/>
    <row r="873" s="5" customFormat="1" x14ac:dyDescent="0.3"/>
    <row r="874" s="5" customFormat="1" x14ac:dyDescent="0.3"/>
    <row r="875" s="5" customFormat="1" x14ac:dyDescent="0.3"/>
    <row r="876" s="5" customFormat="1" x14ac:dyDescent="0.3"/>
    <row r="877" s="5" customFormat="1" x14ac:dyDescent="0.3"/>
    <row r="878" s="5" customFormat="1" x14ac:dyDescent="0.3"/>
    <row r="879" s="5" customFormat="1" x14ac:dyDescent="0.3"/>
    <row r="880" s="5" customFormat="1" x14ac:dyDescent="0.3"/>
    <row r="881" s="5" customFormat="1" x14ac:dyDescent="0.3"/>
    <row r="882" s="5" customFormat="1" x14ac:dyDescent="0.3"/>
    <row r="883" s="5" customFormat="1" x14ac:dyDescent="0.3"/>
    <row r="884" s="5" customFormat="1" x14ac:dyDescent="0.3"/>
    <row r="885" s="5" customFormat="1" x14ac:dyDescent="0.3"/>
    <row r="886" s="5" customFormat="1" x14ac:dyDescent="0.3"/>
    <row r="887" s="5" customFormat="1" x14ac:dyDescent="0.3"/>
    <row r="888" s="5" customFormat="1" x14ac:dyDescent="0.3"/>
    <row r="889" s="5" customFormat="1" x14ac:dyDescent="0.3"/>
    <row r="890" s="5" customFormat="1" x14ac:dyDescent="0.3"/>
    <row r="891" s="5" customFormat="1" x14ac:dyDescent="0.3"/>
    <row r="892" s="5" customFormat="1" x14ac:dyDescent="0.3"/>
    <row r="893" s="5" customFormat="1" x14ac:dyDescent="0.3"/>
    <row r="894" s="5" customFormat="1" x14ac:dyDescent="0.3"/>
    <row r="895" s="5" customFormat="1" x14ac:dyDescent="0.3"/>
    <row r="896" s="5" customFormat="1" x14ac:dyDescent="0.3"/>
    <row r="897" s="5" customFormat="1" x14ac:dyDescent="0.3"/>
    <row r="898" s="5" customFormat="1" x14ac:dyDescent="0.3"/>
    <row r="899" s="5" customFormat="1" x14ac:dyDescent="0.3"/>
    <row r="900" s="5" customFormat="1" x14ac:dyDescent="0.3"/>
    <row r="901" s="5" customFormat="1" x14ac:dyDescent="0.3"/>
    <row r="902" s="5" customFormat="1" x14ac:dyDescent="0.3"/>
    <row r="903" s="5" customFormat="1" x14ac:dyDescent="0.3"/>
    <row r="904" s="5" customFormat="1" x14ac:dyDescent="0.3"/>
    <row r="905" s="5" customFormat="1" x14ac:dyDescent="0.3"/>
    <row r="906" s="5" customFormat="1" x14ac:dyDescent="0.3"/>
    <row r="907" s="5" customFormat="1" x14ac:dyDescent="0.3"/>
    <row r="908" s="5" customFormat="1" x14ac:dyDescent="0.3"/>
    <row r="909" s="5" customFormat="1" x14ac:dyDescent="0.3"/>
    <row r="910" s="5" customFormat="1" x14ac:dyDescent="0.3"/>
    <row r="911" s="5" customFormat="1" x14ac:dyDescent="0.3"/>
    <row r="912" s="5" customFormat="1" x14ac:dyDescent="0.3"/>
    <row r="913" s="5" customFormat="1" x14ac:dyDescent="0.3"/>
    <row r="914" s="5" customFormat="1" x14ac:dyDescent="0.3"/>
    <row r="915" s="5" customFormat="1" x14ac:dyDescent="0.3"/>
    <row r="916" s="5" customFormat="1" x14ac:dyDescent="0.3"/>
    <row r="917" s="5" customFormat="1" x14ac:dyDescent="0.3"/>
    <row r="918" s="5" customFormat="1" x14ac:dyDescent="0.3"/>
    <row r="919" s="5" customFormat="1" x14ac:dyDescent="0.3"/>
    <row r="920" s="5" customFormat="1" x14ac:dyDescent="0.3"/>
    <row r="921" s="5" customFormat="1" x14ac:dyDescent="0.3"/>
    <row r="922" s="5" customFormat="1" x14ac:dyDescent="0.3"/>
    <row r="923" s="5" customFormat="1" x14ac:dyDescent="0.3"/>
    <row r="924" s="5" customFormat="1" x14ac:dyDescent="0.3"/>
    <row r="925" s="5" customFormat="1" x14ac:dyDescent="0.3"/>
    <row r="926" s="5" customFormat="1" x14ac:dyDescent="0.3"/>
    <row r="927" s="5" customFormat="1" x14ac:dyDescent="0.3"/>
    <row r="928" s="5" customFormat="1" x14ac:dyDescent="0.3"/>
    <row r="929" s="5" customFormat="1" x14ac:dyDescent="0.3"/>
    <row r="930" s="5" customFormat="1" x14ac:dyDescent="0.3"/>
    <row r="931" s="5" customFormat="1" x14ac:dyDescent="0.3"/>
    <row r="932" s="5" customFormat="1" x14ac:dyDescent="0.3"/>
    <row r="933" s="5" customFormat="1" x14ac:dyDescent="0.3"/>
    <row r="934" s="5" customFormat="1" x14ac:dyDescent="0.3"/>
    <row r="935" s="5" customFormat="1" x14ac:dyDescent="0.3"/>
    <row r="936" s="5" customFormat="1" x14ac:dyDescent="0.3"/>
    <row r="937" s="5" customFormat="1" x14ac:dyDescent="0.3"/>
    <row r="938" s="5" customFormat="1" x14ac:dyDescent="0.3"/>
    <row r="939" s="5" customFormat="1" x14ac:dyDescent="0.3"/>
    <row r="940" s="5" customFormat="1" x14ac:dyDescent="0.3"/>
    <row r="941" s="5" customFormat="1" x14ac:dyDescent="0.3"/>
    <row r="942" s="5" customFormat="1" x14ac:dyDescent="0.3"/>
    <row r="943" s="5" customFormat="1" x14ac:dyDescent="0.3"/>
    <row r="944" s="5" customFormat="1" x14ac:dyDescent="0.3"/>
    <row r="945" s="5" customFormat="1" x14ac:dyDescent="0.3"/>
    <row r="946" s="5" customFormat="1" x14ac:dyDescent="0.3"/>
    <row r="947" s="5" customFormat="1" x14ac:dyDescent="0.3"/>
    <row r="948" s="5" customFormat="1" x14ac:dyDescent="0.3"/>
    <row r="949" s="5" customFormat="1" x14ac:dyDescent="0.3"/>
    <row r="950" s="5" customFormat="1" x14ac:dyDescent="0.3"/>
    <row r="951" s="5" customFormat="1" x14ac:dyDescent="0.3"/>
    <row r="952" s="5" customFormat="1" x14ac:dyDescent="0.3"/>
    <row r="953" s="5" customFormat="1" x14ac:dyDescent="0.3"/>
    <row r="954" s="5" customFormat="1" x14ac:dyDescent="0.3"/>
    <row r="955" s="5" customFormat="1" x14ac:dyDescent="0.3"/>
    <row r="956" s="5" customFormat="1" x14ac:dyDescent="0.3"/>
    <row r="957" s="5" customFormat="1" x14ac:dyDescent="0.3"/>
    <row r="958" s="5" customFormat="1" x14ac:dyDescent="0.3"/>
    <row r="959" s="5" customFormat="1" x14ac:dyDescent="0.3"/>
    <row r="960" s="5" customFormat="1" x14ac:dyDescent="0.3"/>
    <row r="961" s="5" customFormat="1" x14ac:dyDescent="0.3"/>
    <row r="962" s="5" customFormat="1" x14ac:dyDescent="0.3"/>
    <row r="963" s="5" customFormat="1" x14ac:dyDescent="0.3"/>
    <row r="964" s="5" customFormat="1" x14ac:dyDescent="0.3"/>
    <row r="965" s="5" customFormat="1" x14ac:dyDescent="0.3"/>
    <row r="966" s="5" customFormat="1" x14ac:dyDescent="0.3"/>
    <row r="967" s="5" customFormat="1" x14ac:dyDescent="0.3"/>
    <row r="968" s="5" customFormat="1" x14ac:dyDescent="0.3"/>
    <row r="969" s="5" customFormat="1" x14ac:dyDescent="0.3"/>
    <row r="970" s="5" customFormat="1" x14ac:dyDescent="0.3"/>
    <row r="971" s="5" customFormat="1" x14ac:dyDescent="0.3"/>
    <row r="972" s="5" customFormat="1" x14ac:dyDescent="0.3"/>
    <row r="973" s="5" customFormat="1" x14ac:dyDescent="0.3"/>
    <row r="974" s="5" customFormat="1" x14ac:dyDescent="0.3"/>
    <row r="975" s="5" customFormat="1" x14ac:dyDescent="0.3"/>
    <row r="976" s="5" customFormat="1" x14ac:dyDescent="0.3"/>
    <row r="977" s="5" customFormat="1" x14ac:dyDescent="0.3"/>
    <row r="978" s="5" customFormat="1" x14ac:dyDescent="0.3"/>
    <row r="979" s="5" customFormat="1" x14ac:dyDescent="0.3"/>
    <row r="980" s="5" customFormat="1" x14ac:dyDescent="0.3"/>
    <row r="981" s="5" customFormat="1" x14ac:dyDescent="0.3"/>
    <row r="982" s="5" customFormat="1" x14ac:dyDescent="0.3"/>
    <row r="983" s="5" customFormat="1" x14ac:dyDescent="0.3"/>
    <row r="984" s="5" customFormat="1" x14ac:dyDescent="0.3"/>
    <row r="985" s="5" customFormat="1" x14ac:dyDescent="0.3"/>
    <row r="986" s="5" customFormat="1" x14ac:dyDescent="0.3"/>
    <row r="987" s="5" customFormat="1" x14ac:dyDescent="0.3"/>
    <row r="988" s="5" customFormat="1" x14ac:dyDescent="0.3"/>
    <row r="989" s="5" customFormat="1" x14ac:dyDescent="0.3"/>
    <row r="990" s="5" customFormat="1" x14ac:dyDescent="0.3"/>
    <row r="991" s="5" customFormat="1" x14ac:dyDescent="0.3"/>
    <row r="992" s="5" customFormat="1" x14ac:dyDescent="0.3"/>
    <row r="993" s="5" customFormat="1" x14ac:dyDescent="0.3"/>
    <row r="994" s="5" customFormat="1" x14ac:dyDescent="0.3"/>
    <row r="995" s="5" customFormat="1" x14ac:dyDescent="0.3"/>
    <row r="996" s="5" customFormat="1" x14ac:dyDescent="0.3"/>
    <row r="997" s="5" customFormat="1" x14ac:dyDescent="0.3"/>
    <row r="998" s="5" customFormat="1" x14ac:dyDescent="0.3"/>
    <row r="999" s="5" customFormat="1" x14ac:dyDescent="0.3"/>
    <row r="1000" s="5" customFormat="1" x14ac:dyDescent="0.3"/>
    <row r="1001" s="5" customFormat="1" x14ac:dyDescent="0.3"/>
    <row r="1002" s="5" customFormat="1" x14ac:dyDescent="0.3"/>
    <row r="1003" s="5" customFormat="1" x14ac:dyDescent="0.3"/>
    <row r="1004" s="5" customFormat="1" x14ac:dyDescent="0.3"/>
    <row r="1005" s="5" customFormat="1" x14ac:dyDescent="0.3"/>
    <row r="1006" s="5" customFormat="1" x14ac:dyDescent="0.3"/>
    <row r="1007" s="5" customFormat="1" x14ac:dyDescent="0.3"/>
    <row r="1008" s="5" customFormat="1" x14ac:dyDescent="0.3"/>
    <row r="1009" s="5" customFormat="1" x14ac:dyDescent="0.3"/>
    <row r="1010" s="5" customFormat="1" x14ac:dyDescent="0.3"/>
    <row r="1011" s="5" customFormat="1" x14ac:dyDescent="0.3"/>
    <row r="1012" s="5" customFormat="1" x14ac:dyDescent="0.3"/>
    <row r="1013" s="5" customFormat="1" x14ac:dyDescent="0.3"/>
    <row r="1014" s="5" customFormat="1" x14ac:dyDescent="0.3"/>
    <row r="1015" s="5" customFormat="1" x14ac:dyDescent="0.3"/>
    <row r="1016" s="5" customFormat="1" x14ac:dyDescent="0.3"/>
    <row r="1017" s="5" customFormat="1" x14ac:dyDescent="0.3"/>
    <row r="1018" s="5" customFormat="1" x14ac:dyDescent="0.3"/>
    <row r="1019" s="5" customFormat="1" x14ac:dyDescent="0.3"/>
    <row r="1020" s="5" customFormat="1" x14ac:dyDescent="0.3"/>
    <row r="1021" s="5" customFormat="1" x14ac:dyDescent="0.3"/>
    <row r="1022" s="5" customFormat="1" x14ac:dyDescent="0.3"/>
    <row r="1023" s="5" customFormat="1" x14ac:dyDescent="0.3"/>
    <row r="1024" s="5" customFormat="1" x14ac:dyDescent="0.3"/>
    <row r="1025" s="5" customFormat="1" x14ac:dyDescent="0.3"/>
    <row r="1026" s="5" customFormat="1" x14ac:dyDescent="0.3"/>
    <row r="1027" s="5" customFormat="1" x14ac:dyDescent="0.3"/>
    <row r="1028" s="5" customFormat="1" x14ac:dyDescent="0.3"/>
    <row r="1029" s="5" customFormat="1" x14ac:dyDescent="0.3"/>
    <row r="1030" s="5" customFormat="1" x14ac:dyDescent="0.3"/>
    <row r="1031" s="5" customFormat="1" x14ac:dyDescent="0.3"/>
    <row r="1032" s="5" customFormat="1" x14ac:dyDescent="0.3"/>
    <row r="1033" s="5" customFormat="1" x14ac:dyDescent="0.3"/>
    <row r="1034" s="5" customFormat="1" x14ac:dyDescent="0.3"/>
    <row r="1035" s="5" customFormat="1" x14ac:dyDescent="0.3"/>
    <row r="1036" s="5" customFormat="1" x14ac:dyDescent="0.3"/>
    <row r="1037" s="5" customFormat="1" x14ac:dyDescent="0.3"/>
    <row r="1038" s="5" customFormat="1" x14ac:dyDescent="0.3"/>
    <row r="1039" s="5" customFormat="1" x14ac:dyDescent="0.3"/>
    <row r="1040" s="5" customFormat="1" x14ac:dyDescent="0.3"/>
    <row r="1041" s="5" customFormat="1" x14ac:dyDescent="0.3"/>
    <row r="1042" s="5" customFormat="1" x14ac:dyDescent="0.3"/>
    <row r="1043" s="5" customFormat="1" x14ac:dyDescent="0.3"/>
    <row r="1044" s="5" customFormat="1" x14ac:dyDescent="0.3"/>
    <row r="1045" s="5" customFormat="1" x14ac:dyDescent="0.3"/>
    <row r="1046" s="5" customFormat="1" x14ac:dyDescent="0.3"/>
    <row r="1047" s="5" customFormat="1" x14ac:dyDescent="0.3"/>
    <row r="1048" s="5" customFormat="1" x14ac:dyDescent="0.3"/>
    <row r="1049" s="5" customFormat="1" x14ac:dyDescent="0.3"/>
    <row r="1050" s="5" customFormat="1" x14ac:dyDescent="0.3"/>
    <row r="1051" s="5" customFormat="1" x14ac:dyDescent="0.3"/>
    <row r="1052" s="5" customFormat="1" x14ac:dyDescent="0.3"/>
    <row r="1053" s="5" customFormat="1" x14ac:dyDescent="0.3"/>
    <row r="1054" s="5" customFormat="1" x14ac:dyDescent="0.3"/>
    <row r="1055" s="5" customFormat="1" x14ac:dyDescent="0.3"/>
    <row r="1056" s="5" customFormat="1" x14ac:dyDescent="0.3"/>
    <row r="1057" s="5" customFormat="1" x14ac:dyDescent="0.3"/>
    <row r="1058" s="5" customFormat="1" x14ac:dyDescent="0.3"/>
    <row r="1059" s="5" customFormat="1" x14ac:dyDescent="0.3"/>
    <row r="1060" s="5" customFormat="1" x14ac:dyDescent="0.3"/>
    <row r="1061" s="5" customFormat="1" x14ac:dyDescent="0.3"/>
    <row r="1062" s="5" customFormat="1" x14ac:dyDescent="0.3"/>
    <row r="1063" s="5" customFormat="1" x14ac:dyDescent="0.3"/>
    <row r="1064" s="5" customFormat="1" x14ac:dyDescent="0.3"/>
    <row r="1065" s="5" customFormat="1" x14ac:dyDescent="0.3"/>
    <row r="1066" s="5" customFormat="1" x14ac:dyDescent="0.3"/>
    <row r="1067" s="5" customFormat="1" x14ac:dyDescent="0.3"/>
    <row r="1068" s="5" customFormat="1" x14ac:dyDescent="0.3"/>
    <row r="1069" s="5" customFormat="1" x14ac:dyDescent="0.3"/>
    <row r="1070" s="5" customFormat="1" x14ac:dyDescent="0.3"/>
    <row r="1071" s="5" customFormat="1" x14ac:dyDescent="0.3"/>
    <row r="1072" s="5" customFormat="1" x14ac:dyDescent="0.3"/>
    <row r="1073" s="5" customFormat="1" x14ac:dyDescent="0.3"/>
    <row r="1074" s="5" customFormat="1" x14ac:dyDescent="0.3"/>
    <row r="1075" s="5" customFormat="1" x14ac:dyDescent="0.3"/>
    <row r="1076" s="5" customFormat="1" x14ac:dyDescent="0.3"/>
    <row r="1077" s="5" customFormat="1" x14ac:dyDescent="0.3"/>
    <row r="1078" s="5" customFormat="1" x14ac:dyDescent="0.3"/>
    <row r="1079" s="5" customFormat="1" x14ac:dyDescent="0.3"/>
    <row r="1080" s="5" customFormat="1" x14ac:dyDescent="0.3"/>
    <row r="1081" s="5" customFormat="1" x14ac:dyDescent="0.3"/>
    <row r="1082" s="5" customFormat="1" x14ac:dyDescent="0.3"/>
    <row r="1083" s="5" customFormat="1" x14ac:dyDescent="0.3"/>
    <row r="1084" s="5" customFormat="1" x14ac:dyDescent="0.3"/>
    <row r="1085" s="5" customFormat="1" x14ac:dyDescent="0.3"/>
    <row r="1086" s="5" customFormat="1" x14ac:dyDescent="0.3"/>
    <row r="1087" s="5" customFormat="1" x14ac:dyDescent="0.3"/>
    <row r="1088" s="5" customFormat="1" x14ac:dyDescent="0.3"/>
    <row r="1089" s="5" customFormat="1" x14ac:dyDescent="0.3"/>
    <row r="1090" s="5" customFormat="1" x14ac:dyDescent="0.3"/>
    <row r="1091" s="5" customFormat="1" x14ac:dyDescent="0.3"/>
    <row r="1092" s="5" customFormat="1" x14ac:dyDescent="0.3"/>
    <row r="1093" s="5" customFormat="1" x14ac:dyDescent="0.3"/>
    <row r="1094" s="5" customFormat="1" x14ac:dyDescent="0.3"/>
    <row r="1095" s="5" customFormat="1" x14ac:dyDescent="0.3"/>
    <row r="1096" s="5" customFormat="1" x14ac:dyDescent="0.3"/>
    <row r="1097" s="5" customFormat="1" x14ac:dyDescent="0.3"/>
    <row r="1098" s="5" customFormat="1" x14ac:dyDescent="0.3"/>
    <row r="1099" s="5" customFormat="1" x14ac:dyDescent="0.3"/>
    <row r="1100" s="5" customFormat="1" x14ac:dyDescent="0.3"/>
    <row r="1101" s="5" customFormat="1" x14ac:dyDescent="0.3"/>
    <row r="1102" s="5" customFormat="1" x14ac:dyDescent="0.3"/>
    <row r="1103" s="5" customFormat="1" x14ac:dyDescent="0.3"/>
    <row r="1104" s="5" customFormat="1" x14ac:dyDescent="0.3"/>
    <row r="1105" s="5" customFormat="1" x14ac:dyDescent="0.3"/>
    <row r="1106" s="5" customFormat="1" x14ac:dyDescent="0.3"/>
    <row r="1107" s="5" customFormat="1" x14ac:dyDescent="0.3"/>
    <row r="1108" s="5" customFormat="1" x14ac:dyDescent="0.3"/>
    <row r="1109" s="5" customFormat="1" x14ac:dyDescent="0.3"/>
    <row r="1110" s="5" customFormat="1" x14ac:dyDescent="0.3"/>
    <row r="1111" s="5" customFormat="1" x14ac:dyDescent="0.3"/>
    <row r="1112" s="5" customFormat="1" x14ac:dyDescent="0.3"/>
    <row r="1113" s="5" customFormat="1" x14ac:dyDescent="0.3"/>
    <row r="1114" s="5" customFormat="1" x14ac:dyDescent="0.3"/>
    <row r="1115" s="5" customFormat="1" x14ac:dyDescent="0.3"/>
    <row r="1116" s="5" customFormat="1" x14ac:dyDescent="0.3"/>
    <row r="1117" s="5" customFormat="1" x14ac:dyDescent="0.3"/>
    <row r="1118" s="5" customFormat="1" x14ac:dyDescent="0.3"/>
    <row r="1119" s="5" customFormat="1" x14ac:dyDescent="0.3"/>
    <row r="1120" s="5" customFormat="1" x14ac:dyDescent="0.3"/>
    <row r="1121" s="5" customFormat="1" x14ac:dyDescent="0.3"/>
    <row r="1122" s="5" customFormat="1" x14ac:dyDescent="0.3"/>
    <row r="1123" s="5" customFormat="1" x14ac:dyDescent="0.3"/>
    <row r="1124" s="5" customFormat="1" x14ac:dyDescent="0.3"/>
    <row r="1125" s="5" customFormat="1" x14ac:dyDescent="0.3"/>
    <row r="1126" s="5" customFormat="1" x14ac:dyDescent="0.3"/>
    <row r="1127" s="5" customFormat="1" x14ac:dyDescent="0.3"/>
    <row r="1128" s="5" customFormat="1" x14ac:dyDescent="0.3"/>
    <row r="1129" s="5" customFormat="1" x14ac:dyDescent="0.3"/>
    <row r="1130" s="5" customFormat="1" x14ac:dyDescent="0.3"/>
    <row r="1131" s="5" customFormat="1" x14ac:dyDescent="0.3"/>
    <row r="1132" s="5" customFormat="1" x14ac:dyDescent="0.3"/>
    <row r="1133" s="5" customFormat="1" x14ac:dyDescent="0.3"/>
    <row r="1134" s="5" customFormat="1" x14ac:dyDescent="0.3"/>
    <row r="1135" s="5" customFormat="1" x14ac:dyDescent="0.3"/>
    <row r="1136" s="5" customFormat="1" x14ac:dyDescent="0.3"/>
    <row r="1137" s="5" customFormat="1" x14ac:dyDescent="0.3"/>
    <row r="1138" s="5" customFormat="1" x14ac:dyDescent="0.3"/>
    <row r="1139" s="5" customFormat="1" x14ac:dyDescent="0.3"/>
    <row r="1140" s="5" customFormat="1" x14ac:dyDescent="0.3"/>
    <row r="1141" s="5" customFormat="1" x14ac:dyDescent="0.3"/>
    <row r="1142" s="5" customFormat="1" x14ac:dyDescent="0.3"/>
    <row r="1143" s="5" customFormat="1" x14ac:dyDescent="0.3"/>
    <row r="1144" s="5" customFormat="1" x14ac:dyDescent="0.3"/>
    <row r="1145" s="5" customFormat="1" x14ac:dyDescent="0.3"/>
    <row r="1146" s="5" customFormat="1" x14ac:dyDescent="0.3"/>
    <row r="1147" s="5" customFormat="1" x14ac:dyDescent="0.3"/>
    <row r="1148" s="5" customFormat="1" x14ac:dyDescent="0.3"/>
    <row r="1149" s="5" customFormat="1" x14ac:dyDescent="0.3"/>
    <row r="1150" s="5" customFormat="1" x14ac:dyDescent="0.3"/>
    <row r="1151" s="5" customFormat="1" x14ac:dyDescent="0.3"/>
    <row r="1152" s="5" customFormat="1" x14ac:dyDescent="0.3"/>
    <row r="1153" s="5" customFormat="1" x14ac:dyDescent="0.3"/>
    <row r="1154" s="5" customFormat="1" x14ac:dyDescent="0.3"/>
    <row r="1155" s="5" customFormat="1" x14ac:dyDescent="0.3"/>
    <row r="1156" s="5" customFormat="1" x14ac:dyDescent="0.3"/>
    <row r="1157" s="5" customFormat="1" x14ac:dyDescent="0.3"/>
    <row r="1158" s="5" customFormat="1" x14ac:dyDescent="0.3"/>
    <row r="1159" s="5" customFormat="1" x14ac:dyDescent="0.3"/>
    <row r="1160" s="5" customFormat="1" x14ac:dyDescent="0.3"/>
    <row r="1161" s="5" customFormat="1" x14ac:dyDescent="0.3"/>
    <row r="1162" s="5" customFormat="1" x14ac:dyDescent="0.3"/>
    <row r="1163" s="5" customFormat="1" x14ac:dyDescent="0.3"/>
    <row r="1164" s="5" customFormat="1" x14ac:dyDescent="0.3"/>
    <row r="1165" s="5" customFormat="1" x14ac:dyDescent="0.3"/>
    <row r="1166" s="5" customFormat="1" x14ac:dyDescent="0.3"/>
    <row r="1167" s="5" customFormat="1" x14ac:dyDescent="0.3"/>
    <row r="1168" s="5" customFormat="1" x14ac:dyDescent="0.3"/>
    <row r="1169" s="5" customFormat="1" x14ac:dyDescent="0.3"/>
    <row r="1170" s="5" customFormat="1" x14ac:dyDescent="0.3"/>
    <row r="1171" s="5" customFormat="1" x14ac:dyDescent="0.3"/>
    <row r="1172" s="5" customFormat="1" x14ac:dyDescent="0.3"/>
    <row r="1173" s="5" customFormat="1" x14ac:dyDescent="0.3"/>
    <row r="1174" s="5" customFormat="1" x14ac:dyDescent="0.3"/>
    <row r="1175" s="5" customFormat="1" x14ac:dyDescent="0.3"/>
    <row r="1176" s="5" customFormat="1" x14ac:dyDescent="0.3"/>
    <row r="1177" s="5" customFormat="1" x14ac:dyDescent="0.3"/>
    <row r="1178" s="5" customFormat="1" x14ac:dyDescent="0.3"/>
    <row r="1179" s="5" customFormat="1" x14ac:dyDescent="0.3"/>
    <row r="1180" s="5" customFormat="1" x14ac:dyDescent="0.3"/>
    <row r="1181" s="5" customFormat="1" x14ac:dyDescent="0.3"/>
    <row r="1182" s="5" customFormat="1" x14ac:dyDescent="0.3"/>
    <row r="1183" s="5" customFormat="1" x14ac:dyDescent="0.3"/>
    <row r="1184" s="5" customFormat="1" x14ac:dyDescent="0.3"/>
    <row r="1185" s="5" customFormat="1" x14ac:dyDescent="0.3"/>
    <row r="1186" s="5" customFormat="1" x14ac:dyDescent="0.3"/>
    <row r="1187" s="5" customFormat="1" x14ac:dyDescent="0.3"/>
    <row r="1188" s="5" customFormat="1" x14ac:dyDescent="0.3"/>
    <row r="1189" s="5" customFormat="1" x14ac:dyDescent="0.3"/>
    <row r="1190" s="5" customFormat="1" x14ac:dyDescent="0.3"/>
    <row r="1191" s="5" customFormat="1" x14ac:dyDescent="0.3"/>
    <row r="1192" s="5" customFormat="1" x14ac:dyDescent="0.3"/>
    <row r="1193" s="5" customFormat="1" x14ac:dyDescent="0.3"/>
    <row r="1194" s="5" customFormat="1" x14ac:dyDescent="0.3"/>
    <row r="1195" s="5" customFormat="1" x14ac:dyDescent="0.3"/>
    <row r="1196" s="5" customFormat="1" x14ac:dyDescent="0.3"/>
    <row r="1197" s="5" customFormat="1" x14ac:dyDescent="0.3"/>
    <row r="1198" s="5" customFormat="1" x14ac:dyDescent="0.3"/>
    <row r="1199" s="5" customFormat="1" x14ac:dyDescent="0.3"/>
    <row r="1200" s="5" customFormat="1" x14ac:dyDescent="0.3"/>
    <row r="1201" s="5" customFormat="1" x14ac:dyDescent="0.3"/>
    <row r="1202" s="5" customFormat="1" x14ac:dyDescent="0.3"/>
    <row r="1203" s="5" customFormat="1" x14ac:dyDescent="0.3"/>
    <row r="1204" s="5" customFormat="1" x14ac:dyDescent="0.3"/>
    <row r="1205" s="5" customFormat="1" x14ac:dyDescent="0.3"/>
    <row r="1206" s="5" customFormat="1" x14ac:dyDescent="0.3"/>
    <row r="1207" s="5" customFormat="1" x14ac:dyDescent="0.3"/>
    <row r="1208" s="5" customFormat="1" x14ac:dyDescent="0.3"/>
    <row r="1209" s="5" customFormat="1" x14ac:dyDescent="0.3"/>
    <row r="1210" s="5" customFormat="1" x14ac:dyDescent="0.3"/>
    <row r="1211" s="5" customFormat="1" x14ac:dyDescent="0.3"/>
    <row r="1212" s="5" customFormat="1" x14ac:dyDescent="0.3"/>
    <row r="1213" s="5" customFormat="1" x14ac:dyDescent="0.3"/>
    <row r="1214" s="5" customFormat="1" x14ac:dyDescent="0.3"/>
    <row r="1215" s="5" customFormat="1" x14ac:dyDescent="0.3"/>
    <row r="1216" s="5" customFormat="1" x14ac:dyDescent="0.3"/>
    <row r="1217" s="5" customFormat="1" x14ac:dyDescent="0.3"/>
    <row r="1218" s="5" customFormat="1" x14ac:dyDescent="0.3"/>
    <row r="1219" s="5" customFormat="1" x14ac:dyDescent="0.3"/>
    <row r="1220" s="5" customFormat="1" x14ac:dyDescent="0.3"/>
    <row r="1221" s="5" customFormat="1" x14ac:dyDescent="0.3"/>
    <row r="1222" s="5" customFormat="1" x14ac:dyDescent="0.3"/>
    <row r="1223" s="5" customFormat="1" x14ac:dyDescent="0.3"/>
    <row r="1224" s="5" customFormat="1" x14ac:dyDescent="0.3"/>
    <row r="1225" s="5" customFormat="1" x14ac:dyDescent="0.3"/>
    <row r="1226" s="5" customFormat="1" x14ac:dyDescent="0.3"/>
    <row r="1227" s="5" customFormat="1" x14ac:dyDescent="0.3"/>
    <row r="1228" s="5" customFormat="1" x14ac:dyDescent="0.3"/>
    <row r="1229" s="5" customFormat="1" x14ac:dyDescent="0.3"/>
    <row r="1230" s="5" customFormat="1" x14ac:dyDescent="0.3"/>
    <row r="1231" s="5" customFormat="1" x14ac:dyDescent="0.3"/>
    <row r="1232" s="5" customFormat="1" x14ac:dyDescent="0.3"/>
    <row r="1233" s="5" customFormat="1" x14ac:dyDescent="0.3"/>
    <row r="1234" s="5" customFormat="1" x14ac:dyDescent="0.3"/>
    <row r="1235" s="5" customFormat="1" x14ac:dyDescent="0.3"/>
    <row r="1236" s="5" customFormat="1" x14ac:dyDescent="0.3"/>
    <row r="1237" s="5" customFormat="1" x14ac:dyDescent="0.3"/>
    <row r="1238" s="5" customFormat="1" x14ac:dyDescent="0.3"/>
    <row r="1239" s="5" customFormat="1" x14ac:dyDescent="0.3"/>
    <row r="1240" s="5" customFormat="1" x14ac:dyDescent="0.3"/>
    <row r="1241" s="5" customFormat="1" x14ac:dyDescent="0.3"/>
    <row r="1242" s="5" customFormat="1" x14ac:dyDescent="0.3"/>
    <row r="1243" s="5" customFormat="1" x14ac:dyDescent="0.3"/>
    <row r="1244" s="5" customFormat="1" x14ac:dyDescent="0.3"/>
    <row r="1245" s="5" customFormat="1" x14ac:dyDescent="0.3"/>
    <row r="1246" s="5" customFormat="1" x14ac:dyDescent="0.3"/>
    <row r="1247" s="5" customFormat="1" x14ac:dyDescent="0.3"/>
    <row r="1248" s="5" customFormat="1" x14ac:dyDescent="0.3"/>
    <row r="1249" s="5" customFormat="1" x14ac:dyDescent="0.3"/>
    <row r="1250" s="5" customFormat="1" x14ac:dyDescent="0.3"/>
    <row r="1251" s="5" customFormat="1" x14ac:dyDescent="0.3"/>
    <row r="1252" s="5" customFormat="1" x14ac:dyDescent="0.3"/>
    <row r="1253" s="5" customFormat="1" x14ac:dyDescent="0.3"/>
    <row r="1254" s="5" customFormat="1" x14ac:dyDescent="0.3"/>
    <row r="1255" s="5" customFormat="1" x14ac:dyDescent="0.3"/>
    <row r="1256" s="5" customFormat="1" x14ac:dyDescent="0.3"/>
    <row r="1257" s="5" customFormat="1" x14ac:dyDescent="0.3"/>
    <row r="1258" s="5" customFormat="1" x14ac:dyDescent="0.3"/>
    <row r="1259" s="5" customFormat="1" x14ac:dyDescent="0.3"/>
    <row r="1260" s="5" customFormat="1" x14ac:dyDescent="0.3"/>
    <row r="1261" s="5" customFormat="1" x14ac:dyDescent="0.3"/>
    <row r="1262" s="5" customFormat="1" x14ac:dyDescent="0.3"/>
    <row r="1263" s="5" customFormat="1" x14ac:dyDescent="0.3"/>
    <row r="1264" s="5" customFormat="1" x14ac:dyDescent="0.3"/>
    <row r="1265" s="5" customFormat="1" x14ac:dyDescent="0.3"/>
    <row r="1266" s="5" customFormat="1" x14ac:dyDescent="0.3"/>
    <row r="1267" s="5" customFormat="1" x14ac:dyDescent="0.3"/>
    <row r="1268" s="5" customFormat="1" x14ac:dyDescent="0.3"/>
    <row r="1269" s="5" customFormat="1" x14ac:dyDescent="0.3"/>
    <row r="1270" s="5" customFormat="1" x14ac:dyDescent="0.3"/>
    <row r="1271" s="5" customFormat="1" x14ac:dyDescent="0.3"/>
    <row r="1272" s="5" customFormat="1" x14ac:dyDescent="0.3"/>
    <row r="1273" s="5" customFormat="1" x14ac:dyDescent="0.3"/>
    <row r="1274" s="5" customFormat="1" x14ac:dyDescent="0.3"/>
    <row r="1275" s="5" customFormat="1" x14ac:dyDescent="0.3"/>
    <row r="1276" s="5" customFormat="1" x14ac:dyDescent="0.3"/>
    <row r="1277" s="5" customFormat="1" x14ac:dyDescent="0.3"/>
    <row r="1278" s="5" customFormat="1" x14ac:dyDescent="0.3"/>
    <row r="1279" s="5" customFormat="1" x14ac:dyDescent="0.3"/>
    <row r="1280" s="5" customFormat="1" x14ac:dyDescent="0.3"/>
    <row r="1281" s="5" customFormat="1" x14ac:dyDescent="0.3"/>
    <row r="1282" s="5" customFormat="1" x14ac:dyDescent="0.3"/>
    <row r="1283" s="5" customFormat="1" x14ac:dyDescent="0.3"/>
    <row r="1284" s="5" customFormat="1" x14ac:dyDescent="0.3"/>
    <row r="1285" s="5" customFormat="1" x14ac:dyDescent="0.3"/>
    <row r="1286" s="5" customFormat="1" x14ac:dyDescent="0.3"/>
    <row r="1287" s="5" customFormat="1" x14ac:dyDescent="0.3"/>
    <row r="1288" s="5" customFormat="1" x14ac:dyDescent="0.3"/>
    <row r="1289" s="5" customFormat="1" x14ac:dyDescent="0.3"/>
    <row r="1290" s="5" customFormat="1" x14ac:dyDescent="0.3"/>
    <row r="1291" s="5" customFormat="1" x14ac:dyDescent="0.3"/>
    <row r="1292" s="5" customFormat="1" x14ac:dyDescent="0.3"/>
    <row r="1293" s="5" customFormat="1" x14ac:dyDescent="0.3"/>
    <row r="1294" s="5" customFormat="1" x14ac:dyDescent="0.3"/>
    <row r="1295" s="5" customFormat="1" x14ac:dyDescent="0.3"/>
    <row r="1296" s="5" customFormat="1" x14ac:dyDescent="0.3"/>
    <row r="1297" s="5" customFormat="1" x14ac:dyDescent="0.3"/>
    <row r="1298" s="5" customFormat="1" x14ac:dyDescent="0.3"/>
    <row r="1299" s="5" customFormat="1" x14ac:dyDescent="0.3"/>
    <row r="1300" s="5" customFormat="1" x14ac:dyDescent="0.3"/>
    <row r="1301" s="5" customFormat="1" x14ac:dyDescent="0.3"/>
    <row r="1302" s="5" customFormat="1" x14ac:dyDescent="0.3"/>
    <row r="1303" s="5" customFormat="1" x14ac:dyDescent="0.3"/>
    <row r="1304" s="5" customFormat="1" x14ac:dyDescent="0.3"/>
    <row r="1305" s="5" customFormat="1" x14ac:dyDescent="0.3"/>
    <row r="1306" s="5" customFormat="1" x14ac:dyDescent="0.3"/>
    <row r="1307" s="5" customFormat="1" x14ac:dyDescent="0.3"/>
    <row r="1308" s="5" customFormat="1" x14ac:dyDescent="0.3"/>
    <row r="1309" s="5" customFormat="1" x14ac:dyDescent="0.3"/>
    <row r="1310" s="5" customFormat="1" x14ac:dyDescent="0.3"/>
    <row r="1311" s="5" customFormat="1" x14ac:dyDescent="0.3"/>
    <row r="1312" s="5" customFormat="1" x14ac:dyDescent="0.3"/>
    <row r="1313" s="5" customFormat="1" x14ac:dyDescent="0.3"/>
    <row r="1314" s="5" customFormat="1" x14ac:dyDescent="0.3"/>
    <row r="1315" s="5" customFormat="1" x14ac:dyDescent="0.3"/>
    <row r="1316" s="5" customFormat="1" x14ac:dyDescent="0.3"/>
    <row r="1317" s="5" customFormat="1" x14ac:dyDescent="0.3"/>
    <row r="1318" s="5" customFormat="1" x14ac:dyDescent="0.3"/>
    <row r="1319" s="5" customFormat="1" x14ac:dyDescent="0.3"/>
    <row r="1320" s="5" customFormat="1" x14ac:dyDescent="0.3"/>
    <row r="1321" s="5" customFormat="1" x14ac:dyDescent="0.3"/>
    <row r="1322" s="5" customFormat="1" x14ac:dyDescent="0.3"/>
    <row r="1323" s="5" customFormat="1" x14ac:dyDescent="0.3"/>
    <row r="1324" s="5" customFormat="1" x14ac:dyDescent="0.3"/>
    <row r="1325" s="5" customFormat="1" x14ac:dyDescent="0.3"/>
    <row r="1326" s="5" customFormat="1" x14ac:dyDescent="0.3"/>
    <row r="1327" s="5" customFormat="1" x14ac:dyDescent="0.3"/>
    <row r="1328" s="5" customFormat="1" x14ac:dyDescent="0.3"/>
    <row r="1329" s="5" customFormat="1" x14ac:dyDescent="0.3"/>
    <row r="1330" s="5" customFormat="1" x14ac:dyDescent="0.3"/>
    <row r="1331" s="5" customFormat="1" x14ac:dyDescent="0.3"/>
    <row r="1332" s="5" customFormat="1" x14ac:dyDescent="0.3"/>
    <row r="1333" s="5" customFormat="1" x14ac:dyDescent="0.3"/>
    <row r="1334" s="5" customFormat="1" x14ac:dyDescent="0.3"/>
    <row r="1335" s="5" customFormat="1" x14ac:dyDescent="0.3"/>
    <row r="1336" s="5" customFormat="1" x14ac:dyDescent="0.3"/>
    <row r="1337" s="5" customFormat="1" x14ac:dyDescent="0.3"/>
    <row r="1338" s="5" customFormat="1" x14ac:dyDescent="0.3"/>
    <row r="1339" s="5" customFormat="1" x14ac:dyDescent="0.3"/>
    <row r="1340" s="5" customFormat="1" x14ac:dyDescent="0.3"/>
    <row r="1341" s="5" customFormat="1" x14ac:dyDescent="0.3"/>
    <row r="1342" s="5" customFormat="1" x14ac:dyDescent="0.3"/>
    <row r="1343" s="5" customFormat="1" x14ac:dyDescent="0.3"/>
    <row r="1344" s="5" customFormat="1" x14ac:dyDescent="0.3"/>
    <row r="1345" s="5" customFormat="1" x14ac:dyDescent="0.3"/>
    <row r="1346" s="5" customFormat="1" x14ac:dyDescent="0.3"/>
    <row r="1347" s="5" customFormat="1" x14ac:dyDescent="0.3"/>
    <row r="1348" s="5" customFormat="1" x14ac:dyDescent="0.3"/>
    <row r="1349" s="5" customFormat="1" x14ac:dyDescent="0.3"/>
    <row r="1350" s="5" customFormat="1" x14ac:dyDescent="0.3"/>
    <row r="1351" s="5" customFormat="1" x14ac:dyDescent="0.3"/>
    <row r="1352" s="5" customFormat="1" x14ac:dyDescent="0.3"/>
    <row r="1353" s="5" customFormat="1" x14ac:dyDescent="0.3"/>
    <row r="1354" s="5" customFormat="1" x14ac:dyDescent="0.3"/>
    <row r="1355" s="5" customFormat="1" x14ac:dyDescent="0.3"/>
    <row r="1356" s="5" customFormat="1" x14ac:dyDescent="0.3"/>
    <row r="1357" s="5" customFormat="1" x14ac:dyDescent="0.3"/>
    <row r="1358" s="5" customFormat="1" x14ac:dyDescent="0.3"/>
    <row r="1359" s="5" customFormat="1" x14ac:dyDescent="0.3"/>
    <row r="1360" s="5" customFormat="1" x14ac:dyDescent="0.3"/>
    <row r="1361" s="5" customFormat="1" x14ac:dyDescent="0.3"/>
    <row r="1362" s="5" customFormat="1" x14ac:dyDescent="0.3"/>
    <row r="1363" s="5" customFormat="1" x14ac:dyDescent="0.3"/>
    <row r="1364" s="5" customFormat="1" x14ac:dyDescent="0.3"/>
    <row r="1365" s="5" customFormat="1" x14ac:dyDescent="0.3"/>
    <row r="1366" s="5" customFormat="1" x14ac:dyDescent="0.3"/>
    <row r="1367" s="5" customFormat="1" x14ac:dyDescent="0.3"/>
    <row r="1368" s="5" customFormat="1" x14ac:dyDescent="0.3"/>
    <row r="1369" s="5" customFormat="1" x14ac:dyDescent="0.3"/>
    <row r="1370" s="5" customFormat="1" x14ac:dyDescent="0.3"/>
    <row r="1371" s="5" customFormat="1" x14ac:dyDescent="0.3"/>
    <row r="1372" s="5" customFormat="1" x14ac:dyDescent="0.3"/>
    <row r="1373" s="5" customFormat="1" x14ac:dyDescent="0.3"/>
    <row r="1374" s="5" customFormat="1" x14ac:dyDescent="0.3"/>
    <row r="1375" s="5" customFormat="1" x14ac:dyDescent="0.3"/>
    <row r="1376" s="5" customFormat="1" x14ac:dyDescent="0.3"/>
    <row r="1377" s="5" customFormat="1" x14ac:dyDescent="0.3"/>
    <row r="1378" s="5" customFormat="1" x14ac:dyDescent="0.3"/>
    <row r="1379" s="5" customFormat="1" x14ac:dyDescent="0.3"/>
    <row r="1380" s="5" customFormat="1" x14ac:dyDescent="0.3"/>
    <row r="1381" s="5" customFormat="1" x14ac:dyDescent="0.3"/>
    <row r="1382" s="5" customFormat="1" x14ac:dyDescent="0.3"/>
    <row r="1383" s="5" customFormat="1" x14ac:dyDescent="0.3"/>
    <row r="1384" s="5" customFormat="1" x14ac:dyDescent="0.3"/>
    <row r="1385" s="5" customFormat="1" x14ac:dyDescent="0.3"/>
    <row r="1386" s="5" customFormat="1" x14ac:dyDescent="0.3"/>
    <row r="1387" s="5" customFormat="1" x14ac:dyDescent="0.3"/>
    <row r="1388" s="5" customFormat="1" x14ac:dyDescent="0.3"/>
    <row r="1389" s="5" customFormat="1" x14ac:dyDescent="0.3"/>
    <row r="1390" s="5" customFormat="1" x14ac:dyDescent="0.3"/>
    <row r="1391" s="5" customFormat="1" x14ac:dyDescent="0.3"/>
    <row r="1392" s="5" customFormat="1" x14ac:dyDescent="0.3"/>
    <row r="1393" s="5" customFormat="1" x14ac:dyDescent="0.3"/>
    <row r="1394" s="5" customFormat="1" x14ac:dyDescent="0.3"/>
    <row r="1395" s="5" customFormat="1" x14ac:dyDescent="0.3"/>
    <row r="1396" s="5" customFormat="1" x14ac:dyDescent="0.3"/>
    <row r="1397" s="5" customFormat="1" x14ac:dyDescent="0.3"/>
    <row r="1398" s="5" customFormat="1" x14ac:dyDescent="0.3"/>
    <row r="1399" s="5" customFormat="1" x14ac:dyDescent="0.3"/>
    <row r="1400" s="5" customFormat="1" x14ac:dyDescent="0.3"/>
    <row r="1401" s="5" customFormat="1" x14ac:dyDescent="0.3"/>
    <row r="1402" s="5" customFormat="1" x14ac:dyDescent="0.3"/>
    <row r="1403" s="5" customFormat="1" x14ac:dyDescent="0.3"/>
    <row r="1404" s="5" customFormat="1" x14ac:dyDescent="0.3"/>
    <row r="1405" s="5" customFormat="1" x14ac:dyDescent="0.3"/>
    <row r="1406" s="5" customFormat="1" x14ac:dyDescent="0.3"/>
    <row r="1407" s="5" customFormat="1" x14ac:dyDescent="0.3"/>
    <row r="1408" s="5" customFormat="1" x14ac:dyDescent="0.3"/>
    <row r="1409" s="5" customFormat="1" x14ac:dyDescent="0.3"/>
    <row r="1410" s="5" customFormat="1" x14ac:dyDescent="0.3"/>
    <row r="1411" s="5" customFormat="1" x14ac:dyDescent="0.3"/>
    <row r="1412" s="5" customFormat="1" x14ac:dyDescent="0.3"/>
    <row r="1413" s="5" customFormat="1" x14ac:dyDescent="0.3"/>
    <row r="1414" s="5" customFormat="1" x14ac:dyDescent="0.3"/>
    <row r="1415" s="5" customFormat="1" x14ac:dyDescent="0.3"/>
    <row r="1416" s="5" customFormat="1" x14ac:dyDescent="0.3"/>
    <row r="1417" s="5" customFormat="1" x14ac:dyDescent="0.3"/>
    <row r="1418" s="5" customFormat="1" x14ac:dyDescent="0.3"/>
    <row r="1419" s="5" customFormat="1" x14ac:dyDescent="0.3"/>
    <row r="1420" s="5" customFormat="1" x14ac:dyDescent="0.3"/>
    <row r="1421" s="5" customFormat="1" x14ac:dyDescent="0.3"/>
    <row r="1422" s="5" customFormat="1" x14ac:dyDescent="0.3"/>
    <row r="1423" s="5" customFormat="1" x14ac:dyDescent="0.3"/>
    <row r="1424" s="5" customFormat="1" x14ac:dyDescent="0.3"/>
    <row r="1425" s="5" customFormat="1" x14ac:dyDescent="0.3"/>
    <row r="1426" s="5" customFormat="1" x14ac:dyDescent="0.3"/>
    <row r="1427" s="5" customFormat="1" x14ac:dyDescent="0.3"/>
    <row r="1428" s="5" customFormat="1" x14ac:dyDescent="0.3"/>
    <row r="1429" s="5" customFormat="1" x14ac:dyDescent="0.3"/>
    <row r="1430" s="5" customFormat="1" x14ac:dyDescent="0.3"/>
    <row r="1431" s="5" customFormat="1" x14ac:dyDescent="0.3"/>
    <row r="1432" s="5" customFormat="1" x14ac:dyDescent="0.3"/>
    <row r="1433" s="5" customFormat="1" x14ac:dyDescent="0.3"/>
    <row r="1434" s="5" customFormat="1" x14ac:dyDescent="0.3"/>
    <row r="1435" s="5" customFormat="1" x14ac:dyDescent="0.3"/>
    <row r="1436" s="5" customFormat="1" x14ac:dyDescent="0.3"/>
    <row r="1437" s="5" customFormat="1" x14ac:dyDescent="0.3"/>
    <row r="1438" s="5" customFormat="1" x14ac:dyDescent="0.3"/>
    <row r="1439" s="5" customFormat="1" x14ac:dyDescent="0.3"/>
    <row r="1440" s="5" customFormat="1" x14ac:dyDescent="0.3"/>
    <row r="1441" s="5" customFormat="1" x14ac:dyDescent="0.3"/>
    <row r="1442" s="5" customFormat="1" x14ac:dyDescent="0.3"/>
    <row r="1443" s="5" customFormat="1" x14ac:dyDescent="0.3"/>
    <row r="1444" s="5" customFormat="1" x14ac:dyDescent="0.3"/>
    <row r="1445" s="5" customFormat="1" x14ac:dyDescent="0.3"/>
    <row r="1446" s="5" customFormat="1" x14ac:dyDescent="0.3"/>
    <row r="1447" s="5" customFormat="1" x14ac:dyDescent="0.3"/>
    <row r="1448" s="5" customFormat="1" x14ac:dyDescent="0.3"/>
    <row r="1449" s="5" customFormat="1" x14ac:dyDescent="0.3"/>
    <row r="1450" s="5" customFormat="1" x14ac:dyDescent="0.3"/>
    <row r="1451" s="5" customFormat="1" x14ac:dyDescent="0.3"/>
    <row r="1452" s="5" customFormat="1" x14ac:dyDescent="0.3"/>
    <row r="1453" s="5" customFormat="1" x14ac:dyDescent="0.3"/>
    <row r="1454" s="5" customFormat="1" x14ac:dyDescent="0.3"/>
    <row r="1455" s="5" customFormat="1" x14ac:dyDescent="0.3"/>
    <row r="1456" s="5" customFormat="1" x14ac:dyDescent="0.3"/>
    <row r="1457" s="5" customFormat="1" x14ac:dyDescent="0.3"/>
    <row r="1458" s="5" customFormat="1" x14ac:dyDescent="0.3"/>
    <row r="1459" s="5" customFormat="1" x14ac:dyDescent="0.3"/>
    <row r="1460" s="5" customFormat="1" x14ac:dyDescent="0.3"/>
    <row r="1461" s="5" customFormat="1" x14ac:dyDescent="0.3"/>
    <row r="1462" s="5" customFormat="1" x14ac:dyDescent="0.3"/>
    <row r="1463" s="5" customFormat="1" x14ac:dyDescent="0.3"/>
    <row r="1464" s="5" customFormat="1" x14ac:dyDescent="0.3"/>
    <row r="1465" s="5" customFormat="1" x14ac:dyDescent="0.3"/>
    <row r="1466" s="5" customFormat="1" x14ac:dyDescent="0.3"/>
    <row r="1467" s="5" customFormat="1" x14ac:dyDescent="0.3"/>
    <row r="1468" s="5" customFormat="1" x14ac:dyDescent="0.3"/>
    <row r="1469" s="5" customFormat="1" x14ac:dyDescent="0.3"/>
    <row r="1470" s="5" customFormat="1" x14ac:dyDescent="0.3"/>
    <row r="1471" s="5" customFormat="1" x14ac:dyDescent="0.3"/>
    <row r="1472" s="5" customFormat="1" x14ac:dyDescent="0.3"/>
    <row r="1473" s="5" customFormat="1" x14ac:dyDescent="0.3"/>
    <row r="1474" s="5" customFormat="1" x14ac:dyDescent="0.3"/>
    <row r="1475" s="5" customFormat="1" x14ac:dyDescent="0.3"/>
    <row r="1476" s="5" customFormat="1" x14ac:dyDescent="0.3"/>
    <row r="1477" s="5" customFormat="1" x14ac:dyDescent="0.3"/>
    <row r="1478" s="5" customFormat="1" x14ac:dyDescent="0.3"/>
    <row r="1479" s="5" customFormat="1" x14ac:dyDescent="0.3"/>
    <row r="1480" s="5" customFormat="1" x14ac:dyDescent="0.3"/>
    <row r="1481" s="5" customFormat="1" x14ac:dyDescent="0.3"/>
    <row r="1482" s="5" customFormat="1" x14ac:dyDescent="0.3"/>
    <row r="1483" s="5" customFormat="1" x14ac:dyDescent="0.3"/>
    <row r="1484" s="5" customFormat="1" x14ac:dyDescent="0.3"/>
    <row r="1485" s="5" customFormat="1" x14ac:dyDescent="0.3"/>
    <row r="1486" s="5" customFormat="1" x14ac:dyDescent="0.3"/>
    <row r="1487" s="5" customFormat="1" x14ac:dyDescent="0.3"/>
    <row r="1488" s="5" customFormat="1" x14ac:dyDescent="0.3"/>
    <row r="1489" s="5" customFormat="1" x14ac:dyDescent="0.3"/>
    <row r="1490" s="5" customFormat="1" x14ac:dyDescent="0.3"/>
    <row r="1491" s="5" customFormat="1" x14ac:dyDescent="0.3"/>
    <row r="1492" s="5" customFormat="1" x14ac:dyDescent="0.3"/>
    <row r="1493" s="5" customFormat="1" x14ac:dyDescent="0.3"/>
    <row r="1494" s="5" customFormat="1" x14ac:dyDescent="0.3"/>
    <row r="1495" s="5" customFormat="1" x14ac:dyDescent="0.3"/>
    <row r="1496" s="5" customFormat="1" x14ac:dyDescent="0.3"/>
    <row r="1497" s="5" customFormat="1" x14ac:dyDescent="0.3"/>
    <row r="1498" s="5" customFormat="1" x14ac:dyDescent="0.3"/>
    <row r="1499" s="5" customFormat="1" x14ac:dyDescent="0.3"/>
    <row r="1500" s="5" customFormat="1" x14ac:dyDescent="0.3"/>
    <row r="1501" s="5" customFormat="1" x14ac:dyDescent="0.3"/>
    <row r="1502" s="5" customFormat="1" x14ac:dyDescent="0.3"/>
    <row r="1503" s="5" customFormat="1" x14ac:dyDescent="0.3"/>
    <row r="1504" s="5" customFormat="1" x14ac:dyDescent="0.3"/>
    <row r="1505" s="5" customFormat="1" x14ac:dyDescent="0.3"/>
    <row r="1506" s="5" customFormat="1" x14ac:dyDescent="0.3"/>
    <row r="1507" s="5" customFormat="1" x14ac:dyDescent="0.3"/>
    <row r="1508" s="5" customFormat="1" x14ac:dyDescent="0.3"/>
    <row r="1509" s="5" customFormat="1" x14ac:dyDescent="0.3"/>
    <row r="1510" s="5" customFormat="1" x14ac:dyDescent="0.3"/>
    <row r="1511" s="5" customFormat="1" x14ac:dyDescent="0.3"/>
    <row r="1512" s="5" customFormat="1" x14ac:dyDescent="0.3"/>
    <row r="1513" s="5" customFormat="1" x14ac:dyDescent="0.3"/>
    <row r="1514" s="5" customFormat="1" x14ac:dyDescent="0.3"/>
    <row r="1515" s="5" customFormat="1" x14ac:dyDescent="0.3"/>
    <row r="1516" s="5" customFormat="1" x14ac:dyDescent="0.3"/>
    <row r="1517" s="5" customFormat="1" x14ac:dyDescent="0.3"/>
    <row r="1518" s="5" customFormat="1" x14ac:dyDescent="0.3"/>
    <row r="1519" s="5" customFormat="1" x14ac:dyDescent="0.3"/>
    <row r="1520" s="5" customFormat="1" x14ac:dyDescent="0.3"/>
    <row r="1521" s="5" customFormat="1" x14ac:dyDescent="0.3"/>
    <row r="1522" s="5" customFormat="1" x14ac:dyDescent="0.3"/>
    <row r="1523" s="5" customFormat="1" x14ac:dyDescent="0.3"/>
    <row r="1524" s="5" customFormat="1" x14ac:dyDescent="0.3"/>
    <row r="1525" s="5" customFormat="1" x14ac:dyDescent="0.3"/>
    <row r="1526" s="5" customFormat="1" x14ac:dyDescent="0.3"/>
    <row r="1527" s="5" customFormat="1" x14ac:dyDescent="0.3"/>
    <row r="1528" s="5" customFormat="1" x14ac:dyDescent="0.3"/>
    <row r="1529" s="5" customFormat="1" x14ac:dyDescent="0.3"/>
    <row r="1530" s="5" customFormat="1" x14ac:dyDescent="0.3"/>
    <row r="1531" s="5" customFormat="1" x14ac:dyDescent="0.3"/>
    <row r="1532" s="5" customFormat="1" x14ac:dyDescent="0.3"/>
    <row r="1533" s="5" customFormat="1" x14ac:dyDescent="0.3"/>
    <row r="1534" s="5" customFormat="1" x14ac:dyDescent="0.3"/>
    <row r="1535" s="5" customFormat="1" x14ac:dyDescent="0.3"/>
    <row r="1536" s="5" customFormat="1" x14ac:dyDescent="0.3"/>
    <row r="1537" s="5" customFormat="1" x14ac:dyDescent="0.3"/>
    <row r="1538" s="5" customFormat="1" x14ac:dyDescent="0.3"/>
    <row r="1539" s="5" customFormat="1" x14ac:dyDescent="0.3"/>
    <row r="1540" s="5" customFormat="1" x14ac:dyDescent="0.3"/>
    <row r="1541" s="5" customFormat="1" x14ac:dyDescent="0.3"/>
    <row r="1542" s="5" customFormat="1" x14ac:dyDescent="0.3"/>
    <row r="1543" s="5" customFormat="1" x14ac:dyDescent="0.3"/>
    <row r="1544" s="5" customFormat="1" x14ac:dyDescent="0.3"/>
    <row r="1545" s="5" customFormat="1" x14ac:dyDescent="0.3"/>
    <row r="1546" s="5" customFormat="1" x14ac:dyDescent="0.3"/>
    <row r="1547" s="5" customFormat="1" x14ac:dyDescent="0.3"/>
    <row r="1548" s="5" customFormat="1" x14ac:dyDescent="0.3"/>
    <row r="1549" s="5" customFormat="1" x14ac:dyDescent="0.3"/>
    <row r="1550" s="5" customFormat="1" x14ac:dyDescent="0.3"/>
    <row r="1551" s="5" customFormat="1" x14ac:dyDescent="0.3"/>
    <row r="1552" s="5" customFormat="1" x14ac:dyDescent="0.3"/>
    <row r="1553" s="5" customFormat="1" x14ac:dyDescent="0.3"/>
    <row r="1554" s="5" customFormat="1" x14ac:dyDescent="0.3"/>
    <row r="1555" s="5" customFormat="1" x14ac:dyDescent="0.3"/>
    <row r="1556" s="5" customFormat="1" x14ac:dyDescent="0.3"/>
    <row r="1557" s="5" customFormat="1" x14ac:dyDescent="0.3"/>
    <row r="1558" s="5" customFormat="1" x14ac:dyDescent="0.3"/>
    <row r="1559" s="5" customFormat="1" x14ac:dyDescent="0.3"/>
    <row r="1560" s="5" customFormat="1" x14ac:dyDescent="0.3"/>
    <row r="1561" s="5" customFormat="1" x14ac:dyDescent="0.3"/>
    <row r="1562" s="5" customFormat="1" x14ac:dyDescent="0.3"/>
    <row r="1563" s="5" customFormat="1" x14ac:dyDescent="0.3"/>
    <row r="1564" s="5" customFormat="1" x14ac:dyDescent="0.3"/>
    <row r="1565" s="5" customFormat="1" x14ac:dyDescent="0.3"/>
    <row r="1566" s="5" customFormat="1" x14ac:dyDescent="0.3"/>
    <row r="1567" s="5" customFormat="1" x14ac:dyDescent="0.3"/>
    <row r="1568" s="5" customFormat="1" x14ac:dyDescent="0.3"/>
    <row r="1569" s="5" customFormat="1" x14ac:dyDescent="0.3"/>
    <row r="1570" s="5" customFormat="1" x14ac:dyDescent="0.3"/>
    <row r="1571" s="5" customFormat="1" x14ac:dyDescent="0.3"/>
    <row r="1572" s="5" customFormat="1" x14ac:dyDescent="0.3"/>
    <row r="1573" s="5" customFormat="1" x14ac:dyDescent="0.3"/>
    <row r="1574" s="5" customFormat="1" x14ac:dyDescent="0.3"/>
    <row r="1575" s="5" customFormat="1" x14ac:dyDescent="0.3"/>
    <row r="1576" s="5" customFormat="1" x14ac:dyDescent="0.3"/>
    <row r="1577" s="5" customFormat="1" x14ac:dyDescent="0.3"/>
    <row r="1578" s="5" customFormat="1" x14ac:dyDescent="0.3"/>
    <row r="1579" s="5" customFormat="1" x14ac:dyDescent="0.3"/>
    <row r="1580" s="5" customFormat="1" x14ac:dyDescent="0.3"/>
    <row r="1581" s="5" customFormat="1" x14ac:dyDescent="0.3"/>
    <row r="1582" s="5" customFormat="1" x14ac:dyDescent="0.3"/>
    <row r="1583" s="5" customFormat="1" x14ac:dyDescent="0.3"/>
    <row r="1584" s="5" customFormat="1" x14ac:dyDescent="0.3"/>
    <row r="1585" s="5" customFormat="1" x14ac:dyDescent="0.3"/>
    <row r="1586" s="5" customFormat="1" x14ac:dyDescent="0.3"/>
    <row r="1587" s="5" customFormat="1" x14ac:dyDescent="0.3"/>
    <row r="1588" s="5" customFormat="1" x14ac:dyDescent="0.3"/>
    <row r="1589" s="5" customFormat="1" x14ac:dyDescent="0.3"/>
    <row r="1590" s="5" customFormat="1" x14ac:dyDescent="0.3"/>
    <row r="1591" s="5" customFormat="1" x14ac:dyDescent="0.3"/>
    <row r="1592" s="5" customFormat="1" x14ac:dyDescent="0.3"/>
    <row r="1593" s="5" customFormat="1" x14ac:dyDescent="0.3"/>
    <row r="1594" s="5" customFormat="1" x14ac:dyDescent="0.3"/>
    <row r="1595" s="5" customFormat="1" x14ac:dyDescent="0.3"/>
    <row r="1596" s="5" customFormat="1" x14ac:dyDescent="0.3"/>
    <row r="1597" s="5" customFormat="1" x14ac:dyDescent="0.3"/>
    <row r="1598" s="5" customFormat="1" x14ac:dyDescent="0.3"/>
    <row r="1599" s="5" customFormat="1" x14ac:dyDescent="0.3"/>
    <row r="1600" s="5" customFormat="1" x14ac:dyDescent="0.3"/>
    <row r="1601" s="5" customFormat="1" x14ac:dyDescent="0.3"/>
    <row r="1602" s="5" customFormat="1" x14ac:dyDescent="0.3"/>
    <row r="1603" s="5" customFormat="1" x14ac:dyDescent="0.3"/>
    <row r="1604" s="5" customFormat="1" x14ac:dyDescent="0.3"/>
    <row r="1605" s="5" customFormat="1" x14ac:dyDescent="0.3"/>
    <row r="1606" s="5" customFormat="1" x14ac:dyDescent="0.3"/>
    <row r="1607" s="5" customFormat="1" x14ac:dyDescent="0.3"/>
    <row r="1608" s="5" customFormat="1" x14ac:dyDescent="0.3"/>
    <row r="1609" s="5" customFormat="1" x14ac:dyDescent="0.3"/>
    <row r="1610" s="5" customFormat="1" x14ac:dyDescent="0.3"/>
    <row r="1611" s="5" customFormat="1" x14ac:dyDescent="0.3"/>
    <row r="1612" s="5" customFormat="1" x14ac:dyDescent="0.3"/>
    <row r="1613" s="5" customFormat="1" x14ac:dyDescent="0.3"/>
    <row r="1614" s="5" customFormat="1" x14ac:dyDescent="0.3"/>
    <row r="1615" s="5" customFormat="1" x14ac:dyDescent="0.3"/>
    <row r="1616" s="5" customFormat="1" x14ac:dyDescent="0.3"/>
    <row r="1617" s="5" customFormat="1" x14ac:dyDescent="0.3"/>
  </sheetData>
  <dataConsolidate/>
  <mergeCells count="9">
    <mergeCell ref="C150:F150"/>
    <mergeCell ref="C80:K80"/>
    <mergeCell ref="B123:K123"/>
    <mergeCell ref="C140:K140"/>
    <mergeCell ref="B3:K3"/>
    <mergeCell ref="C20:K20"/>
    <mergeCell ref="B63:K63"/>
    <mergeCell ref="C30:F30"/>
    <mergeCell ref="C90:F90"/>
  </mergeCells>
  <phoneticPr fontId="46" type="noConversion"/>
  <conditionalFormatting sqref="F41:F44">
    <cfRule type="expression" dxfId="66" priority="3">
      <formula>+$C$18="SI"</formula>
    </cfRule>
  </conditionalFormatting>
  <conditionalFormatting sqref="F101:F104">
    <cfRule type="expression" dxfId="65" priority="2">
      <formula>+$C$78="SI"</formula>
    </cfRule>
  </conditionalFormatting>
  <conditionalFormatting sqref="F161:F164">
    <cfRule type="expression" dxfId="64" priority="1">
      <formula>+$C$138="SI"</formula>
    </cfRule>
  </conditionalFormatting>
  <dataValidations count="3">
    <dataValidation type="list" allowBlank="1" showInputMessage="1" showErrorMessage="1" sqref="C18 C78 C138" xr:uid="{00000000-0002-0000-0600-000000000000}">
      <formula1>"SI,NO"</formula1>
    </dataValidation>
    <dataValidation allowBlank="1" showInputMessage="1" showErrorMessage="1" prompt="ATTENZIONE: compilare anche cella C117 relativa alle poste rettificative totali &quot;PR&quot;" sqref="C118:C120" xr:uid="{00000000-0002-0000-0600-000001000000}"/>
    <dataValidation allowBlank="1" showInputMessage="1" showErrorMessage="1" prompt="ATTENZIONE: compilare anche cella C177 relativa alle poste rettificative totali &quot;PR&quot;" sqref="C178:C180" xr:uid="{00000000-0002-0000-0600-000002000000}"/>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DF79"/>
  </sheetPr>
  <dimension ref="A1:BX1617"/>
  <sheetViews>
    <sheetView zoomScale="98" zoomScaleNormal="98" workbookViewId="0"/>
  </sheetViews>
  <sheetFormatPr defaultColWidth="9.140625" defaultRowHeight="16.5" x14ac:dyDescent="0.3"/>
  <cols>
    <col min="1" max="1" width="5.85546875" style="5" customWidth="1"/>
    <col min="2" max="2" width="116.42578125" style="9" customWidth="1"/>
    <col min="3" max="11" width="19.7109375" style="9" customWidth="1"/>
    <col min="12" max="13" width="13.7109375" style="9" customWidth="1"/>
    <col min="14" max="16384" width="9.140625" style="9"/>
  </cols>
  <sheetData>
    <row r="1" spans="1:11" s="4" customFormat="1" ht="33" customHeight="1" thickBot="1" x14ac:dyDescent="0.3">
      <c r="A1" s="2"/>
      <c r="B1" s="3" t="s">
        <v>219</v>
      </c>
      <c r="E1" s="128"/>
    </row>
    <row r="2" spans="1:11" s="5" customFormat="1" ht="17.25" thickTop="1" x14ac:dyDescent="0.3"/>
    <row r="3" spans="1:11" s="5" customFormat="1" x14ac:dyDescent="0.3">
      <c r="B3" s="979" t="str">
        <f>_xlfn.TEXTJOIN("",TRUE,"Dati da Bilancio d'esercizio: ", IN_Par_22!$D$9)</f>
        <v xml:space="preserve">Dati da Bilancio d'esercizio: </v>
      </c>
      <c r="C3" s="980"/>
      <c r="D3" s="980"/>
      <c r="E3" s="980"/>
      <c r="F3" s="980"/>
      <c r="G3" s="980"/>
      <c r="H3" s="980"/>
      <c r="I3" s="980"/>
      <c r="J3" s="980"/>
      <c r="K3" s="981"/>
    </row>
    <row r="4" spans="1:11" s="5" customFormat="1" x14ac:dyDescent="0.3">
      <c r="B4" s="7"/>
    </row>
    <row r="5" spans="1:11" s="5" customFormat="1" x14ac:dyDescent="0.3">
      <c r="B5" s="7" t="s">
        <v>159</v>
      </c>
    </row>
    <row r="6" spans="1:11" s="5" customFormat="1" x14ac:dyDescent="0.3">
      <c r="B6" s="59" t="s">
        <v>160</v>
      </c>
      <c r="C6" s="60">
        <v>2021</v>
      </c>
      <c r="F6" s="5" t="s">
        <v>161</v>
      </c>
    </row>
    <row r="7" spans="1:11" s="5" customFormat="1" x14ac:dyDescent="0.3">
      <c r="B7" s="36" t="s">
        <v>162</v>
      </c>
      <c r="C7" s="257"/>
    </row>
    <row r="8" spans="1:11" s="5" customFormat="1" ht="16.5" customHeight="1" x14ac:dyDescent="0.3"/>
    <row r="9" spans="1:11" s="5" customFormat="1" ht="41.25" x14ac:dyDescent="0.3">
      <c r="C9" s="452" t="s">
        <v>162</v>
      </c>
      <c r="D9" s="453" t="s">
        <v>163</v>
      </c>
    </row>
    <row r="10" spans="1:11" s="5" customFormat="1" x14ac:dyDescent="0.3">
      <c r="B10" s="61" t="s">
        <v>164</v>
      </c>
      <c r="C10" s="657"/>
      <c r="D10" s="657"/>
      <c r="E10" s="66">
        <f>+SUM(C10:D10)</f>
        <v>0</v>
      </c>
    </row>
    <row r="11" spans="1:11" s="5" customFormat="1" x14ac:dyDescent="0.3">
      <c r="B11" s="61" t="s">
        <v>165</v>
      </c>
      <c r="C11" s="657"/>
      <c r="D11" s="657"/>
      <c r="E11" s="66">
        <f>+SUM(C11:D11)</f>
        <v>0</v>
      </c>
    </row>
    <row r="12" spans="1:11" s="5" customFormat="1" x14ac:dyDescent="0.3"/>
    <row r="13" spans="1:11" s="5" customFormat="1" x14ac:dyDescent="0.3"/>
    <row r="14" spans="1:11" s="5" customFormat="1" x14ac:dyDescent="0.3">
      <c r="B14" s="59" t="s">
        <v>166</v>
      </c>
      <c r="C14" s="60">
        <v>2021</v>
      </c>
    </row>
    <row r="15" spans="1:11" s="5" customFormat="1" x14ac:dyDescent="0.3">
      <c r="B15" s="36" t="s">
        <v>167</v>
      </c>
      <c r="C15" s="98">
        <f>SUM(C22:K22)</f>
        <v>0</v>
      </c>
      <c r="D15" s="8"/>
    </row>
    <row r="16" spans="1:11" s="5" customFormat="1" x14ac:dyDescent="0.3">
      <c r="B16" s="36" t="s">
        <v>168</v>
      </c>
      <c r="C16" s="98">
        <f>SUM(C23:K23)</f>
        <v>0</v>
      </c>
    </row>
    <row r="17" spans="2:76" s="5" customFormat="1" x14ac:dyDescent="0.3"/>
    <row r="18" spans="2:76" s="5" customFormat="1" x14ac:dyDescent="0.3">
      <c r="B18" s="528" t="s">
        <v>169</v>
      </c>
      <c r="C18" s="257"/>
    </row>
    <row r="19" spans="2:76" s="5" customFormat="1" x14ac:dyDescent="0.3"/>
    <row r="20" spans="2:76" x14ac:dyDescent="0.3">
      <c r="C20" s="1009">
        <v>2021</v>
      </c>
      <c r="D20" s="1009"/>
      <c r="E20" s="1009"/>
      <c r="F20" s="1009"/>
      <c r="G20" s="1009"/>
      <c r="H20" s="1009"/>
      <c r="I20" s="1009"/>
      <c r="J20" s="1009"/>
      <c r="K20" s="1009"/>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row>
    <row r="21" spans="2:76" ht="19.5" x14ac:dyDescent="0.4">
      <c r="B21" s="59" t="str">
        <f>+IF(C18="SI","COSTI al netto delle poste rettificative","COSTI al netto delle poste rettificative e al netto dei CANONI/MUTUI/LEASING pagati ai proprietari")</f>
        <v>COSTI al netto delle poste rettificative e al netto dei CANONI/MUTUI/LEASING pagati ai proprietari</v>
      </c>
      <c r="C21" s="58" t="s">
        <v>170</v>
      </c>
      <c r="D21" s="58" t="s">
        <v>171</v>
      </c>
      <c r="E21" s="58" t="s">
        <v>172</v>
      </c>
      <c r="F21" s="58" t="s">
        <v>173</v>
      </c>
      <c r="G21" s="64" t="s">
        <v>174</v>
      </c>
      <c r="H21" s="58" t="s">
        <v>175</v>
      </c>
      <c r="I21" s="58" t="s">
        <v>176</v>
      </c>
      <c r="J21" s="58" t="s">
        <v>177</v>
      </c>
      <c r="K21" s="58" t="s">
        <v>178</v>
      </c>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row>
    <row r="22" spans="2:76" x14ac:dyDescent="0.3">
      <c r="B22" s="36" t="s">
        <v>167</v>
      </c>
      <c r="C22" s="257"/>
      <c r="D22" s="257"/>
      <c r="E22" s="257"/>
      <c r="F22" s="257"/>
      <c r="G22" s="257"/>
      <c r="H22" s="257"/>
      <c r="I22" s="257"/>
      <c r="J22" s="257"/>
      <c r="K22" s="257"/>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row>
    <row r="23" spans="2:76" x14ac:dyDescent="0.3">
      <c r="B23" s="36" t="s">
        <v>168</v>
      </c>
      <c r="C23" s="257"/>
      <c r="D23" s="257"/>
      <c r="E23" s="257"/>
      <c r="F23" s="257"/>
      <c r="G23" s="257"/>
      <c r="H23" s="257"/>
      <c r="I23" s="257"/>
      <c r="J23" s="257"/>
      <c r="K23" s="257"/>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row>
    <row r="24" spans="2:76" x14ac:dyDescent="0.3">
      <c r="B24" s="36" t="s">
        <v>179</v>
      </c>
      <c r="C24" s="257"/>
      <c r="D24" s="257"/>
      <c r="E24" s="257"/>
      <c r="F24" s="257"/>
      <c r="G24" s="257"/>
      <c r="H24" s="257"/>
      <c r="I24" s="257"/>
      <c r="J24" s="257"/>
      <c r="K24" s="257"/>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row>
    <row r="25" spans="2:76" x14ac:dyDescent="0.3">
      <c r="B25" s="36" t="s">
        <v>180</v>
      </c>
      <c r="C25" s="257"/>
      <c r="D25" s="257"/>
      <c r="E25" s="257"/>
      <c r="F25" s="257"/>
      <c r="G25" s="257"/>
      <c r="H25" s="257"/>
      <c r="I25" s="257"/>
      <c r="J25" s="257"/>
      <c r="K25" s="257"/>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row>
    <row r="26" spans="2:76" x14ac:dyDescent="0.3">
      <c r="B26" s="36" t="s">
        <v>181</v>
      </c>
      <c r="C26" s="257"/>
      <c r="D26" s="257"/>
      <c r="E26" s="257"/>
      <c r="F26" s="257"/>
      <c r="G26" s="257"/>
      <c r="H26" s="257"/>
      <c r="I26" s="257"/>
      <c r="J26" s="257"/>
      <c r="K26" s="257"/>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row>
    <row r="27" spans="2:76" x14ac:dyDescent="0.3">
      <c r="B27" s="36" t="s">
        <v>182</v>
      </c>
      <c r="C27" s="257"/>
      <c r="D27" s="257"/>
      <c r="E27" s="257"/>
      <c r="F27" s="257"/>
      <c r="G27" s="257"/>
      <c r="H27" s="257"/>
      <c r="I27" s="257"/>
      <c r="J27" s="257"/>
      <c r="K27" s="257"/>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row>
    <row r="28" spans="2:76" s="5" customFormat="1" x14ac:dyDescent="0.3">
      <c r="B28" s="65" t="s">
        <v>183</v>
      </c>
      <c r="C28" s="66">
        <f t="shared" ref="C28:K28" si="0">SUM(C22:C27)</f>
        <v>0</v>
      </c>
      <c r="D28" s="66">
        <f t="shared" si="0"/>
        <v>0</v>
      </c>
      <c r="E28" s="66">
        <f t="shared" si="0"/>
        <v>0</v>
      </c>
      <c r="F28" s="66">
        <f t="shared" si="0"/>
        <v>0</v>
      </c>
      <c r="G28" s="66">
        <f t="shared" si="0"/>
        <v>0</v>
      </c>
      <c r="H28" s="66">
        <f t="shared" si="0"/>
        <v>0</v>
      </c>
      <c r="I28" s="66">
        <f t="shared" si="0"/>
        <v>0</v>
      </c>
      <c r="J28" s="66">
        <f t="shared" si="0"/>
        <v>0</v>
      </c>
      <c r="K28" s="66">
        <f t="shared" si="0"/>
        <v>0</v>
      </c>
    </row>
    <row r="29" spans="2:76" s="5" customFormat="1" ht="12.75" customHeight="1" x14ac:dyDescent="0.3"/>
    <row r="30" spans="2:76" s="5" customFormat="1" ht="18" customHeight="1" x14ac:dyDescent="0.4">
      <c r="C30" s="1008" t="s">
        <v>184</v>
      </c>
      <c r="D30" s="1008"/>
      <c r="E30" s="1008"/>
      <c r="F30" s="1008"/>
    </row>
    <row r="31" spans="2:76" s="5" customFormat="1" ht="84.75" customHeight="1" x14ac:dyDescent="0.3">
      <c r="C31" s="389" t="s">
        <v>185</v>
      </c>
      <c r="D31" s="389" t="s">
        <v>186</v>
      </c>
      <c r="E31" s="389" t="s">
        <v>187</v>
      </c>
      <c r="F31" s="389" t="s">
        <v>188</v>
      </c>
    </row>
    <row r="32" spans="2:76" s="5" customFormat="1" x14ac:dyDescent="0.3">
      <c r="B32" s="36" t="s">
        <v>189</v>
      </c>
      <c r="C32" s="257"/>
      <c r="D32" s="257"/>
      <c r="E32" s="257"/>
      <c r="F32" s="257"/>
    </row>
    <row r="33" spans="2:7" s="5" customFormat="1" x14ac:dyDescent="0.3">
      <c r="B33" s="36" t="s">
        <v>190</v>
      </c>
      <c r="C33" s="257"/>
      <c r="D33" s="257"/>
      <c r="E33" s="257"/>
      <c r="F33" s="257"/>
    </row>
    <row r="34" spans="2:7" s="5" customFormat="1" x14ac:dyDescent="0.3">
      <c r="B34" s="36" t="s">
        <v>191</v>
      </c>
      <c r="C34" s="257"/>
      <c r="D34" s="257"/>
      <c r="E34" s="257"/>
      <c r="F34" s="257"/>
    </row>
    <row r="35" spans="2:7" s="5" customFormat="1" ht="15.75" customHeight="1" x14ac:dyDescent="0.3">
      <c r="B35" s="65" t="s">
        <v>192</v>
      </c>
      <c r="C35" s="66">
        <f>+SUM(C32:C34)</f>
        <v>0</v>
      </c>
      <c r="D35" s="66">
        <f>+SUM(D32:D34)</f>
        <v>0</v>
      </c>
      <c r="E35" s="66">
        <f>+SUM(E32:E34)</f>
        <v>0</v>
      </c>
      <c r="F35" s="66">
        <f>+SUM(F32:F34)</f>
        <v>0</v>
      </c>
      <c r="G35" s="66">
        <f>SUM(C35:F35)</f>
        <v>0</v>
      </c>
    </row>
    <row r="36" spans="2:7" s="5" customFormat="1" x14ac:dyDescent="0.3"/>
    <row r="37" spans="2:7" s="5" customFormat="1" x14ac:dyDescent="0.3">
      <c r="B37" s="59" t="s">
        <v>193</v>
      </c>
      <c r="C37" s="60">
        <v>2021</v>
      </c>
      <c r="D37" s="12"/>
    </row>
    <row r="38" spans="2:7" s="5" customFormat="1" x14ac:dyDescent="0.3">
      <c r="B38" s="35" t="s">
        <v>194</v>
      </c>
      <c r="C38" s="257"/>
      <c r="D38" s="12"/>
    </row>
    <row r="39" spans="2:7" s="5" customFormat="1" x14ac:dyDescent="0.3">
      <c r="B39" s="385" t="s">
        <v>195</v>
      </c>
      <c r="C39" s="59"/>
      <c r="D39" s="12"/>
    </row>
    <row r="40" spans="2:7" s="5" customFormat="1" ht="33" x14ac:dyDescent="0.3">
      <c r="B40" s="37" t="s">
        <v>196</v>
      </c>
      <c r="C40" s="257"/>
      <c r="D40" s="12"/>
      <c r="E40" s="99" t="s">
        <v>197</v>
      </c>
      <c r="F40" s="60">
        <v>2021</v>
      </c>
      <c r="G40" s="12"/>
    </row>
    <row r="41" spans="2:7" s="5" customFormat="1" ht="15" customHeight="1" x14ac:dyDescent="0.3">
      <c r="B41" s="35" t="s">
        <v>198</v>
      </c>
      <c r="C41" s="257"/>
      <c r="D41" s="12"/>
      <c r="E41" s="35" t="s">
        <v>199</v>
      </c>
      <c r="F41" s="257"/>
      <c r="G41" s="12"/>
    </row>
    <row r="42" spans="2:7" s="5" customFormat="1" ht="15" customHeight="1" x14ac:dyDescent="0.3">
      <c r="B42" s="35" t="s">
        <v>200</v>
      </c>
      <c r="C42" s="257"/>
      <c r="D42" s="12"/>
      <c r="E42" s="35" t="s">
        <v>201</v>
      </c>
      <c r="F42" s="257"/>
      <c r="G42" s="12"/>
    </row>
    <row r="43" spans="2:7" s="5" customFormat="1" ht="15" customHeight="1" x14ac:dyDescent="0.3">
      <c r="B43" s="35" t="s">
        <v>202</v>
      </c>
      <c r="C43" s="257"/>
      <c r="D43" s="12"/>
      <c r="E43" s="35" t="s">
        <v>203</v>
      </c>
      <c r="F43" s="257"/>
      <c r="G43" s="12"/>
    </row>
    <row r="44" spans="2:7" s="5" customFormat="1" ht="15" customHeight="1" x14ac:dyDescent="0.3">
      <c r="B44" s="35" t="s">
        <v>204</v>
      </c>
      <c r="C44" s="257"/>
      <c r="D44" s="12"/>
      <c r="E44" s="35" t="s">
        <v>205</v>
      </c>
      <c r="F44" s="257"/>
      <c r="G44" s="12"/>
    </row>
    <row r="45" spans="2:7" s="5" customFormat="1" ht="15" customHeight="1" x14ac:dyDescent="0.3">
      <c r="B45" s="35" t="s">
        <v>206</v>
      </c>
      <c r="C45" s="257"/>
      <c r="D45" s="12"/>
    </row>
    <row r="46" spans="2:7" s="5" customFormat="1" ht="15" customHeight="1" x14ac:dyDescent="0.3">
      <c r="B46" s="35" t="s">
        <v>207</v>
      </c>
      <c r="C46" s="257"/>
      <c r="D46" s="12"/>
      <c r="E46" s="12"/>
      <c r="F46" s="12"/>
      <c r="G46" s="12"/>
    </row>
    <row r="47" spans="2:7" s="5" customFormat="1" ht="33" x14ac:dyDescent="0.3">
      <c r="B47" s="35" t="s">
        <v>208</v>
      </c>
      <c r="C47" s="257"/>
      <c r="D47" s="12"/>
    </row>
    <row r="48" spans="2:7" s="5" customFormat="1" ht="15" customHeight="1" x14ac:dyDescent="0.3">
      <c r="B48" s="35" t="s">
        <v>209</v>
      </c>
      <c r="C48" s="257"/>
      <c r="D48" s="12"/>
    </row>
    <row r="49" spans="1:11" s="5" customFormat="1" x14ac:dyDescent="0.3">
      <c r="B49" s="385"/>
      <c r="C49" s="59"/>
      <c r="D49" s="12"/>
    </row>
    <row r="50" spans="1:11" s="5" customFormat="1" ht="49.5" x14ac:dyDescent="0.3">
      <c r="B50" s="35" t="s">
        <v>210</v>
      </c>
      <c r="C50" s="257"/>
      <c r="D50" s="12"/>
    </row>
    <row r="51" spans="1:11" s="5" customFormat="1" ht="49.5" x14ac:dyDescent="0.3">
      <c r="A51" s="8"/>
      <c r="B51" s="527" t="s">
        <v>211</v>
      </c>
      <c r="C51" s="257"/>
      <c r="D51" s="12"/>
    </row>
    <row r="52" spans="1:11" s="5" customFormat="1" ht="66" x14ac:dyDescent="0.3">
      <c r="B52" s="35" t="s">
        <v>212</v>
      </c>
      <c r="C52" s="257"/>
      <c r="D52" s="12"/>
    </row>
    <row r="53" spans="1:11" s="5" customFormat="1" ht="15" customHeight="1" x14ac:dyDescent="0.3">
      <c r="B53" s="9"/>
      <c r="C53" s="14"/>
      <c r="D53" s="14"/>
      <c r="E53" s="12"/>
    </row>
    <row r="54" spans="1:11" s="5" customFormat="1" x14ac:dyDescent="0.3">
      <c r="B54" s="7" t="s">
        <v>213</v>
      </c>
      <c r="C54" s="14"/>
      <c r="D54" s="14"/>
      <c r="E54" s="12"/>
    </row>
    <row r="55" spans="1:11" s="5" customFormat="1" x14ac:dyDescent="0.3"/>
    <row r="56" spans="1:11" s="5" customFormat="1" x14ac:dyDescent="0.3">
      <c r="B56" s="59" t="s">
        <v>214</v>
      </c>
      <c r="C56" s="60">
        <v>2021</v>
      </c>
      <c r="D56" s="8"/>
    </row>
    <row r="57" spans="1:11" s="5" customFormat="1" ht="18.75" x14ac:dyDescent="0.35">
      <c r="B57" s="36" t="s">
        <v>215</v>
      </c>
      <c r="C57" s="257"/>
    </row>
    <row r="58" spans="1:11" s="5" customFormat="1" x14ac:dyDescent="0.3">
      <c r="B58" s="57" t="s">
        <v>216</v>
      </c>
      <c r="C58" s="257"/>
      <c r="D58" s="12"/>
    </row>
    <row r="59" spans="1:11" s="5" customFormat="1" x14ac:dyDescent="0.3">
      <c r="B59" s="57" t="s">
        <v>217</v>
      </c>
      <c r="C59" s="257"/>
      <c r="D59" s="12"/>
    </row>
    <row r="60" spans="1:11" s="5" customFormat="1" x14ac:dyDescent="0.3">
      <c r="B60" s="57" t="s">
        <v>218</v>
      </c>
      <c r="C60" s="257"/>
      <c r="D60" s="12"/>
    </row>
    <row r="61" spans="1:11" s="5" customFormat="1" x14ac:dyDescent="0.3">
      <c r="E61" s="9"/>
    </row>
    <row r="62" spans="1:11" s="5" customFormat="1" x14ac:dyDescent="0.3"/>
    <row r="63" spans="1:11" s="5" customFormat="1" x14ac:dyDescent="0.3">
      <c r="B63" s="979" t="str">
        <f>_xlfn.TEXTJOIN("",TRUE,"Dati da Bilancio d'esercizio: ", IN_Par_22!$D$10)</f>
        <v xml:space="preserve">Dati da Bilancio d'esercizio: </v>
      </c>
      <c r="C63" s="980"/>
      <c r="D63" s="980"/>
      <c r="E63" s="980"/>
      <c r="F63" s="980"/>
      <c r="G63" s="980"/>
      <c r="H63" s="980"/>
      <c r="I63" s="980"/>
      <c r="J63" s="980"/>
      <c r="K63" s="981"/>
    </row>
    <row r="64" spans="1:11" s="5" customFormat="1" x14ac:dyDescent="0.3">
      <c r="B64" s="7"/>
    </row>
    <row r="65" spans="2:76" s="5" customFormat="1" x14ac:dyDescent="0.3">
      <c r="B65" s="7" t="s">
        <v>159</v>
      </c>
    </row>
    <row r="66" spans="2:76" s="5" customFormat="1" x14ac:dyDescent="0.3">
      <c r="B66" s="59" t="s">
        <v>160</v>
      </c>
      <c r="C66" s="60">
        <v>2021</v>
      </c>
    </row>
    <row r="67" spans="2:76" s="5" customFormat="1" x14ac:dyDescent="0.3">
      <c r="B67" s="36" t="s">
        <v>162</v>
      </c>
      <c r="C67" s="257"/>
    </row>
    <row r="68" spans="2:76" s="5" customFormat="1" ht="17.25" customHeight="1" x14ac:dyDescent="0.3"/>
    <row r="69" spans="2:76" s="5" customFormat="1" ht="41.25" x14ac:dyDescent="0.3">
      <c r="C69" s="452" t="s">
        <v>162</v>
      </c>
      <c r="D69" s="453" t="s">
        <v>163</v>
      </c>
    </row>
    <row r="70" spans="2:76" s="5" customFormat="1" x14ac:dyDescent="0.3">
      <c r="B70" s="61" t="s">
        <v>164</v>
      </c>
      <c r="C70" s="657"/>
      <c r="D70" s="657"/>
      <c r="E70" s="66">
        <f>+SUM(C70:D70)</f>
        <v>0</v>
      </c>
    </row>
    <row r="71" spans="2:76" s="5" customFormat="1" x14ac:dyDescent="0.3">
      <c r="B71" s="61" t="s">
        <v>165</v>
      </c>
      <c r="C71" s="657"/>
      <c r="D71" s="657"/>
      <c r="E71" s="66">
        <f>+SUM(C71:D71)</f>
        <v>0</v>
      </c>
    </row>
    <row r="72" spans="2:76" s="5" customFormat="1" x14ac:dyDescent="0.3"/>
    <row r="73" spans="2:76" s="5" customFormat="1" x14ac:dyDescent="0.3"/>
    <row r="74" spans="2:76" s="5" customFormat="1" x14ac:dyDescent="0.3">
      <c r="B74" s="59" t="s">
        <v>166</v>
      </c>
      <c r="C74" s="62">
        <v>2021</v>
      </c>
    </row>
    <row r="75" spans="2:76" s="5" customFormat="1" x14ac:dyDescent="0.3">
      <c r="B75" s="15" t="s">
        <v>167</v>
      </c>
      <c r="C75" s="98">
        <f>SUM(C82:K82)</f>
        <v>0</v>
      </c>
      <c r="D75" s="8"/>
    </row>
    <row r="76" spans="2:76" s="5" customFormat="1" x14ac:dyDescent="0.3">
      <c r="B76" s="15" t="s">
        <v>168</v>
      </c>
      <c r="C76" s="98">
        <f>SUM(C83:K83)</f>
        <v>0</v>
      </c>
    </row>
    <row r="77" spans="2:76" s="5" customFormat="1" x14ac:dyDescent="0.3"/>
    <row r="78" spans="2:76" s="5" customFormat="1" x14ac:dyDescent="0.3">
      <c r="B78" s="528" t="s">
        <v>169</v>
      </c>
      <c r="C78" s="257"/>
    </row>
    <row r="79" spans="2:76" s="5" customFormat="1" x14ac:dyDescent="0.3"/>
    <row r="80" spans="2:76" x14ac:dyDescent="0.3">
      <c r="C80" s="1009">
        <v>2021</v>
      </c>
      <c r="D80" s="1009"/>
      <c r="E80" s="1009"/>
      <c r="F80" s="1009"/>
      <c r="G80" s="1009"/>
      <c r="H80" s="1009"/>
      <c r="I80" s="1009"/>
      <c r="J80" s="1009"/>
      <c r="K80" s="1009"/>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row>
    <row r="81" spans="2:76" ht="19.5" x14ac:dyDescent="0.4">
      <c r="B81" s="59" t="str">
        <f>+IF(C78="SI","COSTI al netto delle poste rettificative","COSTI al netto delle poste rettificative e al netto dei CANONI/MUTUI/LEASING pagati ai proprietari")</f>
        <v>COSTI al netto delle poste rettificative e al netto dei CANONI/MUTUI/LEASING pagati ai proprietari</v>
      </c>
      <c r="C81" s="58" t="s">
        <v>170</v>
      </c>
      <c r="D81" s="58" t="s">
        <v>171</v>
      </c>
      <c r="E81" s="58" t="s">
        <v>172</v>
      </c>
      <c r="F81" s="58" t="s">
        <v>173</v>
      </c>
      <c r="G81" s="64" t="s">
        <v>174</v>
      </c>
      <c r="H81" s="58" t="s">
        <v>175</v>
      </c>
      <c r="I81" s="58" t="s">
        <v>176</v>
      </c>
      <c r="J81" s="58" t="s">
        <v>177</v>
      </c>
      <c r="K81" s="58" t="s">
        <v>178</v>
      </c>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row>
    <row r="82" spans="2:76" x14ac:dyDescent="0.3">
      <c r="B82" s="36" t="s">
        <v>167</v>
      </c>
      <c r="C82" s="257"/>
      <c r="D82" s="257"/>
      <c r="E82" s="257"/>
      <c r="F82" s="257"/>
      <c r="G82" s="257"/>
      <c r="H82" s="257"/>
      <c r="I82" s="257"/>
      <c r="J82" s="257"/>
      <c r="K82" s="257"/>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row>
    <row r="83" spans="2:76" x14ac:dyDescent="0.3">
      <c r="B83" s="36" t="s">
        <v>168</v>
      </c>
      <c r="C83" s="257"/>
      <c r="D83" s="257"/>
      <c r="E83" s="257"/>
      <c r="F83" s="257"/>
      <c r="G83" s="257"/>
      <c r="H83" s="257"/>
      <c r="I83" s="257"/>
      <c r="J83" s="257"/>
      <c r="K83" s="257"/>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row>
    <row r="84" spans="2:76" x14ac:dyDescent="0.3">
      <c r="B84" s="36" t="s">
        <v>179</v>
      </c>
      <c r="C84" s="257"/>
      <c r="D84" s="257"/>
      <c r="E84" s="257"/>
      <c r="F84" s="257"/>
      <c r="G84" s="257"/>
      <c r="H84" s="257"/>
      <c r="I84" s="257"/>
      <c r="J84" s="257"/>
      <c r="K84" s="257"/>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row>
    <row r="85" spans="2:76" x14ac:dyDescent="0.3">
      <c r="B85" s="36" t="s">
        <v>180</v>
      </c>
      <c r="C85" s="257"/>
      <c r="D85" s="257"/>
      <c r="E85" s="257"/>
      <c r="F85" s="257"/>
      <c r="G85" s="257"/>
      <c r="H85" s="257"/>
      <c r="I85" s="257"/>
      <c r="J85" s="257"/>
      <c r="K85" s="257"/>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row>
    <row r="86" spans="2:76" x14ac:dyDescent="0.3">
      <c r="B86" s="36" t="s">
        <v>181</v>
      </c>
      <c r="C86" s="257"/>
      <c r="D86" s="257"/>
      <c r="E86" s="257"/>
      <c r="F86" s="257"/>
      <c r="G86" s="257"/>
      <c r="H86" s="257"/>
      <c r="I86" s="257"/>
      <c r="J86" s="257"/>
      <c r="K86" s="257"/>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row>
    <row r="87" spans="2:76" x14ac:dyDescent="0.3">
      <c r="B87" s="36" t="s">
        <v>182</v>
      </c>
      <c r="C87" s="257"/>
      <c r="D87" s="257"/>
      <c r="E87" s="257"/>
      <c r="F87" s="257"/>
      <c r="G87" s="257"/>
      <c r="H87" s="257"/>
      <c r="I87" s="257"/>
      <c r="J87" s="257"/>
      <c r="K87" s="257"/>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row>
    <row r="88" spans="2:76" s="5" customFormat="1" x14ac:dyDescent="0.3">
      <c r="B88" s="65" t="s">
        <v>183</v>
      </c>
      <c r="C88" s="66">
        <f t="shared" ref="C88:K88" si="1">SUM(C82:C87)</f>
        <v>0</v>
      </c>
      <c r="D88" s="66">
        <f t="shared" si="1"/>
        <v>0</v>
      </c>
      <c r="E88" s="66">
        <f t="shared" si="1"/>
        <v>0</v>
      </c>
      <c r="F88" s="66">
        <f t="shared" si="1"/>
        <v>0</v>
      </c>
      <c r="G88" s="66">
        <f t="shared" si="1"/>
        <v>0</v>
      </c>
      <c r="H88" s="66">
        <f t="shared" si="1"/>
        <v>0</v>
      </c>
      <c r="I88" s="66">
        <f t="shared" si="1"/>
        <v>0</v>
      </c>
      <c r="J88" s="66">
        <f t="shared" si="1"/>
        <v>0</v>
      </c>
      <c r="K88" s="66">
        <f t="shared" si="1"/>
        <v>0</v>
      </c>
    </row>
    <row r="89" spans="2:76" s="5" customFormat="1" ht="12.75" customHeight="1" x14ac:dyDescent="0.3"/>
    <row r="90" spans="2:76" s="5" customFormat="1" ht="18" customHeight="1" x14ac:dyDescent="0.4">
      <c r="C90" s="1008" t="s">
        <v>184</v>
      </c>
      <c r="D90" s="1008"/>
      <c r="E90" s="1008"/>
      <c r="F90" s="1008"/>
    </row>
    <row r="91" spans="2:76" s="5" customFormat="1" ht="85.5" customHeight="1" x14ac:dyDescent="0.3">
      <c r="C91" s="389" t="s">
        <v>185</v>
      </c>
      <c r="D91" s="389" t="s">
        <v>186</v>
      </c>
      <c r="E91" s="389" t="s">
        <v>187</v>
      </c>
      <c r="F91" s="389" t="s">
        <v>188</v>
      </c>
    </row>
    <row r="92" spans="2:76" s="5" customFormat="1" x14ac:dyDescent="0.3">
      <c r="B92" s="36" t="s">
        <v>189</v>
      </c>
      <c r="C92" s="257"/>
      <c r="D92" s="257"/>
      <c r="E92" s="257"/>
      <c r="F92" s="257"/>
    </row>
    <row r="93" spans="2:76" s="5" customFormat="1" x14ac:dyDescent="0.3">
      <c r="B93" s="36" t="s">
        <v>190</v>
      </c>
      <c r="C93" s="257"/>
      <c r="D93" s="257"/>
      <c r="E93" s="257"/>
      <c r="F93" s="257"/>
    </row>
    <row r="94" spans="2:76" s="5" customFormat="1" x14ac:dyDescent="0.3">
      <c r="B94" s="36" t="s">
        <v>191</v>
      </c>
      <c r="C94" s="257"/>
      <c r="D94" s="257"/>
      <c r="E94" s="257"/>
      <c r="F94" s="257"/>
    </row>
    <row r="95" spans="2:76" s="5" customFormat="1" ht="15.75" customHeight="1" x14ac:dyDescent="0.3">
      <c r="B95" s="65" t="s">
        <v>192</v>
      </c>
      <c r="C95" s="66">
        <f>+SUM(C92:C94)</f>
        <v>0</v>
      </c>
      <c r="D95" s="66">
        <f t="shared" ref="D95:F95" si="2">+SUM(D92:D94)</f>
        <v>0</v>
      </c>
      <c r="E95" s="66">
        <f t="shared" si="2"/>
        <v>0</v>
      </c>
      <c r="F95" s="66">
        <f t="shared" si="2"/>
        <v>0</v>
      </c>
      <c r="G95" s="66">
        <f>SUM(C95:F95)</f>
        <v>0</v>
      </c>
    </row>
    <row r="96" spans="2:76" s="5" customFormat="1" x14ac:dyDescent="0.3"/>
    <row r="97" spans="1:7" s="5" customFormat="1" x14ac:dyDescent="0.3">
      <c r="B97" s="59" t="s">
        <v>193</v>
      </c>
      <c r="C97" s="60">
        <v>2021</v>
      </c>
      <c r="D97" s="12"/>
    </row>
    <row r="98" spans="1:7" s="5" customFormat="1" x14ac:dyDescent="0.3">
      <c r="B98" s="35" t="s">
        <v>194</v>
      </c>
      <c r="C98" s="257"/>
      <c r="D98" s="12"/>
    </row>
    <row r="99" spans="1:7" s="5" customFormat="1" x14ac:dyDescent="0.3">
      <c r="B99" s="385" t="s">
        <v>195</v>
      </c>
      <c r="C99" s="59"/>
      <c r="D99" s="12"/>
    </row>
    <row r="100" spans="1:7" s="5" customFormat="1" ht="33" x14ac:dyDescent="0.3">
      <c r="B100" s="37" t="s">
        <v>196</v>
      </c>
      <c r="C100" s="257"/>
      <c r="D100" s="12"/>
      <c r="E100" s="99" t="s">
        <v>197</v>
      </c>
      <c r="F100" s="60">
        <v>2021</v>
      </c>
      <c r="G100" s="12"/>
    </row>
    <row r="101" spans="1:7" s="5" customFormat="1" ht="15" customHeight="1" x14ac:dyDescent="0.3">
      <c r="B101" s="35" t="s">
        <v>198</v>
      </c>
      <c r="C101" s="257"/>
      <c r="D101" s="12"/>
      <c r="E101" s="35" t="s">
        <v>199</v>
      </c>
      <c r="F101" s="257"/>
      <c r="G101" s="12"/>
    </row>
    <row r="102" spans="1:7" s="5" customFormat="1" ht="15" customHeight="1" x14ac:dyDescent="0.3">
      <c r="B102" s="35" t="s">
        <v>200</v>
      </c>
      <c r="C102" s="257"/>
      <c r="D102" s="12"/>
      <c r="E102" s="35" t="s">
        <v>201</v>
      </c>
      <c r="F102" s="257"/>
      <c r="G102" s="12"/>
    </row>
    <row r="103" spans="1:7" s="5" customFormat="1" ht="15" customHeight="1" x14ac:dyDescent="0.3">
      <c r="B103" s="35" t="s">
        <v>202</v>
      </c>
      <c r="C103" s="257"/>
      <c r="D103" s="12"/>
      <c r="E103" s="35" t="s">
        <v>203</v>
      </c>
      <c r="F103" s="257"/>
      <c r="G103" s="12"/>
    </row>
    <row r="104" spans="1:7" s="5" customFormat="1" ht="15" customHeight="1" x14ac:dyDescent="0.3">
      <c r="B104" s="35" t="s">
        <v>204</v>
      </c>
      <c r="C104" s="257"/>
      <c r="D104" s="12"/>
      <c r="E104" s="35" t="s">
        <v>205</v>
      </c>
      <c r="F104" s="257"/>
      <c r="G104" s="12"/>
    </row>
    <row r="105" spans="1:7" s="5" customFormat="1" ht="33" x14ac:dyDescent="0.3">
      <c r="B105" s="35" t="s">
        <v>206</v>
      </c>
      <c r="C105" s="257"/>
      <c r="D105" s="12"/>
    </row>
    <row r="106" spans="1:7" s="5" customFormat="1" ht="15" customHeight="1" x14ac:dyDescent="0.3">
      <c r="B106" s="35" t="s">
        <v>207</v>
      </c>
      <c r="C106" s="257"/>
      <c r="D106" s="12"/>
    </row>
    <row r="107" spans="1:7" s="5" customFormat="1" ht="33" x14ac:dyDescent="0.3">
      <c r="B107" s="35" t="s">
        <v>208</v>
      </c>
      <c r="C107" s="257"/>
      <c r="D107" s="12"/>
      <c r="E107" s="12"/>
      <c r="F107" s="12"/>
      <c r="G107" s="12"/>
    </row>
    <row r="108" spans="1:7" s="5" customFormat="1" ht="15" customHeight="1" x14ac:dyDescent="0.3">
      <c r="B108" s="35" t="s">
        <v>209</v>
      </c>
      <c r="C108" s="257"/>
      <c r="D108" s="12"/>
    </row>
    <row r="109" spans="1:7" s="5" customFormat="1" x14ac:dyDescent="0.3">
      <c r="B109" s="385"/>
      <c r="C109" s="59"/>
      <c r="D109" s="12"/>
    </row>
    <row r="110" spans="1:7" s="5" customFormat="1" ht="49.5" x14ac:dyDescent="0.3">
      <c r="B110" s="35" t="s">
        <v>210</v>
      </c>
      <c r="C110" s="257"/>
      <c r="D110" s="12"/>
    </row>
    <row r="111" spans="1:7" s="5" customFormat="1" ht="49.5" x14ac:dyDescent="0.3">
      <c r="A111" s="8"/>
      <c r="B111" s="527" t="s">
        <v>211</v>
      </c>
      <c r="C111" s="257"/>
      <c r="D111" s="12"/>
    </row>
    <row r="112" spans="1:7" s="5" customFormat="1" ht="66" x14ac:dyDescent="0.3">
      <c r="B112" s="35" t="s">
        <v>212</v>
      </c>
      <c r="C112" s="257"/>
      <c r="D112" s="12"/>
    </row>
    <row r="113" spans="2:11" s="5" customFormat="1" ht="15" customHeight="1" x14ac:dyDescent="0.3">
      <c r="B113" s="9"/>
      <c r="C113" s="14"/>
      <c r="D113" s="14"/>
      <c r="E113" s="12"/>
    </row>
    <row r="114" spans="2:11" s="5" customFormat="1" x14ac:dyDescent="0.3">
      <c r="B114" s="7" t="s">
        <v>213</v>
      </c>
      <c r="C114" s="14"/>
      <c r="D114" s="14"/>
      <c r="E114" s="12"/>
    </row>
    <row r="115" spans="2:11" s="5" customFormat="1" x14ac:dyDescent="0.3"/>
    <row r="116" spans="2:11" s="5" customFormat="1" x14ac:dyDescent="0.3">
      <c r="B116" s="59" t="s">
        <v>214</v>
      </c>
      <c r="C116" s="60">
        <v>2021</v>
      </c>
      <c r="D116" s="8"/>
    </row>
    <row r="117" spans="2:11" s="5" customFormat="1" ht="18.75" x14ac:dyDescent="0.35">
      <c r="B117" s="36" t="s">
        <v>215</v>
      </c>
      <c r="C117" s="257"/>
    </row>
    <row r="118" spans="2:11" s="5" customFormat="1" x14ac:dyDescent="0.3">
      <c r="B118" s="57" t="s">
        <v>216</v>
      </c>
      <c r="C118" s="257"/>
      <c r="D118" s="12"/>
    </row>
    <row r="119" spans="2:11" s="5" customFormat="1" x14ac:dyDescent="0.3">
      <c r="B119" s="57" t="s">
        <v>217</v>
      </c>
      <c r="C119" s="257"/>
      <c r="D119" s="12"/>
    </row>
    <row r="120" spans="2:11" s="5" customFormat="1" x14ac:dyDescent="0.3">
      <c r="B120" s="57" t="s">
        <v>218</v>
      </c>
      <c r="C120" s="257"/>
      <c r="D120" s="12"/>
    </row>
    <row r="121" spans="2:11" s="5" customFormat="1" x14ac:dyDescent="0.3">
      <c r="E121" s="9"/>
    </row>
    <row r="122" spans="2:11" s="5" customFormat="1" x14ac:dyDescent="0.3"/>
    <row r="123" spans="2:11" s="5" customFormat="1" x14ac:dyDescent="0.3">
      <c r="B123" s="979" t="str">
        <f>_xlfn.TEXTJOIN("",TRUE,"Dati da Bilancio d'esercizio: ", IN_Par_22!$D$11)</f>
        <v>Dati da Bilancio d'esercizio: -</v>
      </c>
      <c r="C123" s="980"/>
      <c r="D123" s="980"/>
      <c r="E123" s="980"/>
      <c r="F123" s="980"/>
      <c r="G123" s="980"/>
      <c r="H123" s="980"/>
      <c r="I123" s="980"/>
      <c r="J123" s="980"/>
      <c r="K123" s="981"/>
    </row>
    <row r="124" spans="2:11" s="5" customFormat="1" x14ac:dyDescent="0.3">
      <c r="B124" s="7"/>
    </row>
    <row r="125" spans="2:11" s="5" customFormat="1" x14ac:dyDescent="0.3">
      <c r="B125" s="7" t="s">
        <v>159</v>
      </c>
    </row>
    <row r="126" spans="2:11" s="5" customFormat="1" x14ac:dyDescent="0.3">
      <c r="B126" s="59" t="s">
        <v>160</v>
      </c>
      <c r="C126" s="60">
        <v>2021</v>
      </c>
    </row>
    <row r="127" spans="2:11" s="5" customFormat="1" x14ac:dyDescent="0.3">
      <c r="B127" s="36" t="s">
        <v>162</v>
      </c>
      <c r="C127" s="257"/>
    </row>
    <row r="128" spans="2:11" s="5" customFormat="1" ht="10.5" customHeight="1" x14ac:dyDescent="0.3"/>
    <row r="129" spans="2:76" s="5" customFormat="1" ht="41.25" x14ac:dyDescent="0.3">
      <c r="C129" s="452" t="s">
        <v>162</v>
      </c>
      <c r="D129" s="453" t="s">
        <v>163</v>
      </c>
    </row>
    <row r="130" spans="2:76" s="5" customFormat="1" x14ac:dyDescent="0.3">
      <c r="B130" s="61" t="s">
        <v>164</v>
      </c>
      <c r="C130" s="657"/>
      <c r="D130" s="657"/>
      <c r="E130" s="66">
        <f>+SUM(C130:D130)</f>
        <v>0</v>
      </c>
    </row>
    <row r="131" spans="2:76" s="5" customFormat="1" x14ac:dyDescent="0.3">
      <c r="B131" s="61" t="s">
        <v>165</v>
      </c>
      <c r="C131" s="657"/>
      <c r="D131" s="657"/>
      <c r="E131" s="66">
        <f>+SUM(C131:D131)</f>
        <v>0</v>
      </c>
    </row>
    <row r="132" spans="2:76" s="5" customFormat="1" x14ac:dyDescent="0.3"/>
    <row r="133" spans="2:76" s="5" customFormat="1" x14ac:dyDescent="0.3"/>
    <row r="134" spans="2:76" s="5" customFormat="1" x14ac:dyDescent="0.3">
      <c r="B134" s="59" t="s">
        <v>166</v>
      </c>
      <c r="C134" s="62">
        <v>2021</v>
      </c>
    </row>
    <row r="135" spans="2:76" s="5" customFormat="1" x14ac:dyDescent="0.3">
      <c r="B135" s="15" t="s">
        <v>167</v>
      </c>
      <c r="C135" s="98">
        <f>SUM(C142:K142)</f>
        <v>0</v>
      </c>
      <c r="D135" s="8"/>
    </row>
    <row r="136" spans="2:76" s="5" customFormat="1" x14ac:dyDescent="0.3">
      <c r="B136" s="15" t="s">
        <v>168</v>
      </c>
      <c r="C136" s="98">
        <f>SUM(C143:K143)</f>
        <v>0</v>
      </c>
    </row>
    <row r="137" spans="2:76" s="5" customFormat="1" x14ac:dyDescent="0.3"/>
    <row r="138" spans="2:76" s="5" customFormat="1" x14ac:dyDescent="0.3">
      <c r="B138" s="528" t="s">
        <v>169</v>
      </c>
      <c r="C138" s="257"/>
    </row>
    <row r="139" spans="2:76" s="5" customFormat="1" x14ac:dyDescent="0.3"/>
    <row r="140" spans="2:76" x14ac:dyDescent="0.3">
      <c r="C140" s="1009">
        <v>2021</v>
      </c>
      <c r="D140" s="1009"/>
      <c r="E140" s="1009"/>
      <c r="F140" s="1009"/>
      <c r="G140" s="1009"/>
      <c r="H140" s="1009"/>
      <c r="I140" s="1009"/>
      <c r="J140" s="1009"/>
      <c r="K140" s="1009"/>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row>
    <row r="141" spans="2:76" ht="19.5" x14ac:dyDescent="0.4">
      <c r="B141" s="59" t="str">
        <f>+IF(C138="SI","COSTI al netto delle poste rettificative","COSTI al netto delle poste rettificative e al netto dei CANONI/MUTUI/LEASING pagati ai proprietari")</f>
        <v>COSTI al netto delle poste rettificative e al netto dei CANONI/MUTUI/LEASING pagati ai proprietari</v>
      </c>
      <c r="C141" s="58" t="s">
        <v>170</v>
      </c>
      <c r="D141" s="58" t="s">
        <v>171</v>
      </c>
      <c r="E141" s="58" t="s">
        <v>172</v>
      </c>
      <c r="F141" s="58" t="s">
        <v>173</v>
      </c>
      <c r="G141" s="64" t="s">
        <v>174</v>
      </c>
      <c r="H141" s="58" t="s">
        <v>175</v>
      </c>
      <c r="I141" s="58" t="s">
        <v>176</v>
      </c>
      <c r="J141" s="58" t="s">
        <v>177</v>
      </c>
      <c r="K141" s="58" t="s">
        <v>178</v>
      </c>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row>
    <row r="142" spans="2:76" x14ac:dyDescent="0.3">
      <c r="B142" s="36" t="s">
        <v>167</v>
      </c>
      <c r="C142" s="257"/>
      <c r="D142" s="257"/>
      <c r="E142" s="257"/>
      <c r="F142" s="257"/>
      <c r="G142" s="257"/>
      <c r="H142" s="257"/>
      <c r="I142" s="257"/>
      <c r="J142" s="257"/>
      <c r="K142" s="257"/>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row>
    <row r="143" spans="2:76" x14ac:dyDescent="0.3">
      <c r="B143" s="36" t="s">
        <v>168</v>
      </c>
      <c r="C143" s="257"/>
      <c r="D143" s="257"/>
      <c r="E143" s="257"/>
      <c r="F143" s="257"/>
      <c r="G143" s="257"/>
      <c r="H143" s="257"/>
      <c r="I143" s="257"/>
      <c r="J143" s="257"/>
      <c r="K143" s="257"/>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row>
    <row r="144" spans="2:76" x14ac:dyDescent="0.3">
      <c r="B144" s="36" t="s">
        <v>179</v>
      </c>
      <c r="C144" s="257"/>
      <c r="D144" s="257"/>
      <c r="E144" s="257"/>
      <c r="F144" s="257"/>
      <c r="G144" s="257"/>
      <c r="H144" s="257"/>
      <c r="I144" s="257"/>
      <c r="J144" s="257"/>
      <c r="K144" s="257"/>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row>
    <row r="145" spans="2:76" x14ac:dyDescent="0.3">
      <c r="B145" s="36" t="s">
        <v>180</v>
      </c>
      <c r="C145" s="257"/>
      <c r="D145" s="257"/>
      <c r="E145" s="257"/>
      <c r="F145" s="257"/>
      <c r="G145" s="257"/>
      <c r="H145" s="257"/>
      <c r="I145" s="257"/>
      <c r="J145" s="257"/>
      <c r="K145" s="257"/>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row>
    <row r="146" spans="2:76" x14ac:dyDescent="0.3">
      <c r="B146" s="36" t="s">
        <v>181</v>
      </c>
      <c r="C146" s="257"/>
      <c r="D146" s="257"/>
      <c r="E146" s="257"/>
      <c r="F146" s="257"/>
      <c r="G146" s="257"/>
      <c r="H146" s="257"/>
      <c r="I146" s="257"/>
      <c r="J146" s="257"/>
      <c r="K146" s="257"/>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row>
    <row r="147" spans="2:76" x14ac:dyDescent="0.3">
      <c r="B147" s="36" t="s">
        <v>182</v>
      </c>
      <c r="C147" s="257"/>
      <c r="D147" s="257"/>
      <c r="E147" s="257"/>
      <c r="F147" s="257"/>
      <c r="G147" s="257"/>
      <c r="H147" s="257"/>
      <c r="I147" s="257"/>
      <c r="J147" s="257"/>
      <c r="K147" s="257"/>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row>
    <row r="148" spans="2:76" x14ac:dyDescent="0.3">
      <c r="B148" s="65" t="s">
        <v>183</v>
      </c>
      <c r="C148" s="66">
        <f t="shared" ref="C148:K148" si="3">SUM(C142:C147)</f>
        <v>0</v>
      </c>
      <c r="D148" s="66">
        <f t="shared" si="3"/>
        <v>0</v>
      </c>
      <c r="E148" s="66">
        <f t="shared" si="3"/>
        <v>0</v>
      </c>
      <c r="F148" s="66">
        <f t="shared" si="3"/>
        <v>0</v>
      </c>
      <c r="G148" s="66">
        <f t="shared" si="3"/>
        <v>0</v>
      </c>
      <c r="H148" s="66">
        <f t="shared" si="3"/>
        <v>0</v>
      </c>
      <c r="I148" s="66">
        <f t="shared" si="3"/>
        <v>0</v>
      </c>
      <c r="J148" s="66">
        <f t="shared" si="3"/>
        <v>0</v>
      </c>
      <c r="K148" s="66">
        <f t="shared" si="3"/>
        <v>0</v>
      </c>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row>
    <row r="149" spans="2:76" s="5" customFormat="1" ht="12.75" customHeight="1" x14ac:dyDescent="0.3"/>
    <row r="150" spans="2:76" s="5" customFormat="1" ht="18" customHeight="1" x14ac:dyDescent="0.4">
      <c r="C150" s="1008" t="s">
        <v>184</v>
      </c>
      <c r="D150" s="1008"/>
      <c r="E150" s="1008"/>
      <c r="F150" s="1008"/>
    </row>
    <row r="151" spans="2:76" s="5" customFormat="1" ht="81" customHeight="1" x14ac:dyDescent="0.3">
      <c r="C151" s="389" t="s">
        <v>185</v>
      </c>
      <c r="D151" s="389" t="s">
        <v>186</v>
      </c>
      <c r="E151" s="389" t="s">
        <v>187</v>
      </c>
      <c r="F151" s="389" t="s">
        <v>188</v>
      </c>
    </row>
    <row r="152" spans="2:76" s="5" customFormat="1" x14ac:dyDescent="0.3">
      <c r="B152" s="36" t="s">
        <v>189</v>
      </c>
      <c r="C152" s="257"/>
      <c r="D152" s="257"/>
      <c r="E152" s="257"/>
      <c r="F152" s="257"/>
    </row>
    <row r="153" spans="2:76" s="5" customFormat="1" x14ac:dyDescent="0.3">
      <c r="B153" s="36" t="s">
        <v>190</v>
      </c>
      <c r="C153" s="257"/>
      <c r="D153" s="257"/>
      <c r="E153" s="257"/>
      <c r="F153" s="257"/>
    </row>
    <row r="154" spans="2:76" s="5" customFormat="1" x14ac:dyDescent="0.3">
      <c r="B154" s="36" t="s">
        <v>191</v>
      </c>
      <c r="C154" s="257"/>
      <c r="D154" s="257"/>
      <c r="E154" s="257"/>
      <c r="F154" s="257"/>
    </row>
    <row r="155" spans="2:76" s="5" customFormat="1" ht="15.75" customHeight="1" x14ac:dyDescent="0.3">
      <c r="B155" s="65" t="s">
        <v>192</v>
      </c>
      <c r="C155" s="66">
        <f>+SUM(C152:C154)</f>
        <v>0</v>
      </c>
      <c r="D155" s="66">
        <f t="shared" ref="D155:F155" si="4">+SUM(D152:D154)</f>
        <v>0</v>
      </c>
      <c r="E155" s="66">
        <f t="shared" si="4"/>
        <v>0</v>
      </c>
      <c r="F155" s="66">
        <f t="shared" si="4"/>
        <v>0</v>
      </c>
      <c r="G155" s="66">
        <f>SUM(C155:F155)</f>
        <v>0</v>
      </c>
    </row>
    <row r="156" spans="2:76" s="5" customFormat="1" x14ac:dyDescent="0.3"/>
    <row r="157" spans="2:76" s="5" customFormat="1" x14ac:dyDescent="0.3">
      <c r="B157" s="59" t="s">
        <v>193</v>
      </c>
      <c r="C157" s="60">
        <v>2021</v>
      </c>
      <c r="D157" s="12"/>
      <c r="E157" s="12"/>
    </row>
    <row r="158" spans="2:76" s="5" customFormat="1" x14ac:dyDescent="0.3">
      <c r="B158" s="35" t="s">
        <v>194</v>
      </c>
      <c r="C158" s="257"/>
      <c r="D158" s="12"/>
    </row>
    <row r="159" spans="2:76" s="5" customFormat="1" x14ac:dyDescent="0.3">
      <c r="B159" s="385" t="s">
        <v>195</v>
      </c>
      <c r="C159" s="59"/>
      <c r="D159" s="12"/>
    </row>
    <row r="160" spans="2:76" s="5" customFormat="1" ht="33" x14ac:dyDescent="0.3">
      <c r="B160" s="37" t="s">
        <v>196</v>
      </c>
      <c r="C160" s="257"/>
      <c r="D160" s="12"/>
      <c r="E160" s="99" t="s">
        <v>197</v>
      </c>
      <c r="F160" s="60">
        <v>2021</v>
      </c>
      <c r="G160" s="12"/>
    </row>
    <row r="161" spans="1:7" s="5" customFormat="1" ht="15" customHeight="1" x14ac:dyDescent="0.3">
      <c r="B161" s="35" t="s">
        <v>198</v>
      </c>
      <c r="C161" s="257"/>
      <c r="D161" s="12"/>
      <c r="E161" s="35" t="s">
        <v>199</v>
      </c>
      <c r="F161" s="257"/>
      <c r="G161" s="12"/>
    </row>
    <row r="162" spans="1:7" s="5" customFormat="1" ht="15" customHeight="1" x14ac:dyDescent="0.3">
      <c r="B162" s="35" t="s">
        <v>200</v>
      </c>
      <c r="C162" s="257"/>
      <c r="D162" s="12"/>
      <c r="E162" s="35" t="s">
        <v>201</v>
      </c>
      <c r="F162" s="257"/>
      <c r="G162" s="12"/>
    </row>
    <row r="163" spans="1:7" s="5" customFormat="1" ht="15" customHeight="1" x14ac:dyDescent="0.3">
      <c r="B163" s="35" t="s">
        <v>202</v>
      </c>
      <c r="C163" s="257"/>
      <c r="D163" s="12"/>
      <c r="E163" s="35" t="s">
        <v>203</v>
      </c>
      <c r="F163" s="257"/>
      <c r="G163" s="12"/>
    </row>
    <row r="164" spans="1:7" s="5" customFormat="1" ht="15" customHeight="1" x14ac:dyDescent="0.3">
      <c r="B164" s="35" t="s">
        <v>204</v>
      </c>
      <c r="C164" s="257"/>
      <c r="D164" s="12"/>
      <c r="E164" s="35" t="s">
        <v>205</v>
      </c>
      <c r="F164" s="257"/>
      <c r="G164" s="12"/>
    </row>
    <row r="165" spans="1:7" s="5" customFormat="1" ht="15" customHeight="1" x14ac:dyDescent="0.3">
      <c r="B165" s="35" t="s">
        <v>206</v>
      </c>
      <c r="C165" s="257"/>
      <c r="D165" s="12"/>
    </row>
    <row r="166" spans="1:7" s="5" customFormat="1" ht="15" customHeight="1" x14ac:dyDescent="0.3">
      <c r="B166" s="35" t="s">
        <v>207</v>
      </c>
      <c r="C166" s="257"/>
      <c r="D166" s="12"/>
    </row>
    <row r="167" spans="1:7" s="5" customFormat="1" ht="33" x14ac:dyDescent="0.3">
      <c r="B167" s="35" t="s">
        <v>208</v>
      </c>
      <c r="C167" s="257"/>
      <c r="D167" s="12"/>
      <c r="E167" s="12"/>
      <c r="F167" s="12"/>
      <c r="G167" s="12"/>
    </row>
    <row r="168" spans="1:7" s="5" customFormat="1" ht="15" customHeight="1" x14ac:dyDescent="0.3">
      <c r="B168" s="35" t="s">
        <v>209</v>
      </c>
      <c r="C168" s="257"/>
      <c r="D168" s="12"/>
      <c r="E168" s="12"/>
    </row>
    <row r="169" spans="1:7" s="5" customFormat="1" x14ac:dyDescent="0.3">
      <c r="B169" s="385"/>
      <c r="C169" s="59"/>
      <c r="D169" s="12"/>
    </row>
    <row r="170" spans="1:7" s="5" customFormat="1" ht="49.5" x14ac:dyDescent="0.3">
      <c r="B170" s="35" t="s">
        <v>210</v>
      </c>
      <c r="C170" s="257"/>
      <c r="D170" s="12"/>
    </row>
    <row r="171" spans="1:7" s="5" customFormat="1" ht="49.5" x14ac:dyDescent="0.3">
      <c r="A171" s="8"/>
      <c r="B171" s="527" t="s">
        <v>211</v>
      </c>
      <c r="C171" s="257"/>
      <c r="D171" s="12"/>
    </row>
    <row r="172" spans="1:7" s="5" customFormat="1" ht="66" x14ac:dyDescent="0.3">
      <c r="B172" s="35" t="s">
        <v>212</v>
      </c>
      <c r="C172" s="257"/>
      <c r="D172" s="12"/>
    </row>
    <row r="173" spans="1:7" s="5" customFormat="1" ht="15" customHeight="1" x14ac:dyDescent="0.3">
      <c r="B173" s="9"/>
      <c r="C173" s="14"/>
      <c r="D173" s="14"/>
      <c r="E173" s="12"/>
    </row>
    <row r="174" spans="1:7" s="5" customFormat="1" x14ac:dyDescent="0.3">
      <c r="B174" s="7" t="s">
        <v>213</v>
      </c>
      <c r="C174" s="14"/>
      <c r="D174" s="14"/>
      <c r="E174" s="12"/>
    </row>
    <row r="175" spans="1:7" s="5" customFormat="1" x14ac:dyDescent="0.3"/>
    <row r="176" spans="1:7" s="5" customFormat="1" x14ac:dyDescent="0.3">
      <c r="B176" s="59" t="s">
        <v>214</v>
      </c>
      <c r="C176" s="60">
        <v>2021</v>
      </c>
      <c r="D176" s="8"/>
    </row>
    <row r="177" spans="2:5" s="5" customFormat="1" ht="18.75" x14ac:dyDescent="0.35">
      <c r="B177" s="36" t="s">
        <v>215</v>
      </c>
      <c r="C177" s="257"/>
    </row>
    <row r="178" spans="2:5" s="5" customFormat="1" x14ac:dyDescent="0.3">
      <c r="B178" s="57" t="s">
        <v>216</v>
      </c>
      <c r="C178" s="257"/>
      <c r="D178" s="12"/>
    </row>
    <row r="179" spans="2:5" s="5" customFormat="1" x14ac:dyDescent="0.3">
      <c r="B179" s="57" t="s">
        <v>217</v>
      </c>
      <c r="C179" s="257"/>
      <c r="D179" s="12"/>
    </row>
    <row r="180" spans="2:5" s="5" customFormat="1" x14ac:dyDescent="0.3">
      <c r="B180" s="57" t="s">
        <v>218</v>
      </c>
      <c r="C180" s="257"/>
      <c r="D180" s="12"/>
    </row>
    <row r="181" spans="2:5" s="5" customFormat="1" x14ac:dyDescent="0.3">
      <c r="E181" s="9"/>
    </row>
    <row r="182" spans="2:5" s="5" customFormat="1" x14ac:dyDescent="0.3"/>
    <row r="183" spans="2:5" s="5" customFormat="1" x14ac:dyDescent="0.3"/>
    <row r="184" spans="2:5" s="5" customFormat="1" x14ac:dyDescent="0.3"/>
    <row r="185" spans="2:5" s="5" customFormat="1" x14ac:dyDescent="0.3"/>
    <row r="186" spans="2:5" s="5" customFormat="1" x14ac:dyDescent="0.3"/>
    <row r="187" spans="2:5" s="5" customFormat="1" x14ac:dyDescent="0.3"/>
    <row r="188" spans="2:5" s="5" customFormat="1" x14ac:dyDescent="0.3"/>
    <row r="189" spans="2:5" s="5" customFormat="1" x14ac:dyDescent="0.3"/>
    <row r="190" spans="2:5" s="5" customFormat="1" x14ac:dyDescent="0.3"/>
    <row r="191" spans="2:5" s="5" customFormat="1" x14ac:dyDescent="0.3"/>
    <row r="192" spans="2:5" s="5" customFormat="1" x14ac:dyDescent="0.3"/>
    <row r="193" s="5" customFormat="1" x14ac:dyDescent="0.3"/>
    <row r="194" s="5" customFormat="1" x14ac:dyDescent="0.3"/>
    <row r="195" s="5" customFormat="1" x14ac:dyDescent="0.3"/>
    <row r="196" s="5" customFormat="1" x14ac:dyDescent="0.3"/>
    <row r="197" s="5" customFormat="1" x14ac:dyDescent="0.3"/>
    <row r="198" s="5" customFormat="1" x14ac:dyDescent="0.3"/>
    <row r="199" s="5" customFormat="1" x14ac:dyDescent="0.3"/>
    <row r="200" s="5" customFormat="1" x14ac:dyDescent="0.3"/>
    <row r="201" s="5" customFormat="1" x14ac:dyDescent="0.3"/>
    <row r="202" s="5" customFormat="1" x14ac:dyDescent="0.3"/>
    <row r="203" s="5" customFormat="1" x14ac:dyDescent="0.3"/>
    <row r="204" s="5" customFormat="1" x14ac:dyDescent="0.3"/>
    <row r="205" s="5" customFormat="1" x14ac:dyDescent="0.3"/>
    <row r="206" s="5" customFormat="1" x14ac:dyDescent="0.3"/>
    <row r="207" s="5" customFormat="1" x14ac:dyDescent="0.3"/>
    <row r="208" s="5" customFormat="1" x14ac:dyDescent="0.3"/>
    <row r="209" s="5" customFormat="1" x14ac:dyDescent="0.3"/>
    <row r="210" s="5" customFormat="1" x14ac:dyDescent="0.3"/>
    <row r="211" s="5" customFormat="1" x14ac:dyDescent="0.3"/>
    <row r="212" s="5" customFormat="1" x14ac:dyDescent="0.3"/>
    <row r="213" s="5" customFormat="1" x14ac:dyDescent="0.3"/>
    <row r="214" s="5" customFormat="1" x14ac:dyDescent="0.3"/>
    <row r="215" s="5" customFormat="1" x14ac:dyDescent="0.3"/>
    <row r="216" s="5" customFormat="1" x14ac:dyDescent="0.3"/>
    <row r="217" s="5" customFormat="1" x14ac:dyDescent="0.3"/>
    <row r="218" s="5" customFormat="1" x14ac:dyDescent="0.3"/>
    <row r="219" s="5" customFormat="1" x14ac:dyDescent="0.3"/>
    <row r="220" s="5" customFormat="1" x14ac:dyDescent="0.3"/>
    <row r="221" s="5" customFormat="1" x14ac:dyDescent="0.3"/>
    <row r="222" s="5" customFormat="1" x14ac:dyDescent="0.3"/>
    <row r="223" s="5" customFormat="1" x14ac:dyDescent="0.3"/>
    <row r="224" s="5" customFormat="1" x14ac:dyDescent="0.3"/>
    <row r="225" s="5" customFormat="1" x14ac:dyDescent="0.3"/>
    <row r="226" s="5" customFormat="1" x14ac:dyDescent="0.3"/>
    <row r="227" s="5" customFormat="1" x14ac:dyDescent="0.3"/>
    <row r="228" s="5" customFormat="1" x14ac:dyDescent="0.3"/>
    <row r="229" s="5" customFormat="1" x14ac:dyDescent="0.3"/>
    <row r="230" s="5" customFormat="1" x14ac:dyDescent="0.3"/>
    <row r="231" s="5" customFormat="1" x14ac:dyDescent="0.3"/>
    <row r="232" s="5" customFormat="1" x14ac:dyDescent="0.3"/>
    <row r="233" s="5" customFormat="1" x14ac:dyDescent="0.3"/>
    <row r="234" s="5" customFormat="1" x14ac:dyDescent="0.3"/>
    <row r="235" s="5" customFormat="1" x14ac:dyDescent="0.3"/>
    <row r="236" s="5" customFormat="1" x14ac:dyDescent="0.3"/>
    <row r="237" s="5" customFormat="1" x14ac:dyDescent="0.3"/>
    <row r="238" s="5" customFormat="1" x14ac:dyDescent="0.3"/>
    <row r="239" s="5" customFormat="1" x14ac:dyDescent="0.3"/>
    <row r="240" s="5" customFormat="1" x14ac:dyDescent="0.3"/>
    <row r="241" s="5" customFormat="1" x14ac:dyDescent="0.3"/>
    <row r="242" s="5" customFormat="1" x14ac:dyDescent="0.3"/>
    <row r="243" s="5" customFormat="1" x14ac:dyDescent="0.3"/>
    <row r="244" s="5" customFormat="1" x14ac:dyDescent="0.3"/>
    <row r="245" s="5" customFormat="1" x14ac:dyDescent="0.3"/>
    <row r="246" s="5" customFormat="1" x14ac:dyDescent="0.3"/>
    <row r="247" s="5" customFormat="1" x14ac:dyDescent="0.3"/>
    <row r="248" s="5" customFormat="1" x14ac:dyDescent="0.3"/>
    <row r="249" s="5" customFormat="1" x14ac:dyDescent="0.3"/>
    <row r="250" s="5" customFormat="1" x14ac:dyDescent="0.3"/>
    <row r="251" s="5" customFormat="1" x14ac:dyDescent="0.3"/>
    <row r="252" s="5" customFormat="1" x14ac:dyDescent="0.3"/>
    <row r="253" s="5" customFormat="1" x14ac:dyDescent="0.3"/>
    <row r="254" s="5" customFormat="1" x14ac:dyDescent="0.3"/>
    <row r="255" s="5" customFormat="1" x14ac:dyDescent="0.3"/>
    <row r="256" s="5" customFormat="1" x14ac:dyDescent="0.3"/>
    <row r="257" s="5" customFormat="1" x14ac:dyDescent="0.3"/>
    <row r="258" s="5" customFormat="1" x14ac:dyDescent="0.3"/>
    <row r="259" s="5" customFormat="1" x14ac:dyDescent="0.3"/>
    <row r="260" s="5" customFormat="1" x14ac:dyDescent="0.3"/>
    <row r="261" s="5" customFormat="1" x14ac:dyDescent="0.3"/>
    <row r="262" s="5" customFormat="1" x14ac:dyDescent="0.3"/>
    <row r="263" s="5" customFormat="1" x14ac:dyDescent="0.3"/>
    <row r="264" s="5" customFormat="1" x14ac:dyDescent="0.3"/>
    <row r="265" s="5" customFormat="1" x14ac:dyDescent="0.3"/>
    <row r="266" s="5" customFormat="1" x14ac:dyDescent="0.3"/>
    <row r="267" s="5" customFormat="1" x14ac:dyDescent="0.3"/>
    <row r="268" s="5" customFormat="1" x14ac:dyDescent="0.3"/>
    <row r="269" s="5" customFormat="1" x14ac:dyDescent="0.3"/>
    <row r="270" s="5" customFormat="1" x14ac:dyDescent="0.3"/>
    <row r="271" s="5" customFormat="1" x14ac:dyDescent="0.3"/>
    <row r="272" s="5" customFormat="1" x14ac:dyDescent="0.3"/>
    <row r="273" s="5" customFormat="1" x14ac:dyDescent="0.3"/>
    <row r="274" s="5" customFormat="1" x14ac:dyDescent="0.3"/>
    <row r="275" s="5" customFormat="1" x14ac:dyDescent="0.3"/>
    <row r="276" s="5" customFormat="1" x14ac:dyDescent="0.3"/>
    <row r="277" s="5" customFormat="1" x14ac:dyDescent="0.3"/>
    <row r="278" s="5" customFormat="1" x14ac:dyDescent="0.3"/>
    <row r="279" s="5" customFormat="1" x14ac:dyDescent="0.3"/>
    <row r="280" s="5" customFormat="1" x14ac:dyDescent="0.3"/>
    <row r="281" s="5" customFormat="1" x14ac:dyDescent="0.3"/>
    <row r="282" s="5" customFormat="1" x14ac:dyDescent="0.3"/>
    <row r="283" s="5" customFormat="1" x14ac:dyDescent="0.3"/>
    <row r="284" s="5" customFormat="1" x14ac:dyDescent="0.3"/>
    <row r="285" s="5" customFormat="1" x14ac:dyDescent="0.3"/>
    <row r="286" s="5" customFormat="1" x14ac:dyDescent="0.3"/>
    <row r="287" s="5" customFormat="1" x14ac:dyDescent="0.3"/>
    <row r="288" s="5" customFormat="1" x14ac:dyDescent="0.3"/>
    <row r="289" s="5" customFormat="1" x14ac:dyDescent="0.3"/>
    <row r="290" s="5" customFormat="1" x14ac:dyDescent="0.3"/>
    <row r="291" s="5" customFormat="1" x14ac:dyDescent="0.3"/>
    <row r="292" s="5" customFormat="1" x14ac:dyDescent="0.3"/>
    <row r="293" s="5" customFormat="1" x14ac:dyDescent="0.3"/>
    <row r="294" s="5" customFormat="1" x14ac:dyDescent="0.3"/>
    <row r="295" s="5" customFormat="1" x14ac:dyDescent="0.3"/>
    <row r="296" s="5" customFormat="1" x14ac:dyDescent="0.3"/>
    <row r="297" s="5" customFormat="1" x14ac:dyDescent="0.3"/>
    <row r="298" s="5" customFormat="1" x14ac:dyDescent="0.3"/>
    <row r="299" s="5" customFormat="1" x14ac:dyDescent="0.3"/>
    <row r="300" s="5" customFormat="1" x14ac:dyDescent="0.3"/>
    <row r="301" s="5" customFormat="1" x14ac:dyDescent="0.3"/>
    <row r="302" s="5" customFormat="1" x14ac:dyDescent="0.3"/>
    <row r="303" s="5" customFormat="1" x14ac:dyDescent="0.3"/>
    <row r="304" s="5" customFormat="1" x14ac:dyDescent="0.3"/>
    <row r="305" s="5" customFormat="1" x14ac:dyDescent="0.3"/>
    <row r="306" s="5" customFormat="1" x14ac:dyDescent="0.3"/>
    <row r="307" s="5" customFormat="1" x14ac:dyDescent="0.3"/>
    <row r="308" s="5" customFormat="1" x14ac:dyDescent="0.3"/>
    <row r="309" s="5" customFormat="1" x14ac:dyDescent="0.3"/>
    <row r="310" s="5" customFormat="1" x14ac:dyDescent="0.3"/>
    <row r="311" s="5" customFormat="1" x14ac:dyDescent="0.3"/>
    <row r="312" s="5" customFormat="1" x14ac:dyDescent="0.3"/>
    <row r="313" s="5" customFormat="1" x14ac:dyDescent="0.3"/>
    <row r="314" s="5" customFormat="1" x14ac:dyDescent="0.3"/>
    <row r="315" s="5" customFormat="1" x14ac:dyDescent="0.3"/>
    <row r="316" s="5" customFormat="1" x14ac:dyDescent="0.3"/>
    <row r="317" s="5" customFormat="1" x14ac:dyDescent="0.3"/>
    <row r="318" s="5" customFormat="1" x14ac:dyDescent="0.3"/>
    <row r="319" s="5" customFormat="1" x14ac:dyDescent="0.3"/>
    <row r="320" s="5" customFormat="1" x14ac:dyDescent="0.3"/>
    <row r="321" s="5" customFormat="1" x14ac:dyDescent="0.3"/>
    <row r="322" s="5" customFormat="1" x14ac:dyDescent="0.3"/>
    <row r="323" s="5" customFormat="1" x14ac:dyDescent="0.3"/>
    <row r="324" s="5" customFormat="1" x14ac:dyDescent="0.3"/>
    <row r="325" s="5" customFormat="1" x14ac:dyDescent="0.3"/>
    <row r="326" s="5" customFormat="1" x14ac:dyDescent="0.3"/>
    <row r="327" s="5" customFormat="1" x14ac:dyDescent="0.3"/>
    <row r="328" s="5" customFormat="1" x14ac:dyDescent="0.3"/>
    <row r="329" s="5" customFormat="1" x14ac:dyDescent="0.3"/>
    <row r="330" s="5" customFormat="1" x14ac:dyDescent="0.3"/>
    <row r="331" s="5" customFormat="1" x14ac:dyDescent="0.3"/>
    <row r="332" s="5" customFormat="1" x14ac:dyDescent="0.3"/>
    <row r="333" s="5" customFormat="1" x14ac:dyDescent="0.3"/>
    <row r="334" s="5" customFormat="1" x14ac:dyDescent="0.3"/>
    <row r="335" s="5" customFormat="1" x14ac:dyDescent="0.3"/>
    <row r="336" s="5" customFormat="1" x14ac:dyDescent="0.3"/>
    <row r="337" s="5" customFormat="1" x14ac:dyDescent="0.3"/>
    <row r="338" s="5" customFormat="1" x14ac:dyDescent="0.3"/>
    <row r="339" s="5" customFormat="1" x14ac:dyDescent="0.3"/>
    <row r="340" s="5" customFormat="1" x14ac:dyDescent="0.3"/>
    <row r="341" s="5" customFormat="1" x14ac:dyDescent="0.3"/>
    <row r="342" s="5" customFormat="1" x14ac:dyDescent="0.3"/>
    <row r="343" s="5" customFormat="1" x14ac:dyDescent="0.3"/>
    <row r="344" s="5" customFormat="1" x14ac:dyDescent="0.3"/>
    <row r="345" s="5" customFormat="1" x14ac:dyDescent="0.3"/>
    <row r="346" s="5" customFormat="1" x14ac:dyDescent="0.3"/>
    <row r="347" s="5" customFormat="1" x14ac:dyDescent="0.3"/>
    <row r="348" s="5" customFormat="1" x14ac:dyDescent="0.3"/>
    <row r="349" s="5" customFormat="1" x14ac:dyDescent="0.3"/>
    <row r="350" s="5" customFormat="1" x14ac:dyDescent="0.3"/>
    <row r="351" s="5" customFormat="1" x14ac:dyDescent="0.3"/>
    <row r="352" s="5" customFormat="1" x14ac:dyDescent="0.3"/>
    <row r="353" s="5" customFormat="1" x14ac:dyDescent="0.3"/>
    <row r="354" s="5" customFormat="1" x14ac:dyDescent="0.3"/>
    <row r="355" s="5" customFormat="1" x14ac:dyDescent="0.3"/>
    <row r="356" s="5" customFormat="1" x14ac:dyDescent="0.3"/>
    <row r="357" s="5" customFormat="1" x14ac:dyDescent="0.3"/>
    <row r="358" s="5" customFormat="1" x14ac:dyDescent="0.3"/>
    <row r="359" s="5" customFormat="1" x14ac:dyDescent="0.3"/>
    <row r="360" s="5" customFormat="1" x14ac:dyDescent="0.3"/>
    <row r="361" s="5" customFormat="1" x14ac:dyDescent="0.3"/>
    <row r="362" s="5" customFormat="1" x14ac:dyDescent="0.3"/>
    <row r="363" s="5" customFormat="1" x14ac:dyDescent="0.3"/>
    <row r="364" s="5" customFormat="1" x14ac:dyDescent="0.3"/>
    <row r="365" s="5" customFormat="1" x14ac:dyDescent="0.3"/>
    <row r="366" s="5" customFormat="1" x14ac:dyDescent="0.3"/>
    <row r="367" s="5" customFormat="1" x14ac:dyDescent="0.3"/>
    <row r="368" s="5" customFormat="1" x14ac:dyDescent="0.3"/>
    <row r="369" s="5" customFormat="1" x14ac:dyDescent="0.3"/>
    <row r="370" s="5" customFormat="1" x14ac:dyDescent="0.3"/>
    <row r="371" s="5" customFormat="1" x14ac:dyDescent="0.3"/>
    <row r="372" s="5" customFormat="1" x14ac:dyDescent="0.3"/>
    <row r="373" s="5" customFormat="1" x14ac:dyDescent="0.3"/>
    <row r="374" s="5" customFormat="1" x14ac:dyDescent="0.3"/>
    <row r="375" s="5" customFormat="1" x14ac:dyDescent="0.3"/>
    <row r="376" s="5" customFormat="1" x14ac:dyDescent="0.3"/>
    <row r="377" s="5" customFormat="1" x14ac:dyDescent="0.3"/>
    <row r="378" s="5" customFormat="1" x14ac:dyDescent="0.3"/>
    <row r="379" s="5" customFormat="1" x14ac:dyDescent="0.3"/>
    <row r="380" s="5" customFormat="1" x14ac:dyDescent="0.3"/>
    <row r="381" s="5" customFormat="1" x14ac:dyDescent="0.3"/>
    <row r="382" s="5" customFormat="1" x14ac:dyDescent="0.3"/>
    <row r="383" s="5" customFormat="1" x14ac:dyDescent="0.3"/>
    <row r="384" s="5" customFormat="1" x14ac:dyDescent="0.3"/>
    <row r="385" s="5" customFormat="1" x14ac:dyDescent="0.3"/>
    <row r="386" s="5" customFormat="1" x14ac:dyDescent="0.3"/>
    <row r="387" s="5" customFormat="1" x14ac:dyDescent="0.3"/>
    <row r="388" s="5" customFormat="1" x14ac:dyDescent="0.3"/>
    <row r="389" s="5" customFormat="1" x14ac:dyDescent="0.3"/>
    <row r="390" s="5" customFormat="1" x14ac:dyDescent="0.3"/>
    <row r="391" s="5" customFormat="1" x14ac:dyDescent="0.3"/>
    <row r="392" s="5" customFormat="1" x14ac:dyDescent="0.3"/>
    <row r="393" s="5" customFormat="1" x14ac:dyDescent="0.3"/>
    <row r="394" s="5" customFormat="1" x14ac:dyDescent="0.3"/>
    <row r="395" s="5" customFormat="1" x14ac:dyDescent="0.3"/>
    <row r="396" s="5" customFormat="1" x14ac:dyDescent="0.3"/>
    <row r="397" s="5" customFormat="1" x14ac:dyDescent="0.3"/>
    <row r="398" s="5" customFormat="1" x14ac:dyDescent="0.3"/>
    <row r="399" s="5" customFormat="1" x14ac:dyDescent="0.3"/>
    <row r="400" s="5" customFormat="1" x14ac:dyDescent="0.3"/>
    <row r="401" s="5" customFormat="1" x14ac:dyDescent="0.3"/>
    <row r="402" s="5" customFormat="1" x14ac:dyDescent="0.3"/>
    <row r="403" s="5" customFormat="1" x14ac:dyDescent="0.3"/>
    <row r="404" s="5" customFormat="1" x14ac:dyDescent="0.3"/>
    <row r="405" s="5" customFormat="1" x14ac:dyDescent="0.3"/>
    <row r="406" s="5" customFormat="1" x14ac:dyDescent="0.3"/>
    <row r="407" s="5" customFormat="1" x14ac:dyDescent="0.3"/>
    <row r="408" s="5" customFormat="1" x14ac:dyDescent="0.3"/>
    <row r="409" s="5" customFormat="1" x14ac:dyDescent="0.3"/>
    <row r="410" s="5" customFormat="1" x14ac:dyDescent="0.3"/>
    <row r="411" s="5" customFormat="1" x14ac:dyDescent="0.3"/>
    <row r="412" s="5" customFormat="1" x14ac:dyDescent="0.3"/>
    <row r="413" s="5" customFormat="1" x14ac:dyDescent="0.3"/>
    <row r="414" s="5" customFormat="1" x14ac:dyDescent="0.3"/>
    <row r="415" s="5" customFormat="1" x14ac:dyDescent="0.3"/>
    <row r="416" s="5" customFormat="1" x14ac:dyDescent="0.3"/>
    <row r="417" s="5" customFormat="1" x14ac:dyDescent="0.3"/>
    <row r="418" s="5" customFormat="1" x14ac:dyDescent="0.3"/>
    <row r="419" s="5" customFormat="1" x14ac:dyDescent="0.3"/>
    <row r="420" s="5" customFormat="1" x14ac:dyDescent="0.3"/>
    <row r="421" s="5" customFormat="1" x14ac:dyDescent="0.3"/>
    <row r="422" s="5" customFormat="1" x14ac:dyDescent="0.3"/>
    <row r="423" s="5" customFormat="1" x14ac:dyDescent="0.3"/>
    <row r="424" s="5" customFormat="1" x14ac:dyDescent="0.3"/>
    <row r="425" s="5" customFormat="1" x14ac:dyDescent="0.3"/>
    <row r="426" s="5" customFormat="1" x14ac:dyDescent="0.3"/>
    <row r="427" s="5" customFormat="1" x14ac:dyDescent="0.3"/>
    <row r="428" s="5" customFormat="1" x14ac:dyDescent="0.3"/>
    <row r="429" s="5" customFormat="1" x14ac:dyDescent="0.3"/>
    <row r="430" s="5" customFormat="1" x14ac:dyDescent="0.3"/>
    <row r="431" s="5" customFormat="1" x14ac:dyDescent="0.3"/>
    <row r="432" s="5" customFormat="1" x14ac:dyDescent="0.3"/>
    <row r="433" s="5" customFormat="1" x14ac:dyDescent="0.3"/>
    <row r="434" s="5" customFormat="1" x14ac:dyDescent="0.3"/>
    <row r="435" s="5" customFormat="1" x14ac:dyDescent="0.3"/>
    <row r="436" s="5" customFormat="1" x14ac:dyDescent="0.3"/>
    <row r="437" s="5" customFormat="1" x14ac:dyDescent="0.3"/>
    <row r="438" s="5" customFormat="1" x14ac:dyDescent="0.3"/>
    <row r="439" s="5" customFormat="1" x14ac:dyDescent="0.3"/>
    <row r="440" s="5" customFormat="1" x14ac:dyDescent="0.3"/>
    <row r="441" s="5" customFormat="1" x14ac:dyDescent="0.3"/>
    <row r="442" s="5" customFormat="1" x14ac:dyDescent="0.3"/>
    <row r="443" s="5" customFormat="1" x14ac:dyDescent="0.3"/>
    <row r="444" s="5" customFormat="1" x14ac:dyDescent="0.3"/>
    <row r="445" s="5" customFormat="1" x14ac:dyDescent="0.3"/>
    <row r="446" s="5" customFormat="1" x14ac:dyDescent="0.3"/>
    <row r="447" s="5" customFormat="1" x14ac:dyDescent="0.3"/>
    <row r="448" s="5" customFormat="1" x14ac:dyDescent="0.3"/>
    <row r="449" s="5" customFormat="1" x14ac:dyDescent="0.3"/>
    <row r="450" s="5" customFormat="1" x14ac:dyDescent="0.3"/>
    <row r="451" s="5" customFormat="1" x14ac:dyDescent="0.3"/>
    <row r="452" s="5" customFormat="1" x14ac:dyDescent="0.3"/>
    <row r="453" s="5" customFormat="1" x14ac:dyDescent="0.3"/>
    <row r="454" s="5" customFormat="1" x14ac:dyDescent="0.3"/>
    <row r="455" s="5" customFormat="1" x14ac:dyDescent="0.3"/>
    <row r="456" s="5" customFormat="1" x14ac:dyDescent="0.3"/>
    <row r="457" s="5" customFormat="1" x14ac:dyDescent="0.3"/>
    <row r="458" s="5" customFormat="1" x14ac:dyDescent="0.3"/>
    <row r="459" s="5" customFormat="1" x14ac:dyDescent="0.3"/>
    <row r="460" s="5" customFormat="1" x14ac:dyDescent="0.3"/>
    <row r="461" s="5" customFormat="1" x14ac:dyDescent="0.3"/>
    <row r="462" s="5" customFormat="1" x14ac:dyDescent="0.3"/>
    <row r="463" s="5" customFormat="1" x14ac:dyDescent="0.3"/>
    <row r="464" s="5" customFormat="1" x14ac:dyDescent="0.3"/>
    <row r="465" s="5" customFormat="1" x14ac:dyDescent="0.3"/>
    <row r="466" s="5" customFormat="1" x14ac:dyDescent="0.3"/>
    <row r="467" s="5" customFormat="1" x14ac:dyDescent="0.3"/>
    <row r="468" s="5" customFormat="1" x14ac:dyDescent="0.3"/>
    <row r="469" s="5" customFormat="1" x14ac:dyDescent="0.3"/>
    <row r="470" s="5" customFormat="1" x14ac:dyDescent="0.3"/>
    <row r="471" s="5" customFormat="1" x14ac:dyDescent="0.3"/>
    <row r="472" s="5" customFormat="1" x14ac:dyDescent="0.3"/>
    <row r="473" s="5" customFormat="1" x14ac:dyDescent="0.3"/>
    <row r="474" s="5" customFormat="1" x14ac:dyDescent="0.3"/>
    <row r="475" s="5" customFormat="1" x14ac:dyDescent="0.3"/>
    <row r="476" s="5" customFormat="1" x14ac:dyDescent="0.3"/>
    <row r="477" s="5" customFormat="1" x14ac:dyDescent="0.3"/>
    <row r="478" s="5" customFormat="1" x14ac:dyDescent="0.3"/>
    <row r="479" s="5" customFormat="1" x14ac:dyDescent="0.3"/>
    <row r="480" s="5" customFormat="1" x14ac:dyDescent="0.3"/>
    <row r="481" s="5" customFormat="1" x14ac:dyDescent="0.3"/>
    <row r="482" s="5" customFormat="1" x14ac:dyDescent="0.3"/>
    <row r="483" s="5" customFormat="1" x14ac:dyDescent="0.3"/>
    <row r="484" s="5" customFormat="1" x14ac:dyDescent="0.3"/>
    <row r="485" s="5" customFormat="1" x14ac:dyDescent="0.3"/>
    <row r="486" s="5" customFormat="1" x14ac:dyDescent="0.3"/>
    <row r="487" s="5" customFormat="1" x14ac:dyDescent="0.3"/>
    <row r="488" s="5" customFormat="1" x14ac:dyDescent="0.3"/>
    <row r="489" s="5" customFormat="1" x14ac:dyDescent="0.3"/>
    <row r="490" s="5" customFormat="1" x14ac:dyDescent="0.3"/>
    <row r="491" s="5" customFormat="1" x14ac:dyDescent="0.3"/>
    <row r="492" s="5" customFormat="1" x14ac:dyDescent="0.3"/>
    <row r="493" s="5" customFormat="1" x14ac:dyDescent="0.3"/>
    <row r="494" s="5" customFormat="1" x14ac:dyDescent="0.3"/>
    <row r="495" s="5" customFormat="1" x14ac:dyDescent="0.3"/>
    <row r="496" s="5" customFormat="1" x14ac:dyDescent="0.3"/>
    <row r="497" s="5" customFormat="1" x14ac:dyDescent="0.3"/>
    <row r="498" s="5" customFormat="1" x14ac:dyDescent="0.3"/>
    <row r="499" s="5" customFormat="1" x14ac:dyDescent="0.3"/>
    <row r="500" s="5" customFormat="1" x14ac:dyDescent="0.3"/>
    <row r="501" s="5" customFormat="1" x14ac:dyDescent="0.3"/>
    <row r="502" s="5" customFormat="1" x14ac:dyDescent="0.3"/>
    <row r="503" s="5" customFormat="1" x14ac:dyDescent="0.3"/>
    <row r="504" s="5" customFormat="1" x14ac:dyDescent="0.3"/>
    <row r="505" s="5" customFormat="1" x14ac:dyDescent="0.3"/>
    <row r="506" s="5" customFormat="1" x14ac:dyDescent="0.3"/>
    <row r="507" s="5" customFormat="1" x14ac:dyDescent="0.3"/>
    <row r="508" s="5" customFormat="1" x14ac:dyDescent="0.3"/>
    <row r="509" s="5" customFormat="1" x14ac:dyDescent="0.3"/>
    <row r="510" s="5" customFormat="1" x14ac:dyDescent="0.3"/>
    <row r="511" s="5" customFormat="1" x14ac:dyDescent="0.3"/>
    <row r="512" s="5" customFormat="1" x14ac:dyDescent="0.3"/>
    <row r="513" s="5" customFormat="1" x14ac:dyDescent="0.3"/>
    <row r="514" s="5" customFormat="1" x14ac:dyDescent="0.3"/>
    <row r="515" s="5" customFormat="1" x14ac:dyDescent="0.3"/>
    <row r="516" s="5" customFormat="1" x14ac:dyDescent="0.3"/>
    <row r="517" s="5" customFormat="1" x14ac:dyDescent="0.3"/>
    <row r="518" s="5" customFormat="1" x14ac:dyDescent="0.3"/>
    <row r="519" s="5" customFormat="1" x14ac:dyDescent="0.3"/>
    <row r="520" s="5" customFormat="1" x14ac:dyDescent="0.3"/>
    <row r="521" s="5" customFormat="1" x14ac:dyDescent="0.3"/>
    <row r="522" s="5" customFormat="1" x14ac:dyDescent="0.3"/>
    <row r="523" s="5" customFormat="1" x14ac:dyDescent="0.3"/>
    <row r="524" s="5" customFormat="1" x14ac:dyDescent="0.3"/>
    <row r="525" s="5" customFormat="1" x14ac:dyDescent="0.3"/>
    <row r="526" s="5" customFormat="1" x14ac:dyDescent="0.3"/>
    <row r="527" s="5" customFormat="1" x14ac:dyDescent="0.3"/>
    <row r="528" s="5" customFormat="1" x14ac:dyDescent="0.3"/>
    <row r="529" s="5" customFormat="1" x14ac:dyDescent="0.3"/>
    <row r="530" s="5" customFormat="1" x14ac:dyDescent="0.3"/>
    <row r="531" s="5" customFormat="1" x14ac:dyDescent="0.3"/>
    <row r="532" s="5" customFormat="1" x14ac:dyDescent="0.3"/>
    <row r="533" s="5" customFormat="1" x14ac:dyDescent="0.3"/>
    <row r="534" s="5" customFormat="1" x14ac:dyDescent="0.3"/>
    <row r="535" s="5" customFormat="1" x14ac:dyDescent="0.3"/>
    <row r="536" s="5" customFormat="1" x14ac:dyDescent="0.3"/>
    <row r="537" s="5" customFormat="1" x14ac:dyDescent="0.3"/>
    <row r="538" s="5" customFormat="1" x14ac:dyDescent="0.3"/>
    <row r="539" s="5" customFormat="1" x14ac:dyDescent="0.3"/>
    <row r="540" s="5" customFormat="1" x14ac:dyDescent="0.3"/>
    <row r="541" s="5" customFormat="1" x14ac:dyDescent="0.3"/>
    <row r="542" s="5" customFormat="1" x14ac:dyDescent="0.3"/>
    <row r="543" s="5" customFormat="1" x14ac:dyDescent="0.3"/>
    <row r="544" s="5" customFormat="1" x14ac:dyDescent="0.3"/>
    <row r="545" s="5" customFormat="1" x14ac:dyDescent="0.3"/>
    <row r="546" s="5" customFormat="1" x14ac:dyDescent="0.3"/>
    <row r="547" s="5" customFormat="1" x14ac:dyDescent="0.3"/>
    <row r="548" s="5" customFormat="1" x14ac:dyDescent="0.3"/>
    <row r="549" s="5" customFormat="1" x14ac:dyDescent="0.3"/>
    <row r="550" s="5" customFormat="1" x14ac:dyDescent="0.3"/>
    <row r="551" s="5" customFormat="1" x14ac:dyDescent="0.3"/>
    <row r="552" s="5" customFormat="1" x14ac:dyDescent="0.3"/>
    <row r="553" s="5" customFormat="1" x14ac:dyDescent="0.3"/>
    <row r="554" s="5" customFormat="1" x14ac:dyDescent="0.3"/>
    <row r="555" s="5" customFormat="1" x14ac:dyDescent="0.3"/>
    <row r="556" s="5" customFormat="1" x14ac:dyDescent="0.3"/>
    <row r="557" s="5" customFormat="1" x14ac:dyDescent="0.3"/>
    <row r="558" s="5" customFormat="1" x14ac:dyDescent="0.3"/>
    <row r="559" s="5" customFormat="1" x14ac:dyDescent="0.3"/>
    <row r="560" s="5" customFormat="1" x14ac:dyDescent="0.3"/>
    <row r="561" s="5" customFormat="1" x14ac:dyDescent="0.3"/>
    <row r="562" s="5" customFormat="1" x14ac:dyDescent="0.3"/>
    <row r="563" s="5" customFormat="1" x14ac:dyDescent="0.3"/>
    <row r="564" s="5" customFormat="1" x14ac:dyDescent="0.3"/>
    <row r="565" s="5" customFormat="1" x14ac:dyDescent="0.3"/>
    <row r="566" s="5" customFormat="1" x14ac:dyDescent="0.3"/>
    <row r="567" s="5" customFormat="1" x14ac:dyDescent="0.3"/>
    <row r="568" s="5" customFormat="1" x14ac:dyDescent="0.3"/>
    <row r="569" s="5" customFormat="1" x14ac:dyDescent="0.3"/>
    <row r="570" s="5" customFormat="1" x14ac:dyDescent="0.3"/>
    <row r="571" s="5" customFormat="1" x14ac:dyDescent="0.3"/>
    <row r="572" s="5" customFormat="1" x14ac:dyDescent="0.3"/>
    <row r="573" s="5" customFormat="1" x14ac:dyDescent="0.3"/>
    <row r="574" s="5" customFormat="1" x14ac:dyDescent="0.3"/>
    <row r="575" s="5" customFormat="1" x14ac:dyDescent="0.3"/>
    <row r="576" s="5" customFormat="1" x14ac:dyDescent="0.3"/>
    <row r="577" s="5" customFormat="1" x14ac:dyDescent="0.3"/>
    <row r="578" s="5" customFormat="1" x14ac:dyDescent="0.3"/>
    <row r="579" s="5" customFormat="1" x14ac:dyDescent="0.3"/>
    <row r="580" s="5" customFormat="1" x14ac:dyDescent="0.3"/>
    <row r="581" s="5" customFormat="1" x14ac:dyDescent="0.3"/>
    <row r="582" s="5" customFormat="1" x14ac:dyDescent="0.3"/>
    <row r="583" s="5" customFormat="1" x14ac:dyDescent="0.3"/>
    <row r="584" s="5" customFormat="1" x14ac:dyDescent="0.3"/>
    <row r="585" s="5" customFormat="1" x14ac:dyDescent="0.3"/>
    <row r="586" s="5" customFormat="1" x14ac:dyDescent="0.3"/>
    <row r="587" s="5" customFormat="1" x14ac:dyDescent="0.3"/>
    <row r="588" s="5" customFormat="1" x14ac:dyDescent="0.3"/>
    <row r="589" s="5" customFormat="1" x14ac:dyDescent="0.3"/>
    <row r="590" s="5" customFormat="1" x14ac:dyDescent="0.3"/>
    <row r="591" s="5" customFormat="1" x14ac:dyDescent="0.3"/>
    <row r="592" s="5" customFormat="1" x14ac:dyDescent="0.3"/>
    <row r="593" s="5" customFormat="1" x14ac:dyDescent="0.3"/>
    <row r="594" s="5" customFormat="1" x14ac:dyDescent="0.3"/>
    <row r="595" s="5" customFormat="1" x14ac:dyDescent="0.3"/>
    <row r="596" s="5" customFormat="1" x14ac:dyDescent="0.3"/>
    <row r="597" s="5" customFormat="1" x14ac:dyDescent="0.3"/>
    <row r="598" s="5" customFormat="1" x14ac:dyDescent="0.3"/>
    <row r="599" s="5" customFormat="1" x14ac:dyDescent="0.3"/>
    <row r="600" s="5" customFormat="1" x14ac:dyDescent="0.3"/>
    <row r="601" s="5" customFormat="1" x14ac:dyDescent="0.3"/>
    <row r="602" s="5" customFormat="1" x14ac:dyDescent="0.3"/>
    <row r="603" s="5" customFormat="1" x14ac:dyDescent="0.3"/>
    <row r="604" s="5" customFormat="1" x14ac:dyDescent="0.3"/>
    <row r="605" s="5" customFormat="1" x14ac:dyDescent="0.3"/>
    <row r="606" s="5" customFormat="1" x14ac:dyDescent="0.3"/>
    <row r="607" s="5" customFormat="1" x14ac:dyDescent="0.3"/>
    <row r="608" s="5" customFormat="1" x14ac:dyDescent="0.3"/>
    <row r="609" s="5" customFormat="1" x14ac:dyDescent="0.3"/>
    <row r="610" s="5" customFormat="1" x14ac:dyDescent="0.3"/>
    <row r="611" s="5" customFormat="1" x14ac:dyDescent="0.3"/>
    <row r="612" s="5" customFormat="1" x14ac:dyDescent="0.3"/>
    <row r="613" s="5" customFormat="1" x14ac:dyDescent="0.3"/>
    <row r="614" s="5" customFormat="1" x14ac:dyDescent="0.3"/>
    <row r="615" s="5" customFormat="1" x14ac:dyDescent="0.3"/>
    <row r="616" s="5" customFormat="1" x14ac:dyDescent="0.3"/>
    <row r="617" s="5" customFormat="1" x14ac:dyDescent="0.3"/>
    <row r="618" s="5" customFormat="1" x14ac:dyDescent="0.3"/>
    <row r="619" s="5" customFormat="1" x14ac:dyDescent="0.3"/>
    <row r="620" s="5" customFormat="1" x14ac:dyDescent="0.3"/>
    <row r="621" s="5" customFormat="1" x14ac:dyDescent="0.3"/>
    <row r="622" s="5" customFormat="1" x14ac:dyDescent="0.3"/>
    <row r="623" s="5" customFormat="1" x14ac:dyDescent="0.3"/>
    <row r="624" s="5" customFormat="1" x14ac:dyDescent="0.3"/>
    <row r="625" s="5" customFormat="1" x14ac:dyDescent="0.3"/>
    <row r="626" s="5" customFormat="1" x14ac:dyDescent="0.3"/>
    <row r="627" s="5" customFormat="1" x14ac:dyDescent="0.3"/>
    <row r="628" s="5" customFormat="1" x14ac:dyDescent="0.3"/>
    <row r="629" s="5" customFormat="1" x14ac:dyDescent="0.3"/>
    <row r="630" s="5" customFormat="1" x14ac:dyDescent="0.3"/>
    <row r="631" s="5" customFormat="1" x14ac:dyDescent="0.3"/>
    <row r="632" s="5" customFormat="1" x14ac:dyDescent="0.3"/>
    <row r="633" s="5" customFormat="1" x14ac:dyDescent="0.3"/>
    <row r="634" s="5" customFormat="1" x14ac:dyDescent="0.3"/>
    <row r="635" s="5" customFormat="1" x14ac:dyDescent="0.3"/>
    <row r="636" s="5" customFormat="1" x14ac:dyDescent="0.3"/>
    <row r="637" s="5" customFormat="1" x14ac:dyDescent="0.3"/>
    <row r="638" s="5" customFormat="1" x14ac:dyDescent="0.3"/>
    <row r="639" s="5" customFormat="1" x14ac:dyDescent="0.3"/>
    <row r="640" s="5" customFormat="1" x14ac:dyDescent="0.3"/>
    <row r="641" s="5" customFormat="1" x14ac:dyDescent="0.3"/>
    <row r="642" s="5" customFormat="1" x14ac:dyDescent="0.3"/>
    <row r="643" s="5" customFormat="1" x14ac:dyDescent="0.3"/>
    <row r="644" s="5" customFormat="1" x14ac:dyDescent="0.3"/>
    <row r="645" s="5" customFormat="1" x14ac:dyDescent="0.3"/>
    <row r="646" s="5" customFormat="1" x14ac:dyDescent="0.3"/>
    <row r="647" s="5" customFormat="1" x14ac:dyDescent="0.3"/>
    <row r="648" s="5" customFormat="1" x14ac:dyDescent="0.3"/>
    <row r="649" s="5" customFormat="1" x14ac:dyDescent="0.3"/>
    <row r="650" s="5" customFormat="1" x14ac:dyDescent="0.3"/>
    <row r="651" s="5" customFormat="1" x14ac:dyDescent="0.3"/>
    <row r="652" s="5" customFormat="1" x14ac:dyDescent="0.3"/>
    <row r="653" s="5" customFormat="1" x14ac:dyDescent="0.3"/>
    <row r="654" s="5" customFormat="1" x14ac:dyDescent="0.3"/>
    <row r="655" s="5" customFormat="1" x14ac:dyDescent="0.3"/>
    <row r="656" s="5" customFormat="1" x14ac:dyDescent="0.3"/>
    <row r="657" s="5" customFormat="1" x14ac:dyDescent="0.3"/>
    <row r="658" s="5" customFormat="1" x14ac:dyDescent="0.3"/>
    <row r="659" s="5" customFormat="1" x14ac:dyDescent="0.3"/>
    <row r="660" s="5" customFormat="1" x14ac:dyDescent="0.3"/>
    <row r="661" s="5" customFormat="1" x14ac:dyDescent="0.3"/>
    <row r="662" s="5" customFormat="1" x14ac:dyDescent="0.3"/>
    <row r="663" s="5" customFormat="1" x14ac:dyDescent="0.3"/>
    <row r="664" s="5" customFormat="1" x14ac:dyDescent="0.3"/>
    <row r="665" s="5" customFormat="1" x14ac:dyDescent="0.3"/>
    <row r="666" s="5" customFormat="1" x14ac:dyDescent="0.3"/>
    <row r="667" s="5" customFormat="1" x14ac:dyDescent="0.3"/>
    <row r="668" s="5" customFormat="1" x14ac:dyDescent="0.3"/>
    <row r="669" s="5" customFormat="1" x14ac:dyDescent="0.3"/>
    <row r="670" s="5" customFormat="1" x14ac:dyDescent="0.3"/>
    <row r="671" s="5" customFormat="1" x14ac:dyDescent="0.3"/>
    <row r="672" s="5" customFormat="1" x14ac:dyDescent="0.3"/>
    <row r="673" s="5" customFormat="1" x14ac:dyDescent="0.3"/>
    <row r="674" s="5" customFormat="1" x14ac:dyDescent="0.3"/>
    <row r="675" s="5" customFormat="1" x14ac:dyDescent="0.3"/>
    <row r="676" s="5" customFormat="1" x14ac:dyDescent="0.3"/>
    <row r="677" s="5" customFormat="1" x14ac:dyDescent="0.3"/>
    <row r="678" s="5" customFormat="1" x14ac:dyDescent="0.3"/>
    <row r="679" s="5" customFormat="1" x14ac:dyDescent="0.3"/>
    <row r="680" s="5" customFormat="1" x14ac:dyDescent="0.3"/>
    <row r="681" s="5" customFormat="1" x14ac:dyDescent="0.3"/>
    <row r="682" s="5" customFormat="1" x14ac:dyDescent="0.3"/>
    <row r="683" s="5" customFormat="1" x14ac:dyDescent="0.3"/>
    <row r="684" s="5" customFormat="1" x14ac:dyDescent="0.3"/>
    <row r="685" s="5" customFormat="1" x14ac:dyDescent="0.3"/>
    <row r="686" s="5" customFormat="1" x14ac:dyDescent="0.3"/>
    <row r="687" s="5" customFormat="1" x14ac:dyDescent="0.3"/>
    <row r="688" s="5" customFormat="1" x14ac:dyDescent="0.3"/>
    <row r="689" s="5" customFormat="1" x14ac:dyDescent="0.3"/>
    <row r="690" s="5" customFormat="1" x14ac:dyDescent="0.3"/>
    <row r="691" s="5" customFormat="1" x14ac:dyDescent="0.3"/>
    <row r="692" s="5" customFormat="1" x14ac:dyDescent="0.3"/>
    <row r="693" s="5" customFormat="1" x14ac:dyDescent="0.3"/>
    <row r="694" s="5" customFormat="1" x14ac:dyDescent="0.3"/>
    <row r="695" s="5" customFormat="1" x14ac:dyDescent="0.3"/>
    <row r="696" s="5" customFormat="1" x14ac:dyDescent="0.3"/>
    <row r="697" s="5" customFormat="1" x14ac:dyDescent="0.3"/>
    <row r="698" s="5" customFormat="1" x14ac:dyDescent="0.3"/>
    <row r="699" s="5" customFormat="1" x14ac:dyDescent="0.3"/>
    <row r="700" s="5" customFormat="1" x14ac:dyDescent="0.3"/>
    <row r="701" s="5" customFormat="1" x14ac:dyDescent="0.3"/>
    <row r="702" s="5" customFormat="1" x14ac:dyDescent="0.3"/>
    <row r="703" s="5" customFormat="1" x14ac:dyDescent="0.3"/>
    <row r="704" s="5" customFormat="1" x14ac:dyDescent="0.3"/>
    <row r="705" s="5" customFormat="1" x14ac:dyDescent="0.3"/>
    <row r="706" s="5" customFormat="1" x14ac:dyDescent="0.3"/>
    <row r="707" s="5" customFormat="1" x14ac:dyDescent="0.3"/>
    <row r="708" s="5" customFormat="1" x14ac:dyDescent="0.3"/>
    <row r="709" s="5" customFormat="1" x14ac:dyDescent="0.3"/>
    <row r="710" s="5" customFormat="1" x14ac:dyDescent="0.3"/>
    <row r="711" s="5" customFormat="1" x14ac:dyDescent="0.3"/>
    <row r="712" s="5" customFormat="1" x14ac:dyDescent="0.3"/>
    <row r="713" s="5" customFormat="1" x14ac:dyDescent="0.3"/>
    <row r="714" s="5" customFormat="1" x14ac:dyDescent="0.3"/>
    <row r="715" s="5" customFormat="1" x14ac:dyDescent="0.3"/>
    <row r="716" s="5" customFormat="1" x14ac:dyDescent="0.3"/>
    <row r="717" s="5" customFormat="1" x14ac:dyDescent="0.3"/>
    <row r="718" s="5" customFormat="1" x14ac:dyDescent="0.3"/>
    <row r="719" s="5" customFormat="1" x14ac:dyDescent="0.3"/>
    <row r="720" s="5" customFormat="1" x14ac:dyDescent="0.3"/>
    <row r="721" s="5" customFormat="1" x14ac:dyDescent="0.3"/>
    <row r="722" s="5" customFormat="1" x14ac:dyDescent="0.3"/>
    <row r="723" s="5" customFormat="1" x14ac:dyDescent="0.3"/>
    <row r="724" s="5" customFormat="1" x14ac:dyDescent="0.3"/>
    <row r="725" s="5" customFormat="1" x14ac:dyDescent="0.3"/>
    <row r="726" s="5" customFormat="1" x14ac:dyDescent="0.3"/>
    <row r="727" s="5" customFormat="1" x14ac:dyDescent="0.3"/>
    <row r="728" s="5" customFormat="1" x14ac:dyDescent="0.3"/>
    <row r="729" s="5" customFormat="1" x14ac:dyDescent="0.3"/>
    <row r="730" s="5" customFormat="1" x14ac:dyDescent="0.3"/>
    <row r="731" s="5" customFormat="1" x14ac:dyDescent="0.3"/>
    <row r="732" s="5" customFormat="1" x14ac:dyDescent="0.3"/>
    <row r="733" s="5" customFormat="1" x14ac:dyDescent="0.3"/>
    <row r="734" s="5" customFormat="1" x14ac:dyDescent="0.3"/>
    <row r="735" s="5" customFormat="1" x14ac:dyDescent="0.3"/>
    <row r="736" s="5" customFormat="1" x14ac:dyDescent="0.3"/>
    <row r="737" s="5" customFormat="1" x14ac:dyDescent="0.3"/>
    <row r="738" s="5" customFormat="1" x14ac:dyDescent="0.3"/>
    <row r="739" s="5" customFormat="1" x14ac:dyDescent="0.3"/>
    <row r="740" s="5" customFormat="1" x14ac:dyDescent="0.3"/>
    <row r="741" s="5" customFormat="1" x14ac:dyDescent="0.3"/>
    <row r="742" s="5" customFormat="1" x14ac:dyDescent="0.3"/>
    <row r="743" s="5" customFormat="1" x14ac:dyDescent="0.3"/>
    <row r="744" s="5" customFormat="1" x14ac:dyDescent="0.3"/>
    <row r="745" s="5" customFormat="1" x14ac:dyDescent="0.3"/>
    <row r="746" s="5" customFormat="1" x14ac:dyDescent="0.3"/>
    <row r="747" s="5" customFormat="1" x14ac:dyDescent="0.3"/>
    <row r="748" s="5" customFormat="1" x14ac:dyDescent="0.3"/>
    <row r="749" s="5" customFormat="1" x14ac:dyDescent="0.3"/>
    <row r="750" s="5" customFormat="1" x14ac:dyDescent="0.3"/>
    <row r="751" s="5" customFormat="1" x14ac:dyDescent="0.3"/>
    <row r="752" s="5" customFormat="1" x14ac:dyDescent="0.3"/>
    <row r="753" s="5" customFormat="1" x14ac:dyDescent="0.3"/>
    <row r="754" s="5" customFormat="1" x14ac:dyDescent="0.3"/>
    <row r="755" s="5" customFormat="1" x14ac:dyDescent="0.3"/>
    <row r="756" s="5" customFormat="1" x14ac:dyDescent="0.3"/>
    <row r="757" s="5" customFormat="1" x14ac:dyDescent="0.3"/>
    <row r="758" s="5" customFormat="1" x14ac:dyDescent="0.3"/>
    <row r="759" s="5" customFormat="1" x14ac:dyDescent="0.3"/>
    <row r="760" s="5" customFormat="1" x14ac:dyDescent="0.3"/>
    <row r="761" s="5" customFormat="1" x14ac:dyDescent="0.3"/>
    <row r="762" s="5" customFormat="1" x14ac:dyDescent="0.3"/>
    <row r="763" s="5" customFormat="1" x14ac:dyDescent="0.3"/>
    <row r="764" s="5" customFormat="1" x14ac:dyDescent="0.3"/>
    <row r="765" s="5" customFormat="1" x14ac:dyDescent="0.3"/>
    <row r="766" s="5" customFormat="1" x14ac:dyDescent="0.3"/>
    <row r="767" s="5" customFormat="1" x14ac:dyDescent="0.3"/>
    <row r="768" s="5" customFormat="1" x14ac:dyDescent="0.3"/>
    <row r="769" s="5" customFormat="1" x14ac:dyDescent="0.3"/>
    <row r="770" s="5" customFormat="1" x14ac:dyDescent="0.3"/>
    <row r="771" s="5" customFormat="1" x14ac:dyDescent="0.3"/>
    <row r="772" s="5" customFormat="1" x14ac:dyDescent="0.3"/>
    <row r="773" s="5" customFormat="1" x14ac:dyDescent="0.3"/>
    <row r="774" s="5" customFormat="1" x14ac:dyDescent="0.3"/>
    <row r="775" s="5" customFormat="1" x14ac:dyDescent="0.3"/>
    <row r="776" s="5" customFormat="1" x14ac:dyDescent="0.3"/>
    <row r="777" s="5" customFormat="1" x14ac:dyDescent="0.3"/>
    <row r="778" s="5" customFormat="1" x14ac:dyDescent="0.3"/>
    <row r="779" s="5" customFormat="1" x14ac:dyDescent="0.3"/>
    <row r="780" s="5" customFormat="1" x14ac:dyDescent="0.3"/>
    <row r="781" s="5" customFormat="1" x14ac:dyDescent="0.3"/>
    <row r="782" s="5" customFormat="1" x14ac:dyDescent="0.3"/>
    <row r="783" s="5" customFormat="1" x14ac:dyDescent="0.3"/>
    <row r="784" s="5" customFormat="1" x14ac:dyDescent="0.3"/>
    <row r="785" s="5" customFormat="1" x14ac:dyDescent="0.3"/>
    <row r="786" s="5" customFormat="1" x14ac:dyDescent="0.3"/>
    <row r="787" s="5" customFormat="1" x14ac:dyDescent="0.3"/>
    <row r="788" s="5" customFormat="1" x14ac:dyDescent="0.3"/>
    <row r="789" s="5" customFormat="1" x14ac:dyDescent="0.3"/>
    <row r="790" s="5" customFormat="1" x14ac:dyDescent="0.3"/>
    <row r="791" s="5" customFormat="1" x14ac:dyDescent="0.3"/>
    <row r="792" s="5" customFormat="1" x14ac:dyDescent="0.3"/>
    <row r="793" s="5" customFormat="1" x14ac:dyDescent="0.3"/>
    <row r="794" s="5" customFormat="1" x14ac:dyDescent="0.3"/>
    <row r="795" s="5" customFormat="1" x14ac:dyDescent="0.3"/>
    <row r="796" s="5" customFormat="1" x14ac:dyDescent="0.3"/>
    <row r="797" s="5" customFormat="1" x14ac:dyDescent="0.3"/>
    <row r="798" s="5" customFormat="1" x14ac:dyDescent="0.3"/>
    <row r="799" s="5" customFormat="1" x14ac:dyDescent="0.3"/>
    <row r="800" s="5" customFormat="1" x14ac:dyDescent="0.3"/>
    <row r="801" s="5" customFormat="1" x14ac:dyDescent="0.3"/>
    <row r="802" s="5" customFormat="1" x14ac:dyDescent="0.3"/>
    <row r="803" s="5" customFormat="1" x14ac:dyDescent="0.3"/>
    <row r="804" s="5" customFormat="1" x14ac:dyDescent="0.3"/>
    <row r="805" s="5" customFormat="1" x14ac:dyDescent="0.3"/>
    <row r="806" s="5" customFormat="1" x14ac:dyDescent="0.3"/>
    <row r="807" s="5" customFormat="1" x14ac:dyDescent="0.3"/>
    <row r="808" s="5" customFormat="1" x14ac:dyDescent="0.3"/>
    <row r="809" s="5" customFormat="1" x14ac:dyDescent="0.3"/>
    <row r="810" s="5" customFormat="1" x14ac:dyDescent="0.3"/>
    <row r="811" s="5" customFormat="1" x14ac:dyDescent="0.3"/>
    <row r="812" s="5" customFormat="1" x14ac:dyDescent="0.3"/>
    <row r="813" s="5" customFormat="1" x14ac:dyDescent="0.3"/>
    <row r="814" s="5" customFormat="1" x14ac:dyDescent="0.3"/>
    <row r="815" s="5" customFormat="1" x14ac:dyDescent="0.3"/>
    <row r="816" s="5" customFormat="1" x14ac:dyDescent="0.3"/>
    <row r="817" s="5" customFormat="1" x14ac:dyDescent="0.3"/>
    <row r="818" s="5" customFormat="1" x14ac:dyDescent="0.3"/>
    <row r="819" s="5" customFormat="1" x14ac:dyDescent="0.3"/>
    <row r="820" s="5" customFormat="1" x14ac:dyDescent="0.3"/>
    <row r="821" s="5" customFormat="1" x14ac:dyDescent="0.3"/>
    <row r="822" s="5" customFormat="1" x14ac:dyDescent="0.3"/>
    <row r="823" s="5" customFormat="1" x14ac:dyDescent="0.3"/>
    <row r="824" s="5" customFormat="1" x14ac:dyDescent="0.3"/>
    <row r="825" s="5" customFormat="1" x14ac:dyDescent="0.3"/>
    <row r="826" s="5" customFormat="1" x14ac:dyDescent="0.3"/>
    <row r="827" s="5" customFormat="1" x14ac:dyDescent="0.3"/>
    <row r="828" s="5" customFormat="1" x14ac:dyDescent="0.3"/>
    <row r="829" s="5" customFormat="1" x14ac:dyDescent="0.3"/>
    <row r="830" s="5" customFormat="1" x14ac:dyDescent="0.3"/>
    <row r="831" s="5" customFormat="1" x14ac:dyDescent="0.3"/>
    <row r="832" s="5" customFormat="1" x14ac:dyDescent="0.3"/>
    <row r="833" s="5" customFormat="1" x14ac:dyDescent="0.3"/>
    <row r="834" s="5" customFormat="1" x14ac:dyDescent="0.3"/>
    <row r="835" s="5" customFormat="1" x14ac:dyDescent="0.3"/>
    <row r="836" s="5" customFormat="1" x14ac:dyDescent="0.3"/>
    <row r="837" s="5" customFormat="1" x14ac:dyDescent="0.3"/>
    <row r="838" s="5" customFormat="1" x14ac:dyDescent="0.3"/>
    <row r="839" s="5" customFormat="1" x14ac:dyDescent="0.3"/>
    <row r="840" s="5" customFormat="1" x14ac:dyDescent="0.3"/>
    <row r="841" s="5" customFormat="1" x14ac:dyDescent="0.3"/>
    <row r="842" s="5" customFormat="1" x14ac:dyDescent="0.3"/>
    <row r="843" s="5" customFormat="1" x14ac:dyDescent="0.3"/>
    <row r="844" s="5" customFormat="1" x14ac:dyDescent="0.3"/>
    <row r="845" s="5" customFormat="1" x14ac:dyDescent="0.3"/>
    <row r="846" s="5" customFormat="1" x14ac:dyDescent="0.3"/>
    <row r="847" s="5" customFormat="1" x14ac:dyDescent="0.3"/>
    <row r="848" s="5" customFormat="1" x14ac:dyDescent="0.3"/>
    <row r="849" s="5" customFormat="1" x14ac:dyDescent="0.3"/>
    <row r="850" s="5" customFormat="1" x14ac:dyDescent="0.3"/>
    <row r="851" s="5" customFormat="1" x14ac:dyDescent="0.3"/>
    <row r="852" s="5" customFormat="1" x14ac:dyDescent="0.3"/>
    <row r="853" s="5" customFormat="1" x14ac:dyDescent="0.3"/>
    <row r="854" s="5" customFormat="1" x14ac:dyDescent="0.3"/>
    <row r="855" s="5" customFormat="1" x14ac:dyDescent="0.3"/>
    <row r="856" s="5" customFormat="1" x14ac:dyDescent="0.3"/>
    <row r="857" s="5" customFormat="1" x14ac:dyDescent="0.3"/>
    <row r="858" s="5" customFormat="1" x14ac:dyDescent="0.3"/>
    <row r="859" s="5" customFormat="1" x14ac:dyDescent="0.3"/>
    <row r="860" s="5" customFormat="1" x14ac:dyDescent="0.3"/>
    <row r="861" s="5" customFormat="1" x14ac:dyDescent="0.3"/>
    <row r="862" s="5" customFormat="1" x14ac:dyDescent="0.3"/>
    <row r="863" s="5" customFormat="1" x14ac:dyDescent="0.3"/>
    <row r="864" s="5" customFormat="1" x14ac:dyDescent="0.3"/>
    <row r="865" s="5" customFormat="1" x14ac:dyDescent="0.3"/>
    <row r="866" s="5" customFormat="1" x14ac:dyDescent="0.3"/>
    <row r="867" s="5" customFormat="1" x14ac:dyDescent="0.3"/>
    <row r="868" s="5" customFormat="1" x14ac:dyDescent="0.3"/>
    <row r="869" s="5" customFormat="1" x14ac:dyDescent="0.3"/>
    <row r="870" s="5" customFormat="1" x14ac:dyDescent="0.3"/>
    <row r="871" s="5" customFormat="1" x14ac:dyDescent="0.3"/>
    <row r="872" s="5" customFormat="1" x14ac:dyDescent="0.3"/>
    <row r="873" s="5" customFormat="1" x14ac:dyDescent="0.3"/>
    <row r="874" s="5" customFormat="1" x14ac:dyDescent="0.3"/>
    <row r="875" s="5" customFormat="1" x14ac:dyDescent="0.3"/>
    <row r="876" s="5" customFormat="1" x14ac:dyDescent="0.3"/>
    <row r="877" s="5" customFormat="1" x14ac:dyDescent="0.3"/>
    <row r="878" s="5" customFormat="1" x14ac:dyDescent="0.3"/>
    <row r="879" s="5" customFormat="1" x14ac:dyDescent="0.3"/>
    <row r="880" s="5" customFormat="1" x14ac:dyDescent="0.3"/>
    <row r="881" s="5" customFormat="1" x14ac:dyDescent="0.3"/>
    <row r="882" s="5" customFormat="1" x14ac:dyDescent="0.3"/>
    <row r="883" s="5" customFormat="1" x14ac:dyDescent="0.3"/>
    <row r="884" s="5" customFormat="1" x14ac:dyDescent="0.3"/>
    <row r="885" s="5" customFormat="1" x14ac:dyDescent="0.3"/>
    <row r="886" s="5" customFormat="1" x14ac:dyDescent="0.3"/>
    <row r="887" s="5" customFormat="1" x14ac:dyDescent="0.3"/>
    <row r="888" s="5" customFormat="1" x14ac:dyDescent="0.3"/>
    <row r="889" s="5" customFormat="1" x14ac:dyDescent="0.3"/>
    <row r="890" s="5" customFormat="1" x14ac:dyDescent="0.3"/>
    <row r="891" s="5" customFormat="1" x14ac:dyDescent="0.3"/>
    <row r="892" s="5" customFormat="1" x14ac:dyDescent="0.3"/>
    <row r="893" s="5" customFormat="1" x14ac:dyDescent="0.3"/>
    <row r="894" s="5" customFormat="1" x14ac:dyDescent="0.3"/>
    <row r="895" s="5" customFormat="1" x14ac:dyDescent="0.3"/>
    <row r="896" s="5" customFormat="1" x14ac:dyDescent="0.3"/>
    <row r="897" s="5" customFormat="1" x14ac:dyDescent="0.3"/>
    <row r="898" s="5" customFormat="1" x14ac:dyDescent="0.3"/>
    <row r="899" s="5" customFormat="1" x14ac:dyDescent="0.3"/>
    <row r="900" s="5" customFormat="1" x14ac:dyDescent="0.3"/>
    <row r="901" s="5" customFormat="1" x14ac:dyDescent="0.3"/>
    <row r="902" s="5" customFormat="1" x14ac:dyDescent="0.3"/>
    <row r="903" s="5" customFormat="1" x14ac:dyDescent="0.3"/>
    <row r="904" s="5" customFormat="1" x14ac:dyDescent="0.3"/>
    <row r="905" s="5" customFormat="1" x14ac:dyDescent="0.3"/>
    <row r="906" s="5" customFormat="1" x14ac:dyDescent="0.3"/>
    <row r="907" s="5" customFormat="1" x14ac:dyDescent="0.3"/>
    <row r="908" s="5" customFormat="1" x14ac:dyDescent="0.3"/>
    <row r="909" s="5" customFormat="1" x14ac:dyDescent="0.3"/>
    <row r="910" s="5" customFormat="1" x14ac:dyDescent="0.3"/>
    <row r="911" s="5" customFormat="1" x14ac:dyDescent="0.3"/>
    <row r="912" s="5" customFormat="1" x14ac:dyDescent="0.3"/>
    <row r="913" s="5" customFormat="1" x14ac:dyDescent="0.3"/>
    <row r="914" s="5" customFormat="1" x14ac:dyDescent="0.3"/>
    <row r="915" s="5" customFormat="1" x14ac:dyDescent="0.3"/>
    <row r="916" s="5" customFormat="1" x14ac:dyDescent="0.3"/>
    <row r="917" s="5" customFormat="1" x14ac:dyDescent="0.3"/>
    <row r="918" s="5" customFormat="1" x14ac:dyDescent="0.3"/>
    <row r="919" s="5" customFormat="1" x14ac:dyDescent="0.3"/>
    <row r="920" s="5" customFormat="1" x14ac:dyDescent="0.3"/>
    <row r="921" s="5" customFormat="1" x14ac:dyDescent="0.3"/>
    <row r="922" s="5" customFormat="1" x14ac:dyDescent="0.3"/>
    <row r="923" s="5" customFormat="1" x14ac:dyDescent="0.3"/>
    <row r="924" s="5" customFormat="1" x14ac:dyDescent="0.3"/>
    <row r="925" s="5" customFormat="1" x14ac:dyDescent="0.3"/>
    <row r="926" s="5" customFormat="1" x14ac:dyDescent="0.3"/>
    <row r="927" s="5" customFormat="1" x14ac:dyDescent="0.3"/>
    <row r="928" s="5" customFormat="1" x14ac:dyDescent="0.3"/>
    <row r="929" s="5" customFormat="1" x14ac:dyDescent="0.3"/>
    <row r="930" s="5" customFormat="1" x14ac:dyDescent="0.3"/>
    <row r="931" s="5" customFormat="1" x14ac:dyDescent="0.3"/>
    <row r="932" s="5" customFormat="1" x14ac:dyDescent="0.3"/>
    <row r="933" s="5" customFormat="1" x14ac:dyDescent="0.3"/>
    <row r="934" s="5" customFormat="1" x14ac:dyDescent="0.3"/>
    <row r="935" s="5" customFormat="1" x14ac:dyDescent="0.3"/>
    <row r="936" s="5" customFormat="1" x14ac:dyDescent="0.3"/>
    <row r="937" s="5" customFormat="1" x14ac:dyDescent="0.3"/>
    <row r="938" s="5" customFormat="1" x14ac:dyDescent="0.3"/>
    <row r="939" s="5" customFormat="1" x14ac:dyDescent="0.3"/>
    <row r="940" s="5" customFormat="1" x14ac:dyDescent="0.3"/>
    <row r="941" s="5" customFormat="1" x14ac:dyDescent="0.3"/>
    <row r="942" s="5" customFormat="1" x14ac:dyDescent="0.3"/>
    <row r="943" s="5" customFormat="1" x14ac:dyDescent="0.3"/>
    <row r="944" s="5" customFormat="1" x14ac:dyDescent="0.3"/>
    <row r="945" s="5" customFormat="1" x14ac:dyDescent="0.3"/>
    <row r="946" s="5" customFormat="1" x14ac:dyDescent="0.3"/>
    <row r="947" s="5" customFormat="1" x14ac:dyDescent="0.3"/>
    <row r="948" s="5" customFormat="1" x14ac:dyDescent="0.3"/>
    <row r="949" s="5" customFormat="1" x14ac:dyDescent="0.3"/>
    <row r="950" s="5" customFormat="1" x14ac:dyDescent="0.3"/>
    <row r="951" s="5" customFormat="1" x14ac:dyDescent="0.3"/>
    <row r="952" s="5" customFormat="1" x14ac:dyDescent="0.3"/>
    <row r="953" s="5" customFormat="1" x14ac:dyDescent="0.3"/>
    <row r="954" s="5" customFormat="1" x14ac:dyDescent="0.3"/>
    <row r="955" s="5" customFormat="1" x14ac:dyDescent="0.3"/>
    <row r="956" s="5" customFormat="1" x14ac:dyDescent="0.3"/>
    <row r="957" s="5" customFormat="1" x14ac:dyDescent="0.3"/>
    <row r="958" s="5" customFormat="1" x14ac:dyDescent="0.3"/>
    <row r="959" s="5" customFormat="1" x14ac:dyDescent="0.3"/>
    <row r="960" s="5" customFormat="1" x14ac:dyDescent="0.3"/>
    <row r="961" s="5" customFormat="1" x14ac:dyDescent="0.3"/>
    <row r="962" s="5" customFormat="1" x14ac:dyDescent="0.3"/>
    <row r="963" s="5" customFormat="1" x14ac:dyDescent="0.3"/>
    <row r="964" s="5" customFormat="1" x14ac:dyDescent="0.3"/>
    <row r="965" s="5" customFormat="1" x14ac:dyDescent="0.3"/>
    <row r="966" s="5" customFormat="1" x14ac:dyDescent="0.3"/>
    <row r="967" s="5" customFormat="1" x14ac:dyDescent="0.3"/>
    <row r="968" s="5" customFormat="1" x14ac:dyDescent="0.3"/>
    <row r="969" s="5" customFormat="1" x14ac:dyDescent="0.3"/>
    <row r="970" s="5" customFormat="1" x14ac:dyDescent="0.3"/>
    <row r="971" s="5" customFormat="1" x14ac:dyDescent="0.3"/>
    <row r="972" s="5" customFormat="1" x14ac:dyDescent="0.3"/>
    <row r="973" s="5" customFormat="1" x14ac:dyDescent="0.3"/>
    <row r="974" s="5" customFormat="1" x14ac:dyDescent="0.3"/>
    <row r="975" s="5" customFormat="1" x14ac:dyDescent="0.3"/>
    <row r="976" s="5" customFormat="1" x14ac:dyDescent="0.3"/>
    <row r="977" s="5" customFormat="1" x14ac:dyDescent="0.3"/>
    <row r="978" s="5" customFormat="1" x14ac:dyDescent="0.3"/>
    <row r="979" s="5" customFormat="1" x14ac:dyDescent="0.3"/>
    <row r="980" s="5" customFormat="1" x14ac:dyDescent="0.3"/>
    <row r="981" s="5" customFormat="1" x14ac:dyDescent="0.3"/>
    <row r="982" s="5" customFormat="1" x14ac:dyDescent="0.3"/>
    <row r="983" s="5" customFormat="1" x14ac:dyDescent="0.3"/>
    <row r="984" s="5" customFormat="1" x14ac:dyDescent="0.3"/>
    <row r="985" s="5" customFormat="1" x14ac:dyDescent="0.3"/>
    <row r="986" s="5" customFormat="1" x14ac:dyDescent="0.3"/>
    <row r="987" s="5" customFormat="1" x14ac:dyDescent="0.3"/>
    <row r="988" s="5" customFormat="1" x14ac:dyDescent="0.3"/>
    <row r="989" s="5" customFormat="1" x14ac:dyDescent="0.3"/>
    <row r="990" s="5" customFormat="1" x14ac:dyDescent="0.3"/>
    <row r="991" s="5" customFormat="1" x14ac:dyDescent="0.3"/>
    <row r="992" s="5" customFormat="1" x14ac:dyDescent="0.3"/>
    <row r="993" s="5" customFormat="1" x14ac:dyDescent="0.3"/>
    <row r="994" s="5" customFormat="1" x14ac:dyDescent="0.3"/>
    <row r="995" s="5" customFormat="1" x14ac:dyDescent="0.3"/>
    <row r="996" s="5" customFormat="1" x14ac:dyDescent="0.3"/>
    <row r="997" s="5" customFormat="1" x14ac:dyDescent="0.3"/>
    <row r="998" s="5" customFormat="1" x14ac:dyDescent="0.3"/>
    <row r="999" s="5" customFormat="1" x14ac:dyDescent="0.3"/>
    <row r="1000" s="5" customFormat="1" x14ac:dyDescent="0.3"/>
    <row r="1001" s="5" customFormat="1" x14ac:dyDescent="0.3"/>
    <row r="1002" s="5" customFormat="1" x14ac:dyDescent="0.3"/>
    <row r="1003" s="5" customFormat="1" x14ac:dyDescent="0.3"/>
    <row r="1004" s="5" customFormat="1" x14ac:dyDescent="0.3"/>
    <row r="1005" s="5" customFormat="1" x14ac:dyDescent="0.3"/>
    <row r="1006" s="5" customFormat="1" x14ac:dyDescent="0.3"/>
    <row r="1007" s="5" customFormat="1" x14ac:dyDescent="0.3"/>
    <row r="1008" s="5" customFormat="1" x14ac:dyDescent="0.3"/>
    <row r="1009" s="5" customFormat="1" x14ac:dyDescent="0.3"/>
    <row r="1010" s="5" customFormat="1" x14ac:dyDescent="0.3"/>
    <row r="1011" s="5" customFormat="1" x14ac:dyDescent="0.3"/>
    <row r="1012" s="5" customFormat="1" x14ac:dyDescent="0.3"/>
    <row r="1013" s="5" customFormat="1" x14ac:dyDescent="0.3"/>
    <row r="1014" s="5" customFormat="1" x14ac:dyDescent="0.3"/>
    <row r="1015" s="5" customFormat="1" x14ac:dyDescent="0.3"/>
    <row r="1016" s="5" customFormat="1" x14ac:dyDescent="0.3"/>
    <row r="1017" s="5" customFormat="1" x14ac:dyDescent="0.3"/>
    <row r="1018" s="5" customFormat="1" x14ac:dyDescent="0.3"/>
    <row r="1019" s="5" customFormat="1" x14ac:dyDescent="0.3"/>
    <row r="1020" s="5" customFormat="1" x14ac:dyDescent="0.3"/>
    <row r="1021" s="5" customFormat="1" x14ac:dyDescent="0.3"/>
    <row r="1022" s="5" customFormat="1" x14ac:dyDescent="0.3"/>
    <row r="1023" s="5" customFormat="1" x14ac:dyDescent="0.3"/>
    <row r="1024" s="5" customFormat="1" x14ac:dyDescent="0.3"/>
    <row r="1025" s="5" customFormat="1" x14ac:dyDescent="0.3"/>
    <row r="1026" s="5" customFormat="1" x14ac:dyDescent="0.3"/>
    <row r="1027" s="5" customFormat="1" x14ac:dyDescent="0.3"/>
    <row r="1028" s="5" customFormat="1" x14ac:dyDescent="0.3"/>
    <row r="1029" s="5" customFormat="1" x14ac:dyDescent="0.3"/>
    <row r="1030" s="5" customFormat="1" x14ac:dyDescent="0.3"/>
    <row r="1031" s="5" customFormat="1" x14ac:dyDescent="0.3"/>
    <row r="1032" s="5" customFormat="1" x14ac:dyDescent="0.3"/>
    <row r="1033" s="5" customFormat="1" x14ac:dyDescent="0.3"/>
    <row r="1034" s="5" customFormat="1" x14ac:dyDescent="0.3"/>
    <row r="1035" s="5" customFormat="1" x14ac:dyDescent="0.3"/>
    <row r="1036" s="5" customFormat="1" x14ac:dyDescent="0.3"/>
    <row r="1037" s="5" customFormat="1" x14ac:dyDescent="0.3"/>
    <row r="1038" s="5" customFormat="1" x14ac:dyDescent="0.3"/>
    <row r="1039" s="5" customFormat="1" x14ac:dyDescent="0.3"/>
    <row r="1040" s="5" customFormat="1" x14ac:dyDescent="0.3"/>
    <row r="1041" s="5" customFormat="1" x14ac:dyDescent="0.3"/>
    <row r="1042" s="5" customFormat="1" x14ac:dyDescent="0.3"/>
    <row r="1043" s="5" customFormat="1" x14ac:dyDescent="0.3"/>
    <row r="1044" s="5" customFormat="1" x14ac:dyDescent="0.3"/>
    <row r="1045" s="5" customFormat="1" x14ac:dyDescent="0.3"/>
    <row r="1046" s="5" customFormat="1" x14ac:dyDescent="0.3"/>
    <row r="1047" s="5" customFormat="1" x14ac:dyDescent="0.3"/>
    <row r="1048" s="5" customFormat="1" x14ac:dyDescent="0.3"/>
    <row r="1049" s="5" customFormat="1" x14ac:dyDescent="0.3"/>
    <row r="1050" s="5" customFormat="1" x14ac:dyDescent="0.3"/>
    <row r="1051" s="5" customFormat="1" x14ac:dyDescent="0.3"/>
    <row r="1052" s="5" customFormat="1" x14ac:dyDescent="0.3"/>
    <row r="1053" s="5" customFormat="1" x14ac:dyDescent="0.3"/>
    <row r="1054" s="5" customFormat="1" x14ac:dyDescent="0.3"/>
    <row r="1055" s="5" customFormat="1" x14ac:dyDescent="0.3"/>
    <row r="1056" s="5" customFormat="1" x14ac:dyDescent="0.3"/>
    <row r="1057" s="5" customFormat="1" x14ac:dyDescent="0.3"/>
    <row r="1058" s="5" customFormat="1" x14ac:dyDescent="0.3"/>
    <row r="1059" s="5" customFormat="1" x14ac:dyDescent="0.3"/>
    <row r="1060" s="5" customFormat="1" x14ac:dyDescent="0.3"/>
    <row r="1061" s="5" customFormat="1" x14ac:dyDescent="0.3"/>
    <row r="1062" s="5" customFormat="1" x14ac:dyDescent="0.3"/>
    <row r="1063" s="5" customFormat="1" x14ac:dyDescent="0.3"/>
    <row r="1064" s="5" customFormat="1" x14ac:dyDescent="0.3"/>
    <row r="1065" s="5" customFormat="1" x14ac:dyDescent="0.3"/>
    <row r="1066" s="5" customFormat="1" x14ac:dyDescent="0.3"/>
    <row r="1067" s="5" customFormat="1" x14ac:dyDescent="0.3"/>
    <row r="1068" s="5" customFormat="1" x14ac:dyDescent="0.3"/>
    <row r="1069" s="5" customFormat="1" x14ac:dyDescent="0.3"/>
    <row r="1070" s="5" customFormat="1" x14ac:dyDescent="0.3"/>
    <row r="1071" s="5" customFormat="1" x14ac:dyDescent="0.3"/>
    <row r="1072" s="5" customFormat="1" x14ac:dyDescent="0.3"/>
    <row r="1073" s="5" customFormat="1" x14ac:dyDescent="0.3"/>
    <row r="1074" s="5" customFormat="1" x14ac:dyDescent="0.3"/>
    <row r="1075" s="5" customFormat="1" x14ac:dyDescent="0.3"/>
    <row r="1076" s="5" customFormat="1" x14ac:dyDescent="0.3"/>
    <row r="1077" s="5" customFormat="1" x14ac:dyDescent="0.3"/>
    <row r="1078" s="5" customFormat="1" x14ac:dyDescent="0.3"/>
    <row r="1079" s="5" customFormat="1" x14ac:dyDescent="0.3"/>
    <row r="1080" s="5" customFormat="1" x14ac:dyDescent="0.3"/>
    <row r="1081" s="5" customFormat="1" x14ac:dyDescent="0.3"/>
    <row r="1082" s="5" customFormat="1" x14ac:dyDescent="0.3"/>
    <row r="1083" s="5" customFormat="1" x14ac:dyDescent="0.3"/>
    <row r="1084" s="5" customFormat="1" x14ac:dyDescent="0.3"/>
    <row r="1085" s="5" customFormat="1" x14ac:dyDescent="0.3"/>
    <row r="1086" s="5" customFormat="1" x14ac:dyDescent="0.3"/>
    <row r="1087" s="5" customFormat="1" x14ac:dyDescent="0.3"/>
    <row r="1088" s="5" customFormat="1" x14ac:dyDescent="0.3"/>
    <row r="1089" s="5" customFormat="1" x14ac:dyDescent="0.3"/>
    <row r="1090" s="5" customFormat="1" x14ac:dyDescent="0.3"/>
    <row r="1091" s="5" customFormat="1" x14ac:dyDescent="0.3"/>
    <row r="1092" s="5" customFormat="1" x14ac:dyDescent="0.3"/>
    <row r="1093" s="5" customFormat="1" x14ac:dyDescent="0.3"/>
    <row r="1094" s="5" customFormat="1" x14ac:dyDescent="0.3"/>
    <row r="1095" s="5" customFormat="1" x14ac:dyDescent="0.3"/>
    <row r="1096" s="5" customFormat="1" x14ac:dyDescent="0.3"/>
    <row r="1097" s="5" customFormat="1" x14ac:dyDescent="0.3"/>
    <row r="1098" s="5" customFormat="1" x14ac:dyDescent="0.3"/>
    <row r="1099" s="5" customFormat="1" x14ac:dyDescent="0.3"/>
    <row r="1100" s="5" customFormat="1" x14ac:dyDescent="0.3"/>
    <row r="1101" s="5" customFormat="1" x14ac:dyDescent="0.3"/>
    <row r="1102" s="5" customFormat="1" x14ac:dyDescent="0.3"/>
    <row r="1103" s="5" customFormat="1" x14ac:dyDescent="0.3"/>
    <row r="1104" s="5" customFormat="1" x14ac:dyDescent="0.3"/>
    <row r="1105" s="5" customFormat="1" x14ac:dyDescent="0.3"/>
    <row r="1106" s="5" customFormat="1" x14ac:dyDescent="0.3"/>
    <row r="1107" s="5" customFormat="1" x14ac:dyDescent="0.3"/>
    <row r="1108" s="5" customFormat="1" x14ac:dyDescent="0.3"/>
    <row r="1109" s="5" customFormat="1" x14ac:dyDescent="0.3"/>
    <row r="1110" s="5" customFormat="1" x14ac:dyDescent="0.3"/>
    <row r="1111" s="5" customFormat="1" x14ac:dyDescent="0.3"/>
    <row r="1112" s="5" customFormat="1" x14ac:dyDescent="0.3"/>
    <row r="1113" s="5" customFormat="1" x14ac:dyDescent="0.3"/>
    <row r="1114" s="5" customFormat="1" x14ac:dyDescent="0.3"/>
    <row r="1115" s="5" customFormat="1" x14ac:dyDescent="0.3"/>
    <row r="1116" s="5" customFormat="1" x14ac:dyDescent="0.3"/>
    <row r="1117" s="5" customFormat="1" x14ac:dyDescent="0.3"/>
    <row r="1118" s="5" customFormat="1" x14ac:dyDescent="0.3"/>
    <row r="1119" s="5" customFormat="1" x14ac:dyDescent="0.3"/>
    <row r="1120" s="5" customFormat="1" x14ac:dyDescent="0.3"/>
    <row r="1121" s="5" customFormat="1" x14ac:dyDescent="0.3"/>
    <row r="1122" s="5" customFormat="1" x14ac:dyDescent="0.3"/>
    <row r="1123" s="5" customFormat="1" x14ac:dyDescent="0.3"/>
    <row r="1124" s="5" customFormat="1" x14ac:dyDescent="0.3"/>
    <row r="1125" s="5" customFormat="1" x14ac:dyDescent="0.3"/>
    <row r="1126" s="5" customFormat="1" x14ac:dyDescent="0.3"/>
    <row r="1127" s="5" customFormat="1" x14ac:dyDescent="0.3"/>
    <row r="1128" s="5" customFormat="1" x14ac:dyDescent="0.3"/>
    <row r="1129" s="5" customFormat="1" x14ac:dyDescent="0.3"/>
    <row r="1130" s="5" customFormat="1" x14ac:dyDescent="0.3"/>
    <row r="1131" s="5" customFormat="1" x14ac:dyDescent="0.3"/>
    <row r="1132" s="5" customFormat="1" x14ac:dyDescent="0.3"/>
    <row r="1133" s="5" customFormat="1" x14ac:dyDescent="0.3"/>
    <row r="1134" s="5" customFormat="1" x14ac:dyDescent="0.3"/>
    <row r="1135" s="5" customFormat="1" x14ac:dyDescent="0.3"/>
    <row r="1136" s="5" customFormat="1" x14ac:dyDescent="0.3"/>
    <row r="1137" s="5" customFormat="1" x14ac:dyDescent="0.3"/>
    <row r="1138" s="5" customFormat="1" x14ac:dyDescent="0.3"/>
    <row r="1139" s="5" customFormat="1" x14ac:dyDescent="0.3"/>
    <row r="1140" s="5" customFormat="1" x14ac:dyDescent="0.3"/>
    <row r="1141" s="5" customFormat="1" x14ac:dyDescent="0.3"/>
    <row r="1142" s="5" customFormat="1" x14ac:dyDescent="0.3"/>
    <row r="1143" s="5" customFormat="1" x14ac:dyDescent="0.3"/>
    <row r="1144" s="5" customFormat="1" x14ac:dyDescent="0.3"/>
    <row r="1145" s="5" customFormat="1" x14ac:dyDescent="0.3"/>
    <row r="1146" s="5" customFormat="1" x14ac:dyDescent="0.3"/>
    <row r="1147" s="5" customFormat="1" x14ac:dyDescent="0.3"/>
    <row r="1148" s="5" customFormat="1" x14ac:dyDescent="0.3"/>
    <row r="1149" s="5" customFormat="1" x14ac:dyDescent="0.3"/>
    <row r="1150" s="5" customFormat="1" x14ac:dyDescent="0.3"/>
    <row r="1151" s="5" customFormat="1" x14ac:dyDescent="0.3"/>
    <row r="1152" s="5" customFormat="1" x14ac:dyDescent="0.3"/>
    <row r="1153" s="5" customFormat="1" x14ac:dyDescent="0.3"/>
    <row r="1154" s="5" customFormat="1" x14ac:dyDescent="0.3"/>
    <row r="1155" s="5" customFormat="1" x14ac:dyDescent="0.3"/>
    <row r="1156" s="5" customFormat="1" x14ac:dyDescent="0.3"/>
    <row r="1157" s="5" customFormat="1" x14ac:dyDescent="0.3"/>
    <row r="1158" s="5" customFormat="1" x14ac:dyDescent="0.3"/>
    <row r="1159" s="5" customFormat="1" x14ac:dyDescent="0.3"/>
    <row r="1160" s="5" customFormat="1" x14ac:dyDescent="0.3"/>
    <row r="1161" s="5" customFormat="1" x14ac:dyDescent="0.3"/>
    <row r="1162" s="5" customFormat="1" x14ac:dyDescent="0.3"/>
    <row r="1163" s="5" customFormat="1" x14ac:dyDescent="0.3"/>
    <row r="1164" s="5" customFormat="1" x14ac:dyDescent="0.3"/>
    <row r="1165" s="5" customFormat="1" x14ac:dyDescent="0.3"/>
    <row r="1166" s="5" customFormat="1" x14ac:dyDescent="0.3"/>
    <row r="1167" s="5" customFormat="1" x14ac:dyDescent="0.3"/>
    <row r="1168" s="5" customFormat="1" x14ac:dyDescent="0.3"/>
    <row r="1169" s="5" customFormat="1" x14ac:dyDescent="0.3"/>
    <row r="1170" s="5" customFormat="1" x14ac:dyDescent="0.3"/>
    <row r="1171" s="5" customFormat="1" x14ac:dyDescent="0.3"/>
    <row r="1172" s="5" customFormat="1" x14ac:dyDescent="0.3"/>
    <row r="1173" s="5" customFormat="1" x14ac:dyDescent="0.3"/>
    <row r="1174" s="5" customFormat="1" x14ac:dyDescent="0.3"/>
    <row r="1175" s="5" customFormat="1" x14ac:dyDescent="0.3"/>
    <row r="1176" s="5" customFormat="1" x14ac:dyDescent="0.3"/>
    <row r="1177" s="5" customFormat="1" x14ac:dyDescent="0.3"/>
    <row r="1178" s="5" customFormat="1" x14ac:dyDescent="0.3"/>
    <row r="1179" s="5" customFormat="1" x14ac:dyDescent="0.3"/>
    <row r="1180" s="5" customFormat="1" x14ac:dyDescent="0.3"/>
    <row r="1181" s="5" customFormat="1" x14ac:dyDescent="0.3"/>
    <row r="1182" s="5" customFormat="1" x14ac:dyDescent="0.3"/>
    <row r="1183" s="5" customFormat="1" x14ac:dyDescent="0.3"/>
    <row r="1184" s="5" customFormat="1" x14ac:dyDescent="0.3"/>
    <row r="1185" s="5" customFormat="1" x14ac:dyDescent="0.3"/>
    <row r="1186" s="5" customFormat="1" x14ac:dyDescent="0.3"/>
    <row r="1187" s="5" customFormat="1" x14ac:dyDescent="0.3"/>
    <row r="1188" s="5" customFormat="1" x14ac:dyDescent="0.3"/>
    <row r="1189" s="5" customFormat="1" x14ac:dyDescent="0.3"/>
    <row r="1190" s="5" customFormat="1" x14ac:dyDescent="0.3"/>
    <row r="1191" s="5" customFormat="1" x14ac:dyDescent="0.3"/>
    <row r="1192" s="5" customFormat="1" x14ac:dyDescent="0.3"/>
    <row r="1193" s="5" customFormat="1" x14ac:dyDescent="0.3"/>
    <row r="1194" s="5" customFormat="1" x14ac:dyDescent="0.3"/>
    <row r="1195" s="5" customFormat="1" x14ac:dyDescent="0.3"/>
    <row r="1196" s="5" customFormat="1" x14ac:dyDescent="0.3"/>
    <row r="1197" s="5" customFormat="1" x14ac:dyDescent="0.3"/>
    <row r="1198" s="5" customFormat="1" x14ac:dyDescent="0.3"/>
    <row r="1199" s="5" customFormat="1" x14ac:dyDescent="0.3"/>
    <row r="1200" s="5" customFormat="1" x14ac:dyDescent="0.3"/>
    <row r="1201" s="5" customFormat="1" x14ac:dyDescent="0.3"/>
    <row r="1202" s="5" customFormat="1" x14ac:dyDescent="0.3"/>
    <row r="1203" s="5" customFormat="1" x14ac:dyDescent="0.3"/>
    <row r="1204" s="5" customFormat="1" x14ac:dyDescent="0.3"/>
    <row r="1205" s="5" customFormat="1" x14ac:dyDescent="0.3"/>
    <row r="1206" s="5" customFormat="1" x14ac:dyDescent="0.3"/>
    <row r="1207" s="5" customFormat="1" x14ac:dyDescent="0.3"/>
    <row r="1208" s="5" customFormat="1" x14ac:dyDescent="0.3"/>
    <row r="1209" s="5" customFormat="1" x14ac:dyDescent="0.3"/>
    <row r="1210" s="5" customFormat="1" x14ac:dyDescent="0.3"/>
    <row r="1211" s="5" customFormat="1" x14ac:dyDescent="0.3"/>
    <row r="1212" s="5" customFormat="1" x14ac:dyDescent="0.3"/>
    <row r="1213" s="5" customFormat="1" x14ac:dyDescent="0.3"/>
    <row r="1214" s="5" customFormat="1" x14ac:dyDescent="0.3"/>
    <row r="1215" s="5" customFormat="1" x14ac:dyDescent="0.3"/>
    <row r="1216" s="5" customFormat="1" x14ac:dyDescent="0.3"/>
    <row r="1217" s="5" customFormat="1" x14ac:dyDescent="0.3"/>
    <row r="1218" s="5" customFormat="1" x14ac:dyDescent="0.3"/>
    <row r="1219" s="5" customFormat="1" x14ac:dyDescent="0.3"/>
    <row r="1220" s="5" customFormat="1" x14ac:dyDescent="0.3"/>
    <row r="1221" s="5" customFormat="1" x14ac:dyDescent="0.3"/>
    <row r="1222" s="5" customFormat="1" x14ac:dyDescent="0.3"/>
    <row r="1223" s="5" customFormat="1" x14ac:dyDescent="0.3"/>
    <row r="1224" s="5" customFormat="1" x14ac:dyDescent="0.3"/>
    <row r="1225" s="5" customFormat="1" x14ac:dyDescent="0.3"/>
    <row r="1226" s="5" customFormat="1" x14ac:dyDescent="0.3"/>
    <row r="1227" s="5" customFormat="1" x14ac:dyDescent="0.3"/>
    <row r="1228" s="5" customFormat="1" x14ac:dyDescent="0.3"/>
    <row r="1229" s="5" customFormat="1" x14ac:dyDescent="0.3"/>
    <row r="1230" s="5" customFormat="1" x14ac:dyDescent="0.3"/>
    <row r="1231" s="5" customFormat="1" x14ac:dyDescent="0.3"/>
    <row r="1232" s="5" customFormat="1" x14ac:dyDescent="0.3"/>
    <row r="1233" s="5" customFormat="1" x14ac:dyDescent="0.3"/>
    <row r="1234" s="5" customFormat="1" x14ac:dyDescent="0.3"/>
    <row r="1235" s="5" customFormat="1" x14ac:dyDescent="0.3"/>
    <row r="1236" s="5" customFormat="1" x14ac:dyDescent="0.3"/>
    <row r="1237" s="5" customFormat="1" x14ac:dyDescent="0.3"/>
    <row r="1238" s="5" customFormat="1" x14ac:dyDescent="0.3"/>
    <row r="1239" s="5" customFormat="1" x14ac:dyDescent="0.3"/>
    <row r="1240" s="5" customFormat="1" x14ac:dyDescent="0.3"/>
    <row r="1241" s="5" customFormat="1" x14ac:dyDescent="0.3"/>
    <row r="1242" s="5" customFormat="1" x14ac:dyDescent="0.3"/>
    <row r="1243" s="5" customFormat="1" x14ac:dyDescent="0.3"/>
    <row r="1244" s="5" customFormat="1" x14ac:dyDescent="0.3"/>
    <row r="1245" s="5" customFormat="1" x14ac:dyDescent="0.3"/>
    <row r="1246" s="5" customFormat="1" x14ac:dyDescent="0.3"/>
    <row r="1247" s="5" customFormat="1" x14ac:dyDescent="0.3"/>
    <row r="1248" s="5" customFormat="1" x14ac:dyDescent="0.3"/>
    <row r="1249" s="5" customFormat="1" x14ac:dyDescent="0.3"/>
    <row r="1250" s="5" customFormat="1" x14ac:dyDescent="0.3"/>
    <row r="1251" s="5" customFormat="1" x14ac:dyDescent="0.3"/>
    <row r="1252" s="5" customFormat="1" x14ac:dyDescent="0.3"/>
    <row r="1253" s="5" customFormat="1" x14ac:dyDescent="0.3"/>
    <row r="1254" s="5" customFormat="1" x14ac:dyDescent="0.3"/>
    <row r="1255" s="5" customFormat="1" x14ac:dyDescent="0.3"/>
    <row r="1256" s="5" customFormat="1" x14ac:dyDescent="0.3"/>
    <row r="1257" s="5" customFormat="1" x14ac:dyDescent="0.3"/>
    <row r="1258" s="5" customFormat="1" x14ac:dyDescent="0.3"/>
    <row r="1259" s="5" customFormat="1" x14ac:dyDescent="0.3"/>
    <row r="1260" s="5" customFormat="1" x14ac:dyDescent="0.3"/>
    <row r="1261" s="5" customFormat="1" x14ac:dyDescent="0.3"/>
    <row r="1262" s="5" customFormat="1" x14ac:dyDescent="0.3"/>
    <row r="1263" s="5" customFormat="1" x14ac:dyDescent="0.3"/>
    <row r="1264" s="5" customFormat="1" x14ac:dyDescent="0.3"/>
    <row r="1265" s="5" customFormat="1" x14ac:dyDescent="0.3"/>
    <row r="1266" s="5" customFormat="1" x14ac:dyDescent="0.3"/>
    <row r="1267" s="5" customFormat="1" x14ac:dyDescent="0.3"/>
    <row r="1268" s="5" customFormat="1" x14ac:dyDescent="0.3"/>
    <row r="1269" s="5" customFormat="1" x14ac:dyDescent="0.3"/>
    <row r="1270" s="5" customFormat="1" x14ac:dyDescent="0.3"/>
    <row r="1271" s="5" customFormat="1" x14ac:dyDescent="0.3"/>
    <row r="1272" s="5" customFormat="1" x14ac:dyDescent="0.3"/>
    <row r="1273" s="5" customFormat="1" x14ac:dyDescent="0.3"/>
    <row r="1274" s="5" customFormat="1" x14ac:dyDescent="0.3"/>
    <row r="1275" s="5" customFormat="1" x14ac:dyDescent="0.3"/>
    <row r="1276" s="5" customFormat="1" x14ac:dyDescent="0.3"/>
    <row r="1277" s="5" customFormat="1" x14ac:dyDescent="0.3"/>
    <row r="1278" s="5" customFormat="1" x14ac:dyDescent="0.3"/>
    <row r="1279" s="5" customFormat="1" x14ac:dyDescent="0.3"/>
    <row r="1280" s="5" customFormat="1" x14ac:dyDescent="0.3"/>
    <row r="1281" s="5" customFormat="1" x14ac:dyDescent="0.3"/>
    <row r="1282" s="5" customFormat="1" x14ac:dyDescent="0.3"/>
    <row r="1283" s="5" customFormat="1" x14ac:dyDescent="0.3"/>
    <row r="1284" s="5" customFormat="1" x14ac:dyDescent="0.3"/>
    <row r="1285" s="5" customFormat="1" x14ac:dyDescent="0.3"/>
    <row r="1286" s="5" customFormat="1" x14ac:dyDescent="0.3"/>
    <row r="1287" s="5" customFormat="1" x14ac:dyDescent="0.3"/>
    <row r="1288" s="5" customFormat="1" x14ac:dyDescent="0.3"/>
    <row r="1289" s="5" customFormat="1" x14ac:dyDescent="0.3"/>
    <row r="1290" s="5" customFormat="1" x14ac:dyDescent="0.3"/>
    <row r="1291" s="5" customFormat="1" x14ac:dyDescent="0.3"/>
    <row r="1292" s="5" customFormat="1" x14ac:dyDescent="0.3"/>
    <row r="1293" s="5" customFormat="1" x14ac:dyDescent="0.3"/>
    <row r="1294" s="5" customFormat="1" x14ac:dyDescent="0.3"/>
    <row r="1295" s="5" customFormat="1" x14ac:dyDescent="0.3"/>
    <row r="1296" s="5" customFormat="1" x14ac:dyDescent="0.3"/>
    <row r="1297" s="5" customFormat="1" x14ac:dyDescent="0.3"/>
    <row r="1298" s="5" customFormat="1" x14ac:dyDescent="0.3"/>
    <row r="1299" s="5" customFormat="1" x14ac:dyDescent="0.3"/>
    <row r="1300" s="5" customFormat="1" x14ac:dyDescent="0.3"/>
    <row r="1301" s="5" customFormat="1" x14ac:dyDescent="0.3"/>
    <row r="1302" s="5" customFormat="1" x14ac:dyDescent="0.3"/>
    <row r="1303" s="5" customFormat="1" x14ac:dyDescent="0.3"/>
    <row r="1304" s="5" customFormat="1" x14ac:dyDescent="0.3"/>
    <row r="1305" s="5" customFormat="1" x14ac:dyDescent="0.3"/>
    <row r="1306" s="5" customFormat="1" x14ac:dyDescent="0.3"/>
    <row r="1307" s="5" customFormat="1" x14ac:dyDescent="0.3"/>
    <row r="1308" s="5" customFormat="1" x14ac:dyDescent="0.3"/>
    <row r="1309" s="5" customFormat="1" x14ac:dyDescent="0.3"/>
    <row r="1310" s="5" customFormat="1" x14ac:dyDescent="0.3"/>
    <row r="1311" s="5" customFormat="1" x14ac:dyDescent="0.3"/>
    <row r="1312" s="5" customFormat="1" x14ac:dyDescent="0.3"/>
    <row r="1313" s="5" customFormat="1" x14ac:dyDescent="0.3"/>
    <row r="1314" s="5" customFormat="1" x14ac:dyDescent="0.3"/>
    <row r="1315" s="5" customFormat="1" x14ac:dyDescent="0.3"/>
    <row r="1316" s="5" customFormat="1" x14ac:dyDescent="0.3"/>
    <row r="1317" s="5" customFormat="1" x14ac:dyDescent="0.3"/>
    <row r="1318" s="5" customFormat="1" x14ac:dyDescent="0.3"/>
    <row r="1319" s="5" customFormat="1" x14ac:dyDescent="0.3"/>
    <row r="1320" s="5" customFormat="1" x14ac:dyDescent="0.3"/>
    <row r="1321" s="5" customFormat="1" x14ac:dyDescent="0.3"/>
    <row r="1322" s="5" customFormat="1" x14ac:dyDescent="0.3"/>
    <row r="1323" s="5" customFormat="1" x14ac:dyDescent="0.3"/>
    <row r="1324" s="5" customFormat="1" x14ac:dyDescent="0.3"/>
    <row r="1325" s="5" customFormat="1" x14ac:dyDescent="0.3"/>
    <row r="1326" s="5" customFormat="1" x14ac:dyDescent="0.3"/>
    <row r="1327" s="5" customFormat="1" x14ac:dyDescent="0.3"/>
    <row r="1328" s="5" customFormat="1" x14ac:dyDescent="0.3"/>
    <row r="1329" s="5" customFormat="1" x14ac:dyDescent="0.3"/>
    <row r="1330" s="5" customFormat="1" x14ac:dyDescent="0.3"/>
    <row r="1331" s="5" customFormat="1" x14ac:dyDescent="0.3"/>
    <row r="1332" s="5" customFormat="1" x14ac:dyDescent="0.3"/>
    <row r="1333" s="5" customFormat="1" x14ac:dyDescent="0.3"/>
    <row r="1334" s="5" customFormat="1" x14ac:dyDescent="0.3"/>
    <row r="1335" s="5" customFormat="1" x14ac:dyDescent="0.3"/>
    <row r="1336" s="5" customFormat="1" x14ac:dyDescent="0.3"/>
    <row r="1337" s="5" customFormat="1" x14ac:dyDescent="0.3"/>
    <row r="1338" s="5" customFormat="1" x14ac:dyDescent="0.3"/>
    <row r="1339" s="5" customFormat="1" x14ac:dyDescent="0.3"/>
    <row r="1340" s="5" customFormat="1" x14ac:dyDescent="0.3"/>
    <row r="1341" s="5" customFormat="1" x14ac:dyDescent="0.3"/>
    <row r="1342" s="5" customFormat="1" x14ac:dyDescent="0.3"/>
    <row r="1343" s="5" customFormat="1" x14ac:dyDescent="0.3"/>
    <row r="1344" s="5" customFormat="1" x14ac:dyDescent="0.3"/>
    <row r="1345" s="5" customFormat="1" x14ac:dyDescent="0.3"/>
    <row r="1346" s="5" customFormat="1" x14ac:dyDescent="0.3"/>
    <row r="1347" s="5" customFormat="1" x14ac:dyDescent="0.3"/>
    <row r="1348" s="5" customFormat="1" x14ac:dyDescent="0.3"/>
    <row r="1349" s="5" customFormat="1" x14ac:dyDescent="0.3"/>
    <row r="1350" s="5" customFormat="1" x14ac:dyDescent="0.3"/>
    <row r="1351" s="5" customFormat="1" x14ac:dyDescent="0.3"/>
    <row r="1352" s="5" customFormat="1" x14ac:dyDescent="0.3"/>
    <row r="1353" s="5" customFormat="1" x14ac:dyDescent="0.3"/>
    <row r="1354" s="5" customFormat="1" x14ac:dyDescent="0.3"/>
    <row r="1355" s="5" customFormat="1" x14ac:dyDescent="0.3"/>
    <row r="1356" s="5" customFormat="1" x14ac:dyDescent="0.3"/>
    <row r="1357" s="5" customFormat="1" x14ac:dyDescent="0.3"/>
    <row r="1358" s="5" customFormat="1" x14ac:dyDescent="0.3"/>
    <row r="1359" s="5" customFormat="1" x14ac:dyDescent="0.3"/>
    <row r="1360" s="5" customFormat="1" x14ac:dyDescent="0.3"/>
    <row r="1361" s="5" customFormat="1" x14ac:dyDescent="0.3"/>
    <row r="1362" s="5" customFormat="1" x14ac:dyDescent="0.3"/>
    <row r="1363" s="5" customFormat="1" x14ac:dyDescent="0.3"/>
    <row r="1364" s="5" customFormat="1" x14ac:dyDescent="0.3"/>
    <row r="1365" s="5" customFormat="1" x14ac:dyDescent="0.3"/>
    <row r="1366" s="5" customFormat="1" x14ac:dyDescent="0.3"/>
    <row r="1367" s="5" customFormat="1" x14ac:dyDescent="0.3"/>
    <row r="1368" s="5" customFormat="1" x14ac:dyDescent="0.3"/>
    <row r="1369" s="5" customFormat="1" x14ac:dyDescent="0.3"/>
    <row r="1370" s="5" customFormat="1" x14ac:dyDescent="0.3"/>
    <row r="1371" s="5" customFormat="1" x14ac:dyDescent="0.3"/>
    <row r="1372" s="5" customFormat="1" x14ac:dyDescent="0.3"/>
    <row r="1373" s="5" customFormat="1" x14ac:dyDescent="0.3"/>
    <row r="1374" s="5" customFormat="1" x14ac:dyDescent="0.3"/>
    <row r="1375" s="5" customFormat="1" x14ac:dyDescent="0.3"/>
    <row r="1376" s="5" customFormat="1" x14ac:dyDescent="0.3"/>
    <row r="1377" s="5" customFormat="1" x14ac:dyDescent="0.3"/>
    <row r="1378" s="5" customFormat="1" x14ac:dyDescent="0.3"/>
    <row r="1379" s="5" customFormat="1" x14ac:dyDescent="0.3"/>
    <row r="1380" s="5" customFormat="1" x14ac:dyDescent="0.3"/>
    <row r="1381" s="5" customFormat="1" x14ac:dyDescent="0.3"/>
    <row r="1382" s="5" customFormat="1" x14ac:dyDescent="0.3"/>
    <row r="1383" s="5" customFormat="1" x14ac:dyDescent="0.3"/>
    <row r="1384" s="5" customFormat="1" x14ac:dyDescent="0.3"/>
    <row r="1385" s="5" customFormat="1" x14ac:dyDescent="0.3"/>
    <row r="1386" s="5" customFormat="1" x14ac:dyDescent="0.3"/>
    <row r="1387" s="5" customFormat="1" x14ac:dyDescent="0.3"/>
    <row r="1388" s="5" customFormat="1" x14ac:dyDescent="0.3"/>
    <row r="1389" s="5" customFormat="1" x14ac:dyDescent="0.3"/>
    <row r="1390" s="5" customFormat="1" x14ac:dyDescent="0.3"/>
    <row r="1391" s="5" customFormat="1" x14ac:dyDescent="0.3"/>
    <row r="1392" s="5" customFormat="1" x14ac:dyDescent="0.3"/>
    <row r="1393" s="5" customFormat="1" x14ac:dyDescent="0.3"/>
    <row r="1394" s="5" customFormat="1" x14ac:dyDescent="0.3"/>
    <row r="1395" s="5" customFormat="1" x14ac:dyDescent="0.3"/>
    <row r="1396" s="5" customFormat="1" x14ac:dyDescent="0.3"/>
    <row r="1397" s="5" customFormat="1" x14ac:dyDescent="0.3"/>
    <row r="1398" s="5" customFormat="1" x14ac:dyDescent="0.3"/>
    <row r="1399" s="5" customFormat="1" x14ac:dyDescent="0.3"/>
    <row r="1400" s="5" customFormat="1" x14ac:dyDescent="0.3"/>
    <row r="1401" s="5" customFormat="1" x14ac:dyDescent="0.3"/>
    <row r="1402" s="5" customFormat="1" x14ac:dyDescent="0.3"/>
    <row r="1403" s="5" customFormat="1" x14ac:dyDescent="0.3"/>
    <row r="1404" s="5" customFormat="1" x14ac:dyDescent="0.3"/>
    <row r="1405" s="5" customFormat="1" x14ac:dyDescent="0.3"/>
    <row r="1406" s="5" customFormat="1" x14ac:dyDescent="0.3"/>
    <row r="1407" s="5" customFormat="1" x14ac:dyDescent="0.3"/>
    <row r="1408" s="5" customFormat="1" x14ac:dyDescent="0.3"/>
    <row r="1409" s="5" customFormat="1" x14ac:dyDescent="0.3"/>
    <row r="1410" s="5" customFormat="1" x14ac:dyDescent="0.3"/>
    <row r="1411" s="5" customFormat="1" x14ac:dyDescent="0.3"/>
    <row r="1412" s="5" customFormat="1" x14ac:dyDescent="0.3"/>
    <row r="1413" s="5" customFormat="1" x14ac:dyDescent="0.3"/>
    <row r="1414" s="5" customFormat="1" x14ac:dyDescent="0.3"/>
    <row r="1415" s="5" customFormat="1" x14ac:dyDescent="0.3"/>
    <row r="1416" s="5" customFormat="1" x14ac:dyDescent="0.3"/>
    <row r="1417" s="5" customFormat="1" x14ac:dyDescent="0.3"/>
    <row r="1418" s="5" customFormat="1" x14ac:dyDescent="0.3"/>
    <row r="1419" s="5" customFormat="1" x14ac:dyDescent="0.3"/>
    <row r="1420" s="5" customFormat="1" x14ac:dyDescent="0.3"/>
    <row r="1421" s="5" customFormat="1" x14ac:dyDescent="0.3"/>
    <row r="1422" s="5" customFormat="1" x14ac:dyDescent="0.3"/>
    <row r="1423" s="5" customFormat="1" x14ac:dyDescent="0.3"/>
    <row r="1424" s="5" customFormat="1" x14ac:dyDescent="0.3"/>
    <row r="1425" s="5" customFormat="1" x14ac:dyDescent="0.3"/>
    <row r="1426" s="5" customFormat="1" x14ac:dyDescent="0.3"/>
    <row r="1427" s="5" customFormat="1" x14ac:dyDescent="0.3"/>
    <row r="1428" s="5" customFormat="1" x14ac:dyDescent="0.3"/>
    <row r="1429" s="5" customFormat="1" x14ac:dyDescent="0.3"/>
    <row r="1430" s="5" customFormat="1" x14ac:dyDescent="0.3"/>
    <row r="1431" s="5" customFormat="1" x14ac:dyDescent="0.3"/>
    <row r="1432" s="5" customFormat="1" x14ac:dyDescent="0.3"/>
    <row r="1433" s="5" customFormat="1" x14ac:dyDescent="0.3"/>
    <row r="1434" s="5" customFormat="1" x14ac:dyDescent="0.3"/>
    <row r="1435" s="5" customFormat="1" x14ac:dyDescent="0.3"/>
    <row r="1436" s="5" customFormat="1" x14ac:dyDescent="0.3"/>
    <row r="1437" s="5" customFormat="1" x14ac:dyDescent="0.3"/>
    <row r="1438" s="5" customFormat="1" x14ac:dyDescent="0.3"/>
    <row r="1439" s="5" customFormat="1" x14ac:dyDescent="0.3"/>
    <row r="1440" s="5" customFormat="1" x14ac:dyDescent="0.3"/>
    <row r="1441" s="5" customFormat="1" x14ac:dyDescent="0.3"/>
    <row r="1442" s="5" customFormat="1" x14ac:dyDescent="0.3"/>
    <row r="1443" s="5" customFormat="1" x14ac:dyDescent="0.3"/>
    <row r="1444" s="5" customFormat="1" x14ac:dyDescent="0.3"/>
    <row r="1445" s="5" customFormat="1" x14ac:dyDescent="0.3"/>
    <row r="1446" s="5" customFormat="1" x14ac:dyDescent="0.3"/>
    <row r="1447" s="5" customFormat="1" x14ac:dyDescent="0.3"/>
    <row r="1448" s="5" customFormat="1" x14ac:dyDescent="0.3"/>
    <row r="1449" s="5" customFormat="1" x14ac:dyDescent="0.3"/>
    <row r="1450" s="5" customFormat="1" x14ac:dyDescent="0.3"/>
    <row r="1451" s="5" customFormat="1" x14ac:dyDescent="0.3"/>
    <row r="1452" s="5" customFormat="1" x14ac:dyDescent="0.3"/>
    <row r="1453" s="5" customFormat="1" x14ac:dyDescent="0.3"/>
    <row r="1454" s="5" customFormat="1" x14ac:dyDescent="0.3"/>
    <row r="1455" s="5" customFormat="1" x14ac:dyDescent="0.3"/>
    <row r="1456" s="5" customFormat="1" x14ac:dyDescent="0.3"/>
    <row r="1457" s="5" customFormat="1" x14ac:dyDescent="0.3"/>
    <row r="1458" s="5" customFormat="1" x14ac:dyDescent="0.3"/>
    <row r="1459" s="5" customFormat="1" x14ac:dyDescent="0.3"/>
    <row r="1460" s="5" customFormat="1" x14ac:dyDescent="0.3"/>
    <row r="1461" s="5" customFormat="1" x14ac:dyDescent="0.3"/>
    <row r="1462" s="5" customFormat="1" x14ac:dyDescent="0.3"/>
    <row r="1463" s="5" customFormat="1" x14ac:dyDescent="0.3"/>
    <row r="1464" s="5" customFormat="1" x14ac:dyDescent="0.3"/>
    <row r="1465" s="5" customFormat="1" x14ac:dyDescent="0.3"/>
    <row r="1466" s="5" customFormat="1" x14ac:dyDescent="0.3"/>
    <row r="1467" s="5" customFormat="1" x14ac:dyDescent="0.3"/>
    <row r="1468" s="5" customFormat="1" x14ac:dyDescent="0.3"/>
    <row r="1469" s="5" customFormat="1" x14ac:dyDescent="0.3"/>
    <row r="1470" s="5" customFormat="1" x14ac:dyDescent="0.3"/>
    <row r="1471" s="5" customFormat="1" x14ac:dyDescent="0.3"/>
    <row r="1472" s="5" customFormat="1" x14ac:dyDescent="0.3"/>
    <row r="1473" s="5" customFormat="1" x14ac:dyDescent="0.3"/>
    <row r="1474" s="5" customFormat="1" x14ac:dyDescent="0.3"/>
    <row r="1475" s="5" customFormat="1" x14ac:dyDescent="0.3"/>
    <row r="1476" s="5" customFormat="1" x14ac:dyDescent="0.3"/>
    <row r="1477" s="5" customFormat="1" x14ac:dyDescent="0.3"/>
    <row r="1478" s="5" customFormat="1" x14ac:dyDescent="0.3"/>
    <row r="1479" s="5" customFormat="1" x14ac:dyDescent="0.3"/>
    <row r="1480" s="5" customFormat="1" x14ac:dyDescent="0.3"/>
    <row r="1481" s="5" customFormat="1" x14ac:dyDescent="0.3"/>
    <row r="1482" s="5" customFormat="1" x14ac:dyDescent="0.3"/>
    <row r="1483" s="5" customFormat="1" x14ac:dyDescent="0.3"/>
    <row r="1484" s="5" customFormat="1" x14ac:dyDescent="0.3"/>
    <row r="1485" s="5" customFormat="1" x14ac:dyDescent="0.3"/>
    <row r="1486" s="5" customFormat="1" x14ac:dyDescent="0.3"/>
    <row r="1487" s="5" customFormat="1" x14ac:dyDescent="0.3"/>
    <row r="1488" s="5" customFormat="1" x14ac:dyDescent="0.3"/>
    <row r="1489" s="5" customFormat="1" x14ac:dyDescent="0.3"/>
    <row r="1490" s="5" customFormat="1" x14ac:dyDescent="0.3"/>
    <row r="1491" s="5" customFormat="1" x14ac:dyDescent="0.3"/>
    <row r="1492" s="5" customFormat="1" x14ac:dyDescent="0.3"/>
    <row r="1493" s="5" customFormat="1" x14ac:dyDescent="0.3"/>
    <row r="1494" s="5" customFormat="1" x14ac:dyDescent="0.3"/>
    <row r="1495" s="5" customFormat="1" x14ac:dyDescent="0.3"/>
    <row r="1496" s="5" customFormat="1" x14ac:dyDescent="0.3"/>
    <row r="1497" s="5" customFormat="1" x14ac:dyDescent="0.3"/>
    <row r="1498" s="5" customFormat="1" x14ac:dyDescent="0.3"/>
    <row r="1499" s="5" customFormat="1" x14ac:dyDescent="0.3"/>
    <row r="1500" s="5" customFormat="1" x14ac:dyDescent="0.3"/>
    <row r="1501" s="5" customFormat="1" x14ac:dyDescent="0.3"/>
    <row r="1502" s="5" customFormat="1" x14ac:dyDescent="0.3"/>
    <row r="1503" s="5" customFormat="1" x14ac:dyDescent="0.3"/>
    <row r="1504" s="5" customFormat="1" x14ac:dyDescent="0.3"/>
    <row r="1505" s="5" customFormat="1" x14ac:dyDescent="0.3"/>
    <row r="1506" s="5" customFormat="1" x14ac:dyDescent="0.3"/>
    <row r="1507" s="5" customFormat="1" x14ac:dyDescent="0.3"/>
    <row r="1508" s="5" customFormat="1" x14ac:dyDescent="0.3"/>
    <row r="1509" s="5" customFormat="1" x14ac:dyDescent="0.3"/>
    <row r="1510" s="5" customFormat="1" x14ac:dyDescent="0.3"/>
    <row r="1511" s="5" customFormat="1" x14ac:dyDescent="0.3"/>
    <row r="1512" s="5" customFormat="1" x14ac:dyDescent="0.3"/>
    <row r="1513" s="5" customFormat="1" x14ac:dyDescent="0.3"/>
    <row r="1514" s="5" customFormat="1" x14ac:dyDescent="0.3"/>
    <row r="1515" s="5" customFormat="1" x14ac:dyDescent="0.3"/>
    <row r="1516" s="5" customFormat="1" x14ac:dyDescent="0.3"/>
    <row r="1517" s="5" customFormat="1" x14ac:dyDescent="0.3"/>
    <row r="1518" s="5" customFormat="1" x14ac:dyDescent="0.3"/>
    <row r="1519" s="5" customFormat="1" x14ac:dyDescent="0.3"/>
    <row r="1520" s="5" customFormat="1" x14ac:dyDescent="0.3"/>
    <row r="1521" s="5" customFormat="1" x14ac:dyDescent="0.3"/>
    <row r="1522" s="5" customFormat="1" x14ac:dyDescent="0.3"/>
    <row r="1523" s="5" customFormat="1" x14ac:dyDescent="0.3"/>
    <row r="1524" s="5" customFormat="1" x14ac:dyDescent="0.3"/>
    <row r="1525" s="5" customFormat="1" x14ac:dyDescent="0.3"/>
    <row r="1526" s="5" customFormat="1" x14ac:dyDescent="0.3"/>
    <row r="1527" s="5" customFormat="1" x14ac:dyDescent="0.3"/>
    <row r="1528" s="5" customFormat="1" x14ac:dyDescent="0.3"/>
    <row r="1529" s="5" customFormat="1" x14ac:dyDescent="0.3"/>
    <row r="1530" s="5" customFormat="1" x14ac:dyDescent="0.3"/>
    <row r="1531" s="5" customFormat="1" x14ac:dyDescent="0.3"/>
    <row r="1532" s="5" customFormat="1" x14ac:dyDescent="0.3"/>
    <row r="1533" s="5" customFormat="1" x14ac:dyDescent="0.3"/>
    <row r="1534" s="5" customFormat="1" x14ac:dyDescent="0.3"/>
    <row r="1535" s="5" customFormat="1" x14ac:dyDescent="0.3"/>
    <row r="1536" s="5" customFormat="1" x14ac:dyDescent="0.3"/>
    <row r="1537" s="5" customFormat="1" x14ac:dyDescent="0.3"/>
    <row r="1538" s="5" customFormat="1" x14ac:dyDescent="0.3"/>
    <row r="1539" s="5" customFormat="1" x14ac:dyDescent="0.3"/>
    <row r="1540" s="5" customFormat="1" x14ac:dyDescent="0.3"/>
    <row r="1541" s="5" customFormat="1" x14ac:dyDescent="0.3"/>
    <row r="1542" s="5" customFormat="1" x14ac:dyDescent="0.3"/>
    <row r="1543" s="5" customFormat="1" x14ac:dyDescent="0.3"/>
    <row r="1544" s="5" customFormat="1" x14ac:dyDescent="0.3"/>
    <row r="1545" s="5" customFormat="1" x14ac:dyDescent="0.3"/>
    <row r="1546" s="5" customFormat="1" x14ac:dyDescent="0.3"/>
    <row r="1547" s="5" customFormat="1" x14ac:dyDescent="0.3"/>
    <row r="1548" s="5" customFormat="1" x14ac:dyDescent="0.3"/>
    <row r="1549" s="5" customFormat="1" x14ac:dyDescent="0.3"/>
    <row r="1550" s="5" customFormat="1" x14ac:dyDescent="0.3"/>
    <row r="1551" s="5" customFormat="1" x14ac:dyDescent="0.3"/>
    <row r="1552" s="5" customFormat="1" x14ac:dyDescent="0.3"/>
    <row r="1553" s="5" customFormat="1" x14ac:dyDescent="0.3"/>
    <row r="1554" s="5" customFormat="1" x14ac:dyDescent="0.3"/>
    <row r="1555" s="5" customFormat="1" x14ac:dyDescent="0.3"/>
    <row r="1556" s="5" customFormat="1" x14ac:dyDescent="0.3"/>
    <row r="1557" s="5" customFormat="1" x14ac:dyDescent="0.3"/>
    <row r="1558" s="5" customFormat="1" x14ac:dyDescent="0.3"/>
    <row r="1559" s="5" customFormat="1" x14ac:dyDescent="0.3"/>
    <row r="1560" s="5" customFormat="1" x14ac:dyDescent="0.3"/>
    <row r="1561" s="5" customFormat="1" x14ac:dyDescent="0.3"/>
    <row r="1562" s="5" customFormat="1" x14ac:dyDescent="0.3"/>
    <row r="1563" s="5" customFormat="1" x14ac:dyDescent="0.3"/>
    <row r="1564" s="5" customFormat="1" x14ac:dyDescent="0.3"/>
    <row r="1565" s="5" customFormat="1" x14ac:dyDescent="0.3"/>
    <row r="1566" s="5" customFormat="1" x14ac:dyDescent="0.3"/>
    <row r="1567" s="5" customFormat="1" x14ac:dyDescent="0.3"/>
    <row r="1568" s="5" customFormat="1" x14ac:dyDescent="0.3"/>
    <row r="1569" s="5" customFormat="1" x14ac:dyDescent="0.3"/>
    <row r="1570" s="5" customFormat="1" x14ac:dyDescent="0.3"/>
    <row r="1571" s="5" customFormat="1" x14ac:dyDescent="0.3"/>
    <row r="1572" s="5" customFormat="1" x14ac:dyDescent="0.3"/>
    <row r="1573" s="5" customFormat="1" x14ac:dyDescent="0.3"/>
    <row r="1574" s="5" customFormat="1" x14ac:dyDescent="0.3"/>
    <row r="1575" s="5" customFormat="1" x14ac:dyDescent="0.3"/>
    <row r="1576" s="5" customFormat="1" x14ac:dyDescent="0.3"/>
    <row r="1577" s="5" customFormat="1" x14ac:dyDescent="0.3"/>
    <row r="1578" s="5" customFormat="1" x14ac:dyDescent="0.3"/>
    <row r="1579" s="5" customFormat="1" x14ac:dyDescent="0.3"/>
    <row r="1580" s="5" customFormat="1" x14ac:dyDescent="0.3"/>
    <row r="1581" s="5" customFormat="1" x14ac:dyDescent="0.3"/>
    <row r="1582" s="5" customFormat="1" x14ac:dyDescent="0.3"/>
    <row r="1583" s="5" customFormat="1" x14ac:dyDescent="0.3"/>
    <row r="1584" s="5" customFormat="1" x14ac:dyDescent="0.3"/>
    <row r="1585" s="5" customFormat="1" x14ac:dyDescent="0.3"/>
    <row r="1586" s="5" customFormat="1" x14ac:dyDescent="0.3"/>
    <row r="1587" s="5" customFormat="1" x14ac:dyDescent="0.3"/>
    <row r="1588" s="5" customFormat="1" x14ac:dyDescent="0.3"/>
    <row r="1589" s="5" customFormat="1" x14ac:dyDescent="0.3"/>
    <row r="1590" s="5" customFormat="1" x14ac:dyDescent="0.3"/>
    <row r="1591" s="5" customFormat="1" x14ac:dyDescent="0.3"/>
    <row r="1592" s="5" customFormat="1" x14ac:dyDescent="0.3"/>
    <row r="1593" s="5" customFormat="1" x14ac:dyDescent="0.3"/>
    <row r="1594" s="5" customFormat="1" x14ac:dyDescent="0.3"/>
    <row r="1595" s="5" customFormat="1" x14ac:dyDescent="0.3"/>
    <row r="1596" s="5" customFormat="1" x14ac:dyDescent="0.3"/>
    <row r="1597" s="5" customFormat="1" x14ac:dyDescent="0.3"/>
    <row r="1598" s="5" customFormat="1" x14ac:dyDescent="0.3"/>
    <row r="1599" s="5" customFormat="1" x14ac:dyDescent="0.3"/>
    <row r="1600" s="5" customFormat="1" x14ac:dyDescent="0.3"/>
    <row r="1601" s="5" customFormat="1" x14ac:dyDescent="0.3"/>
    <row r="1602" s="5" customFormat="1" x14ac:dyDescent="0.3"/>
    <row r="1603" s="5" customFormat="1" x14ac:dyDescent="0.3"/>
    <row r="1604" s="5" customFormat="1" x14ac:dyDescent="0.3"/>
    <row r="1605" s="5" customFormat="1" x14ac:dyDescent="0.3"/>
    <row r="1606" s="5" customFormat="1" x14ac:dyDescent="0.3"/>
    <row r="1607" s="5" customFormat="1" x14ac:dyDescent="0.3"/>
    <row r="1608" s="5" customFormat="1" x14ac:dyDescent="0.3"/>
    <row r="1609" s="5" customFormat="1" x14ac:dyDescent="0.3"/>
    <row r="1610" s="5" customFormat="1" x14ac:dyDescent="0.3"/>
    <row r="1611" s="5" customFormat="1" x14ac:dyDescent="0.3"/>
    <row r="1612" s="5" customFormat="1" x14ac:dyDescent="0.3"/>
    <row r="1613" s="5" customFormat="1" x14ac:dyDescent="0.3"/>
    <row r="1614" s="5" customFormat="1" x14ac:dyDescent="0.3"/>
    <row r="1615" s="5" customFormat="1" x14ac:dyDescent="0.3"/>
    <row r="1616" s="5" customFormat="1" x14ac:dyDescent="0.3"/>
    <row r="1617" s="5" customFormat="1" x14ac:dyDescent="0.3"/>
  </sheetData>
  <mergeCells count="9">
    <mergeCell ref="C150:F150"/>
    <mergeCell ref="C140:K140"/>
    <mergeCell ref="B3:K3"/>
    <mergeCell ref="C20:K20"/>
    <mergeCell ref="B63:K63"/>
    <mergeCell ref="C80:K80"/>
    <mergeCell ref="B123:K123"/>
    <mergeCell ref="C30:F30"/>
    <mergeCell ref="C90:F90"/>
  </mergeCells>
  <conditionalFormatting sqref="F41:F44">
    <cfRule type="expression" dxfId="63" priority="3">
      <formula>+$C$18="SI"</formula>
    </cfRule>
  </conditionalFormatting>
  <conditionalFormatting sqref="F101:F104">
    <cfRule type="expression" dxfId="62" priority="2">
      <formula>+$C$78="SI"</formula>
    </cfRule>
  </conditionalFormatting>
  <conditionalFormatting sqref="F161:F164">
    <cfRule type="expression" dxfId="61" priority="1">
      <formula>+$C$138="SI"</formula>
    </cfRule>
  </conditionalFormatting>
  <dataValidations count="4">
    <dataValidation type="list" allowBlank="1" showInputMessage="1" showErrorMessage="1" sqref="C18 C78 C138" xr:uid="{00000000-0002-0000-0700-000000000000}">
      <formula1>"SI,NO"</formula1>
    </dataValidation>
    <dataValidation allowBlank="1" showInputMessage="1" showErrorMessage="1" prompt="ATTENZIONE: compilare anche cella C57 relativa alle poste rettificative totali &quot;PR&quot;" sqref="C58:C60" xr:uid="{00000000-0002-0000-0700-000001000000}"/>
    <dataValidation allowBlank="1" showInputMessage="1" showErrorMessage="1" prompt="ATTENZIONE: compilare anche cella C117 relativa alle poste rettificative totali &quot;PR&quot;" sqref="C118:C120" xr:uid="{00000000-0002-0000-0700-000002000000}"/>
    <dataValidation allowBlank="1" showInputMessage="1" showErrorMessage="1" prompt="ATTENZIONE: compilare anche cella C177 relativa alle poste rettificative totali &quot;PR&quot;" sqref="C178:C180" xr:uid="{00000000-0002-0000-0700-000003000000}"/>
  </dataValidation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44546A"/>
  </sheetPr>
  <dimension ref="B1:T167"/>
  <sheetViews>
    <sheetView showGridLines="0" zoomScale="55" zoomScaleNormal="55" workbookViewId="0">
      <selection activeCell="C28" sqref="C28"/>
    </sheetView>
  </sheetViews>
  <sheetFormatPr defaultColWidth="9.140625" defaultRowHeight="15" zeroHeight="1" x14ac:dyDescent="0.2"/>
  <cols>
    <col min="1" max="1" width="9.85546875" style="839" customWidth="1"/>
    <col min="2" max="2" width="9.42578125" style="839" customWidth="1"/>
    <col min="3" max="3" width="31.7109375" style="839" customWidth="1"/>
    <col min="4" max="4" width="95.5703125" style="839" customWidth="1"/>
    <col min="5" max="5" width="20.7109375" style="839" customWidth="1"/>
    <col min="6" max="6" width="30" style="858" customWidth="1"/>
    <col min="7" max="7" width="28.5703125" style="839" customWidth="1"/>
    <col min="8" max="13" width="20.7109375" style="839" customWidth="1"/>
    <col min="14" max="14" width="20.5703125" style="839" customWidth="1"/>
    <col min="15" max="15" width="24.140625" style="839" customWidth="1"/>
    <col min="16" max="16" width="7.42578125" style="839" customWidth="1"/>
    <col min="17" max="17" width="27.140625" style="839" customWidth="1"/>
    <col min="18" max="18" width="22.28515625" style="839" customWidth="1"/>
    <col min="19" max="19" width="22.42578125" style="839" bestFit="1" customWidth="1"/>
    <col min="20" max="20" width="17.140625" style="839" customWidth="1"/>
    <col min="21" max="1026" width="8.7109375" style="839" customWidth="1"/>
    <col min="1027" max="16384" width="9.140625" style="839"/>
  </cols>
  <sheetData>
    <row r="1" spans="3:20" ht="45" customHeight="1" x14ac:dyDescent="0.2">
      <c r="C1" s="840" t="s">
        <v>510</v>
      </c>
      <c r="D1" s="840">
        <v>2022</v>
      </c>
    </row>
    <row r="2" spans="3:20" ht="15.75" x14ac:dyDescent="0.25">
      <c r="F2" s="859"/>
    </row>
    <row r="3" spans="3:20" ht="15.75" x14ac:dyDescent="0.25">
      <c r="C3" s="895" t="str">
        <f>"Ricavi "&amp;$D$1</f>
        <v>Ricavi 2022</v>
      </c>
      <c r="D3" s="896" t="s">
        <v>1038</v>
      </c>
      <c r="E3" s="1010" t="s">
        <v>1105</v>
      </c>
      <c r="F3" s="1011"/>
      <c r="G3" s="1011"/>
      <c r="H3" s="1011"/>
      <c r="I3" s="1011"/>
      <c r="J3" s="1011"/>
      <c r="K3" s="1011"/>
      <c r="L3" s="1012"/>
    </row>
    <row r="4" spans="3:20" ht="15.75" hidden="1" x14ac:dyDescent="0.25">
      <c r="C4" s="841" t="s">
        <v>1039</v>
      </c>
      <c r="D4" s="883">
        <f>+RC_Ricavi2022!F15+RC_Ricavi2022!F24</f>
        <v>0</v>
      </c>
      <c r="E4" s="871"/>
      <c r="F4" s="872"/>
      <c r="G4" s="871"/>
    </row>
    <row r="5" spans="3:20" ht="15.75" x14ac:dyDescent="0.25">
      <c r="C5" s="841" t="s">
        <v>1040</v>
      </c>
      <c r="D5" s="918"/>
      <c r="E5" s="916" t="s">
        <v>1131</v>
      </c>
      <c r="F5" s="917"/>
      <c r="G5" s="916"/>
      <c r="H5" s="916"/>
      <c r="I5" s="916"/>
      <c r="J5" s="916"/>
      <c r="K5" s="916"/>
      <c r="L5" s="916"/>
    </row>
    <row r="6" spans="3:20" ht="19.5" x14ac:dyDescent="0.35">
      <c r="C6" s="841" t="s">
        <v>1087</v>
      </c>
      <c r="D6" s="918"/>
      <c r="E6" s="916" t="s">
        <v>1131</v>
      </c>
      <c r="F6" s="917"/>
      <c r="G6" s="916"/>
      <c r="H6" s="916"/>
      <c r="I6" s="916"/>
      <c r="J6" s="916"/>
      <c r="K6" s="916"/>
      <c r="L6" s="916"/>
    </row>
    <row r="7" spans="3:20" ht="31.5" hidden="1" x14ac:dyDescent="0.25">
      <c r="F7" s="859"/>
      <c r="N7" s="866" t="s">
        <v>1100</v>
      </c>
      <c r="O7" s="866"/>
      <c r="R7" s="867" t="s">
        <v>1103</v>
      </c>
      <c r="S7" s="867"/>
    </row>
    <row r="8" spans="3:20" ht="15.75" hidden="1" x14ac:dyDescent="0.25">
      <c r="C8" s="895" t="str">
        <f>"Costi "&amp;D1</f>
        <v>Costi 2022</v>
      </c>
      <c r="D8" s="896" t="s">
        <v>576</v>
      </c>
      <c r="E8" s="895" t="s">
        <v>578</v>
      </c>
      <c r="F8" s="896" t="s">
        <v>580</v>
      </c>
      <c r="G8" s="895" t="s">
        <v>582</v>
      </c>
      <c r="H8" s="896" t="s">
        <v>584</v>
      </c>
      <c r="I8" s="895" t="s">
        <v>586</v>
      </c>
      <c r="J8" s="896" t="s">
        <v>588</v>
      </c>
      <c r="K8" s="895" t="s">
        <v>589</v>
      </c>
      <c r="L8" s="896" t="s">
        <v>1041</v>
      </c>
      <c r="M8" s="895" t="s">
        <v>591</v>
      </c>
      <c r="N8" s="896" t="s">
        <v>685</v>
      </c>
      <c r="O8" s="895" t="s">
        <v>684</v>
      </c>
      <c r="R8" s="868" t="s">
        <v>685</v>
      </c>
      <c r="S8" s="868" t="s">
        <v>684</v>
      </c>
      <c r="T8" s="839" t="s">
        <v>220</v>
      </c>
    </row>
    <row r="9" spans="3:20" hidden="1" x14ac:dyDescent="0.2">
      <c r="C9" s="841" t="s">
        <v>1042</v>
      </c>
      <c r="D9" s="854">
        <f t="shared" ref="D9:D16" si="0">SUMIFS($J$28:$J$151,$F$28:$F$151,$C9,$B$28:$B$151,$D$8)</f>
        <v>0</v>
      </c>
      <c r="E9" s="854">
        <f t="shared" ref="E9:M16" si="1">SUMIFS($J$28:$J$151,$F$28:$F$151,$C9,$B$28:$B$151,E$8)</f>
        <v>0</v>
      </c>
      <c r="F9" s="860">
        <f t="shared" si="1"/>
        <v>0</v>
      </c>
      <c r="G9" s="854">
        <f t="shared" si="1"/>
        <v>0</v>
      </c>
      <c r="H9" s="854">
        <f t="shared" si="1"/>
        <v>0</v>
      </c>
      <c r="I9" s="854">
        <f t="shared" si="1"/>
        <v>0</v>
      </c>
      <c r="J9" s="854">
        <f t="shared" si="1"/>
        <v>0</v>
      </c>
      <c r="K9" s="854">
        <f t="shared" si="1"/>
        <v>0</v>
      </c>
      <c r="L9" s="854">
        <f t="shared" si="1"/>
        <v>0</v>
      </c>
      <c r="M9" s="854">
        <f t="shared" si="1"/>
        <v>0</v>
      </c>
      <c r="N9" s="854">
        <f t="shared" ref="N9:N16" si="2">SUMIFS($K$28:$K$151,$F$28:$F$151,$C9,$B$28:$B$151,$I$8)+SUMIFS($K$28:$K$151,$F$28:$F$151,$C9,$B$28:$B$151,$J$8)+SUMIFS($K$28:$K$151,$F$28:$F$151,$C9,$B$28:$B$151,$K$8)+SUMIFS($K$28:$K$151,$F$28:$F$151,$C9,$B$28:$B$151,$L$8)+SUMIFS($K$28:$K$151,$F$28:$F$151,$C9,$B$28:$B$151,$M$8)+SUMIFS($K$28:$K$151,$F$28:$F$151,$C9,$B$28:$B$151,$D$8)</f>
        <v>0</v>
      </c>
      <c r="O9" s="854">
        <f t="shared" ref="O9:O16" si="3">SUMIFS($K$28:$K$151,$F$28:$F$151,$C9,$B$28:$B$151,$F$8)+SUMIFS($K$28:$K$151,$F$28:$F$151,$C9,$B$28:$B$151,$G$8)+SUMIFS($K$28:$K$151,$F$28:$F$151,$C9,$B$28:$B$151,$H$8)+SUMIFS($K$28:$K$151,$F$28:$F$151,$C9,$B$28:$B$151,$E$8)</f>
        <v>0</v>
      </c>
      <c r="Q9" s="893" t="s">
        <v>1101</v>
      </c>
      <c r="R9" s="892"/>
      <c r="S9" s="854"/>
      <c r="T9" s="854">
        <f>SUM(R9:S9)</f>
        <v>0</v>
      </c>
    </row>
    <row r="10" spans="3:20" hidden="1" x14ac:dyDescent="0.2">
      <c r="C10" s="841" t="s">
        <v>1043</v>
      </c>
      <c r="D10" s="854">
        <f t="shared" si="0"/>
        <v>0</v>
      </c>
      <c r="E10" s="854">
        <f t="shared" si="1"/>
        <v>0</v>
      </c>
      <c r="F10" s="860">
        <f t="shared" si="1"/>
        <v>0</v>
      </c>
      <c r="G10" s="854">
        <f t="shared" si="1"/>
        <v>0</v>
      </c>
      <c r="H10" s="854">
        <f t="shared" si="1"/>
        <v>0</v>
      </c>
      <c r="I10" s="854">
        <f t="shared" si="1"/>
        <v>0</v>
      </c>
      <c r="J10" s="854">
        <f t="shared" si="1"/>
        <v>0</v>
      </c>
      <c r="K10" s="854">
        <f t="shared" si="1"/>
        <v>0</v>
      </c>
      <c r="L10" s="854">
        <f t="shared" si="1"/>
        <v>0</v>
      </c>
      <c r="M10" s="854">
        <f t="shared" si="1"/>
        <v>0</v>
      </c>
      <c r="N10" s="854">
        <f t="shared" si="2"/>
        <v>0</v>
      </c>
      <c r="O10" s="854">
        <f t="shared" si="3"/>
        <v>0</v>
      </c>
      <c r="Q10" s="893" t="s">
        <v>1102</v>
      </c>
      <c r="R10" s="892"/>
      <c r="S10" s="854"/>
      <c r="T10" s="854">
        <f>SUM(R10:S10)</f>
        <v>0</v>
      </c>
    </row>
    <row r="11" spans="3:20" hidden="1" x14ac:dyDescent="0.2">
      <c r="C11" s="841" t="s">
        <v>1044</v>
      </c>
      <c r="D11" s="854">
        <f t="shared" si="0"/>
        <v>0</v>
      </c>
      <c r="E11" s="854">
        <f t="shared" si="1"/>
        <v>0</v>
      </c>
      <c r="F11" s="860">
        <f t="shared" si="1"/>
        <v>0</v>
      </c>
      <c r="G11" s="854">
        <f t="shared" si="1"/>
        <v>0</v>
      </c>
      <c r="H11" s="854">
        <f t="shared" si="1"/>
        <v>0</v>
      </c>
      <c r="I11" s="854">
        <f t="shared" si="1"/>
        <v>0</v>
      </c>
      <c r="J11" s="854">
        <f t="shared" si="1"/>
        <v>0</v>
      </c>
      <c r="K11" s="854">
        <f t="shared" si="1"/>
        <v>0</v>
      </c>
      <c r="L11" s="854">
        <f t="shared" si="1"/>
        <v>0</v>
      </c>
      <c r="M11" s="854">
        <f t="shared" si="1"/>
        <v>0</v>
      </c>
      <c r="N11" s="854">
        <f t="shared" si="2"/>
        <v>0</v>
      </c>
      <c r="O11" s="854">
        <f t="shared" si="3"/>
        <v>0</v>
      </c>
      <c r="Q11" s="894" t="s">
        <v>220</v>
      </c>
      <c r="R11" s="892">
        <f>SUM(R9:R10)</f>
        <v>0</v>
      </c>
      <c r="S11" s="854">
        <f>SUM(S9:S10)</f>
        <v>0</v>
      </c>
      <c r="T11" s="854">
        <f>SUM(T9:T10)</f>
        <v>0</v>
      </c>
    </row>
    <row r="12" spans="3:20" ht="31.5" hidden="1" x14ac:dyDescent="0.25">
      <c r="C12" s="841" t="s">
        <v>1045</v>
      </c>
      <c r="D12" s="854">
        <f t="shared" si="0"/>
        <v>0</v>
      </c>
      <c r="E12" s="854">
        <f t="shared" si="1"/>
        <v>0</v>
      </c>
      <c r="F12" s="860">
        <f t="shared" si="1"/>
        <v>0</v>
      </c>
      <c r="G12" s="854">
        <f t="shared" si="1"/>
        <v>0</v>
      </c>
      <c r="H12" s="854">
        <f t="shared" si="1"/>
        <v>0</v>
      </c>
      <c r="I12" s="854">
        <f t="shared" si="1"/>
        <v>0</v>
      </c>
      <c r="J12" s="854">
        <f t="shared" si="1"/>
        <v>0</v>
      </c>
      <c r="K12" s="854">
        <f t="shared" si="1"/>
        <v>0</v>
      </c>
      <c r="L12" s="854">
        <f t="shared" si="1"/>
        <v>0</v>
      </c>
      <c r="M12" s="854">
        <f t="shared" si="1"/>
        <v>0</v>
      </c>
      <c r="N12" s="854">
        <f t="shared" si="2"/>
        <v>0</v>
      </c>
      <c r="O12" s="854">
        <f t="shared" si="3"/>
        <v>0</v>
      </c>
      <c r="R12" s="867" t="s">
        <v>1116</v>
      </c>
      <c r="S12" s="867"/>
    </row>
    <row r="13" spans="3:20" ht="15.75" hidden="1" x14ac:dyDescent="0.25">
      <c r="C13" s="841" t="s">
        <v>1046</v>
      </c>
      <c r="D13" s="854">
        <f t="shared" si="0"/>
        <v>0</v>
      </c>
      <c r="E13" s="854">
        <f t="shared" si="1"/>
        <v>0</v>
      </c>
      <c r="F13" s="860">
        <f t="shared" si="1"/>
        <v>0</v>
      </c>
      <c r="G13" s="854">
        <f t="shared" si="1"/>
        <v>0</v>
      </c>
      <c r="H13" s="854">
        <f t="shared" si="1"/>
        <v>0</v>
      </c>
      <c r="I13" s="854">
        <f t="shared" si="1"/>
        <v>0</v>
      </c>
      <c r="J13" s="854">
        <f t="shared" si="1"/>
        <v>0</v>
      </c>
      <c r="K13" s="854">
        <f t="shared" si="1"/>
        <v>0</v>
      </c>
      <c r="L13" s="854">
        <f t="shared" si="1"/>
        <v>0</v>
      </c>
      <c r="M13" s="854">
        <f t="shared" si="1"/>
        <v>0</v>
      </c>
      <c r="N13" s="854">
        <f t="shared" si="2"/>
        <v>0</v>
      </c>
      <c r="O13" s="854">
        <f t="shared" si="3"/>
        <v>0</v>
      </c>
      <c r="R13" s="868" t="s">
        <v>685</v>
      </c>
      <c r="S13" s="868" t="s">
        <v>684</v>
      </c>
      <c r="T13" s="839" t="s">
        <v>220</v>
      </c>
    </row>
    <row r="14" spans="3:20" hidden="1" x14ac:dyDescent="0.2">
      <c r="C14" s="841" t="s">
        <v>1047</v>
      </c>
      <c r="D14" s="854">
        <f t="shared" si="0"/>
        <v>0</v>
      </c>
      <c r="E14" s="854">
        <f t="shared" si="1"/>
        <v>0</v>
      </c>
      <c r="F14" s="860">
        <f t="shared" si="1"/>
        <v>0</v>
      </c>
      <c r="G14" s="854">
        <f t="shared" si="1"/>
        <v>0</v>
      </c>
      <c r="H14" s="854">
        <f t="shared" si="1"/>
        <v>0</v>
      </c>
      <c r="I14" s="854">
        <f t="shared" si="1"/>
        <v>0</v>
      </c>
      <c r="J14" s="854">
        <f t="shared" si="1"/>
        <v>0</v>
      </c>
      <c r="K14" s="854">
        <f t="shared" si="1"/>
        <v>0</v>
      </c>
      <c r="L14" s="854">
        <f t="shared" si="1"/>
        <v>0</v>
      </c>
      <c r="M14" s="854">
        <f t="shared" si="1"/>
        <v>0</v>
      </c>
      <c r="N14" s="854">
        <f t="shared" si="2"/>
        <v>0</v>
      </c>
      <c r="O14" s="854">
        <f t="shared" si="3"/>
        <v>0</v>
      </c>
      <c r="Q14" s="893" t="s">
        <v>1101</v>
      </c>
      <c r="R14" s="892">
        <f>+D22+I22+J22+K22+L22+M22</f>
        <v>0</v>
      </c>
      <c r="S14" s="854">
        <f>+E22+F22+G22+H22</f>
        <v>0</v>
      </c>
      <c r="T14" s="854">
        <f>SUM(R14:S14)</f>
        <v>0</v>
      </c>
    </row>
    <row r="15" spans="3:20" hidden="1" x14ac:dyDescent="0.2">
      <c r="C15" s="841" t="s">
        <v>1048</v>
      </c>
      <c r="D15" s="854">
        <f t="shared" si="0"/>
        <v>0</v>
      </c>
      <c r="E15" s="854">
        <f t="shared" si="1"/>
        <v>0</v>
      </c>
      <c r="F15" s="860">
        <f t="shared" si="1"/>
        <v>0</v>
      </c>
      <c r="G15" s="854">
        <f t="shared" si="1"/>
        <v>0</v>
      </c>
      <c r="H15" s="854">
        <f t="shared" si="1"/>
        <v>0</v>
      </c>
      <c r="I15" s="854">
        <f t="shared" si="1"/>
        <v>0</v>
      </c>
      <c r="J15" s="854">
        <f t="shared" si="1"/>
        <v>0</v>
      </c>
      <c r="K15" s="854">
        <f t="shared" si="1"/>
        <v>0</v>
      </c>
      <c r="L15" s="854">
        <f t="shared" si="1"/>
        <v>0</v>
      </c>
      <c r="M15" s="854">
        <f t="shared" si="1"/>
        <v>0</v>
      </c>
      <c r="N15" s="854">
        <f t="shared" si="2"/>
        <v>0</v>
      </c>
      <c r="O15" s="854">
        <f t="shared" si="3"/>
        <v>0</v>
      </c>
      <c r="Q15" s="893" t="s">
        <v>1102</v>
      </c>
      <c r="R15" s="892">
        <f>+N22</f>
        <v>0</v>
      </c>
      <c r="S15" s="854">
        <f>+O22</f>
        <v>0</v>
      </c>
      <c r="T15" s="854">
        <f>SUM(R15:S15)</f>
        <v>0</v>
      </c>
    </row>
    <row r="16" spans="3:20" hidden="1" x14ac:dyDescent="0.2">
      <c r="C16" s="841" t="s">
        <v>1049</v>
      </c>
      <c r="D16" s="854">
        <f t="shared" si="0"/>
        <v>0</v>
      </c>
      <c r="E16" s="854">
        <f t="shared" si="1"/>
        <v>0</v>
      </c>
      <c r="F16" s="860">
        <f t="shared" si="1"/>
        <v>0</v>
      </c>
      <c r="G16" s="854">
        <f t="shared" si="1"/>
        <v>0</v>
      </c>
      <c r="H16" s="854">
        <f t="shared" si="1"/>
        <v>0</v>
      </c>
      <c r="I16" s="854">
        <f t="shared" si="1"/>
        <v>0</v>
      </c>
      <c r="J16" s="854">
        <f t="shared" si="1"/>
        <v>0</v>
      </c>
      <c r="K16" s="854">
        <f t="shared" si="1"/>
        <v>0</v>
      </c>
      <c r="L16" s="854">
        <f t="shared" si="1"/>
        <v>0</v>
      </c>
      <c r="M16" s="854">
        <f t="shared" si="1"/>
        <v>0</v>
      </c>
      <c r="N16" s="854">
        <f t="shared" si="2"/>
        <v>0</v>
      </c>
      <c r="O16" s="854">
        <f t="shared" si="3"/>
        <v>0</v>
      </c>
      <c r="Q16" s="894" t="s">
        <v>220</v>
      </c>
      <c r="R16" s="892">
        <f>SUM(R14:R15)</f>
        <v>0</v>
      </c>
      <c r="S16" s="854">
        <f>SUM(S14:S15)</f>
        <v>0</v>
      </c>
      <c r="T16" s="854">
        <f>SUM(T14:T15)</f>
        <v>0</v>
      </c>
    </row>
    <row r="17" spans="2:19" ht="45" hidden="1" x14ac:dyDescent="0.2">
      <c r="C17" s="852" t="s">
        <v>185</v>
      </c>
      <c r="D17" s="855">
        <f>SUMIFS($J$28:$J$151,$D$28:$D$151,$C17,$B$28:$B$151,$D$8)</f>
        <v>0</v>
      </c>
      <c r="E17" s="855">
        <f t="shared" ref="E17:M20" si="4">SUMIFS($J$28:$J$151,$D$28:$D$151,$C17,$B$28:$B$151,E$8)</f>
        <v>0</v>
      </c>
      <c r="F17" s="861">
        <f t="shared" si="4"/>
        <v>0</v>
      </c>
      <c r="G17" s="855">
        <f t="shared" si="4"/>
        <v>0</v>
      </c>
      <c r="H17" s="855">
        <f t="shared" si="4"/>
        <v>0</v>
      </c>
      <c r="I17" s="855">
        <f t="shared" si="4"/>
        <v>0</v>
      </c>
      <c r="J17" s="855">
        <f t="shared" si="4"/>
        <v>0</v>
      </c>
      <c r="K17" s="855">
        <f t="shared" si="4"/>
        <v>0</v>
      </c>
      <c r="L17" s="855">
        <f t="shared" si="4"/>
        <v>0</v>
      </c>
      <c r="M17" s="855">
        <f t="shared" si="4"/>
        <v>0</v>
      </c>
      <c r="N17" s="855">
        <f>SUMIFS($K$28:$K$151,$D$28:$D$151,$C17)</f>
        <v>0</v>
      </c>
      <c r="O17" s="855">
        <v>0</v>
      </c>
    </row>
    <row r="18" spans="2:19" ht="31.5" hidden="1" x14ac:dyDescent="0.25">
      <c r="C18" s="852" t="s">
        <v>186</v>
      </c>
      <c r="D18" s="855">
        <f>SUMIFS($J$28:$J$151,$D$28:$D$151,$C18,$B$28:$B$151,$D$8)</f>
        <v>0</v>
      </c>
      <c r="E18" s="855">
        <f t="shared" si="4"/>
        <v>0</v>
      </c>
      <c r="F18" s="861">
        <f t="shared" si="4"/>
        <v>0</v>
      </c>
      <c r="G18" s="855">
        <f t="shared" si="4"/>
        <v>0</v>
      </c>
      <c r="H18" s="855">
        <f t="shared" si="4"/>
        <v>0</v>
      </c>
      <c r="I18" s="855">
        <f t="shared" si="4"/>
        <v>0</v>
      </c>
      <c r="J18" s="855">
        <f t="shared" si="4"/>
        <v>0</v>
      </c>
      <c r="K18" s="855">
        <f t="shared" si="4"/>
        <v>0</v>
      </c>
      <c r="L18" s="855">
        <f t="shared" si="4"/>
        <v>0</v>
      </c>
      <c r="M18" s="855">
        <f t="shared" si="4"/>
        <v>0</v>
      </c>
      <c r="N18" s="855">
        <f>SUMIFS($K$28:$K$151,$D$28:$D$151,$C18)</f>
        <v>0</v>
      </c>
      <c r="O18" s="855">
        <v>0</v>
      </c>
      <c r="R18" s="869" t="s">
        <v>1104</v>
      </c>
      <c r="S18" s="869"/>
    </row>
    <row r="19" spans="2:19" ht="75.75" hidden="1" x14ac:dyDescent="0.25">
      <c r="C19" s="852" t="s">
        <v>187</v>
      </c>
      <c r="D19" s="855">
        <f>SUMIFS($J$28:$J$151,$D$28:$D$151,$C19,$B$28:$B$151,$D$8)</f>
        <v>0</v>
      </c>
      <c r="E19" s="855">
        <f t="shared" si="4"/>
        <v>0</v>
      </c>
      <c r="F19" s="861">
        <f t="shared" si="4"/>
        <v>0</v>
      </c>
      <c r="G19" s="855">
        <f t="shared" si="4"/>
        <v>0</v>
      </c>
      <c r="H19" s="855">
        <f t="shared" si="4"/>
        <v>0</v>
      </c>
      <c r="I19" s="855">
        <f t="shared" si="4"/>
        <v>0</v>
      </c>
      <c r="J19" s="855">
        <f t="shared" si="4"/>
        <v>0</v>
      </c>
      <c r="K19" s="855">
        <f t="shared" si="4"/>
        <v>0</v>
      </c>
      <c r="L19" s="855">
        <f t="shared" si="4"/>
        <v>0</v>
      </c>
      <c r="M19" s="855">
        <f t="shared" si="4"/>
        <v>0</v>
      </c>
      <c r="N19" s="855">
        <f>SUMIFS($K$28:$K$151,$D$28:$D$151,$C19)</f>
        <v>0</v>
      </c>
      <c r="O19" s="855">
        <v>0</v>
      </c>
      <c r="R19" s="870" t="s">
        <v>685</v>
      </c>
      <c r="S19" s="870" t="s">
        <v>684</v>
      </c>
    </row>
    <row r="20" spans="2:19" ht="45.75" hidden="1" x14ac:dyDescent="0.25">
      <c r="C20" s="852" t="s">
        <v>188</v>
      </c>
      <c r="D20" s="855">
        <f>SUMIFS($J$28:$J$151,$D$28:$D$151,$C20,$B$28:$B$151,$D$8)</f>
        <v>0</v>
      </c>
      <c r="E20" s="855">
        <f t="shared" si="4"/>
        <v>0</v>
      </c>
      <c r="F20" s="861">
        <f t="shared" si="4"/>
        <v>0</v>
      </c>
      <c r="G20" s="855">
        <f t="shared" si="4"/>
        <v>0</v>
      </c>
      <c r="H20" s="855">
        <f t="shared" si="4"/>
        <v>0</v>
      </c>
      <c r="I20" s="855">
        <f t="shared" si="4"/>
        <v>0</v>
      </c>
      <c r="J20" s="855">
        <f t="shared" si="4"/>
        <v>0</v>
      </c>
      <c r="K20" s="855">
        <f t="shared" si="4"/>
        <v>0</v>
      </c>
      <c r="L20" s="855">
        <f t="shared" si="4"/>
        <v>0</v>
      </c>
      <c r="M20" s="855">
        <f t="shared" si="4"/>
        <v>0</v>
      </c>
      <c r="N20" s="855">
        <f>SUMIFS($K$28:$K$151,$D$28:$D$151,$C20)</f>
        <v>0</v>
      </c>
      <c r="O20" s="855">
        <v>0</v>
      </c>
      <c r="Q20" s="870" t="s">
        <v>1114</v>
      </c>
      <c r="R20" s="854">
        <f>N22</f>
        <v>0</v>
      </c>
      <c r="S20" s="854">
        <f>+O22</f>
        <v>0</v>
      </c>
    </row>
    <row r="21" spans="2:19" ht="15.75" hidden="1" x14ac:dyDescent="0.25">
      <c r="C21" s="841" t="s">
        <v>182</v>
      </c>
      <c r="D21" s="854">
        <f>SUMIFS($J$28:$J$151,$F$28:$F$151,$C21,$B$28:$B$151,$D$8)</f>
        <v>0</v>
      </c>
      <c r="E21" s="854">
        <f t="shared" ref="E21:M21" si="5">SUMIFS($J$28:$J$151,$F$28:$F$151,$C21,$B$28:$B$151,E$8)</f>
        <v>0</v>
      </c>
      <c r="F21" s="860">
        <f t="shared" si="5"/>
        <v>0</v>
      </c>
      <c r="G21" s="854">
        <f t="shared" si="5"/>
        <v>0</v>
      </c>
      <c r="H21" s="854">
        <f t="shared" si="5"/>
        <v>0</v>
      </c>
      <c r="I21" s="854">
        <f t="shared" si="5"/>
        <v>0</v>
      </c>
      <c r="J21" s="854">
        <f t="shared" si="5"/>
        <v>0</v>
      </c>
      <c r="K21" s="854">
        <f t="shared" si="5"/>
        <v>0</v>
      </c>
      <c r="L21" s="854">
        <f t="shared" si="5"/>
        <v>0</v>
      </c>
      <c r="M21" s="854">
        <f t="shared" si="5"/>
        <v>0</v>
      </c>
      <c r="N21" s="854">
        <f>SUMIFS($K$28:$K$151,$F$28:$F$151,$C21,$B$28:$B$151,$I$8)+SUMIFS($K$28:$K$151,$F$28:$F$151,$C21,$B$28:$B$151,$J$8)+SUMIFS($K$28:$K$151,$F$28:$F$151,$C21,$B$28:$B$151,$K$8)+SUMIFS($K$28:$K$151,$F$28:$F$151,$C21,$B$28:$B$151,$L$8)+SUMIFS($K$28:$K$151,$F$28:$F$151,$C21,$B$28:$B$151,$M$8)+SUMIFS($K$28:$K$151,$F$28:$F$151,$C21,$B$28:$B$151,$D$8)</f>
        <v>0</v>
      </c>
      <c r="O21" s="854">
        <f>SUMIFS($K$28:$K$151,$F$28:$F$151,$C21,$B$28:$B$151,$F$8)+SUMIFS($K$28:$K$151,$F$28:$F$151,$C21,$B$28:$B$151,$G$8)+SUMIFS($K$28:$K$151,$F$28:$F$151,$C21,$B$28:$B$151,$H$8)+SUMIFS($K$28:$K$151,$F$28:$F$151,$C21,$B$28:$B$151,$E$8)</f>
        <v>0</v>
      </c>
      <c r="Q21" s="870" t="s">
        <v>1115</v>
      </c>
      <c r="R21" s="854">
        <f>+R10</f>
        <v>0</v>
      </c>
      <c r="S21" s="854">
        <f>+S10</f>
        <v>0</v>
      </c>
    </row>
    <row r="22" spans="2:19" ht="15.75" hidden="1" x14ac:dyDescent="0.25">
      <c r="C22" s="842" t="s">
        <v>604</v>
      </c>
      <c r="D22" s="856">
        <f>SUM(D9:D16)+D21</f>
        <v>0</v>
      </c>
      <c r="E22" s="856">
        <f t="shared" ref="E22:O22" si="6">SUM(E9:E16)+E21</f>
        <v>0</v>
      </c>
      <c r="F22" s="856">
        <f t="shared" si="6"/>
        <v>0</v>
      </c>
      <c r="G22" s="856">
        <f t="shared" si="6"/>
        <v>0</v>
      </c>
      <c r="H22" s="856">
        <f t="shared" si="6"/>
        <v>0</v>
      </c>
      <c r="I22" s="856">
        <f t="shared" si="6"/>
        <v>0</v>
      </c>
      <c r="J22" s="856">
        <f t="shared" si="6"/>
        <v>0</v>
      </c>
      <c r="K22" s="856">
        <f t="shared" si="6"/>
        <v>0</v>
      </c>
      <c r="L22" s="856">
        <f t="shared" si="6"/>
        <v>0</v>
      </c>
      <c r="M22" s="856">
        <f t="shared" si="6"/>
        <v>0</v>
      </c>
      <c r="N22" s="856">
        <f t="shared" si="6"/>
        <v>0</v>
      </c>
      <c r="O22" s="856">
        <f t="shared" si="6"/>
        <v>0</v>
      </c>
      <c r="R22" s="854">
        <f>SUM(R20:R21)</f>
        <v>0</v>
      </c>
      <c r="S22" s="854">
        <f>SUM(S20:S21)</f>
        <v>0</v>
      </c>
    </row>
    <row r="23" spans="2:19" ht="24.6" customHeight="1" x14ac:dyDescent="0.2"/>
    <row r="24" spans="2:19" ht="46.5" x14ac:dyDescent="0.2">
      <c r="C24" s="897" t="str">
        <f>"Rendiconto dei costi sostenuti per l'anno "&amp;D1&amp;", già ridotti delle poste rettificative ARERA"</f>
        <v>Rendiconto dei costi sostenuti per l'anno 2022, già ridotti delle poste rettificative ARERA</v>
      </c>
      <c r="D24" s="898"/>
      <c r="E24" s="898"/>
      <c r="F24" s="899"/>
      <c r="G24" s="897"/>
      <c r="H24" s="897"/>
      <c r="I24" s="897"/>
      <c r="J24" s="897"/>
    </row>
    <row r="25" spans="2:19" ht="40.5" customHeight="1" x14ac:dyDescent="0.2">
      <c r="C25" s="1013" t="s">
        <v>1127</v>
      </c>
      <c r="D25" s="1013"/>
      <c r="E25" s="1013"/>
      <c r="F25" s="1013"/>
      <c r="G25" s="1013"/>
      <c r="H25" s="1013"/>
      <c r="I25" s="1013"/>
      <c r="J25" s="1013"/>
    </row>
    <row r="26" spans="2:19" ht="99" customHeight="1" x14ac:dyDescent="0.2">
      <c r="B26" s="900" t="s">
        <v>1070</v>
      </c>
      <c r="C26" s="901"/>
      <c r="D26" s="902" t="s">
        <v>1050</v>
      </c>
      <c r="E26" s="903"/>
      <c r="F26" s="904"/>
      <c r="G26" s="905"/>
      <c r="H26" s="905"/>
      <c r="I26" s="905"/>
      <c r="J26" s="905"/>
      <c r="K26" s="905"/>
      <c r="L26" s="903"/>
    </row>
    <row r="27" spans="2:19" ht="94.5" x14ac:dyDescent="0.2">
      <c r="B27" s="877" t="str">
        <f>LEFT(B26,FIND(" ",B26)-1)</f>
        <v>CSL</v>
      </c>
      <c r="C27" s="906" t="s">
        <v>1061</v>
      </c>
      <c r="D27" s="906" t="s">
        <v>1062</v>
      </c>
      <c r="E27" s="906" t="s">
        <v>1057</v>
      </c>
      <c r="F27" s="907" t="s">
        <v>1065</v>
      </c>
      <c r="G27" s="906" t="s">
        <v>1066</v>
      </c>
      <c r="H27" s="906" t="s">
        <v>1067</v>
      </c>
      <c r="I27" s="908" t="s">
        <v>1068</v>
      </c>
      <c r="J27" s="906" t="s">
        <v>1059</v>
      </c>
      <c r="K27" s="906" t="s">
        <v>1058</v>
      </c>
      <c r="L27" s="906" t="s">
        <v>1060</v>
      </c>
    </row>
    <row r="28" spans="2:19" ht="24" customHeight="1" x14ac:dyDescent="0.2">
      <c r="B28" s="877" t="str">
        <f>B27</f>
        <v>CSL</v>
      </c>
      <c r="C28" s="843"/>
      <c r="D28" s="844"/>
      <c r="E28" s="845"/>
      <c r="F28" s="862"/>
      <c r="G28" s="846"/>
      <c r="H28" s="864"/>
      <c r="I28" s="849"/>
      <c r="J28" s="847">
        <f t="shared" ref="J28:J37" si="7">IF(OR($F28="",$G28=""),0,IF($G28="Diretto",E28,IF($G28="Indiretto",$E28*I28)))</f>
        <v>0</v>
      </c>
      <c r="K28" s="844"/>
      <c r="L28" s="848">
        <f>+J28+K28</f>
        <v>0</v>
      </c>
    </row>
    <row r="29" spans="2:19" ht="24" customHeight="1" x14ac:dyDescent="0.2">
      <c r="B29" s="877" t="str">
        <f t="shared" ref="B29:B37" si="8">B28</f>
        <v>CSL</v>
      </c>
      <c r="C29" s="843"/>
      <c r="D29" s="844"/>
      <c r="E29" s="845"/>
      <c r="F29" s="862"/>
      <c r="G29" s="846"/>
      <c r="H29" s="865"/>
      <c r="I29" s="849"/>
      <c r="J29" s="847">
        <f t="shared" si="7"/>
        <v>0</v>
      </c>
      <c r="K29" s="844"/>
      <c r="L29" s="848">
        <f t="shared" ref="L29:L37" si="9">+J29+K29</f>
        <v>0</v>
      </c>
    </row>
    <row r="30" spans="2:19" ht="24" customHeight="1" x14ac:dyDescent="0.2">
      <c r="B30" s="877" t="str">
        <f t="shared" si="8"/>
        <v>CSL</v>
      </c>
      <c r="C30" s="843"/>
      <c r="D30" s="844"/>
      <c r="E30" s="845"/>
      <c r="F30" s="862"/>
      <c r="G30" s="846"/>
      <c r="H30" s="865"/>
      <c r="I30" s="849"/>
      <c r="J30" s="847">
        <f t="shared" si="7"/>
        <v>0</v>
      </c>
      <c r="K30" s="844"/>
      <c r="L30" s="848">
        <f t="shared" si="9"/>
        <v>0</v>
      </c>
    </row>
    <row r="31" spans="2:19" ht="24" customHeight="1" x14ac:dyDescent="0.2">
      <c r="B31" s="877" t="str">
        <f t="shared" si="8"/>
        <v>CSL</v>
      </c>
      <c r="C31" s="843"/>
      <c r="D31" s="844"/>
      <c r="E31" s="845"/>
      <c r="F31" s="862"/>
      <c r="G31" s="846"/>
      <c r="H31" s="864"/>
      <c r="I31" s="849"/>
      <c r="J31" s="847">
        <f t="shared" si="7"/>
        <v>0</v>
      </c>
      <c r="K31" s="844"/>
      <c r="L31" s="848">
        <f t="shared" si="9"/>
        <v>0</v>
      </c>
    </row>
    <row r="32" spans="2:19" ht="24" customHeight="1" x14ac:dyDescent="0.2">
      <c r="B32" s="877" t="str">
        <f t="shared" si="8"/>
        <v>CSL</v>
      </c>
      <c r="C32" s="843"/>
      <c r="D32" s="844"/>
      <c r="E32" s="845"/>
      <c r="F32" s="862"/>
      <c r="G32" s="846"/>
      <c r="H32" s="864"/>
      <c r="I32" s="849"/>
      <c r="J32" s="847">
        <f t="shared" si="7"/>
        <v>0</v>
      </c>
      <c r="K32" s="844"/>
      <c r="L32" s="848">
        <f t="shared" si="9"/>
        <v>0</v>
      </c>
    </row>
    <row r="33" spans="2:12" ht="24" customHeight="1" x14ac:dyDescent="0.2">
      <c r="B33" s="877" t="str">
        <f t="shared" si="8"/>
        <v>CSL</v>
      </c>
      <c r="C33" s="843"/>
      <c r="D33" s="844"/>
      <c r="E33" s="845"/>
      <c r="F33" s="862"/>
      <c r="G33" s="846"/>
      <c r="H33" s="864"/>
      <c r="I33" s="849"/>
      <c r="J33" s="847">
        <f t="shared" si="7"/>
        <v>0</v>
      </c>
      <c r="K33" s="844"/>
      <c r="L33" s="848">
        <f t="shared" si="9"/>
        <v>0</v>
      </c>
    </row>
    <row r="34" spans="2:12" ht="24" customHeight="1" x14ac:dyDescent="0.2">
      <c r="B34" s="877" t="str">
        <f t="shared" si="8"/>
        <v>CSL</v>
      </c>
      <c r="C34" s="843"/>
      <c r="D34" s="844"/>
      <c r="E34" s="845"/>
      <c r="F34" s="862"/>
      <c r="G34" s="846"/>
      <c r="H34" s="864"/>
      <c r="I34" s="849"/>
      <c r="J34" s="847">
        <f t="shared" si="7"/>
        <v>0</v>
      </c>
      <c r="K34" s="844"/>
      <c r="L34" s="848">
        <f t="shared" si="9"/>
        <v>0</v>
      </c>
    </row>
    <row r="35" spans="2:12" ht="24" customHeight="1" x14ac:dyDescent="0.2">
      <c r="B35" s="877" t="str">
        <f t="shared" si="8"/>
        <v>CSL</v>
      </c>
      <c r="C35" s="843"/>
      <c r="D35" s="844"/>
      <c r="E35" s="845"/>
      <c r="F35" s="862"/>
      <c r="G35" s="846"/>
      <c r="H35" s="864"/>
      <c r="I35" s="849"/>
      <c r="J35" s="847">
        <f t="shared" si="7"/>
        <v>0</v>
      </c>
      <c r="K35" s="844"/>
      <c r="L35" s="848">
        <f t="shared" si="9"/>
        <v>0</v>
      </c>
    </row>
    <row r="36" spans="2:12" ht="24" customHeight="1" x14ac:dyDescent="0.2">
      <c r="B36" s="877" t="str">
        <f t="shared" si="8"/>
        <v>CSL</v>
      </c>
      <c r="C36" s="843"/>
      <c r="D36" s="844"/>
      <c r="E36" s="845"/>
      <c r="F36" s="862"/>
      <c r="G36" s="846"/>
      <c r="H36" s="864"/>
      <c r="I36" s="849"/>
      <c r="J36" s="847">
        <f t="shared" si="7"/>
        <v>0</v>
      </c>
      <c r="K36" s="844"/>
      <c r="L36" s="848">
        <f t="shared" si="9"/>
        <v>0</v>
      </c>
    </row>
    <row r="37" spans="2:12" ht="24" customHeight="1" x14ac:dyDescent="0.2">
      <c r="B37" s="877" t="str">
        <f t="shared" si="8"/>
        <v>CSL</v>
      </c>
      <c r="C37" s="843"/>
      <c r="D37" s="844"/>
      <c r="E37" s="845"/>
      <c r="F37" s="862"/>
      <c r="G37" s="846"/>
      <c r="H37" s="864"/>
      <c r="I37" s="849"/>
      <c r="J37" s="847">
        <f t="shared" si="7"/>
        <v>0</v>
      </c>
      <c r="K37" s="844"/>
      <c r="L37" s="848">
        <f t="shared" si="9"/>
        <v>0</v>
      </c>
    </row>
    <row r="38" spans="2:12" ht="114" customHeight="1" x14ac:dyDescent="0.2">
      <c r="B38" s="900" t="s">
        <v>1073</v>
      </c>
      <c r="C38" s="901"/>
      <c r="D38" s="902" t="s">
        <v>1051</v>
      </c>
      <c r="E38" s="903"/>
      <c r="F38" s="904"/>
      <c r="G38" s="905"/>
      <c r="H38" s="905"/>
      <c r="I38" s="909"/>
      <c r="J38" s="905"/>
      <c r="K38" s="905"/>
      <c r="L38" s="903"/>
    </row>
    <row r="39" spans="2:12" ht="94.5" x14ac:dyDescent="0.2">
      <c r="B39" s="877" t="str">
        <f>LEFT(B38,FIND(" ",B38)-1)</f>
        <v>CRT</v>
      </c>
      <c r="C39" s="906" t="s">
        <v>1061</v>
      </c>
      <c r="D39" s="906" t="s">
        <v>1062</v>
      </c>
      <c r="E39" s="906" t="s">
        <v>1057</v>
      </c>
      <c r="F39" s="907" t="s">
        <v>1065</v>
      </c>
      <c r="G39" s="906" t="s">
        <v>1066</v>
      </c>
      <c r="H39" s="906" t="s">
        <v>1067</v>
      </c>
      <c r="I39" s="908" t="s">
        <v>1068</v>
      </c>
      <c r="J39" s="906" t="s">
        <v>1059</v>
      </c>
      <c r="K39" s="906" t="s">
        <v>1058</v>
      </c>
      <c r="L39" s="906" t="s">
        <v>1060</v>
      </c>
    </row>
    <row r="40" spans="2:12" ht="24" customHeight="1" x14ac:dyDescent="0.2">
      <c r="B40" s="877" t="str">
        <f>B39</f>
        <v>CRT</v>
      </c>
      <c r="C40" s="843"/>
      <c r="D40" s="844"/>
      <c r="E40" s="845"/>
      <c r="F40" s="862"/>
      <c r="G40" s="846"/>
      <c r="H40" s="864"/>
      <c r="I40" s="849"/>
      <c r="J40" s="847">
        <f t="shared" ref="J40" si="10">IF(OR($F40="",$G40=""),0,IF($G40="Diretto",E40,IF($G40="Indiretto",$E40*I40)))</f>
        <v>0</v>
      </c>
      <c r="K40" s="844"/>
      <c r="L40" s="848">
        <f t="shared" ref="L40:L49" si="11">+J40+K40</f>
        <v>0</v>
      </c>
    </row>
    <row r="41" spans="2:12" ht="24" customHeight="1" x14ac:dyDescent="0.2">
      <c r="B41" s="877" t="str">
        <f t="shared" ref="B41:B49" si="12">B40</f>
        <v>CRT</v>
      </c>
      <c r="C41" s="843"/>
      <c r="D41" s="844"/>
      <c r="E41" s="845"/>
      <c r="F41" s="862"/>
      <c r="G41" s="846"/>
      <c r="H41" s="865"/>
      <c r="I41" s="849"/>
      <c r="J41" s="847">
        <f t="shared" ref="J41" si="13">IF(OR($F41="",$G41=""),0,IF($G41="Diretto",E41,IF($G41="Indiretto",$E41*I41)))</f>
        <v>0</v>
      </c>
      <c r="K41" s="844"/>
      <c r="L41" s="848">
        <f t="shared" si="11"/>
        <v>0</v>
      </c>
    </row>
    <row r="42" spans="2:12" ht="24" customHeight="1" x14ac:dyDescent="0.2">
      <c r="B42" s="877" t="str">
        <f t="shared" si="12"/>
        <v>CRT</v>
      </c>
      <c r="C42" s="843"/>
      <c r="D42" s="844"/>
      <c r="E42" s="845"/>
      <c r="F42" s="862"/>
      <c r="G42" s="846"/>
      <c r="H42" s="864"/>
      <c r="I42" s="849"/>
      <c r="J42" s="847">
        <f t="shared" ref="J42" si="14">IF(OR($F42="",$G42=""),0,IF($G42="Diretto",E42,IF($G42="Indiretto",$E42*I42)))</f>
        <v>0</v>
      </c>
      <c r="K42" s="844"/>
      <c r="L42" s="848">
        <f t="shared" si="11"/>
        <v>0</v>
      </c>
    </row>
    <row r="43" spans="2:12" ht="24" customHeight="1" x14ac:dyDescent="0.2">
      <c r="B43" s="877" t="str">
        <f t="shared" si="12"/>
        <v>CRT</v>
      </c>
      <c r="C43" s="843"/>
      <c r="D43" s="844"/>
      <c r="E43" s="845"/>
      <c r="F43" s="862"/>
      <c r="G43" s="846"/>
      <c r="H43" s="864"/>
      <c r="I43" s="849"/>
      <c r="J43" s="847">
        <f t="shared" ref="J43" si="15">IF(OR($F43="",$G43=""),0,IF($G43="Diretto",E43,IF($G43="Indiretto",$E43*I43)))</f>
        <v>0</v>
      </c>
      <c r="K43" s="844"/>
      <c r="L43" s="848">
        <f t="shared" si="11"/>
        <v>0</v>
      </c>
    </row>
    <row r="44" spans="2:12" ht="24" customHeight="1" x14ac:dyDescent="0.2">
      <c r="B44" s="877" t="str">
        <f t="shared" si="12"/>
        <v>CRT</v>
      </c>
      <c r="C44" s="843"/>
      <c r="D44" s="844"/>
      <c r="E44" s="845"/>
      <c r="F44" s="862"/>
      <c r="G44" s="846"/>
      <c r="H44" s="864"/>
      <c r="I44" s="849"/>
      <c r="J44" s="847">
        <f t="shared" ref="J44" si="16">IF(OR($F44="",$G44=""),0,IF($G44="Diretto",E44,IF($G44="Indiretto",$E44*I44)))</f>
        <v>0</v>
      </c>
      <c r="K44" s="844"/>
      <c r="L44" s="848">
        <f t="shared" si="11"/>
        <v>0</v>
      </c>
    </row>
    <row r="45" spans="2:12" ht="24" customHeight="1" x14ac:dyDescent="0.2">
      <c r="B45" s="877" t="str">
        <f t="shared" si="12"/>
        <v>CRT</v>
      </c>
      <c r="C45" s="843"/>
      <c r="D45" s="844"/>
      <c r="E45" s="845"/>
      <c r="F45" s="862"/>
      <c r="G45" s="846"/>
      <c r="H45" s="864"/>
      <c r="I45" s="849"/>
      <c r="J45" s="847">
        <f t="shared" ref="J45" si="17">IF(OR($F45="",$G45=""),0,IF($G45="Diretto",E45,IF($G45="Indiretto",$E45*I45)))</f>
        <v>0</v>
      </c>
      <c r="K45" s="844"/>
      <c r="L45" s="848">
        <f t="shared" si="11"/>
        <v>0</v>
      </c>
    </row>
    <row r="46" spans="2:12" ht="24" customHeight="1" x14ac:dyDescent="0.2">
      <c r="B46" s="877" t="str">
        <f t="shared" si="12"/>
        <v>CRT</v>
      </c>
      <c r="C46" s="843"/>
      <c r="D46" s="844"/>
      <c r="E46" s="845"/>
      <c r="F46" s="862"/>
      <c r="G46" s="846"/>
      <c r="H46" s="864"/>
      <c r="I46" s="849"/>
      <c r="J46" s="847">
        <f t="shared" ref="J46" si="18">IF(OR($F46="",$G46=""),0,IF($G46="Diretto",E46,IF($G46="Indiretto",$E46*I46)))</f>
        <v>0</v>
      </c>
      <c r="K46" s="844"/>
      <c r="L46" s="848">
        <f t="shared" si="11"/>
        <v>0</v>
      </c>
    </row>
    <row r="47" spans="2:12" ht="24" customHeight="1" x14ac:dyDescent="0.2">
      <c r="B47" s="877" t="str">
        <f t="shared" si="12"/>
        <v>CRT</v>
      </c>
      <c r="C47" s="843"/>
      <c r="D47" s="844"/>
      <c r="E47" s="845"/>
      <c r="F47" s="862"/>
      <c r="G47" s="846"/>
      <c r="H47" s="864"/>
      <c r="I47" s="849"/>
      <c r="J47" s="847">
        <f t="shared" ref="J47" si="19">IF(OR($F47="",$G47=""),0,IF($G47="Diretto",E47,IF($G47="Indiretto",$E47*I47)))</f>
        <v>0</v>
      </c>
      <c r="K47" s="844"/>
      <c r="L47" s="848">
        <f t="shared" si="11"/>
        <v>0</v>
      </c>
    </row>
    <row r="48" spans="2:12" ht="24" customHeight="1" x14ac:dyDescent="0.2">
      <c r="B48" s="877" t="str">
        <f t="shared" si="12"/>
        <v>CRT</v>
      </c>
      <c r="C48" s="843"/>
      <c r="D48" s="844"/>
      <c r="E48" s="845"/>
      <c r="F48" s="862"/>
      <c r="G48" s="846"/>
      <c r="H48" s="864"/>
      <c r="I48" s="849"/>
      <c r="J48" s="847">
        <f t="shared" ref="J48" si="20">IF(OR($F48="",$G48=""),0,IF($G48="Diretto",E48,IF($G48="Indiretto",$E48*I48)))</f>
        <v>0</v>
      </c>
      <c r="K48" s="844"/>
      <c r="L48" s="848">
        <f t="shared" si="11"/>
        <v>0</v>
      </c>
    </row>
    <row r="49" spans="2:12" ht="24" customHeight="1" x14ac:dyDescent="0.2">
      <c r="B49" s="877" t="str">
        <f t="shared" si="12"/>
        <v>CRT</v>
      </c>
      <c r="C49" s="843"/>
      <c r="D49" s="844"/>
      <c r="E49" s="845"/>
      <c r="F49" s="862"/>
      <c r="G49" s="846"/>
      <c r="H49" s="864"/>
      <c r="I49" s="849"/>
      <c r="J49" s="847">
        <f t="shared" ref="J49" si="21">IF(OR($F49="",$G49=""),0,IF($G49="Diretto",E49,IF($G49="Indiretto",$E49*I49)))</f>
        <v>0</v>
      </c>
      <c r="K49" s="844"/>
      <c r="L49" s="848">
        <f t="shared" si="11"/>
        <v>0</v>
      </c>
    </row>
    <row r="50" spans="2:12" ht="114" customHeight="1" x14ac:dyDescent="0.2">
      <c r="B50" s="900" t="s">
        <v>1071</v>
      </c>
      <c r="C50" s="901"/>
      <c r="D50" s="902" t="s">
        <v>1052</v>
      </c>
      <c r="E50" s="903"/>
      <c r="F50" s="904"/>
      <c r="G50" s="905"/>
      <c r="H50" s="905"/>
      <c r="I50" s="909"/>
      <c r="J50" s="905"/>
      <c r="K50" s="905"/>
      <c r="L50" s="903"/>
    </row>
    <row r="51" spans="2:12" ht="94.5" x14ac:dyDescent="0.2">
      <c r="B51" s="877" t="str">
        <f>LEFT(B50,FIND(" ",B50)-1)</f>
        <v>CTS</v>
      </c>
      <c r="C51" s="906" t="s">
        <v>1061</v>
      </c>
      <c r="D51" s="906" t="s">
        <v>1062</v>
      </c>
      <c r="E51" s="906" t="s">
        <v>1057</v>
      </c>
      <c r="F51" s="907" t="s">
        <v>1065</v>
      </c>
      <c r="G51" s="906" t="s">
        <v>1066</v>
      </c>
      <c r="H51" s="906" t="s">
        <v>1067</v>
      </c>
      <c r="I51" s="908" t="s">
        <v>1068</v>
      </c>
      <c r="J51" s="906" t="s">
        <v>1059</v>
      </c>
      <c r="K51" s="906" t="s">
        <v>1058</v>
      </c>
      <c r="L51" s="906" t="s">
        <v>1060</v>
      </c>
    </row>
    <row r="52" spans="2:12" ht="24" customHeight="1" x14ac:dyDescent="0.2">
      <c r="B52" s="843" t="str">
        <f>B51</f>
        <v>CTS</v>
      </c>
      <c r="C52" s="843"/>
      <c r="D52" s="844"/>
      <c r="E52" s="845"/>
      <c r="F52" s="862"/>
      <c r="G52" s="846"/>
      <c r="H52" s="864"/>
      <c r="I52" s="849"/>
      <c r="J52" s="847">
        <f t="shared" ref="J52:J61" si="22">IF(OR($F52="",$G52=""),0,IF($G52="Diretto",E52,IF($G52="Indiretto",$E52*I52)))</f>
        <v>0</v>
      </c>
      <c r="K52" s="844"/>
      <c r="L52" s="848">
        <f t="shared" ref="L52:L61" si="23">+J52+K52</f>
        <v>0</v>
      </c>
    </row>
    <row r="53" spans="2:12" ht="24" customHeight="1" x14ac:dyDescent="0.2">
      <c r="B53" s="843" t="str">
        <f t="shared" ref="B53:B61" si="24">B52</f>
        <v>CTS</v>
      </c>
      <c r="C53" s="843"/>
      <c r="D53" s="844"/>
      <c r="E53" s="845"/>
      <c r="F53" s="862"/>
      <c r="G53" s="846"/>
      <c r="H53" s="865"/>
      <c r="I53" s="849"/>
      <c r="J53" s="847">
        <f t="shared" si="22"/>
        <v>0</v>
      </c>
      <c r="K53" s="844"/>
      <c r="L53" s="848">
        <f t="shared" si="23"/>
        <v>0</v>
      </c>
    </row>
    <row r="54" spans="2:12" ht="24" customHeight="1" x14ac:dyDescent="0.2">
      <c r="B54" s="843" t="str">
        <f t="shared" si="24"/>
        <v>CTS</v>
      </c>
      <c r="C54" s="843"/>
      <c r="D54" s="844"/>
      <c r="E54" s="845"/>
      <c r="F54" s="862"/>
      <c r="G54" s="846"/>
      <c r="H54" s="864"/>
      <c r="I54" s="849"/>
      <c r="J54" s="847">
        <f t="shared" si="22"/>
        <v>0</v>
      </c>
      <c r="K54" s="844"/>
      <c r="L54" s="848">
        <f t="shared" si="23"/>
        <v>0</v>
      </c>
    </row>
    <row r="55" spans="2:12" ht="24" customHeight="1" x14ac:dyDescent="0.2">
      <c r="B55" s="843" t="str">
        <f t="shared" si="24"/>
        <v>CTS</v>
      </c>
      <c r="C55" s="843"/>
      <c r="D55" s="844"/>
      <c r="E55" s="845"/>
      <c r="F55" s="862"/>
      <c r="G55" s="846"/>
      <c r="H55" s="864"/>
      <c r="I55" s="849"/>
      <c r="J55" s="847">
        <f t="shared" si="22"/>
        <v>0</v>
      </c>
      <c r="K55" s="844"/>
      <c r="L55" s="848">
        <f t="shared" si="23"/>
        <v>0</v>
      </c>
    </row>
    <row r="56" spans="2:12" ht="24" customHeight="1" x14ac:dyDescent="0.2">
      <c r="B56" s="843" t="str">
        <f t="shared" si="24"/>
        <v>CTS</v>
      </c>
      <c r="C56" s="843"/>
      <c r="D56" s="844"/>
      <c r="E56" s="845"/>
      <c r="F56" s="862"/>
      <c r="G56" s="846"/>
      <c r="H56" s="864"/>
      <c r="I56" s="849"/>
      <c r="J56" s="847">
        <f t="shared" si="22"/>
        <v>0</v>
      </c>
      <c r="K56" s="844"/>
      <c r="L56" s="848">
        <f t="shared" si="23"/>
        <v>0</v>
      </c>
    </row>
    <row r="57" spans="2:12" ht="24" customHeight="1" x14ac:dyDescent="0.2">
      <c r="B57" s="843" t="str">
        <f t="shared" si="24"/>
        <v>CTS</v>
      </c>
      <c r="C57" s="843"/>
      <c r="D57" s="844"/>
      <c r="E57" s="845"/>
      <c r="F57" s="862"/>
      <c r="G57" s="846"/>
      <c r="H57" s="864"/>
      <c r="I57" s="849"/>
      <c r="J57" s="847">
        <f t="shared" si="22"/>
        <v>0</v>
      </c>
      <c r="K57" s="844"/>
      <c r="L57" s="848">
        <f t="shared" si="23"/>
        <v>0</v>
      </c>
    </row>
    <row r="58" spans="2:12" ht="24" customHeight="1" x14ac:dyDescent="0.2">
      <c r="B58" s="843" t="str">
        <f t="shared" si="24"/>
        <v>CTS</v>
      </c>
      <c r="C58" s="843"/>
      <c r="D58" s="844"/>
      <c r="E58" s="845"/>
      <c r="F58" s="862"/>
      <c r="G58" s="846"/>
      <c r="H58" s="864"/>
      <c r="I58" s="849"/>
      <c r="J58" s="847">
        <f t="shared" si="22"/>
        <v>0</v>
      </c>
      <c r="K58" s="844"/>
      <c r="L58" s="848">
        <f t="shared" si="23"/>
        <v>0</v>
      </c>
    </row>
    <row r="59" spans="2:12" ht="24" customHeight="1" x14ac:dyDescent="0.2">
      <c r="B59" s="843" t="str">
        <f t="shared" si="24"/>
        <v>CTS</v>
      </c>
      <c r="C59" s="843"/>
      <c r="D59" s="844"/>
      <c r="E59" s="845"/>
      <c r="F59" s="862"/>
      <c r="G59" s="846"/>
      <c r="H59" s="864"/>
      <c r="I59" s="849"/>
      <c r="J59" s="847">
        <f t="shared" si="22"/>
        <v>0</v>
      </c>
      <c r="K59" s="844"/>
      <c r="L59" s="848">
        <f t="shared" si="23"/>
        <v>0</v>
      </c>
    </row>
    <row r="60" spans="2:12" ht="24" customHeight="1" x14ac:dyDescent="0.2">
      <c r="B60" s="843" t="str">
        <f t="shared" si="24"/>
        <v>CTS</v>
      </c>
      <c r="C60" s="843"/>
      <c r="D60" s="844"/>
      <c r="E60" s="845"/>
      <c r="F60" s="862"/>
      <c r="G60" s="846"/>
      <c r="H60" s="864"/>
      <c r="I60" s="849"/>
      <c r="J60" s="847">
        <f t="shared" si="22"/>
        <v>0</v>
      </c>
      <c r="K60" s="844"/>
      <c r="L60" s="848">
        <f t="shared" si="23"/>
        <v>0</v>
      </c>
    </row>
    <row r="61" spans="2:12" ht="24" customHeight="1" x14ac:dyDescent="0.2">
      <c r="B61" s="843" t="str">
        <f t="shared" si="24"/>
        <v>CTS</v>
      </c>
      <c r="C61" s="843"/>
      <c r="D61" s="844"/>
      <c r="E61" s="845"/>
      <c r="F61" s="862"/>
      <c r="G61" s="846"/>
      <c r="H61" s="864"/>
      <c r="I61" s="849"/>
      <c r="J61" s="847">
        <f t="shared" si="22"/>
        <v>0</v>
      </c>
      <c r="K61" s="844"/>
      <c r="L61" s="848">
        <f t="shared" si="23"/>
        <v>0</v>
      </c>
    </row>
    <row r="62" spans="2:12" ht="128.25" customHeight="1" x14ac:dyDescent="0.2">
      <c r="B62" s="900" t="s">
        <v>1072</v>
      </c>
      <c r="C62" s="901"/>
      <c r="D62" s="902" t="s">
        <v>1053</v>
      </c>
      <c r="E62" s="903"/>
      <c r="F62" s="904"/>
      <c r="G62" s="905"/>
      <c r="H62" s="905"/>
      <c r="I62" s="909"/>
      <c r="J62" s="905"/>
      <c r="K62" s="905"/>
      <c r="L62" s="903"/>
    </row>
    <row r="63" spans="2:12" ht="94.5" x14ac:dyDescent="0.2">
      <c r="B63" s="877" t="str">
        <f>LEFT(B62,FIND(" ",B62)-1)</f>
        <v>CRD</v>
      </c>
      <c r="C63" s="906" t="s">
        <v>1061</v>
      </c>
      <c r="D63" s="906" t="s">
        <v>1062</v>
      </c>
      <c r="E63" s="906" t="s">
        <v>1057</v>
      </c>
      <c r="F63" s="907" t="s">
        <v>1065</v>
      </c>
      <c r="G63" s="906" t="s">
        <v>1066</v>
      </c>
      <c r="H63" s="906" t="s">
        <v>1067</v>
      </c>
      <c r="I63" s="908" t="s">
        <v>1068</v>
      </c>
      <c r="J63" s="906" t="s">
        <v>1059</v>
      </c>
      <c r="K63" s="906" t="s">
        <v>1058</v>
      </c>
      <c r="L63" s="906" t="s">
        <v>1060</v>
      </c>
    </row>
    <row r="64" spans="2:12" ht="24" customHeight="1" x14ac:dyDescent="0.2">
      <c r="B64" s="843" t="str">
        <f>B63</f>
        <v>CRD</v>
      </c>
      <c r="C64" s="843"/>
      <c r="D64" s="844"/>
      <c r="E64" s="845"/>
      <c r="F64" s="862"/>
      <c r="G64" s="846"/>
      <c r="H64" s="865"/>
      <c r="I64" s="849"/>
      <c r="J64" s="847">
        <f t="shared" ref="J64:J73" si="25">IF(OR($F64="",$G64=""),0,IF($G64="Diretto",E64,IF($G64="Indiretto",$E64*I64)))</f>
        <v>0</v>
      </c>
      <c r="K64" s="844"/>
      <c r="L64" s="848">
        <f t="shared" ref="L64:L73" si="26">+J64+K64</f>
        <v>0</v>
      </c>
    </row>
    <row r="65" spans="2:12" ht="24" customHeight="1" x14ac:dyDescent="0.2">
      <c r="B65" s="843" t="str">
        <f t="shared" ref="B65:B73" si="27">B64</f>
        <v>CRD</v>
      </c>
      <c r="C65" s="843"/>
      <c r="D65" s="844"/>
      <c r="E65" s="845"/>
      <c r="F65" s="862"/>
      <c r="G65" s="846"/>
      <c r="H65" s="865"/>
      <c r="I65" s="849"/>
      <c r="J65" s="847">
        <f t="shared" si="25"/>
        <v>0</v>
      </c>
      <c r="K65" s="844"/>
      <c r="L65" s="848">
        <f t="shared" si="26"/>
        <v>0</v>
      </c>
    </row>
    <row r="66" spans="2:12" ht="24" customHeight="1" x14ac:dyDescent="0.2">
      <c r="B66" s="843" t="str">
        <f t="shared" si="27"/>
        <v>CRD</v>
      </c>
      <c r="C66" s="843"/>
      <c r="D66" s="844"/>
      <c r="E66" s="845"/>
      <c r="F66" s="862"/>
      <c r="G66" s="846"/>
      <c r="H66" s="864"/>
      <c r="I66" s="849"/>
      <c r="J66" s="847">
        <f t="shared" si="25"/>
        <v>0</v>
      </c>
      <c r="K66" s="844"/>
      <c r="L66" s="848">
        <f t="shared" si="26"/>
        <v>0</v>
      </c>
    </row>
    <row r="67" spans="2:12" ht="24" customHeight="1" x14ac:dyDescent="0.2">
      <c r="B67" s="843" t="str">
        <f t="shared" si="27"/>
        <v>CRD</v>
      </c>
      <c r="C67" s="843"/>
      <c r="D67" s="844"/>
      <c r="E67" s="845"/>
      <c r="F67" s="862"/>
      <c r="G67" s="846"/>
      <c r="H67" s="864"/>
      <c r="I67" s="849"/>
      <c r="J67" s="847">
        <f t="shared" si="25"/>
        <v>0</v>
      </c>
      <c r="K67" s="844"/>
      <c r="L67" s="848">
        <f t="shared" si="26"/>
        <v>0</v>
      </c>
    </row>
    <row r="68" spans="2:12" ht="24" customHeight="1" x14ac:dyDescent="0.2">
      <c r="B68" s="843" t="str">
        <f t="shared" si="27"/>
        <v>CRD</v>
      </c>
      <c r="C68" s="843"/>
      <c r="D68" s="844"/>
      <c r="E68" s="845"/>
      <c r="F68" s="862"/>
      <c r="G68" s="846"/>
      <c r="H68" s="864"/>
      <c r="I68" s="849"/>
      <c r="J68" s="847">
        <f t="shared" si="25"/>
        <v>0</v>
      </c>
      <c r="K68" s="844"/>
      <c r="L68" s="848">
        <f t="shared" si="26"/>
        <v>0</v>
      </c>
    </row>
    <row r="69" spans="2:12" ht="24" customHeight="1" x14ac:dyDescent="0.2">
      <c r="B69" s="843" t="str">
        <f t="shared" si="27"/>
        <v>CRD</v>
      </c>
      <c r="C69" s="843"/>
      <c r="D69" s="844"/>
      <c r="E69" s="845"/>
      <c r="F69" s="862"/>
      <c r="G69" s="846"/>
      <c r="H69" s="864"/>
      <c r="I69" s="849"/>
      <c r="J69" s="847">
        <f t="shared" si="25"/>
        <v>0</v>
      </c>
      <c r="K69" s="844"/>
      <c r="L69" s="848">
        <f t="shared" si="26"/>
        <v>0</v>
      </c>
    </row>
    <row r="70" spans="2:12" ht="24" customHeight="1" x14ac:dyDescent="0.2">
      <c r="B70" s="843" t="str">
        <f t="shared" si="27"/>
        <v>CRD</v>
      </c>
      <c r="C70" s="843"/>
      <c r="D70" s="844"/>
      <c r="E70" s="845"/>
      <c r="F70" s="862"/>
      <c r="G70" s="846"/>
      <c r="H70" s="864"/>
      <c r="I70" s="849"/>
      <c r="J70" s="847">
        <f t="shared" si="25"/>
        <v>0</v>
      </c>
      <c r="K70" s="844"/>
      <c r="L70" s="848">
        <f t="shared" si="26"/>
        <v>0</v>
      </c>
    </row>
    <row r="71" spans="2:12" ht="24" customHeight="1" x14ac:dyDescent="0.2">
      <c r="B71" s="843" t="str">
        <f t="shared" si="27"/>
        <v>CRD</v>
      </c>
      <c r="C71" s="843"/>
      <c r="D71" s="844"/>
      <c r="E71" s="845"/>
      <c r="F71" s="862"/>
      <c r="G71" s="846"/>
      <c r="H71" s="864"/>
      <c r="I71" s="849"/>
      <c r="J71" s="847">
        <f t="shared" si="25"/>
        <v>0</v>
      </c>
      <c r="K71" s="844"/>
      <c r="L71" s="848">
        <f t="shared" si="26"/>
        <v>0</v>
      </c>
    </row>
    <row r="72" spans="2:12" ht="24" customHeight="1" x14ac:dyDescent="0.2">
      <c r="B72" s="843" t="str">
        <f t="shared" si="27"/>
        <v>CRD</v>
      </c>
      <c r="C72" s="843"/>
      <c r="D72" s="844"/>
      <c r="E72" s="845"/>
      <c r="F72" s="862"/>
      <c r="G72" s="846"/>
      <c r="H72" s="864"/>
      <c r="I72" s="849"/>
      <c r="J72" s="847">
        <f t="shared" si="25"/>
        <v>0</v>
      </c>
      <c r="K72" s="844"/>
      <c r="L72" s="848">
        <f t="shared" si="26"/>
        <v>0</v>
      </c>
    </row>
    <row r="73" spans="2:12" ht="24" customHeight="1" x14ac:dyDescent="0.2">
      <c r="B73" s="843" t="str">
        <f t="shared" si="27"/>
        <v>CRD</v>
      </c>
      <c r="C73" s="843"/>
      <c r="D73" s="844"/>
      <c r="E73" s="845"/>
      <c r="F73" s="862"/>
      <c r="G73" s="846"/>
      <c r="H73" s="864"/>
      <c r="I73" s="849"/>
      <c r="J73" s="847">
        <f t="shared" si="25"/>
        <v>0</v>
      </c>
      <c r="K73" s="844"/>
      <c r="L73" s="848">
        <f t="shared" si="26"/>
        <v>0</v>
      </c>
    </row>
    <row r="74" spans="2:12" ht="87" customHeight="1" x14ac:dyDescent="0.2">
      <c r="B74" s="900" t="s">
        <v>1074</v>
      </c>
      <c r="C74" s="901"/>
      <c r="D74" s="902" t="s">
        <v>1054</v>
      </c>
      <c r="E74" s="903"/>
      <c r="F74" s="904"/>
      <c r="G74" s="905"/>
      <c r="H74" s="905"/>
      <c r="I74" s="909"/>
      <c r="J74" s="905"/>
      <c r="K74" s="905"/>
      <c r="L74" s="903"/>
    </row>
    <row r="75" spans="2:12" ht="94.5" x14ac:dyDescent="0.2">
      <c r="B75" s="877" t="str">
        <f>LEFT(B74,FIND(" ",B74)-1)</f>
        <v>CTR</v>
      </c>
      <c r="C75" s="906" t="s">
        <v>1061</v>
      </c>
      <c r="D75" s="906" t="s">
        <v>1062</v>
      </c>
      <c r="E75" s="906" t="s">
        <v>1057</v>
      </c>
      <c r="F75" s="907" t="s">
        <v>1065</v>
      </c>
      <c r="G75" s="906" t="s">
        <v>1066</v>
      </c>
      <c r="H75" s="906" t="s">
        <v>1067</v>
      </c>
      <c r="I75" s="908" t="s">
        <v>1068</v>
      </c>
      <c r="J75" s="906" t="s">
        <v>1059</v>
      </c>
      <c r="K75" s="906" t="s">
        <v>1058</v>
      </c>
      <c r="L75" s="906" t="s">
        <v>1060</v>
      </c>
    </row>
    <row r="76" spans="2:12" ht="24" customHeight="1" x14ac:dyDescent="0.2">
      <c r="B76" s="843" t="str">
        <f>B75</f>
        <v>CTR</v>
      </c>
      <c r="C76" s="843"/>
      <c r="D76" s="844"/>
      <c r="E76" s="845"/>
      <c r="F76" s="862"/>
      <c r="G76" s="846"/>
      <c r="H76" s="864"/>
      <c r="I76" s="849"/>
      <c r="J76" s="847">
        <f t="shared" ref="J76:J85" si="28">IF(OR($F76="",$G76=""),0,IF($G76="Diretto",E76,IF($G76="Indiretto",$E76*I76)))</f>
        <v>0</v>
      </c>
      <c r="K76" s="844"/>
      <c r="L76" s="848">
        <f t="shared" ref="L76:L85" si="29">+J76+K76</f>
        <v>0</v>
      </c>
    </row>
    <row r="77" spans="2:12" ht="24" customHeight="1" x14ac:dyDescent="0.2">
      <c r="B77" s="843" t="str">
        <f t="shared" ref="B77:B85" si="30">B76</f>
        <v>CTR</v>
      </c>
      <c r="C77" s="843"/>
      <c r="D77" s="844"/>
      <c r="E77" s="845"/>
      <c r="F77" s="862"/>
      <c r="G77" s="846"/>
      <c r="H77" s="865"/>
      <c r="I77" s="849"/>
      <c r="J77" s="847">
        <f t="shared" si="28"/>
        <v>0</v>
      </c>
      <c r="K77" s="844"/>
      <c r="L77" s="848">
        <f t="shared" si="29"/>
        <v>0</v>
      </c>
    </row>
    <row r="78" spans="2:12" ht="24" customHeight="1" x14ac:dyDescent="0.2">
      <c r="B78" s="843" t="str">
        <f t="shared" si="30"/>
        <v>CTR</v>
      </c>
      <c r="C78" s="843"/>
      <c r="D78" s="844"/>
      <c r="E78" s="845"/>
      <c r="F78" s="862"/>
      <c r="G78" s="846"/>
      <c r="H78" s="864"/>
      <c r="I78" s="849"/>
      <c r="J78" s="847">
        <f t="shared" si="28"/>
        <v>0</v>
      </c>
      <c r="K78" s="844"/>
      <c r="L78" s="848">
        <f t="shared" si="29"/>
        <v>0</v>
      </c>
    </row>
    <row r="79" spans="2:12" ht="24" customHeight="1" x14ac:dyDescent="0.2">
      <c r="B79" s="843" t="str">
        <f t="shared" si="30"/>
        <v>CTR</v>
      </c>
      <c r="C79" s="843"/>
      <c r="D79" s="844"/>
      <c r="E79" s="845"/>
      <c r="F79" s="862"/>
      <c r="G79" s="846"/>
      <c r="H79" s="864"/>
      <c r="I79" s="849"/>
      <c r="J79" s="847">
        <f t="shared" si="28"/>
        <v>0</v>
      </c>
      <c r="K79" s="844"/>
      <c r="L79" s="848">
        <f t="shared" si="29"/>
        <v>0</v>
      </c>
    </row>
    <row r="80" spans="2:12" ht="24" customHeight="1" x14ac:dyDescent="0.2">
      <c r="B80" s="843" t="str">
        <f t="shared" si="30"/>
        <v>CTR</v>
      </c>
      <c r="C80" s="843"/>
      <c r="D80" s="844"/>
      <c r="E80" s="845"/>
      <c r="F80" s="862"/>
      <c r="G80" s="846"/>
      <c r="H80" s="864"/>
      <c r="I80" s="849"/>
      <c r="J80" s="847">
        <f t="shared" si="28"/>
        <v>0</v>
      </c>
      <c r="K80" s="844"/>
      <c r="L80" s="848">
        <f t="shared" si="29"/>
        <v>0</v>
      </c>
    </row>
    <row r="81" spans="2:12" ht="24" customHeight="1" x14ac:dyDescent="0.2">
      <c r="B81" s="843" t="str">
        <f t="shared" si="30"/>
        <v>CTR</v>
      </c>
      <c r="C81" s="843"/>
      <c r="D81" s="844"/>
      <c r="E81" s="845"/>
      <c r="F81" s="862"/>
      <c r="G81" s="846"/>
      <c r="H81" s="864"/>
      <c r="I81" s="849"/>
      <c r="J81" s="847">
        <f t="shared" si="28"/>
        <v>0</v>
      </c>
      <c r="K81" s="844"/>
      <c r="L81" s="848">
        <f t="shared" si="29"/>
        <v>0</v>
      </c>
    </row>
    <row r="82" spans="2:12" ht="24" customHeight="1" x14ac:dyDescent="0.2">
      <c r="B82" s="843" t="str">
        <f t="shared" si="30"/>
        <v>CTR</v>
      </c>
      <c r="C82" s="843"/>
      <c r="D82" s="844"/>
      <c r="E82" s="845"/>
      <c r="F82" s="862"/>
      <c r="G82" s="846"/>
      <c r="H82" s="864"/>
      <c r="I82" s="849"/>
      <c r="J82" s="847">
        <f t="shared" si="28"/>
        <v>0</v>
      </c>
      <c r="K82" s="844"/>
      <c r="L82" s="848">
        <f t="shared" si="29"/>
        <v>0</v>
      </c>
    </row>
    <row r="83" spans="2:12" ht="24" customHeight="1" x14ac:dyDescent="0.2">
      <c r="B83" s="843" t="str">
        <f t="shared" si="30"/>
        <v>CTR</v>
      </c>
      <c r="C83" s="843"/>
      <c r="D83" s="844"/>
      <c r="E83" s="845"/>
      <c r="F83" s="862"/>
      <c r="G83" s="846"/>
      <c r="H83" s="864"/>
      <c r="I83" s="849"/>
      <c r="J83" s="847">
        <f t="shared" si="28"/>
        <v>0</v>
      </c>
      <c r="K83" s="844"/>
      <c r="L83" s="848">
        <f t="shared" si="29"/>
        <v>0</v>
      </c>
    </row>
    <row r="84" spans="2:12" ht="24" customHeight="1" x14ac:dyDescent="0.2">
      <c r="B84" s="843" t="str">
        <f t="shared" si="30"/>
        <v>CTR</v>
      </c>
      <c r="C84" s="843"/>
      <c r="D84" s="844"/>
      <c r="E84" s="845"/>
      <c r="F84" s="862"/>
      <c r="G84" s="846"/>
      <c r="H84" s="864"/>
      <c r="I84" s="849"/>
      <c r="J84" s="847">
        <f t="shared" si="28"/>
        <v>0</v>
      </c>
      <c r="K84" s="844"/>
      <c r="L84" s="848">
        <f t="shared" si="29"/>
        <v>0</v>
      </c>
    </row>
    <row r="85" spans="2:12" ht="24" customHeight="1" x14ac:dyDescent="0.2">
      <c r="B85" s="843" t="str">
        <f t="shared" si="30"/>
        <v>CTR</v>
      </c>
      <c r="C85" s="843"/>
      <c r="D85" s="844"/>
      <c r="E85" s="845"/>
      <c r="F85" s="862"/>
      <c r="G85" s="846"/>
      <c r="H85" s="864"/>
      <c r="I85" s="849"/>
      <c r="J85" s="847">
        <f t="shared" si="28"/>
        <v>0</v>
      </c>
      <c r="K85" s="844"/>
      <c r="L85" s="848">
        <f t="shared" si="29"/>
        <v>0</v>
      </c>
    </row>
    <row r="86" spans="2:12" ht="75" x14ac:dyDescent="0.2">
      <c r="B86" s="900" t="s">
        <v>1075</v>
      </c>
      <c r="C86" s="901"/>
      <c r="D86" s="902" t="s">
        <v>1092</v>
      </c>
      <c r="E86" s="903"/>
      <c r="F86" s="904"/>
      <c r="G86" s="905"/>
      <c r="H86" s="905"/>
      <c r="I86" s="909"/>
      <c r="J86" s="905"/>
      <c r="K86" s="905"/>
      <c r="L86" s="903"/>
    </row>
    <row r="87" spans="2:12" ht="94.5" x14ac:dyDescent="0.2">
      <c r="B87" s="877" t="str">
        <f>LEFT(B86,FIND(" ",B86)-1)</f>
        <v>CARC</v>
      </c>
      <c r="C87" s="906" t="s">
        <v>1061</v>
      </c>
      <c r="D87" s="906" t="s">
        <v>1062</v>
      </c>
      <c r="E87" s="906" t="s">
        <v>1057</v>
      </c>
      <c r="F87" s="907" t="s">
        <v>1065</v>
      </c>
      <c r="G87" s="906" t="s">
        <v>1066</v>
      </c>
      <c r="H87" s="906" t="s">
        <v>1067</v>
      </c>
      <c r="I87" s="908" t="s">
        <v>1068</v>
      </c>
      <c r="J87" s="906" t="s">
        <v>1059</v>
      </c>
      <c r="K87" s="906" t="s">
        <v>1058</v>
      </c>
      <c r="L87" s="906" t="s">
        <v>1060</v>
      </c>
    </row>
    <row r="88" spans="2:12" ht="24" customHeight="1" x14ac:dyDescent="0.2">
      <c r="B88" s="843" t="str">
        <f>B87</f>
        <v>CARC</v>
      </c>
      <c r="C88" s="843"/>
      <c r="D88" s="844"/>
      <c r="E88" s="845"/>
      <c r="F88" s="862"/>
      <c r="G88" s="846"/>
      <c r="H88" s="865"/>
      <c r="I88" s="849"/>
      <c r="J88" s="847">
        <f t="shared" ref="J88:J97" si="31">IF(OR($F88="",$G88=""),0,IF($G88="Diretto",E88,IF($G88="Indiretto",$E88*I88)))</f>
        <v>0</v>
      </c>
      <c r="K88" s="844"/>
      <c r="L88" s="848">
        <f t="shared" ref="L88:L97" si="32">+J88+K88</f>
        <v>0</v>
      </c>
    </row>
    <row r="89" spans="2:12" ht="24" customHeight="1" x14ac:dyDescent="0.2">
      <c r="B89" s="843" t="str">
        <f t="shared" ref="B89:B97" si="33">B88</f>
        <v>CARC</v>
      </c>
      <c r="C89" s="843"/>
      <c r="D89" s="844"/>
      <c r="E89" s="845"/>
      <c r="F89" s="862"/>
      <c r="G89" s="846"/>
      <c r="H89" s="865"/>
      <c r="I89" s="849"/>
      <c r="J89" s="847">
        <f t="shared" si="31"/>
        <v>0</v>
      </c>
      <c r="K89" s="844"/>
      <c r="L89" s="848">
        <f t="shared" si="32"/>
        <v>0</v>
      </c>
    </row>
    <row r="90" spans="2:12" ht="24" customHeight="1" x14ac:dyDescent="0.2">
      <c r="B90" s="843" t="str">
        <f t="shared" si="33"/>
        <v>CARC</v>
      </c>
      <c r="C90" s="843"/>
      <c r="D90" s="844"/>
      <c r="E90" s="845"/>
      <c r="F90" s="862"/>
      <c r="G90" s="846"/>
      <c r="H90" s="864"/>
      <c r="I90" s="849"/>
      <c r="J90" s="847">
        <f t="shared" si="31"/>
        <v>0</v>
      </c>
      <c r="K90" s="844"/>
      <c r="L90" s="848">
        <f t="shared" si="32"/>
        <v>0</v>
      </c>
    </row>
    <row r="91" spans="2:12" ht="24" customHeight="1" x14ac:dyDescent="0.2">
      <c r="B91" s="843" t="str">
        <f t="shared" si="33"/>
        <v>CARC</v>
      </c>
      <c r="C91" s="843"/>
      <c r="D91" s="844"/>
      <c r="E91" s="845"/>
      <c r="F91" s="862"/>
      <c r="G91" s="846"/>
      <c r="H91" s="864"/>
      <c r="I91" s="849"/>
      <c r="J91" s="847">
        <f t="shared" si="31"/>
        <v>0</v>
      </c>
      <c r="K91" s="844"/>
      <c r="L91" s="848">
        <f t="shared" si="32"/>
        <v>0</v>
      </c>
    </row>
    <row r="92" spans="2:12" ht="24" customHeight="1" x14ac:dyDescent="0.2">
      <c r="B92" s="843" t="str">
        <f t="shared" si="33"/>
        <v>CARC</v>
      </c>
      <c r="C92" s="843"/>
      <c r="D92" s="844"/>
      <c r="E92" s="845"/>
      <c r="F92" s="862"/>
      <c r="G92" s="846"/>
      <c r="H92" s="864"/>
      <c r="I92" s="849"/>
      <c r="J92" s="847">
        <f t="shared" si="31"/>
        <v>0</v>
      </c>
      <c r="K92" s="844"/>
      <c r="L92" s="848">
        <f t="shared" si="32"/>
        <v>0</v>
      </c>
    </row>
    <row r="93" spans="2:12" ht="24" customHeight="1" x14ac:dyDescent="0.2">
      <c r="B93" s="843" t="str">
        <f t="shared" si="33"/>
        <v>CARC</v>
      </c>
      <c r="C93" s="843"/>
      <c r="D93" s="844"/>
      <c r="E93" s="845"/>
      <c r="F93" s="862"/>
      <c r="G93" s="846"/>
      <c r="H93" s="864"/>
      <c r="I93" s="849"/>
      <c r="J93" s="847">
        <f t="shared" si="31"/>
        <v>0</v>
      </c>
      <c r="K93" s="844"/>
      <c r="L93" s="848">
        <f t="shared" si="32"/>
        <v>0</v>
      </c>
    </row>
    <row r="94" spans="2:12" ht="24" customHeight="1" x14ac:dyDescent="0.2">
      <c r="B94" s="843" t="str">
        <f t="shared" si="33"/>
        <v>CARC</v>
      </c>
      <c r="C94" s="843"/>
      <c r="D94" s="844"/>
      <c r="E94" s="845"/>
      <c r="F94" s="862"/>
      <c r="G94" s="846"/>
      <c r="H94" s="864"/>
      <c r="I94" s="849"/>
      <c r="J94" s="847">
        <f t="shared" si="31"/>
        <v>0</v>
      </c>
      <c r="K94" s="844"/>
      <c r="L94" s="848">
        <f t="shared" si="32"/>
        <v>0</v>
      </c>
    </row>
    <row r="95" spans="2:12" ht="24" customHeight="1" x14ac:dyDescent="0.2">
      <c r="B95" s="843" t="str">
        <f t="shared" si="33"/>
        <v>CARC</v>
      </c>
      <c r="C95" s="843"/>
      <c r="D95" s="844"/>
      <c r="E95" s="845"/>
      <c r="F95" s="862"/>
      <c r="G95" s="846"/>
      <c r="H95" s="864"/>
      <c r="I95" s="849"/>
      <c r="J95" s="847">
        <f t="shared" si="31"/>
        <v>0</v>
      </c>
      <c r="K95" s="844"/>
      <c r="L95" s="848">
        <f t="shared" si="32"/>
        <v>0</v>
      </c>
    </row>
    <row r="96" spans="2:12" ht="24" customHeight="1" x14ac:dyDescent="0.2">
      <c r="B96" s="843" t="str">
        <f t="shared" si="33"/>
        <v>CARC</v>
      </c>
      <c r="C96" s="843"/>
      <c r="D96" s="844"/>
      <c r="E96" s="845"/>
      <c r="F96" s="862"/>
      <c r="G96" s="846"/>
      <c r="H96" s="864"/>
      <c r="I96" s="849"/>
      <c r="J96" s="847">
        <f t="shared" si="31"/>
        <v>0</v>
      </c>
      <c r="K96" s="844"/>
      <c r="L96" s="848">
        <f t="shared" si="32"/>
        <v>0</v>
      </c>
    </row>
    <row r="97" spans="2:12" ht="24" customHeight="1" x14ac:dyDescent="0.2">
      <c r="B97" s="843" t="str">
        <f t="shared" si="33"/>
        <v>CARC</v>
      </c>
      <c r="C97" s="843"/>
      <c r="D97" s="844"/>
      <c r="E97" s="845"/>
      <c r="F97" s="862"/>
      <c r="G97" s="846"/>
      <c r="H97" s="864"/>
      <c r="I97" s="849"/>
      <c r="J97" s="847">
        <f t="shared" si="31"/>
        <v>0</v>
      </c>
      <c r="K97" s="844"/>
      <c r="L97" s="848">
        <f t="shared" si="32"/>
        <v>0</v>
      </c>
    </row>
    <row r="98" spans="2:12" ht="128.25" customHeight="1" x14ac:dyDescent="0.2">
      <c r="B98" s="900" t="s">
        <v>1076</v>
      </c>
      <c r="C98" s="901"/>
      <c r="D98" s="902" t="s">
        <v>1055</v>
      </c>
      <c r="E98" s="903"/>
      <c r="F98" s="904"/>
      <c r="G98" s="905"/>
      <c r="H98" s="905"/>
      <c r="I98" s="909"/>
      <c r="J98" s="905"/>
      <c r="K98" s="905"/>
      <c r="L98" s="903"/>
    </row>
    <row r="99" spans="2:12" ht="94.5" x14ac:dyDescent="0.2">
      <c r="B99" s="877" t="str">
        <f>LEFT(B98,FIND(" ",B98)-1)</f>
        <v>CGG</v>
      </c>
      <c r="C99" s="906" t="s">
        <v>1061</v>
      </c>
      <c r="D99" s="906" t="s">
        <v>1062</v>
      </c>
      <c r="E99" s="906" t="s">
        <v>1057</v>
      </c>
      <c r="F99" s="907" t="s">
        <v>1065</v>
      </c>
      <c r="G99" s="906" t="s">
        <v>1066</v>
      </c>
      <c r="H99" s="906" t="s">
        <v>1067</v>
      </c>
      <c r="I99" s="908" t="s">
        <v>1068</v>
      </c>
      <c r="J99" s="906" t="s">
        <v>1059</v>
      </c>
      <c r="K99" s="906" t="s">
        <v>1058</v>
      </c>
      <c r="L99" s="906" t="s">
        <v>1060</v>
      </c>
    </row>
    <row r="100" spans="2:12" ht="24" customHeight="1" x14ac:dyDescent="0.2">
      <c r="B100" s="843" t="str">
        <f>B99</f>
        <v>CGG</v>
      </c>
      <c r="C100" s="843"/>
      <c r="D100" s="844"/>
      <c r="E100" s="845"/>
      <c r="F100" s="862"/>
      <c r="G100" s="846"/>
      <c r="H100" s="864"/>
      <c r="I100" s="849"/>
      <c r="J100" s="847">
        <f t="shared" ref="J100:J109" si="34">IF(OR($F100="",$G100=""),0,IF($G100="Diretto",E100,IF($G100="Indiretto",$E100*I100)))</f>
        <v>0</v>
      </c>
      <c r="K100" s="844"/>
      <c r="L100" s="848">
        <f t="shared" ref="L100:L109" si="35">+J100+K100</f>
        <v>0</v>
      </c>
    </row>
    <row r="101" spans="2:12" ht="24" customHeight="1" x14ac:dyDescent="0.2">
      <c r="B101" s="843" t="str">
        <f t="shared" ref="B101:B109" si="36">B100</f>
        <v>CGG</v>
      </c>
      <c r="C101" s="843"/>
      <c r="D101" s="844"/>
      <c r="E101" s="845"/>
      <c r="F101" s="862"/>
      <c r="G101" s="846"/>
      <c r="H101" s="865"/>
      <c r="I101" s="849"/>
      <c r="J101" s="847">
        <f t="shared" si="34"/>
        <v>0</v>
      </c>
      <c r="K101" s="844"/>
      <c r="L101" s="848">
        <f t="shared" si="35"/>
        <v>0</v>
      </c>
    </row>
    <row r="102" spans="2:12" ht="24" customHeight="1" x14ac:dyDescent="0.2">
      <c r="B102" s="843" t="str">
        <f t="shared" si="36"/>
        <v>CGG</v>
      </c>
      <c r="C102" s="843"/>
      <c r="D102" s="844"/>
      <c r="E102" s="845"/>
      <c r="F102" s="862"/>
      <c r="G102" s="846"/>
      <c r="H102" s="864"/>
      <c r="I102" s="849"/>
      <c r="J102" s="847">
        <f t="shared" si="34"/>
        <v>0</v>
      </c>
      <c r="K102" s="844"/>
      <c r="L102" s="848">
        <f t="shared" si="35"/>
        <v>0</v>
      </c>
    </row>
    <row r="103" spans="2:12" ht="24" customHeight="1" x14ac:dyDescent="0.2">
      <c r="B103" s="843" t="str">
        <f t="shared" si="36"/>
        <v>CGG</v>
      </c>
      <c r="C103" s="843"/>
      <c r="D103" s="844"/>
      <c r="E103" s="845"/>
      <c r="F103" s="862"/>
      <c r="G103" s="846"/>
      <c r="H103" s="864"/>
      <c r="I103" s="849"/>
      <c r="J103" s="847">
        <f t="shared" si="34"/>
        <v>0</v>
      </c>
      <c r="K103" s="844"/>
      <c r="L103" s="848">
        <f t="shared" si="35"/>
        <v>0</v>
      </c>
    </row>
    <row r="104" spans="2:12" ht="24" customHeight="1" x14ac:dyDescent="0.2">
      <c r="B104" s="843" t="str">
        <f t="shared" si="36"/>
        <v>CGG</v>
      </c>
      <c r="C104" s="843"/>
      <c r="D104" s="844"/>
      <c r="E104" s="845"/>
      <c r="F104" s="862"/>
      <c r="G104" s="846"/>
      <c r="H104" s="864"/>
      <c r="I104" s="849"/>
      <c r="J104" s="847">
        <f t="shared" si="34"/>
        <v>0</v>
      </c>
      <c r="K104" s="844"/>
      <c r="L104" s="848">
        <f t="shared" si="35"/>
        <v>0</v>
      </c>
    </row>
    <row r="105" spans="2:12" ht="24" customHeight="1" x14ac:dyDescent="0.2">
      <c r="B105" s="843" t="str">
        <f t="shared" si="36"/>
        <v>CGG</v>
      </c>
      <c r="C105" s="843"/>
      <c r="D105" s="844"/>
      <c r="E105" s="845"/>
      <c r="F105" s="862"/>
      <c r="G105" s="846"/>
      <c r="H105" s="864"/>
      <c r="I105" s="849"/>
      <c r="J105" s="847">
        <f t="shared" si="34"/>
        <v>0</v>
      </c>
      <c r="K105" s="844"/>
      <c r="L105" s="848">
        <f t="shared" si="35"/>
        <v>0</v>
      </c>
    </row>
    <row r="106" spans="2:12" ht="24" customHeight="1" x14ac:dyDescent="0.2">
      <c r="B106" s="843" t="str">
        <f t="shared" si="36"/>
        <v>CGG</v>
      </c>
      <c r="C106" s="843"/>
      <c r="D106" s="844"/>
      <c r="E106" s="845"/>
      <c r="F106" s="862"/>
      <c r="G106" s="846"/>
      <c r="H106" s="864"/>
      <c r="I106" s="849"/>
      <c r="J106" s="847">
        <f t="shared" si="34"/>
        <v>0</v>
      </c>
      <c r="K106" s="844"/>
      <c r="L106" s="848">
        <f t="shared" si="35"/>
        <v>0</v>
      </c>
    </row>
    <row r="107" spans="2:12" ht="24" customHeight="1" x14ac:dyDescent="0.2">
      <c r="B107" s="843" t="str">
        <f t="shared" si="36"/>
        <v>CGG</v>
      </c>
      <c r="C107" s="843"/>
      <c r="D107" s="844"/>
      <c r="E107" s="845"/>
      <c r="F107" s="862"/>
      <c r="G107" s="846"/>
      <c r="H107" s="864"/>
      <c r="I107" s="849"/>
      <c r="J107" s="847">
        <f t="shared" si="34"/>
        <v>0</v>
      </c>
      <c r="K107" s="844"/>
      <c r="L107" s="848">
        <f t="shared" si="35"/>
        <v>0</v>
      </c>
    </row>
    <row r="108" spans="2:12" ht="24" customHeight="1" x14ac:dyDescent="0.2">
      <c r="B108" s="843" t="str">
        <f t="shared" si="36"/>
        <v>CGG</v>
      </c>
      <c r="C108" s="843"/>
      <c r="D108" s="844"/>
      <c r="E108" s="845"/>
      <c r="F108" s="862"/>
      <c r="G108" s="846"/>
      <c r="H108" s="864"/>
      <c r="I108" s="849"/>
      <c r="J108" s="847">
        <f t="shared" si="34"/>
        <v>0</v>
      </c>
      <c r="K108" s="844"/>
      <c r="L108" s="848">
        <f t="shared" si="35"/>
        <v>0</v>
      </c>
    </row>
    <row r="109" spans="2:12" ht="24" customHeight="1" x14ac:dyDescent="0.2">
      <c r="B109" s="843" t="str">
        <f t="shared" si="36"/>
        <v>CGG</v>
      </c>
      <c r="C109" s="843"/>
      <c r="D109" s="844"/>
      <c r="E109" s="845"/>
      <c r="F109" s="862"/>
      <c r="G109" s="846"/>
      <c r="H109" s="864"/>
      <c r="I109" s="849"/>
      <c r="J109" s="847">
        <f t="shared" si="34"/>
        <v>0</v>
      </c>
      <c r="K109" s="844"/>
      <c r="L109" s="848">
        <f t="shared" si="35"/>
        <v>0</v>
      </c>
    </row>
    <row r="110" spans="2:12" ht="52.5" customHeight="1" x14ac:dyDescent="0.2">
      <c r="B110" s="900" t="s">
        <v>1086</v>
      </c>
      <c r="C110" s="901"/>
      <c r="D110" s="902" t="s">
        <v>1099</v>
      </c>
      <c r="E110" s="903"/>
      <c r="F110" s="904"/>
      <c r="G110" s="905"/>
      <c r="H110" s="905"/>
      <c r="I110" s="909"/>
      <c r="J110" s="905"/>
      <c r="K110" s="905"/>
      <c r="L110" s="903"/>
    </row>
    <row r="111" spans="2:12" ht="94.5" x14ac:dyDescent="0.2">
      <c r="B111" s="877" t="str">
        <f>LEFT(B110,FIND(" ",B110)-1)</f>
        <v>ACC</v>
      </c>
      <c r="C111" s="906" t="s">
        <v>1061</v>
      </c>
      <c r="D111" s="906" t="s">
        <v>1062</v>
      </c>
      <c r="E111" s="906" t="s">
        <v>1057</v>
      </c>
      <c r="F111" s="907" t="s">
        <v>1065</v>
      </c>
      <c r="G111" s="906" t="s">
        <v>1066</v>
      </c>
      <c r="H111" s="906" t="s">
        <v>1067</v>
      </c>
      <c r="I111" s="908" t="s">
        <v>1068</v>
      </c>
      <c r="J111" s="906" t="s">
        <v>1059</v>
      </c>
      <c r="K111" s="906" t="s">
        <v>1058</v>
      </c>
      <c r="L111" s="906" t="s">
        <v>1060</v>
      </c>
    </row>
    <row r="112" spans="2:12" ht="24" customHeight="1" x14ac:dyDescent="0.2">
      <c r="B112" s="877" t="str">
        <f>B111</f>
        <v>ACC</v>
      </c>
      <c r="C112" s="843"/>
      <c r="D112" s="838"/>
      <c r="E112" s="845"/>
      <c r="F112" s="862"/>
      <c r="G112" s="846"/>
      <c r="H112" s="864"/>
      <c r="I112" s="849"/>
      <c r="J112" s="847">
        <f t="shared" ref="J112:J125" si="37">IF(OR($F112="",$G112=""),0,IF($G112="Diretto",E112,IF($G112="Indiretto",$E112*I112)))</f>
        <v>0</v>
      </c>
      <c r="K112" s="844"/>
      <c r="L112" s="848">
        <f t="shared" ref="L112" si="38">+J112+K112</f>
        <v>0</v>
      </c>
    </row>
    <row r="113" spans="2:12" ht="24" customHeight="1" x14ac:dyDescent="0.2">
      <c r="B113" s="877" t="str">
        <f t="shared" ref="B113:B125" si="39">B112</f>
        <v>ACC</v>
      </c>
      <c r="C113" s="843"/>
      <c r="D113" s="838"/>
      <c r="E113" s="845"/>
      <c r="F113" s="862"/>
      <c r="G113" s="846"/>
      <c r="H113" s="865"/>
      <c r="I113" s="849"/>
      <c r="J113" s="847">
        <f t="shared" si="37"/>
        <v>0</v>
      </c>
      <c r="K113" s="844"/>
      <c r="L113" s="848">
        <f t="shared" ref="L113" si="40">+J113+K113</f>
        <v>0</v>
      </c>
    </row>
    <row r="114" spans="2:12" ht="24" customHeight="1" x14ac:dyDescent="0.2">
      <c r="B114" s="877" t="str">
        <f t="shared" si="39"/>
        <v>ACC</v>
      </c>
      <c r="C114" s="843"/>
      <c r="D114" s="838"/>
      <c r="E114" s="845"/>
      <c r="F114" s="862"/>
      <c r="G114" s="846"/>
      <c r="H114" s="864"/>
      <c r="I114" s="849"/>
      <c r="J114" s="847">
        <f t="shared" si="37"/>
        <v>0</v>
      </c>
      <c r="K114" s="844"/>
      <c r="L114" s="848">
        <f t="shared" ref="L114" si="41">+J114+K114</f>
        <v>0</v>
      </c>
    </row>
    <row r="115" spans="2:12" ht="24" customHeight="1" x14ac:dyDescent="0.2">
      <c r="B115" s="877" t="str">
        <f t="shared" si="39"/>
        <v>ACC</v>
      </c>
      <c r="C115" s="843"/>
      <c r="D115" s="844"/>
      <c r="E115" s="845"/>
      <c r="F115" s="862"/>
      <c r="G115" s="846"/>
      <c r="H115" s="864"/>
      <c r="I115" s="849"/>
      <c r="J115" s="847">
        <f t="shared" si="37"/>
        <v>0</v>
      </c>
      <c r="K115" s="844"/>
      <c r="L115" s="848">
        <f t="shared" ref="L115" si="42">+J115+K115</f>
        <v>0</v>
      </c>
    </row>
    <row r="116" spans="2:12" ht="24" customHeight="1" x14ac:dyDescent="0.2">
      <c r="B116" s="877" t="str">
        <f t="shared" si="39"/>
        <v>ACC</v>
      </c>
      <c r="C116" s="843"/>
      <c r="D116" s="844"/>
      <c r="E116" s="845"/>
      <c r="F116" s="862"/>
      <c r="G116" s="846"/>
      <c r="H116" s="864"/>
      <c r="I116" s="849"/>
      <c r="J116" s="847">
        <f t="shared" ref="J116" si="43">IF(OR($F116="",$G116=""),0,IF($G116="Diretto",E116,IF($G116="Indiretto",$E116*I116)))</f>
        <v>0</v>
      </c>
      <c r="K116" s="844"/>
      <c r="L116" s="848">
        <f t="shared" ref="L116" si="44">+J116+K116</f>
        <v>0</v>
      </c>
    </row>
    <row r="117" spans="2:12" ht="24" customHeight="1" x14ac:dyDescent="0.2">
      <c r="B117" s="877" t="str">
        <f t="shared" si="39"/>
        <v>ACC</v>
      </c>
      <c r="C117" s="843"/>
      <c r="D117" s="844"/>
      <c r="E117" s="845"/>
      <c r="F117" s="862"/>
      <c r="G117" s="846"/>
      <c r="H117" s="864"/>
      <c r="I117" s="849"/>
      <c r="J117" s="847">
        <f t="shared" si="37"/>
        <v>0</v>
      </c>
      <c r="K117" s="844"/>
      <c r="L117" s="848">
        <f t="shared" ref="L117:L119" si="45">+J117+K117</f>
        <v>0</v>
      </c>
    </row>
    <row r="118" spans="2:12" ht="24" customHeight="1" x14ac:dyDescent="0.2">
      <c r="B118" s="877" t="str">
        <f t="shared" si="39"/>
        <v>ACC</v>
      </c>
      <c r="C118" s="843"/>
      <c r="D118" s="844"/>
      <c r="E118" s="845"/>
      <c r="F118" s="862"/>
      <c r="G118" s="846"/>
      <c r="H118" s="864"/>
      <c r="I118" s="849"/>
      <c r="J118" s="847">
        <f t="shared" si="37"/>
        <v>0</v>
      </c>
      <c r="K118" s="844"/>
      <c r="L118" s="848">
        <f t="shared" ref="L118" si="46">+J118+K118</f>
        <v>0</v>
      </c>
    </row>
    <row r="119" spans="2:12" ht="24" customHeight="1" x14ac:dyDescent="0.2">
      <c r="B119" s="877" t="str">
        <f t="shared" si="39"/>
        <v>ACC</v>
      </c>
      <c r="C119" s="843"/>
      <c r="D119" s="844"/>
      <c r="E119" s="845"/>
      <c r="F119" s="862"/>
      <c r="G119" s="846"/>
      <c r="H119" s="864"/>
      <c r="I119" s="849"/>
      <c r="J119" s="847">
        <f t="shared" ref="J119" si="47">IF(OR($F119="",$G119=""),0,IF($G119="Diretto",E119,IF($G119="Indiretto",$E119*I119)))</f>
        <v>0</v>
      </c>
      <c r="K119" s="844"/>
      <c r="L119" s="848">
        <f t="shared" si="45"/>
        <v>0</v>
      </c>
    </row>
    <row r="120" spans="2:12" ht="24" customHeight="1" x14ac:dyDescent="0.2">
      <c r="B120" s="877" t="str">
        <f t="shared" si="39"/>
        <v>ACC</v>
      </c>
      <c r="C120" s="843"/>
      <c r="D120" s="844"/>
      <c r="E120" s="845"/>
      <c r="F120" s="862"/>
      <c r="G120" s="846"/>
      <c r="H120" s="864"/>
      <c r="I120" s="849"/>
      <c r="J120" s="847">
        <f t="shared" si="37"/>
        <v>0</v>
      </c>
      <c r="K120" s="844"/>
      <c r="L120" s="848">
        <f t="shared" ref="L120:L123" si="48">+J120+K120</f>
        <v>0</v>
      </c>
    </row>
    <row r="121" spans="2:12" ht="24" customHeight="1" x14ac:dyDescent="0.2">
      <c r="B121" s="877" t="str">
        <f t="shared" si="39"/>
        <v>ACC</v>
      </c>
      <c r="C121" s="843"/>
      <c r="D121" s="844"/>
      <c r="E121" s="845"/>
      <c r="F121" s="862"/>
      <c r="G121" s="846"/>
      <c r="H121" s="864"/>
      <c r="I121" s="849"/>
      <c r="J121" s="847">
        <f t="shared" si="37"/>
        <v>0</v>
      </c>
      <c r="K121" s="844"/>
      <c r="L121" s="848">
        <f t="shared" si="48"/>
        <v>0</v>
      </c>
    </row>
    <row r="122" spans="2:12" ht="24" customHeight="1" x14ac:dyDescent="0.2">
      <c r="B122" s="877" t="str">
        <f t="shared" si="39"/>
        <v>ACC</v>
      </c>
      <c r="C122" s="843"/>
      <c r="D122" s="844"/>
      <c r="E122" s="845"/>
      <c r="F122" s="862"/>
      <c r="G122" s="846"/>
      <c r="H122" s="864"/>
      <c r="I122" s="849"/>
      <c r="J122" s="847"/>
      <c r="K122" s="844"/>
      <c r="L122" s="848"/>
    </row>
    <row r="123" spans="2:12" ht="24" customHeight="1" x14ac:dyDescent="0.2">
      <c r="B123" s="877" t="str">
        <f t="shared" si="39"/>
        <v>ACC</v>
      </c>
      <c r="C123" s="843"/>
      <c r="D123" s="844"/>
      <c r="E123" s="845"/>
      <c r="F123" s="862"/>
      <c r="G123" s="846"/>
      <c r="H123" s="864"/>
      <c r="I123" s="849"/>
      <c r="J123" s="847">
        <f t="shared" ref="J123" si="49">IF(OR($F123="",$G123=""),0,IF($G123="Diretto",E123,IF($G123="Indiretto",$E123*I123)))</f>
        <v>0</v>
      </c>
      <c r="K123" s="844"/>
      <c r="L123" s="848">
        <f t="shared" si="48"/>
        <v>0</v>
      </c>
    </row>
    <row r="124" spans="2:12" ht="24" customHeight="1" x14ac:dyDescent="0.2">
      <c r="B124" s="877" t="str">
        <f t="shared" si="39"/>
        <v>ACC</v>
      </c>
      <c r="C124" s="843"/>
      <c r="D124" s="844"/>
      <c r="E124" s="845"/>
      <c r="F124" s="862"/>
      <c r="G124" s="846"/>
      <c r="H124" s="864"/>
      <c r="I124" s="849"/>
      <c r="J124" s="847">
        <f t="shared" si="37"/>
        <v>0</v>
      </c>
      <c r="K124" s="844"/>
      <c r="L124" s="848">
        <f t="shared" ref="L124" si="50">+J124+K124</f>
        <v>0</v>
      </c>
    </row>
    <row r="125" spans="2:12" ht="24" customHeight="1" x14ac:dyDescent="0.2">
      <c r="B125" s="877" t="str">
        <f t="shared" si="39"/>
        <v>ACC</v>
      </c>
      <c r="C125" s="843"/>
      <c r="D125" s="844"/>
      <c r="E125" s="845"/>
      <c r="F125" s="862"/>
      <c r="G125" s="846"/>
      <c r="H125" s="864"/>
      <c r="I125" s="849"/>
      <c r="J125" s="847">
        <f t="shared" si="37"/>
        <v>0</v>
      </c>
      <c r="K125" s="844"/>
      <c r="L125" s="848">
        <f t="shared" ref="L125" si="51">+J125+K125</f>
        <v>0</v>
      </c>
    </row>
    <row r="126" spans="2:12" ht="108.75" customHeight="1" x14ac:dyDescent="0.2">
      <c r="B126" s="910" t="s">
        <v>591</v>
      </c>
      <c r="C126" s="906" t="s">
        <v>1061</v>
      </c>
      <c r="D126" s="906" t="s">
        <v>1062</v>
      </c>
      <c r="E126" s="906" t="s">
        <v>1098</v>
      </c>
      <c r="F126" s="907" t="s">
        <v>1065</v>
      </c>
      <c r="G126" s="906" t="s">
        <v>1088</v>
      </c>
      <c r="H126" s="906" t="s">
        <v>1089</v>
      </c>
      <c r="I126" s="880"/>
      <c r="J126" s="906" t="s">
        <v>1090</v>
      </c>
    </row>
    <row r="127" spans="2:12" ht="24" customHeight="1" x14ac:dyDescent="0.2">
      <c r="B127" s="877" t="str">
        <f>B112</f>
        <v>ACC</v>
      </c>
      <c r="C127" s="843"/>
      <c r="D127" s="838" t="s">
        <v>1097</v>
      </c>
      <c r="E127" s="845"/>
      <c r="F127" s="863"/>
      <c r="G127" s="853">
        <f>+E127*0.8</f>
        <v>0</v>
      </c>
      <c r="H127" s="914"/>
      <c r="I127" s="880"/>
      <c r="J127" s="853">
        <f>+H127*E127</f>
        <v>0</v>
      </c>
    </row>
    <row r="128" spans="2:12" ht="128.25" customHeight="1" x14ac:dyDescent="0.2">
      <c r="B128" s="900" t="s">
        <v>1091</v>
      </c>
      <c r="C128" s="901"/>
      <c r="D128" s="902" t="s">
        <v>1093</v>
      </c>
      <c r="E128" s="903"/>
      <c r="F128" s="904"/>
      <c r="G128" s="905"/>
      <c r="H128" s="905"/>
      <c r="I128" s="909"/>
      <c r="J128" s="905"/>
      <c r="K128" s="905"/>
      <c r="L128" s="903"/>
    </row>
    <row r="129" spans="2:12" ht="94.5" x14ac:dyDescent="0.2">
      <c r="B129" s="877" t="str">
        <f>LEFT(B128,FIND(" ",B128)-1)</f>
        <v>COal</v>
      </c>
      <c r="C129" s="906" t="s">
        <v>1061</v>
      </c>
      <c r="D129" s="906" t="s">
        <v>1062</v>
      </c>
      <c r="E129" s="906" t="s">
        <v>1057</v>
      </c>
      <c r="F129" s="907" t="s">
        <v>1065</v>
      </c>
      <c r="G129" s="906" t="s">
        <v>1066</v>
      </c>
      <c r="H129" s="906" t="s">
        <v>1067</v>
      </c>
      <c r="I129" s="908" t="s">
        <v>1068</v>
      </c>
      <c r="J129" s="906" t="s">
        <v>1059</v>
      </c>
      <c r="K129" s="906" t="s">
        <v>1058</v>
      </c>
      <c r="L129" s="906" t="s">
        <v>1060</v>
      </c>
    </row>
    <row r="130" spans="2:12" ht="24" customHeight="1" x14ac:dyDescent="0.2">
      <c r="B130" s="877" t="str">
        <f t="shared" ref="B130:B139" si="52">B129</f>
        <v>COal</v>
      </c>
      <c r="C130" s="843"/>
      <c r="D130" s="844"/>
      <c r="E130" s="845"/>
      <c r="F130" s="862"/>
      <c r="G130" s="846"/>
      <c r="H130" s="865"/>
      <c r="I130" s="849"/>
      <c r="J130" s="847">
        <f t="shared" ref="J130:J138" si="53">IF(OR($F130="",$G130=""),0,IF($G130="Diretto",E130,IF($G130="Indiretto",$E130*I130)))</f>
        <v>0</v>
      </c>
      <c r="K130" s="844"/>
      <c r="L130" s="848">
        <f t="shared" ref="L130:L138" si="54">+J130+K130</f>
        <v>0</v>
      </c>
    </row>
    <row r="131" spans="2:12" ht="24" customHeight="1" x14ac:dyDescent="0.2">
      <c r="B131" s="877" t="str">
        <f t="shared" si="52"/>
        <v>COal</v>
      </c>
      <c r="C131" s="843"/>
      <c r="D131" s="844"/>
      <c r="E131" s="845"/>
      <c r="F131" s="862"/>
      <c r="G131" s="846"/>
      <c r="H131" s="865"/>
      <c r="I131" s="849"/>
      <c r="J131" s="847">
        <f t="shared" si="53"/>
        <v>0</v>
      </c>
      <c r="K131" s="844"/>
      <c r="L131" s="848">
        <f t="shared" si="54"/>
        <v>0</v>
      </c>
    </row>
    <row r="132" spans="2:12" ht="24" customHeight="1" x14ac:dyDescent="0.2">
      <c r="B132" s="877" t="str">
        <f t="shared" si="52"/>
        <v>COal</v>
      </c>
      <c r="C132" s="843"/>
      <c r="D132" s="844"/>
      <c r="E132" s="845"/>
      <c r="F132" s="862"/>
      <c r="G132" s="846"/>
      <c r="H132" s="864"/>
      <c r="I132" s="849"/>
      <c r="J132" s="847">
        <f t="shared" ref="J132" si="55">IF(OR($F132="",$G132=""),0,IF($G132="Diretto",E132,IF($G132="Indiretto",$E132*I132)))</f>
        <v>0</v>
      </c>
      <c r="K132" s="844"/>
      <c r="L132" s="848">
        <f t="shared" ref="L132" si="56">+J132+K132</f>
        <v>0</v>
      </c>
    </row>
    <row r="133" spans="2:12" ht="24" customHeight="1" x14ac:dyDescent="0.2">
      <c r="B133" s="877" t="str">
        <f t="shared" si="52"/>
        <v>COal</v>
      </c>
      <c r="C133" s="843"/>
      <c r="D133" s="844"/>
      <c r="E133" s="845"/>
      <c r="F133" s="862"/>
      <c r="G133" s="846"/>
      <c r="H133" s="864"/>
      <c r="I133" s="849"/>
      <c r="J133" s="847">
        <f t="shared" si="53"/>
        <v>0</v>
      </c>
      <c r="K133" s="844"/>
      <c r="L133" s="848">
        <f t="shared" si="54"/>
        <v>0</v>
      </c>
    </row>
    <row r="134" spans="2:12" ht="24" customHeight="1" x14ac:dyDescent="0.2">
      <c r="B134" s="877" t="str">
        <f t="shared" si="52"/>
        <v>COal</v>
      </c>
      <c r="C134" s="843"/>
      <c r="D134" s="844"/>
      <c r="E134" s="845"/>
      <c r="F134" s="862"/>
      <c r="G134" s="846"/>
      <c r="H134" s="864"/>
      <c r="I134" s="849"/>
      <c r="J134" s="847">
        <f t="shared" ref="J134" si="57">IF(OR($F134="",$G134=""),0,IF($G134="Diretto",E134,IF($G134="Indiretto",$E134*I134)))</f>
        <v>0</v>
      </c>
      <c r="K134" s="844"/>
      <c r="L134" s="848">
        <f t="shared" ref="L134" si="58">+J134+K134</f>
        <v>0</v>
      </c>
    </row>
    <row r="135" spans="2:12" ht="24" customHeight="1" x14ac:dyDescent="0.2">
      <c r="B135" s="877" t="str">
        <f t="shared" si="52"/>
        <v>COal</v>
      </c>
      <c r="C135" s="843"/>
      <c r="D135" s="844"/>
      <c r="E135" s="845"/>
      <c r="F135" s="862"/>
      <c r="G135" s="846"/>
      <c r="H135" s="864"/>
      <c r="I135" s="849"/>
      <c r="J135" s="847">
        <f t="shared" si="53"/>
        <v>0</v>
      </c>
      <c r="K135" s="844"/>
      <c r="L135" s="848">
        <f t="shared" si="54"/>
        <v>0</v>
      </c>
    </row>
    <row r="136" spans="2:12" ht="24" customHeight="1" x14ac:dyDescent="0.2">
      <c r="B136" s="877" t="str">
        <f t="shared" si="52"/>
        <v>COal</v>
      </c>
      <c r="C136" s="843"/>
      <c r="D136" s="844"/>
      <c r="E136" s="845"/>
      <c r="F136" s="862"/>
      <c r="G136" s="846"/>
      <c r="H136" s="864"/>
      <c r="I136" s="849"/>
      <c r="J136" s="847">
        <f t="shared" ref="J136:J137" si="59">IF(OR($F136="",$G136=""),0,IF($G136="Diretto",E136,IF($G136="Indiretto",$E136*I136)))</f>
        <v>0</v>
      </c>
      <c r="K136" s="844"/>
      <c r="L136" s="848">
        <f t="shared" ref="L136:L137" si="60">+J136+K136</f>
        <v>0</v>
      </c>
    </row>
    <row r="137" spans="2:12" ht="24" customHeight="1" x14ac:dyDescent="0.2">
      <c r="B137" s="877" t="str">
        <f t="shared" si="52"/>
        <v>COal</v>
      </c>
      <c r="C137" s="843"/>
      <c r="D137" s="844"/>
      <c r="E137" s="845"/>
      <c r="F137" s="862"/>
      <c r="G137" s="846"/>
      <c r="H137" s="864"/>
      <c r="I137" s="849"/>
      <c r="J137" s="847">
        <f t="shared" si="59"/>
        <v>0</v>
      </c>
      <c r="K137" s="844"/>
      <c r="L137" s="848">
        <f t="shared" si="60"/>
        <v>0</v>
      </c>
    </row>
    <row r="138" spans="2:12" ht="24" customHeight="1" x14ac:dyDescent="0.2">
      <c r="B138" s="877" t="str">
        <f t="shared" si="52"/>
        <v>COal</v>
      </c>
      <c r="C138" s="843"/>
      <c r="D138" s="844"/>
      <c r="E138" s="845"/>
      <c r="F138" s="862"/>
      <c r="G138" s="846"/>
      <c r="H138" s="864"/>
      <c r="I138" s="849"/>
      <c r="J138" s="847">
        <f t="shared" si="53"/>
        <v>0</v>
      </c>
      <c r="K138" s="844"/>
      <c r="L138" s="848">
        <f t="shared" si="54"/>
        <v>0</v>
      </c>
    </row>
    <row r="139" spans="2:12" ht="24" customHeight="1" x14ac:dyDescent="0.2">
      <c r="B139" s="877" t="str">
        <f t="shared" si="52"/>
        <v>COal</v>
      </c>
      <c r="C139" s="843"/>
      <c r="D139" s="844"/>
      <c r="E139" s="845"/>
      <c r="F139" s="862"/>
      <c r="G139" s="846"/>
      <c r="H139" s="864"/>
      <c r="I139" s="849"/>
      <c r="J139" s="847">
        <f t="shared" ref="J139" si="61">IF(OR($F139="",$G139=""),0,IF($G139="Diretto",E139,IF($G139="Indiretto",$E139*I139)))</f>
        <v>0</v>
      </c>
      <c r="K139" s="844"/>
      <c r="L139" s="848">
        <f t="shared" ref="L139" si="62">+J139+K139</f>
        <v>0</v>
      </c>
    </row>
    <row r="140" spans="2:12" ht="128.25" customHeight="1" x14ac:dyDescent="0.2">
      <c r="B140" s="900" t="s">
        <v>1084</v>
      </c>
      <c r="C140" s="901"/>
      <c r="D140" s="902" t="s">
        <v>1056</v>
      </c>
      <c r="E140" s="903"/>
      <c r="F140" s="904"/>
      <c r="G140" s="905"/>
      <c r="H140" s="905"/>
      <c r="I140" s="909"/>
      <c r="J140" s="905"/>
      <c r="K140" s="905"/>
      <c r="L140" s="903"/>
    </row>
    <row r="141" spans="2:12" ht="94.5" x14ac:dyDescent="0.2">
      <c r="B141" s="877" t="str">
        <f>LEFT(B140,FIND(" ",B140)-1)</f>
        <v>CCD</v>
      </c>
      <c r="C141" s="906" t="s">
        <v>1061</v>
      </c>
      <c r="D141" s="906" t="s">
        <v>1062</v>
      </c>
      <c r="E141" s="906" t="s">
        <v>1096</v>
      </c>
      <c r="F141" s="907" t="s">
        <v>1065</v>
      </c>
      <c r="G141" s="906" t="s">
        <v>1066</v>
      </c>
      <c r="H141" s="906" t="s">
        <v>1067</v>
      </c>
      <c r="I141" s="908" t="s">
        <v>1068</v>
      </c>
      <c r="J141" s="906" t="s">
        <v>1085</v>
      </c>
    </row>
    <row r="142" spans="2:12" ht="24" customHeight="1" x14ac:dyDescent="0.2">
      <c r="B142" s="877" t="str">
        <f>B141</f>
        <v>CCD</v>
      </c>
      <c r="C142" s="843"/>
      <c r="D142" s="844"/>
      <c r="E142" s="857"/>
      <c r="F142" s="862"/>
      <c r="G142" s="846"/>
      <c r="H142" s="864"/>
      <c r="I142" s="849"/>
      <c r="J142" s="847">
        <f>E142</f>
        <v>0</v>
      </c>
    </row>
    <row r="143" spans="2:12" ht="24" customHeight="1" x14ac:dyDescent="0.2">
      <c r="B143" s="877" t="str">
        <f t="shared" ref="B143:B151" si="63">B142</f>
        <v>CCD</v>
      </c>
      <c r="C143" s="843"/>
      <c r="D143" s="844"/>
      <c r="E143" s="857"/>
      <c r="F143" s="862"/>
      <c r="G143" s="846"/>
      <c r="H143" s="865"/>
      <c r="I143" s="849"/>
      <c r="J143" s="847">
        <f t="shared" ref="J143:J151" si="64">E143</f>
        <v>0</v>
      </c>
    </row>
    <row r="144" spans="2:12" ht="24" customHeight="1" x14ac:dyDescent="0.2">
      <c r="B144" s="877" t="str">
        <f t="shared" si="63"/>
        <v>CCD</v>
      </c>
      <c r="C144" s="843"/>
      <c r="D144" s="844"/>
      <c r="E144" s="857"/>
      <c r="F144" s="862"/>
      <c r="G144" s="846"/>
      <c r="H144" s="864"/>
      <c r="I144" s="849"/>
      <c r="J144" s="847">
        <f t="shared" si="64"/>
        <v>0</v>
      </c>
    </row>
    <row r="145" spans="2:10" ht="24" customHeight="1" x14ac:dyDescent="0.2">
      <c r="B145" s="877" t="str">
        <f t="shared" si="63"/>
        <v>CCD</v>
      </c>
      <c r="C145" s="843"/>
      <c r="D145" s="844"/>
      <c r="E145" s="857"/>
      <c r="F145" s="862"/>
      <c r="G145" s="846"/>
      <c r="H145" s="864"/>
      <c r="I145" s="849"/>
      <c r="J145" s="847">
        <f t="shared" si="64"/>
        <v>0</v>
      </c>
    </row>
    <row r="146" spans="2:10" ht="24" customHeight="1" x14ac:dyDescent="0.2">
      <c r="B146" s="877" t="str">
        <f t="shared" si="63"/>
        <v>CCD</v>
      </c>
      <c r="C146" s="843"/>
      <c r="D146" s="844"/>
      <c r="E146" s="857"/>
      <c r="F146" s="862"/>
      <c r="G146" s="846"/>
      <c r="H146" s="864"/>
      <c r="I146" s="849"/>
      <c r="J146" s="847">
        <f t="shared" si="64"/>
        <v>0</v>
      </c>
    </row>
    <row r="147" spans="2:10" ht="24" customHeight="1" x14ac:dyDescent="0.2">
      <c r="B147" s="877" t="str">
        <f t="shared" si="63"/>
        <v>CCD</v>
      </c>
      <c r="C147" s="843"/>
      <c r="D147" s="844"/>
      <c r="E147" s="857"/>
      <c r="F147" s="862"/>
      <c r="G147" s="846"/>
      <c r="H147" s="864"/>
      <c r="I147" s="849"/>
      <c r="J147" s="847">
        <f t="shared" si="64"/>
        <v>0</v>
      </c>
    </row>
    <row r="148" spans="2:10" ht="24" customHeight="1" x14ac:dyDescent="0.2">
      <c r="B148" s="877" t="str">
        <f t="shared" si="63"/>
        <v>CCD</v>
      </c>
      <c r="C148" s="843"/>
      <c r="D148" s="844"/>
      <c r="E148" s="857"/>
      <c r="F148" s="862"/>
      <c r="G148" s="846"/>
      <c r="H148" s="864"/>
      <c r="I148" s="849"/>
      <c r="J148" s="847">
        <f t="shared" si="64"/>
        <v>0</v>
      </c>
    </row>
    <row r="149" spans="2:10" ht="24" customHeight="1" x14ac:dyDescent="0.2">
      <c r="B149" s="877" t="str">
        <f t="shared" si="63"/>
        <v>CCD</v>
      </c>
      <c r="C149" s="843"/>
      <c r="D149" s="844"/>
      <c r="E149" s="857"/>
      <c r="F149" s="862"/>
      <c r="G149" s="846"/>
      <c r="H149" s="864"/>
      <c r="I149" s="849"/>
      <c r="J149" s="847">
        <f t="shared" si="64"/>
        <v>0</v>
      </c>
    </row>
    <row r="150" spans="2:10" ht="24" customHeight="1" x14ac:dyDescent="0.2">
      <c r="B150" s="877" t="str">
        <f t="shared" si="63"/>
        <v>CCD</v>
      </c>
      <c r="C150" s="843"/>
      <c r="D150" s="844"/>
      <c r="E150" s="857"/>
      <c r="F150" s="862"/>
      <c r="G150" s="846"/>
      <c r="H150" s="864"/>
      <c r="I150" s="849"/>
      <c r="J150" s="847">
        <f t="shared" si="64"/>
        <v>0</v>
      </c>
    </row>
    <row r="151" spans="2:10" ht="24" customHeight="1" x14ac:dyDescent="0.2">
      <c r="B151" s="877" t="str">
        <f t="shared" si="63"/>
        <v>CCD</v>
      </c>
      <c r="C151" s="843"/>
      <c r="D151" s="844"/>
      <c r="E151" s="857"/>
      <c r="F151" s="862"/>
      <c r="G151" s="846"/>
      <c r="H151" s="864"/>
      <c r="I151" s="849"/>
      <c r="J151" s="847">
        <f t="shared" si="64"/>
        <v>0</v>
      </c>
    </row>
    <row r="152" spans="2:10" x14ac:dyDescent="0.2"/>
    <row r="153" spans="2:10" x14ac:dyDescent="0.2"/>
    <row r="156" spans="2:10" ht="31.5" hidden="1" x14ac:dyDescent="0.25">
      <c r="C156" s="900" t="s">
        <v>193</v>
      </c>
      <c r="D156" s="851">
        <f>D1</f>
        <v>2022</v>
      </c>
    </row>
    <row r="157" spans="2:10" ht="38.25" hidden="1" customHeight="1" x14ac:dyDescent="0.2">
      <c r="C157" s="911" t="s">
        <v>194</v>
      </c>
      <c r="D157" s="878">
        <v>1</v>
      </c>
    </row>
    <row r="158" spans="2:10" ht="31.5" hidden="1" x14ac:dyDescent="0.25">
      <c r="C158" s="900" t="s">
        <v>195</v>
      </c>
      <c r="D158" s="850"/>
    </row>
    <row r="159" spans="2:10" ht="105" hidden="1" x14ac:dyDescent="0.2">
      <c r="C159" s="911" t="s">
        <v>196</v>
      </c>
      <c r="D159" s="879">
        <v>2</v>
      </c>
    </row>
    <row r="160" spans="2:10" ht="30" hidden="1" x14ac:dyDescent="0.2">
      <c r="C160" s="911" t="s">
        <v>198</v>
      </c>
      <c r="D160" s="879">
        <v>3</v>
      </c>
    </row>
    <row r="161" spans="3:4" ht="30" hidden="1" x14ac:dyDescent="0.2">
      <c r="C161" s="911" t="s">
        <v>200</v>
      </c>
      <c r="D161" s="879">
        <v>4</v>
      </c>
    </row>
    <row r="162" spans="3:4" hidden="1" x14ac:dyDescent="0.2">
      <c r="C162" s="911" t="s">
        <v>202</v>
      </c>
      <c r="D162" s="879">
        <v>5</v>
      </c>
    </row>
    <row r="163" spans="3:4" ht="60" hidden="1" x14ac:dyDescent="0.2">
      <c r="C163" s="911" t="s">
        <v>204</v>
      </c>
      <c r="D163" s="879">
        <v>6</v>
      </c>
    </row>
    <row r="164" spans="3:4" ht="75" hidden="1" x14ac:dyDescent="0.2">
      <c r="C164" s="911" t="s">
        <v>206</v>
      </c>
      <c r="D164" s="879">
        <v>7</v>
      </c>
    </row>
    <row r="165" spans="3:4" ht="30" hidden="1" x14ac:dyDescent="0.2">
      <c r="C165" s="911" t="s">
        <v>207</v>
      </c>
      <c r="D165" s="879">
        <v>8</v>
      </c>
    </row>
    <row r="166" spans="3:4" ht="60" hidden="1" x14ac:dyDescent="0.2">
      <c r="C166" s="911" t="s">
        <v>208</v>
      </c>
      <c r="D166" s="879">
        <v>9</v>
      </c>
    </row>
    <row r="167" spans="3:4" hidden="1" x14ac:dyDescent="0.2">
      <c r="C167" s="911" t="s">
        <v>209</v>
      </c>
      <c r="D167" s="879">
        <v>10</v>
      </c>
    </row>
  </sheetData>
  <mergeCells count="2">
    <mergeCell ref="E3:L3"/>
    <mergeCell ref="C25:J25"/>
  </mergeCells>
  <conditionalFormatting sqref="C28:K37 C40:K49 C52:K61 C64:K73 C76:K85 C88:K97 C100:K109 C127:J127 C130:K139 C142:J151 D157">
    <cfRule type="expression" dxfId="60" priority="24" stopIfTrue="1">
      <formula>C28&lt;&gt;""</formula>
    </cfRule>
  </conditionalFormatting>
  <conditionalFormatting sqref="C112:K125">
    <cfRule type="expression" dxfId="59" priority="1" stopIfTrue="1">
      <formula>C112&lt;&gt;""</formula>
    </cfRule>
  </conditionalFormatting>
  <conditionalFormatting sqref="H28:I37 H40:I49 H52:I61 H64:I73 H76:I85 H88:I97 H100:I109 H127 H130:I139 H142:I151">
    <cfRule type="expression" dxfId="58" priority="75">
      <formula>$G28="Indiretto"</formula>
    </cfRule>
  </conditionalFormatting>
  <conditionalFormatting sqref="H112:I125">
    <cfRule type="expression" dxfId="57" priority="9">
      <formula>$G112="Indiretto"</formula>
    </cfRule>
  </conditionalFormatting>
  <dataValidations count="8">
    <dataValidation type="list" allowBlank="1" showInputMessage="1" showErrorMessage="1" sqref="G28:G37 G130:G139 G52:G61 G64:G73 G76:G85 G88:G97 G143:G151 G100:G109 G40:G49 G112:G125" xr:uid="{00000000-0002-0000-0800-000000000000}">
      <formula1>"Diretto,Indiretto"</formula1>
      <formula2>0</formula2>
    </dataValidation>
    <dataValidation type="list" allowBlank="1" showInputMessage="1" showErrorMessage="1" sqref="F142:F151 F130:F139 F100:F109 F88:F97" xr:uid="{00000000-0002-0000-0800-000001000000}">
      <formula1>list_Macroclassi</formula1>
    </dataValidation>
    <dataValidation type="list" allowBlank="1" showInputMessage="1" showErrorMessage="1" sqref="G142" xr:uid="{00000000-0002-0000-0800-000002000000}">
      <formula1>"Diretto"</formula1>
    </dataValidation>
    <dataValidation type="decimal" allowBlank="1" showInputMessage="1" showErrorMessage="1" sqref="H127" xr:uid="{00000000-0002-0000-0800-000003000000}">
      <formula1>0</formula1>
      <formula2>0.8</formula2>
    </dataValidation>
    <dataValidation type="list" allowBlank="1" showInputMessage="1" showErrorMessage="1" sqref="F28:F37 F76:F85 F40:F49 F64:F73 F52:F61" xr:uid="{00000000-0002-0000-0800-000004000000}">
      <formula1>Macroclassi_no_ACC</formula1>
    </dataValidation>
    <dataValidation type="decimal" allowBlank="1" showInputMessage="1" showErrorMessage="1" sqref="I28:I37 I40:I49 I52:I61 I64:I73 I76:I85 I88:I97 I100:I109 I142:I151 I130:I139 I112:I125" xr:uid="{00000000-0002-0000-0800-000005000000}">
      <formula1>0</formula1>
      <formula2>1</formula2>
    </dataValidation>
    <dataValidation type="decimal" allowBlank="1" showInputMessage="1" showErrorMessage="1" sqref="K28:K37 K40:K49 K52:K61 K64:K73 K76:K85 K88:K97 K100:K109 K130:K139 K112:K126" xr:uid="{00000000-0002-0000-0800-000006000000}">
      <formula1>0</formula1>
      <formula2>0.22*J28</formula2>
    </dataValidation>
    <dataValidation type="list" allowBlank="1" showInputMessage="1" showErrorMessage="1" sqref="F112:F125" xr:uid="{00000000-0002-0000-0800-000007000000}">
      <formula1>Macroclassi_ACC</formula1>
    </dataValidation>
  </dataValidations>
  <pageMargins left="0.7" right="0.7" top="0.75" bottom="0.75" header="0.51180555555555496" footer="0.51180555555555496"/>
  <pageSetup paperSize="9" firstPageNumber="0" orientation="portrait" horizontalDpi="300" verticalDpi="300" r:id="rId1"/>
  <drawing r:id="rId2"/>
  <extLst>
    <ext xmlns:x14="http://schemas.microsoft.com/office/spreadsheetml/2009/9/main" uri="{78C0D931-6437-407d-A8EE-F0AAD7539E65}">
      <x14:conditionalFormattings>
        <x14:conditionalFormatting xmlns:xm="http://schemas.microsoft.com/office/excel/2006/main">
          <x14:cfRule type="expression" priority="2" id="{078F3437-B86B-4B53-97C0-BDD31540A94C}">
            <xm:f>+Info!$F$12="SI"</xm:f>
            <x14:dxf>
              <fill>
                <patternFill>
                  <bgColor theme="9" tint="0.79998168889431442"/>
                </patternFill>
              </fill>
            </x14:dxf>
          </x14:cfRule>
          <x14:cfRule type="expression" priority="3" id="{C285EB1C-8C52-42FF-B0FC-01CC8BF339DE}">
            <xm:f>Info!$F$14="SI"</xm:f>
            <x14:dxf>
              <fill>
                <patternFill>
                  <bgColor theme="9" tint="0.79998168889431442"/>
                </patternFill>
              </fill>
            </x14:dxf>
          </x14:cfRule>
          <xm:sqref>D5:D6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8000000}">
          <x14:formula1>
            <xm:f>Tabelle!$C$48</xm:f>
          </x14:formula1>
          <xm:sqref>F127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DF79"/>
    <pageSetUpPr fitToPage="1"/>
  </sheetPr>
  <dimension ref="A1:BX1354"/>
  <sheetViews>
    <sheetView topLeftCell="A46" zoomScaleNormal="100" workbookViewId="0">
      <selection activeCell="C68" sqref="C68"/>
    </sheetView>
  </sheetViews>
  <sheetFormatPr defaultColWidth="9.140625" defaultRowHeight="16.5" x14ac:dyDescent="0.3"/>
  <cols>
    <col min="1" max="1" width="5.85546875" style="5" customWidth="1"/>
    <col min="2" max="2" width="106.42578125" style="9" customWidth="1"/>
    <col min="3" max="11" width="19.7109375" style="9" customWidth="1"/>
    <col min="12" max="13" width="13.7109375" style="9" customWidth="1"/>
    <col min="14" max="16384" width="9.140625" style="9"/>
  </cols>
  <sheetData>
    <row r="1" spans="1:11" s="4" customFormat="1" ht="33" customHeight="1" thickBot="1" x14ac:dyDescent="0.3">
      <c r="A1" s="2"/>
      <c r="B1" s="3" t="s">
        <v>1069</v>
      </c>
    </row>
    <row r="2" spans="1:11" s="5" customFormat="1" ht="17.25" thickTop="1" x14ac:dyDescent="0.3"/>
    <row r="3" spans="1:11" s="5" customFormat="1" x14ac:dyDescent="0.3">
      <c r="B3" s="979" t="str">
        <f>CONCATENATE("","Dati da Bilancio d'esercizio:  ", COMUNE_NOME)</f>
        <v xml:space="preserve">Dati da Bilancio d'esercizio:  </v>
      </c>
      <c r="C3" s="980"/>
      <c r="D3" s="980"/>
      <c r="E3" s="980"/>
      <c r="F3" s="980"/>
      <c r="G3" s="980"/>
      <c r="H3" s="980"/>
      <c r="I3" s="980"/>
      <c r="J3" s="980"/>
      <c r="K3" s="981"/>
    </row>
    <row r="4" spans="1:11" s="5" customFormat="1" x14ac:dyDescent="0.3">
      <c r="B4" s="7"/>
    </row>
    <row r="5" spans="1:11" s="5" customFormat="1" x14ac:dyDescent="0.3">
      <c r="B5" s="7" t="s">
        <v>159</v>
      </c>
    </row>
    <row r="6" spans="1:11" s="5" customFormat="1" x14ac:dyDescent="0.3">
      <c r="B6" s="59" t="s">
        <v>160</v>
      </c>
      <c r="C6" s="60">
        <v>2022</v>
      </c>
    </row>
    <row r="7" spans="1:11" s="5" customFormat="1" x14ac:dyDescent="0.3">
      <c r="B7" s="36" t="s">
        <v>162</v>
      </c>
      <c r="C7" s="257">
        <f>+RicaviCosti_2022!D4</f>
        <v>0</v>
      </c>
    </row>
    <row r="8" spans="1:11" s="5" customFormat="1" x14ac:dyDescent="0.3"/>
    <row r="9" spans="1:11" s="5" customFormat="1" ht="41.25" x14ac:dyDescent="0.3">
      <c r="C9" s="452" t="s">
        <v>162</v>
      </c>
      <c r="D9" s="453" t="s">
        <v>163</v>
      </c>
    </row>
    <row r="10" spans="1:11" s="5" customFormat="1" x14ac:dyDescent="0.3">
      <c r="B10" s="61" t="s">
        <v>164</v>
      </c>
      <c r="C10" s="882">
        <v>0</v>
      </c>
      <c r="D10" s="882">
        <f>+E10-C10</f>
        <v>0</v>
      </c>
      <c r="E10" s="881">
        <f>+RicaviCosti_2022!D5</f>
        <v>0</v>
      </c>
    </row>
    <row r="11" spans="1:11" s="5" customFormat="1" x14ac:dyDescent="0.3">
      <c r="B11" s="61" t="s">
        <v>165</v>
      </c>
      <c r="C11" s="882">
        <f>IF(E11=0,0,"compilare")</f>
        <v>0</v>
      </c>
      <c r="D11" s="882">
        <f>+E11-C11</f>
        <v>0</v>
      </c>
      <c r="E11" s="881">
        <f>+RicaviCosti_2022!D6</f>
        <v>0</v>
      </c>
    </row>
    <row r="12" spans="1:11" s="5" customFormat="1" x14ac:dyDescent="0.3"/>
    <row r="13" spans="1:11" s="5" customFormat="1" x14ac:dyDescent="0.3"/>
    <row r="14" spans="1:11" s="5" customFormat="1" x14ac:dyDescent="0.3">
      <c r="B14" s="59" t="s">
        <v>166</v>
      </c>
      <c r="C14" s="62">
        <v>2022</v>
      </c>
    </row>
    <row r="15" spans="1:11" s="5" customFormat="1" x14ac:dyDescent="0.3">
      <c r="B15" s="15" t="s">
        <v>167</v>
      </c>
      <c r="C15" s="885">
        <f>SUM(C22:K22)</f>
        <v>0</v>
      </c>
      <c r="D15" s="8"/>
    </row>
    <row r="16" spans="1:11" s="5" customFormat="1" x14ac:dyDescent="0.3">
      <c r="B16" s="15" t="s">
        <v>168</v>
      </c>
      <c r="C16" s="885">
        <f>SUM(C23:K23)</f>
        <v>0</v>
      </c>
    </row>
    <row r="17" spans="1:76" s="5" customFormat="1" x14ac:dyDescent="0.3"/>
    <row r="18" spans="1:76" s="5" customFormat="1" hidden="1" x14ac:dyDescent="0.3">
      <c r="B18" s="528" t="s">
        <v>169</v>
      </c>
      <c r="C18" s="257" t="s">
        <v>688</v>
      </c>
    </row>
    <row r="19" spans="1:76" s="5" customFormat="1" hidden="1" x14ac:dyDescent="0.3"/>
    <row r="20" spans="1:76" x14ac:dyDescent="0.3">
      <c r="B20" s="63"/>
      <c r="C20" s="884">
        <v>2022</v>
      </c>
      <c r="D20" s="884"/>
      <c r="E20" s="884"/>
      <c r="F20" s="884"/>
      <c r="G20" s="884"/>
      <c r="H20" s="884"/>
      <c r="I20" s="884"/>
      <c r="J20" s="884"/>
      <c r="K20" s="884"/>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row>
    <row r="21" spans="1:76" ht="19.5" x14ac:dyDescent="0.4">
      <c r="B21" s="59" t="str">
        <f>+IF(C18="SI","COSTI al netto delle poste rettificative","COSTI al netto delle poste rettificative e al netto dei CANONI/MUTUI/LEASING pagati ai proprietari")</f>
        <v>COSTI al netto delle poste rettificative e al netto dei CANONI/MUTUI/LEASING pagati ai proprietari</v>
      </c>
      <c r="C21" s="58" t="s">
        <v>170</v>
      </c>
      <c r="D21" s="58" t="s">
        <v>171</v>
      </c>
      <c r="E21" s="58" t="s">
        <v>173</v>
      </c>
      <c r="F21" s="58" t="s">
        <v>172</v>
      </c>
      <c r="G21" s="64" t="s">
        <v>174</v>
      </c>
      <c r="H21" s="58" t="s">
        <v>175</v>
      </c>
      <c r="I21" s="58" t="s">
        <v>176</v>
      </c>
      <c r="J21" s="58" t="s">
        <v>177</v>
      </c>
      <c r="K21" s="58" t="s">
        <v>178</v>
      </c>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row>
    <row r="22" spans="1:76" x14ac:dyDescent="0.3">
      <c r="B22" s="36" t="s">
        <v>167</v>
      </c>
      <c r="C22" s="882">
        <f>+RicaviCosti_2022!E9</f>
        <v>0</v>
      </c>
      <c r="D22" s="882">
        <f>+RicaviCosti_2022!F9</f>
        <v>0</v>
      </c>
      <c r="E22" s="882">
        <f>+RicaviCosti_2022!G9</f>
        <v>0</v>
      </c>
      <c r="F22" s="882">
        <f>+RicaviCosti_2022!H9</f>
        <v>0</v>
      </c>
      <c r="G22" s="882">
        <f>+RicaviCosti_2022!D9</f>
        <v>0</v>
      </c>
      <c r="H22" s="882">
        <f>+RicaviCosti_2022!I9</f>
        <v>0</v>
      </c>
      <c r="I22" s="882">
        <f>+RicaviCosti_2022!J9</f>
        <v>0</v>
      </c>
      <c r="J22" s="882">
        <f>+RicaviCosti_2022!K9</f>
        <v>0</v>
      </c>
      <c r="K22" s="882">
        <f>+RicaviCosti_2022!L9</f>
        <v>0</v>
      </c>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row>
    <row r="23" spans="1:76" x14ac:dyDescent="0.3">
      <c r="B23" s="36" t="s">
        <v>168</v>
      </c>
      <c r="C23" s="882">
        <f>+RicaviCosti_2022!E10</f>
        <v>0</v>
      </c>
      <c r="D23" s="882">
        <f>+RicaviCosti_2022!F10</f>
        <v>0</v>
      </c>
      <c r="E23" s="882">
        <f>+RicaviCosti_2022!G10</f>
        <v>0</v>
      </c>
      <c r="F23" s="882">
        <f>+RicaviCosti_2022!H10</f>
        <v>0</v>
      </c>
      <c r="G23" s="882">
        <f>+RicaviCosti_2022!D10</f>
        <v>0</v>
      </c>
      <c r="H23" s="882">
        <f>+RicaviCosti_2022!I10</f>
        <v>0</v>
      </c>
      <c r="I23" s="882">
        <f>+RicaviCosti_2022!J10</f>
        <v>0</v>
      </c>
      <c r="J23" s="882">
        <f>+RicaviCosti_2022!K10</f>
        <v>0</v>
      </c>
      <c r="K23" s="882">
        <f>+RicaviCosti_2022!L10</f>
        <v>0</v>
      </c>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row>
    <row r="24" spans="1:76" x14ac:dyDescent="0.3">
      <c r="B24" s="36" t="s">
        <v>179</v>
      </c>
      <c r="C24" s="882">
        <f>+RicaviCosti_2022!E11</f>
        <v>0</v>
      </c>
      <c r="D24" s="882">
        <f>+RicaviCosti_2022!F11</f>
        <v>0</v>
      </c>
      <c r="E24" s="882">
        <f>+RicaviCosti_2022!G11</f>
        <v>0</v>
      </c>
      <c r="F24" s="882">
        <f>+RicaviCosti_2022!H11</f>
        <v>0</v>
      </c>
      <c r="G24" s="882">
        <f>+RicaviCosti_2022!D11</f>
        <v>0</v>
      </c>
      <c r="H24" s="882">
        <f>+RicaviCosti_2022!I11</f>
        <v>0</v>
      </c>
      <c r="I24" s="882">
        <f>+RicaviCosti_2022!J11</f>
        <v>0</v>
      </c>
      <c r="J24" s="882">
        <f>+RicaviCosti_2022!K11</f>
        <v>0</v>
      </c>
      <c r="K24" s="882">
        <f>+RicaviCosti_2022!L11</f>
        <v>0</v>
      </c>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row>
    <row r="25" spans="1:76" x14ac:dyDescent="0.3">
      <c r="B25" s="36" t="s">
        <v>180</v>
      </c>
      <c r="C25" s="882">
        <f>+RicaviCosti_2022!E12</f>
        <v>0</v>
      </c>
      <c r="D25" s="882">
        <f>+RicaviCosti_2022!F12</f>
        <v>0</v>
      </c>
      <c r="E25" s="882">
        <f>+RicaviCosti_2022!G12</f>
        <v>0</v>
      </c>
      <c r="F25" s="882">
        <f>+RicaviCosti_2022!H12</f>
        <v>0</v>
      </c>
      <c r="G25" s="882">
        <f>+RicaviCosti_2022!D12</f>
        <v>0</v>
      </c>
      <c r="H25" s="882">
        <f>+RicaviCosti_2022!I12</f>
        <v>0</v>
      </c>
      <c r="I25" s="882">
        <f>+RicaviCosti_2022!J12</f>
        <v>0</v>
      </c>
      <c r="J25" s="882">
        <f>+RicaviCosti_2022!K12</f>
        <v>0</v>
      </c>
      <c r="K25" s="882">
        <f>+RicaviCosti_2022!L12</f>
        <v>0</v>
      </c>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row>
    <row r="26" spans="1:76" x14ac:dyDescent="0.3">
      <c r="A26" s="8"/>
      <c r="B26" s="36" t="s">
        <v>181</v>
      </c>
      <c r="C26" s="882">
        <f>+RicaviCosti_2022!E13</f>
        <v>0</v>
      </c>
      <c r="D26" s="882">
        <f>+RicaviCosti_2022!F13</f>
        <v>0</v>
      </c>
      <c r="E26" s="882">
        <f>+RicaviCosti_2022!G13</f>
        <v>0</v>
      </c>
      <c r="F26" s="882">
        <f>+RicaviCosti_2022!H13</f>
        <v>0</v>
      </c>
      <c r="G26" s="882">
        <f>+RicaviCosti_2022!D13</f>
        <v>0</v>
      </c>
      <c r="H26" s="882">
        <f>+RicaviCosti_2022!I13</f>
        <v>0</v>
      </c>
      <c r="I26" s="882">
        <f>+RicaviCosti_2022!J13</f>
        <v>0</v>
      </c>
      <c r="J26" s="882">
        <f>+RicaviCosti_2022!K13</f>
        <v>0</v>
      </c>
      <c r="K26" s="882">
        <f>+RicaviCosti_2022!L13</f>
        <v>0</v>
      </c>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row>
    <row r="27" spans="1:76" x14ac:dyDescent="0.3">
      <c r="B27" s="36" t="s">
        <v>182</v>
      </c>
      <c r="C27" s="882">
        <f>+RicaviCosti_2022!E21</f>
        <v>0</v>
      </c>
      <c r="D27" s="882">
        <f>+RicaviCosti_2022!F21</f>
        <v>0</v>
      </c>
      <c r="E27" s="882">
        <f>+RicaviCosti_2022!G21</f>
        <v>0</v>
      </c>
      <c r="F27" s="882">
        <f>+RicaviCosti_2022!H21</f>
        <v>0</v>
      </c>
      <c r="G27" s="882">
        <f>+RicaviCosti_2022!D21</f>
        <v>0</v>
      </c>
      <c r="H27" s="882">
        <f>+RicaviCosti_2022!I21</f>
        <v>0</v>
      </c>
      <c r="I27" s="882">
        <f>+RicaviCosti_2022!J21</f>
        <v>0</v>
      </c>
      <c r="J27" s="882">
        <f>+RicaviCosti_2022!K21</f>
        <v>0</v>
      </c>
      <c r="K27" s="882">
        <f>+RicaviCosti_2022!L21</f>
        <v>0</v>
      </c>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row>
    <row r="28" spans="1:76" s="5" customFormat="1" ht="16.5" customHeight="1" x14ac:dyDescent="0.3">
      <c r="B28" s="65" t="s">
        <v>183</v>
      </c>
      <c r="C28" s="881">
        <f t="shared" ref="C28:K28" si="0">SUM(C22:C27)</f>
        <v>0</v>
      </c>
      <c r="D28" s="881">
        <f t="shared" si="0"/>
        <v>0</v>
      </c>
      <c r="E28" s="881">
        <f t="shared" si="0"/>
        <v>0</v>
      </c>
      <c r="F28" s="881">
        <f t="shared" si="0"/>
        <v>0</v>
      </c>
      <c r="G28" s="881">
        <f>SUM(G22:G27)</f>
        <v>0</v>
      </c>
      <c r="H28" s="881">
        <f t="shared" si="0"/>
        <v>0</v>
      </c>
      <c r="I28" s="881">
        <f t="shared" si="0"/>
        <v>0</v>
      </c>
      <c r="J28" s="881">
        <f t="shared" si="0"/>
        <v>0</v>
      </c>
      <c r="K28" s="881">
        <f t="shared" si="0"/>
        <v>0</v>
      </c>
    </row>
    <row r="29" spans="1:76" s="5" customFormat="1" ht="16.5" customHeight="1" x14ac:dyDescent="0.3"/>
    <row r="30" spans="1:76" s="5" customFormat="1" ht="18" customHeight="1" x14ac:dyDescent="0.4">
      <c r="C30" s="1008" t="s">
        <v>184</v>
      </c>
      <c r="D30" s="1008"/>
      <c r="E30" s="1008"/>
      <c r="F30" s="1008"/>
    </row>
    <row r="31" spans="1:76" s="5" customFormat="1" ht="80.25" customHeight="1" x14ac:dyDescent="0.3">
      <c r="C31" s="389" t="s">
        <v>185</v>
      </c>
      <c r="D31" s="389" t="s">
        <v>186</v>
      </c>
      <c r="E31" s="389" t="s">
        <v>187</v>
      </c>
      <c r="F31" s="389" t="s">
        <v>188</v>
      </c>
    </row>
    <row r="32" spans="1:76" s="5" customFormat="1" x14ac:dyDescent="0.3">
      <c r="B32" s="36" t="s">
        <v>189</v>
      </c>
      <c r="C32" s="257">
        <f>+RicaviCosti_2022!J112</f>
        <v>0</v>
      </c>
      <c r="D32" s="257">
        <f>+RicaviCosti_2022!J127</f>
        <v>0</v>
      </c>
      <c r="E32" s="257">
        <f>+RicaviCosti_2022!J115</f>
        <v>0</v>
      </c>
      <c r="F32" s="257">
        <f>+RicaviCosti_2022!J118</f>
        <v>0</v>
      </c>
    </row>
    <row r="33" spans="2:7" s="5" customFormat="1" x14ac:dyDescent="0.3">
      <c r="B33" s="36" t="s">
        <v>190</v>
      </c>
      <c r="C33" s="257">
        <f>+RicaviCosti_2022!J113</f>
        <v>0</v>
      </c>
      <c r="D33" s="257">
        <v>0</v>
      </c>
      <c r="E33" s="257">
        <f>+RicaviCosti_2022!J116</f>
        <v>0</v>
      </c>
      <c r="F33" s="257">
        <f>+RicaviCosti_2022!J119</f>
        <v>0</v>
      </c>
    </row>
    <row r="34" spans="2:7" s="5" customFormat="1" x14ac:dyDescent="0.3">
      <c r="B34" s="36" t="s">
        <v>191</v>
      </c>
      <c r="C34" s="257">
        <f>+RicaviCosti_2022!J114</f>
        <v>0</v>
      </c>
      <c r="D34" s="257">
        <v>0</v>
      </c>
      <c r="E34" s="257">
        <f>+RicaviCosti_2022!J117</f>
        <v>0</v>
      </c>
      <c r="F34" s="257">
        <f>+RicaviCosti_2022!J120</f>
        <v>0</v>
      </c>
    </row>
    <row r="35" spans="2:7" s="5" customFormat="1" ht="15.75" customHeight="1" x14ac:dyDescent="0.3">
      <c r="B35" s="65" t="s">
        <v>192</v>
      </c>
      <c r="C35" s="258">
        <f>+SUM(C32:C34)</f>
        <v>0</v>
      </c>
      <c r="D35" s="258">
        <f>+SUM(D32:D34)</f>
        <v>0</v>
      </c>
      <c r="E35" s="258">
        <f>+SUM(E32:E34)</f>
        <v>0</v>
      </c>
      <c r="F35" s="258">
        <f>+SUM(F32:F34)</f>
        <v>0</v>
      </c>
      <c r="G35" s="258">
        <f>SUM(C35:F35)</f>
        <v>0</v>
      </c>
    </row>
    <row r="36" spans="2:7" s="5" customFormat="1" ht="16.5" customHeight="1" x14ac:dyDescent="0.3"/>
    <row r="37" spans="2:7" s="5" customFormat="1" x14ac:dyDescent="0.3">
      <c r="B37" s="59" t="s">
        <v>193</v>
      </c>
      <c r="C37" s="60">
        <v>2022</v>
      </c>
      <c r="D37" s="12"/>
    </row>
    <row r="38" spans="2:7" s="5" customFormat="1" x14ac:dyDescent="0.3">
      <c r="B38" s="35" t="s">
        <v>194</v>
      </c>
      <c r="C38" s="257">
        <f>+RicaviCosti_2022!D157</f>
        <v>1</v>
      </c>
      <c r="D38" s="12"/>
    </row>
    <row r="39" spans="2:7" s="5" customFormat="1" x14ac:dyDescent="0.3">
      <c r="B39" s="385" t="s">
        <v>195</v>
      </c>
      <c r="C39" s="59"/>
      <c r="D39" s="12"/>
    </row>
    <row r="40" spans="2:7" s="5" customFormat="1" ht="33" x14ac:dyDescent="0.3">
      <c r="B40" s="37" t="s">
        <v>196</v>
      </c>
      <c r="C40" s="257">
        <f>+RicaviCosti_2022!D159</f>
        <v>2</v>
      </c>
      <c r="D40" s="12"/>
      <c r="E40" s="99" t="s">
        <v>197</v>
      </c>
      <c r="F40" s="60">
        <v>2022</v>
      </c>
      <c r="G40" s="12"/>
    </row>
    <row r="41" spans="2:7" s="5" customFormat="1" ht="15" customHeight="1" x14ac:dyDescent="0.3">
      <c r="B41" s="35" t="s">
        <v>198</v>
      </c>
      <c r="C41" s="257">
        <f>+RicaviCosti_2022!D160</f>
        <v>3</v>
      </c>
      <c r="D41" s="12"/>
      <c r="E41" s="35" t="s">
        <v>199</v>
      </c>
      <c r="F41" s="257"/>
      <c r="G41" s="12"/>
    </row>
    <row r="42" spans="2:7" s="5" customFormat="1" ht="15" customHeight="1" x14ac:dyDescent="0.3">
      <c r="B42" s="35" t="s">
        <v>200</v>
      </c>
      <c r="C42" s="257">
        <f>+RicaviCosti_2022!D161</f>
        <v>4</v>
      </c>
      <c r="D42" s="12"/>
      <c r="E42" s="35" t="s">
        <v>201</v>
      </c>
      <c r="F42" s="257"/>
      <c r="G42" s="12"/>
    </row>
    <row r="43" spans="2:7" s="5" customFormat="1" ht="15" customHeight="1" x14ac:dyDescent="0.3">
      <c r="B43" s="35" t="s">
        <v>202</v>
      </c>
      <c r="C43" s="257">
        <f>+RicaviCosti_2022!D162</f>
        <v>5</v>
      </c>
      <c r="D43" s="12"/>
      <c r="E43" s="35" t="s">
        <v>203</v>
      </c>
      <c r="F43" s="257"/>
      <c r="G43" s="12"/>
    </row>
    <row r="44" spans="2:7" s="5" customFormat="1" ht="15" customHeight="1" x14ac:dyDescent="0.3">
      <c r="B44" s="35" t="s">
        <v>204</v>
      </c>
      <c r="C44" s="257">
        <f>+RicaviCosti_2022!D163</f>
        <v>6</v>
      </c>
      <c r="D44" s="12"/>
      <c r="E44" s="35" t="s">
        <v>205</v>
      </c>
      <c r="F44" s="257"/>
      <c r="G44" s="12"/>
    </row>
    <row r="45" spans="2:7" s="5" customFormat="1" ht="33" x14ac:dyDescent="0.3">
      <c r="B45" s="35" t="s">
        <v>206</v>
      </c>
      <c r="C45" s="257">
        <f>+RicaviCosti_2022!D164</f>
        <v>7</v>
      </c>
      <c r="D45" s="12"/>
    </row>
    <row r="46" spans="2:7" s="5" customFormat="1" ht="15" customHeight="1" x14ac:dyDescent="0.3">
      <c r="B46" s="35" t="s">
        <v>207</v>
      </c>
      <c r="C46" s="257">
        <f>+RicaviCosti_2022!D165</f>
        <v>8</v>
      </c>
      <c r="D46" s="12"/>
    </row>
    <row r="47" spans="2:7" s="5" customFormat="1" ht="33" x14ac:dyDescent="0.3">
      <c r="B47" s="35" t="s">
        <v>208</v>
      </c>
      <c r="C47" s="257">
        <f>+RicaviCosti_2022!D166</f>
        <v>9</v>
      </c>
      <c r="D47" s="12"/>
    </row>
    <row r="48" spans="2:7" s="5" customFormat="1" ht="15" customHeight="1" x14ac:dyDescent="0.3">
      <c r="B48" s="35" t="s">
        <v>209</v>
      </c>
      <c r="C48" s="257">
        <f>+RicaviCosti_2022!D167</f>
        <v>10</v>
      </c>
      <c r="D48" s="12"/>
    </row>
    <row r="49" spans="1:8" s="5" customFormat="1" x14ac:dyDescent="0.3">
      <c r="B49" s="385"/>
      <c r="C49" s="59"/>
      <c r="D49" s="12"/>
    </row>
    <row r="50" spans="1:8" s="5" customFormat="1" ht="66" x14ac:dyDescent="0.3">
      <c r="B50" s="35" t="s">
        <v>210</v>
      </c>
      <c r="C50" s="888"/>
      <c r="D50" s="886" t="s">
        <v>1106</v>
      </c>
      <c r="E50" s="887"/>
      <c r="F50" s="887"/>
    </row>
    <row r="51" spans="1:8" s="5" customFormat="1" ht="66" x14ac:dyDescent="0.3">
      <c r="A51" s="8"/>
      <c r="B51" s="527" t="s">
        <v>211</v>
      </c>
      <c r="C51" s="888"/>
      <c r="D51" s="886" t="s">
        <v>1106</v>
      </c>
      <c r="E51" s="887"/>
      <c r="F51" s="887"/>
    </row>
    <row r="52" spans="1:8" s="5" customFormat="1" ht="66" x14ac:dyDescent="0.3">
      <c r="B52" s="35" t="s">
        <v>212</v>
      </c>
      <c r="C52" s="888"/>
      <c r="D52" s="886" t="s">
        <v>1106</v>
      </c>
      <c r="E52" s="887"/>
      <c r="F52" s="887"/>
    </row>
    <row r="53" spans="1:8" s="5" customFormat="1" ht="15" customHeight="1" x14ac:dyDescent="0.3">
      <c r="B53" s="9"/>
      <c r="C53" s="259"/>
      <c r="D53" s="259"/>
      <c r="E53" s="12"/>
    </row>
    <row r="54" spans="1:8" s="5" customFormat="1" x14ac:dyDescent="0.3">
      <c r="B54" s="7" t="s">
        <v>213</v>
      </c>
      <c r="C54" s="259"/>
      <c r="D54" s="259"/>
      <c r="E54" s="12"/>
    </row>
    <row r="55" spans="1:8" s="5" customFormat="1" x14ac:dyDescent="0.3"/>
    <row r="56" spans="1:8" s="5" customFormat="1" x14ac:dyDescent="0.3">
      <c r="B56" s="59" t="s">
        <v>214</v>
      </c>
      <c r="C56" s="60">
        <v>2022</v>
      </c>
    </row>
    <row r="57" spans="1:8" s="5" customFormat="1" ht="18.75" x14ac:dyDescent="0.35">
      <c r="B57" s="36" t="s">
        <v>215</v>
      </c>
      <c r="C57" s="888"/>
      <c r="D57" s="915" t="s">
        <v>1123</v>
      </c>
      <c r="E57" s="915"/>
      <c r="F57" s="915"/>
      <c r="G57" s="915"/>
      <c r="H57" s="915"/>
    </row>
    <row r="58" spans="1:8" s="5" customFormat="1" x14ac:dyDescent="0.3">
      <c r="B58" s="57" t="s">
        <v>216</v>
      </c>
      <c r="C58" s="888"/>
      <c r="D58" s="12"/>
    </row>
    <row r="59" spans="1:8" s="5" customFormat="1" x14ac:dyDescent="0.3">
      <c r="B59" s="57" t="s">
        <v>217</v>
      </c>
      <c r="C59" s="888"/>
      <c r="D59" s="12"/>
    </row>
    <row r="60" spans="1:8" s="5" customFormat="1" x14ac:dyDescent="0.3">
      <c r="B60" s="57" t="s">
        <v>218</v>
      </c>
      <c r="C60" s="888"/>
      <c r="D60" s="12"/>
    </row>
    <row r="61" spans="1:8" s="5" customFormat="1" x14ac:dyDescent="0.3">
      <c r="E61" s="9"/>
    </row>
    <row r="62" spans="1:8" s="5" customFormat="1" x14ac:dyDescent="0.3"/>
    <row r="63" spans="1:8" s="5" customFormat="1" x14ac:dyDescent="0.3"/>
    <row r="64" spans="1:8" s="5" customFormat="1" x14ac:dyDescent="0.3"/>
    <row r="65" s="5" customFormat="1" x14ac:dyDescent="0.3"/>
    <row r="66" s="5" customFormat="1" x14ac:dyDescent="0.3"/>
    <row r="67" s="5" customFormat="1" x14ac:dyDescent="0.3"/>
    <row r="68" s="5" customFormat="1" x14ac:dyDescent="0.3"/>
    <row r="69" s="5" customFormat="1" x14ac:dyDescent="0.3"/>
    <row r="70" s="5" customFormat="1" x14ac:dyDescent="0.3"/>
    <row r="71" s="5" customFormat="1" x14ac:dyDescent="0.3"/>
    <row r="72" s="5" customFormat="1" x14ac:dyDescent="0.3"/>
    <row r="73" s="5" customFormat="1" x14ac:dyDescent="0.3"/>
    <row r="74" s="5" customFormat="1" x14ac:dyDescent="0.3"/>
    <row r="75" s="5" customFormat="1" x14ac:dyDescent="0.3"/>
    <row r="76" s="5" customFormat="1" x14ac:dyDescent="0.3"/>
    <row r="77" s="5" customFormat="1" x14ac:dyDescent="0.3"/>
    <row r="78" s="5" customFormat="1" x14ac:dyDescent="0.3"/>
    <row r="79" s="5" customFormat="1" x14ac:dyDescent="0.3"/>
    <row r="80" s="5" customFormat="1" x14ac:dyDescent="0.3"/>
    <row r="81" s="5" customFormat="1" x14ac:dyDescent="0.3"/>
    <row r="82" s="5" customFormat="1" x14ac:dyDescent="0.3"/>
    <row r="83" s="5" customFormat="1" x14ac:dyDescent="0.3"/>
    <row r="84" s="5" customFormat="1" x14ac:dyDescent="0.3"/>
    <row r="85" s="5" customFormat="1" x14ac:dyDescent="0.3"/>
    <row r="86" s="5" customFormat="1" x14ac:dyDescent="0.3"/>
    <row r="87" s="5" customFormat="1" x14ac:dyDescent="0.3"/>
    <row r="88" s="5" customFormat="1" x14ac:dyDescent="0.3"/>
    <row r="89" s="5" customFormat="1" x14ac:dyDescent="0.3"/>
    <row r="90" s="5" customFormat="1" x14ac:dyDescent="0.3"/>
    <row r="91" s="5" customFormat="1" x14ac:dyDescent="0.3"/>
    <row r="92" s="5" customFormat="1" x14ac:dyDescent="0.3"/>
    <row r="93" s="5" customFormat="1" x14ac:dyDescent="0.3"/>
    <row r="94" s="5" customFormat="1" x14ac:dyDescent="0.3"/>
    <row r="95" s="5" customFormat="1" x14ac:dyDescent="0.3"/>
    <row r="96" s="5" customFormat="1" x14ac:dyDescent="0.3"/>
    <row r="97" s="5" customFormat="1" x14ac:dyDescent="0.3"/>
    <row r="98" s="5" customFormat="1" x14ac:dyDescent="0.3"/>
    <row r="99" s="5" customFormat="1" x14ac:dyDescent="0.3"/>
    <row r="100" s="5" customFormat="1" x14ac:dyDescent="0.3"/>
    <row r="101" s="5" customFormat="1" x14ac:dyDescent="0.3"/>
    <row r="102" s="5" customFormat="1" x14ac:dyDescent="0.3"/>
    <row r="103" s="5" customFormat="1" x14ac:dyDescent="0.3"/>
    <row r="104" s="5" customFormat="1" x14ac:dyDescent="0.3"/>
    <row r="105" s="5" customFormat="1" x14ac:dyDescent="0.3"/>
    <row r="106" s="5" customFormat="1" x14ac:dyDescent="0.3"/>
    <row r="107" s="5" customFormat="1" x14ac:dyDescent="0.3"/>
    <row r="108" s="5" customFormat="1" x14ac:dyDescent="0.3"/>
    <row r="109" s="5" customFormat="1" x14ac:dyDescent="0.3"/>
    <row r="110" s="5" customFormat="1" x14ac:dyDescent="0.3"/>
    <row r="111" s="5" customFormat="1" x14ac:dyDescent="0.3"/>
    <row r="112" s="5" customFormat="1" x14ac:dyDescent="0.3"/>
    <row r="113" s="5" customFormat="1" x14ac:dyDescent="0.3"/>
    <row r="114" s="5" customFormat="1" x14ac:dyDescent="0.3"/>
    <row r="115" s="5" customFormat="1" x14ac:dyDescent="0.3"/>
    <row r="116" s="5" customFormat="1" x14ac:dyDescent="0.3"/>
    <row r="117" s="5" customFormat="1" x14ac:dyDescent="0.3"/>
    <row r="118" s="5" customFormat="1" x14ac:dyDescent="0.3"/>
    <row r="119" s="5" customFormat="1" x14ac:dyDescent="0.3"/>
    <row r="120" s="5" customFormat="1" x14ac:dyDescent="0.3"/>
    <row r="121" s="5" customFormat="1" x14ac:dyDescent="0.3"/>
    <row r="122" s="5" customFormat="1" x14ac:dyDescent="0.3"/>
    <row r="123" s="5" customFormat="1" x14ac:dyDescent="0.3"/>
    <row r="124" s="5" customFormat="1" x14ac:dyDescent="0.3"/>
    <row r="125" s="5" customFormat="1" x14ac:dyDescent="0.3"/>
    <row r="126" s="5" customFormat="1" x14ac:dyDescent="0.3"/>
    <row r="127" s="5" customFormat="1" x14ac:dyDescent="0.3"/>
    <row r="128" s="5" customFormat="1" x14ac:dyDescent="0.3"/>
    <row r="129" s="5" customFormat="1" x14ac:dyDescent="0.3"/>
    <row r="130" s="5" customFormat="1" x14ac:dyDescent="0.3"/>
    <row r="131" s="5" customFormat="1" x14ac:dyDescent="0.3"/>
    <row r="132" s="5" customFormat="1" x14ac:dyDescent="0.3"/>
    <row r="133" s="5" customFormat="1" x14ac:dyDescent="0.3"/>
    <row r="134" s="5" customFormat="1" x14ac:dyDescent="0.3"/>
    <row r="135" s="5" customFormat="1" x14ac:dyDescent="0.3"/>
    <row r="136" s="5" customFormat="1" x14ac:dyDescent="0.3"/>
    <row r="137" s="5" customFormat="1" x14ac:dyDescent="0.3"/>
    <row r="138" s="5" customFormat="1" x14ac:dyDescent="0.3"/>
    <row r="139" s="5" customFormat="1" x14ac:dyDescent="0.3"/>
    <row r="140" s="5" customFormat="1" x14ac:dyDescent="0.3"/>
    <row r="141" s="5" customFormat="1" x14ac:dyDescent="0.3"/>
    <row r="142" s="5" customFormat="1" x14ac:dyDescent="0.3"/>
    <row r="143" s="5" customFormat="1" x14ac:dyDescent="0.3"/>
    <row r="144" s="5" customFormat="1" x14ac:dyDescent="0.3"/>
    <row r="145" s="5" customFormat="1" x14ac:dyDescent="0.3"/>
    <row r="146" s="5" customFormat="1" x14ac:dyDescent="0.3"/>
    <row r="147" s="5" customFormat="1" x14ac:dyDescent="0.3"/>
    <row r="148" s="5" customFormat="1" x14ac:dyDescent="0.3"/>
    <row r="149" s="5" customFormat="1" x14ac:dyDescent="0.3"/>
    <row r="150" s="5" customFormat="1" x14ac:dyDescent="0.3"/>
    <row r="151" s="5" customFormat="1" x14ac:dyDescent="0.3"/>
    <row r="152" s="5" customFormat="1" x14ac:dyDescent="0.3"/>
    <row r="153" s="5" customFormat="1" x14ac:dyDescent="0.3"/>
    <row r="154" s="5" customFormat="1" x14ac:dyDescent="0.3"/>
    <row r="155" s="5" customFormat="1" x14ac:dyDescent="0.3"/>
    <row r="156" s="5" customFormat="1" x14ac:dyDescent="0.3"/>
    <row r="157" s="5" customFormat="1" x14ac:dyDescent="0.3"/>
    <row r="158" s="5" customFormat="1" x14ac:dyDescent="0.3"/>
    <row r="159" s="5" customFormat="1" x14ac:dyDescent="0.3"/>
    <row r="160" s="5" customFormat="1" x14ac:dyDescent="0.3"/>
    <row r="161" s="5" customFormat="1" x14ac:dyDescent="0.3"/>
    <row r="162" s="5" customFormat="1" x14ac:dyDescent="0.3"/>
    <row r="163" s="5" customFormat="1" x14ac:dyDescent="0.3"/>
    <row r="164" s="5" customFormat="1" x14ac:dyDescent="0.3"/>
    <row r="165" s="5" customFormat="1" x14ac:dyDescent="0.3"/>
    <row r="166" s="5" customFormat="1" x14ac:dyDescent="0.3"/>
    <row r="167" s="5" customFormat="1" x14ac:dyDescent="0.3"/>
    <row r="168" s="5" customFormat="1" x14ac:dyDescent="0.3"/>
    <row r="169" s="5" customFormat="1" x14ac:dyDescent="0.3"/>
    <row r="170" s="5" customFormat="1" x14ac:dyDescent="0.3"/>
    <row r="171" s="5" customFormat="1" x14ac:dyDescent="0.3"/>
    <row r="172" s="5" customFormat="1" x14ac:dyDescent="0.3"/>
    <row r="173" s="5" customFormat="1" x14ac:dyDescent="0.3"/>
    <row r="174" s="5" customFormat="1" x14ac:dyDescent="0.3"/>
    <row r="175" s="5" customFormat="1" x14ac:dyDescent="0.3"/>
    <row r="176" s="5" customFormat="1" x14ac:dyDescent="0.3"/>
    <row r="177" s="5" customFormat="1" x14ac:dyDescent="0.3"/>
    <row r="178" s="5" customFormat="1" x14ac:dyDescent="0.3"/>
    <row r="179" s="5" customFormat="1" x14ac:dyDescent="0.3"/>
    <row r="180" s="5" customFormat="1" x14ac:dyDescent="0.3"/>
    <row r="181" s="5" customFormat="1" x14ac:dyDescent="0.3"/>
    <row r="182" s="5" customFormat="1" x14ac:dyDescent="0.3"/>
    <row r="183" s="5" customFormat="1" x14ac:dyDescent="0.3"/>
    <row r="184" s="5" customFormat="1" x14ac:dyDescent="0.3"/>
    <row r="185" s="5" customFormat="1" x14ac:dyDescent="0.3"/>
    <row r="186" s="5" customFormat="1" x14ac:dyDescent="0.3"/>
    <row r="187" s="5" customFormat="1" x14ac:dyDescent="0.3"/>
    <row r="188" s="5" customFormat="1" x14ac:dyDescent="0.3"/>
    <row r="189" s="5" customFormat="1" x14ac:dyDescent="0.3"/>
    <row r="190" s="5" customFormat="1" x14ac:dyDescent="0.3"/>
    <row r="191" s="5" customFormat="1" x14ac:dyDescent="0.3"/>
    <row r="192" s="5" customFormat="1" x14ac:dyDescent="0.3"/>
    <row r="193" s="5" customFormat="1" x14ac:dyDescent="0.3"/>
    <row r="194" s="5" customFormat="1" x14ac:dyDescent="0.3"/>
    <row r="195" s="5" customFormat="1" x14ac:dyDescent="0.3"/>
    <row r="196" s="5" customFormat="1" x14ac:dyDescent="0.3"/>
    <row r="197" s="5" customFormat="1" x14ac:dyDescent="0.3"/>
    <row r="198" s="5" customFormat="1" x14ac:dyDescent="0.3"/>
    <row r="199" s="5" customFormat="1" x14ac:dyDescent="0.3"/>
    <row r="200" s="5" customFormat="1" x14ac:dyDescent="0.3"/>
    <row r="201" s="5" customFormat="1" x14ac:dyDescent="0.3"/>
    <row r="202" s="5" customFormat="1" x14ac:dyDescent="0.3"/>
    <row r="203" s="5" customFormat="1" x14ac:dyDescent="0.3"/>
    <row r="204" s="5" customFormat="1" x14ac:dyDescent="0.3"/>
    <row r="205" s="5" customFormat="1" x14ac:dyDescent="0.3"/>
    <row r="206" s="5" customFormat="1" x14ac:dyDescent="0.3"/>
    <row r="207" s="5" customFormat="1" x14ac:dyDescent="0.3"/>
    <row r="208" s="5" customFormat="1" x14ac:dyDescent="0.3"/>
    <row r="209" s="5" customFormat="1" x14ac:dyDescent="0.3"/>
    <row r="210" s="5" customFormat="1" x14ac:dyDescent="0.3"/>
    <row r="211" s="5" customFormat="1" x14ac:dyDescent="0.3"/>
    <row r="212" s="5" customFormat="1" x14ac:dyDescent="0.3"/>
    <row r="213" s="5" customFormat="1" x14ac:dyDescent="0.3"/>
    <row r="214" s="5" customFormat="1" x14ac:dyDescent="0.3"/>
    <row r="215" s="5" customFormat="1" x14ac:dyDescent="0.3"/>
    <row r="216" s="5" customFormat="1" x14ac:dyDescent="0.3"/>
    <row r="217" s="5" customFormat="1" x14ac:dyDescent="0.3"/>
    <row r="218" s="5" customFormat="1" x14ac:dyDescent="0.3"/>
    <row r="219" s="5" customFormat="1" x14ac:dyDescent="0.3"/>
    <row r="220" s="5" customFormat="1" x14ac:dyDescent="0.3"/>
    <row r="221" s="5" customFormat="1" x14ac:dyDescent="0.3"/>
    <row r="222" s="5" customFormat="1" x14ac:dyDescent="0.3"/>
    <row r="223" s="5" customFormat="1" x14ac:dyDescent="0.3"/>
    <row r="224" s="5" customFormat="1" x14ac:dyDescent="0.3"/>
    <row r="225" s="5" customFormat="1" x14ac:dyDescent="0.3"/>
    <row r="226" s="5" customFormat="1" x14ac:dyDescent="0.3"/>
    <row r="227" s="5" customFormat="1" x14ac:dyDescent="0.3"/>
    <row r="228" s="5" customFormat="1" x14ac:dyDescent="0.3"/>
    <row r="229" s="5" customFormat="1" x14ac:dyDescent="0.3"/>
    <row r="230" s="5" customFormat="1" x14ac:dyDescent="0.3"/>
    <row r="231" s="5" customFormat="1" x14ac:dyDescent="0.3"/>
    <row r="232" s="5" customFormat="1" x14ac:dyDescent="0.3"/>
    <row r="233" s="5" customFormat="1" x14ac:dyDescent="0.3"/>
    <row r="234" s="5" customFormat="1" x14ac:dyDescent="0.3"/>
    <row r="235" s="5" customFormat="1" x14ac:dyDescent="0.3"/>
    <row r="236" s="5" customFormat="1" x14ac:dyDescent="0.3"/>
    <row r="237" s="5" customFormat="1" x14ac:dyDescent="0.3"/>
    <row r="238" s="5" customFormat="1" x14ac:dyDescent="0.3"/>
    <row r="239" s="5" customFormat="1" x14ac:dyDescent="0.3"/>
    <row r="240" s="5" customFormat="1" x14ac:dyDescent="0.3"/>
    <row r="241" s="5" customFormat="1" x14ac:dyDescent="0.3"/>
    <row r="242" s="5" customFormat="1" x14ac:dyDescent="0.3"/>
    <row r="243" s="5" customFormat="1" x14ac:dyDescent="0.3"/>
    <row r="244" s="5" customFormat="1" x14ac:dyDescent="0.3"/>
    <row r="245" s="5" customFormat="1" x14ac:dyDescent="0.3"/>
    <row r="246" s="5" customFormat="1" x14ac:dyDescent="0.3"/>
    <row r="247" s="5" customFormat="1" x14ac:dyDescent="0.3"/>
    <row r="248" s="5" customFormat="1" x14ac:dyDescent="0.3"/>
    <row r="249" s="5" customFormat="1" x14ac:dyDescent="0.3"/>
    <row r="250" s="5" customFormat="1" x14ac:dyDescent="0.3"/>
    <row r="251" s="5" customFormat="1" x14ac:dyDescent="0.3"/>
    <row r="252" s="5" customFormat="1" x14ac:dyDescent="0.3"/>
    <row r="253" s="5" customFormat="1" x14ac:dyDescent="0.3"/>
    <row r="254" s="5" customFormat="1" x14ac:dyDescent="0.3"/>
    <row r="255" s="5" customFormat="1" x14ac:dyDescent="0.3"/>
    <row r="256" s="5" customFormat="1" x14ac:dyDescent="0.3"/>
    <row r="257" s="5" customFormat="1" x14ac:dyDescent="0.3"/>
    <row r="258" s="5" customFormat="1" x14ac:dyDescent="0.3"/>
    <row r="259" s="5" customFormat="1" x14ac:dyDescent="0.3"/>
    <row r="260" s="5" customFormat="1" x14ac:dyDescent="0.3"/>
    <row r="261" s="5" customFormat="1" x14ac:dyDescent="0.3"/>
    <row r="262" s="5" customFormat="1" x14ac:dyDescent="0.3"/>
    <row r="263" s="5" customFormat="1" x14ac:dyDescent="0.3"/>
    <row r="264" s="5" customFormat="1" x14ac:dyDescent="0.3"/>
    <row r="265" s="5" customFormat="1" x14ac:dyDescent="0.3"/>
    <row r="266" s="5" customFormat="1" x14ac:dyDescent="0.3"/>
    <row r="267" s="5" customFormat="1" x14ac:dyDescent="0.3"/>
    <row r="268" s="5" customFormat="1" x14ac:dyDescent="0.3"/>
    <row r="269" s="5" customFormat="1" x14ac:dyDescent="0.3"/>
    <row r="270" s="5" customFormat="1" x14ac:dyDescent="0.3"/>
    <row r="271" s="5" customFormat="1" x14ac:dyDescent="0.3"/>
    <row r="272" s="5" customFormat="1" x14ac:dyDescent="0.3"/>
    <row r="273" s="5" customFormat="1" x14ac:dyDescent="0.3"/>
    <row r="274" s="5" customFormat="1" x14ac:dyDescent="0.3"/>
    <row r="275" s="5" customFormat="1" x14ac:dyDescent="0.3"/>
    <row r="276" s="5" customFormat="1" x14ac:dyDescent="0.3"/>
    <row r="277" s="5" customFormat="1" x14ac:dyDescent="0.3"/>
    <row r="278" s="5" customFormat="1" x14ac:dyDescent="0.3"/>
    <row r="279" s="5" customFormat="1" x14ac:dyDescent="0.3"/>
    <row r="280" s="5" customFormat="1" x14ac:dyDescent="0.3"/>
    <row r="281" s="5" customFormat="1" x14ac:dyDescent="0.3"/>
    <row r="282" s="5" customFormat="1" x14ac:dyDescent="0.3"/>
    <row r="283" s="5" customFormat="1" x14ac:dyDescent="0.3"/>
    <row r="284" s="5" customFormat="1" x14ac:dyDescent="0.3"/>
    <row r="285" s="5" customFormat="1" x14ac:dyDescent="0.3"/>
    <row r="286" s="5" customFormat="1" x14ac:dyDescent="0.3"/>
    <row r="287" s="5" customFormat="1" x14ac:dyDescent="0.3"/>
    <row r="288" s="5" customFormat="1" x14ac:dyDescent="0.3"/>
    <row r="289" s="5" customFormat="1" x14ac:dyDescent="0.3"/>
    <row r="290" s="5" customFormat="1" x14ac:dyDescent="0.3"/>
    <row r="291" s="5" customFormat="1" x14ac:dyDescent="0.3"/>
    <row r="292" s="5" customFormat="1" x14ac:dyDescent="0.3"/>
    <row r="293" s="5" customFormat="1" x14ac:dyDescent="0.3"/>
    <row r="294" s="5" customFormat="1" x14ac:dyDescent="0.3"/>
    <row r="295" s="5" customFormat="1" x14ac:dyDescent="0.3"/>
    <row r="296" s="5" customFormat="1" x14ac:dyDescent="0.3"/>
    <row r="297" s="5" customFormat="1" x14ac:dyDescent="0.3"/>
    <row r="298" s="5" customFormat="1" x14ac:dyDescent="0.3"/>
    <row r="299" s="5" customFormat="1" x14ac:dyDescent="0.3"/>
    <row r="300" s="5" customFormat="1" x14ac:dyDescent="0.3"/>
    <row r="301" s="5" customFormat="1" x14ac:dyDescent="0.3"/>
    <row r="302" s="5" customFormat="1" x14ac:dyDescent="0.3"/>
    <row r="303" s="5" customFormat="1" x14ac:dyDescent="0.3"/>
    <row r="304" s="5" customFormat="1" x14ac:dyDescent="0.3"/>
    <row r="305" s="5" customFormat="1" x14ac:dyDescent="0.3"/>
    <row r="306" s="5" customFormat="1" x14ac:dyDescent="0.3"/>
    <row r="307" s="5" customFormat="1" x14ac:dyDescent="0.3"/>
    <row r="308" s="5" customFormat="1" x14ac:dyDescent="0.3"/>
    <row r="309" s="5" customFormat="1" x14ac:dyDescent="0.3"/>
    <row r="310" s="5" customFormat="1" x14ac:dyDescent="0.3"/>
    <row r="311" s="5" customFormat="1" x14ac:dyDescent="0.3"/>
    <row r="312" s="5" customFormat="1" x14ac:dyDescent="0.3"/>
    <row r="313" s="5" customFormat="1" x14ac:dyDescent="0.3"/>
    <row r="314" s="5" customFormat="1" x14ac:dyDescent="0.3"/>
    <row r="315" s="5" customFormat="1" x14ac:dyDescent="0.3"/>
    <row r="316" s="5" customFormat="1" x14ac:dyDescent="0.3"/>
    <row r="317" s="5" customFormat="1" x14ac:dyDescent="0.3"/>
    <row r="318" s="5" customFormat="1" x14ac:dyDescent="0.3"/>
    <row r="319" s="5" customFormat="1" x14ac:dyDescent="0.3"/>
    <row r="320" s="5" customFormat="1" x14ac:dyDescent="0.3"/>
    <row r="321" s="5" customFormat="1" x14ac:dyDescent="0.3"/>
    <row r="322" s="5" customFormat="1" x14ac:dyDescent="0.3"/>
    <row r="323" s="5" customFormat="1" x14ac:dyDescent="0.3"/>
    <row r="324" s="5" customFormat="1" x14ac:dyDescent="0.3"/>
    <row r="325" s="5" customFormat="1" x14ac:dyDescent="0.3"/>
    <row r="326" s="5" customFormat="1" x14ac:dyDescent="0.3"/>
    <row r="327" s="5" customFormat="1" x14ac:dyDescent="0.3"/>
    <row r="328" s="5" customFormat="1" x14ac:dyDescent="0.3"/>
    <row r="329" s="5" customFormat="1" x14ac:dyDescent="0.3"/>
    <row r="330" s="5" customFormat="1" x14ac:dyDescent="0.3"/>
    <row r="331" s="5" customFormat="1" x14ac:dyDescent="0.3"/>
    <row r="332" s="5" customFormat="1" x14ac:dyDescent="0.3"/>
    <row r="333" s="5" customFormat="1" x14ac:dyDescent="0.3"/>
    <row r="334" s="5" customFormat="1" x14ac:dyDescent="0.3"/>
    <row r="335" s="5" customFormat="1" x14ac:dyDescent="0.3"/>
    <row r="336" s="5" customFormat="1" x14ac:dyDescent="0.3"/>
    <row r="337" s="5" customFormat="1" x14ac:dyDescent="0.3"/>
    <row r="338" s="5" customFormat="1" x14ac:dyDescent="0.3"/>
    <row r="339" s="5" customFormat="1" x14ac:dyDescent="0.3"/>
    <row r="340" s="5" customFormat="1" x14ac:dyDescent="0.3"/>
    <row r="341" s="5" customFormat="1" x14ac:dyDescent="0.3"/>
    <row r="342" s="5" customFormat="1" x14ac:dyDescent="0.3"/>
    <row r="343" s="5" customFormat="1" x14ac:dyDescent="0.3"/>
    <row r="344" s="5" customFormat="1" x14ac:dyDescent="0.3"/>
    <row r="345" s="5" customFormat="1" x14ac:dyDescent="0.3"/>
    <row r="346" s="5" customFormat="1" x14ac:dyDescent="0.3"/>
    <row r="347" s="5" customFormat="1" x14ac:dyDescent="0.3"/>
    <row r="348" s="5" customFormat="1" x14ac:dyDescent="0.3"/>
    <row r="349" s="5" customFormat="1" x14ac:dyDescent="0.3"/>
    <row r="350" s="5" customFormat="1" x14ac:dyDescent="0.3"/>
    <row r="351" s="5" customFormat="1" x14ac:dyDescent="0.3"/>
    <row r="352" s="5" customFormat="1" x14ac:dyDescent="0.3"/>
    <row r="353" s="5" customFormat="1" x14ac:dyDescent="0.3"/>
    <row r="354" s="5" customFormat="1" x14ac:dyDescent="0.3"/>
    <row r="355" s="5" customFormat="1" x14ac:dyDescent="0.3"/>
    <row r="356" s="5" customFormat="1" x14ac:dyDescent="0.3"/>
    <row r="357" s="5" customFormat="1" x14ac:dyDescent="0.3"/>
    <row r="358" s="5" customFormat="1" x14ac:dyDescent="0.3"/>
    <row r="359" s="5" customFormat="1" x14ac:dyDescent="0.3"/>
    <row r="360" s="5" customFormat="1" x14ac:dyDescent="0.3"/>
    <row r="361" s="5" customFormat="1" x14ac:dyDescent="0.3"/>
    <row r="362" s="5" customFormat="1" x14ac:dyDescent="0.3"/>
    <row r="363" s="5" customFormat="1" x14ac:dyDescent="0.3"/>
    <row r="364" s="5" customFormat="1" x14ac:dyDescent="0.3"/>
    <row r="365" s="5" customFormat="1" x14ac:dyDescent="0.3"/>
    <row r="366" s="5" customFormat="1" x14ac:dyDescent="0.3"/>
    <row r="367" s="5" customFormat="1" x14ac:dyDescent="0.3"/>
    <row r="368" s="5" customFormat="1" x14ac:dyDescent="0.3"/>
    <row r="369" s="5" customFormat="1" x14ac:dyDescent="0.3"/>
    <row r="370" s="5" customFormat="1" x14ac:dyDescent="0.3"/>
    <row r="371" s="5" customFormat="1" x14ac:dyDescent="0.3"/>
    <row r="372" s="5" customFormat="1" x14ac:dyDescent="0.3"/>
    <row r="373" s="5" customFormat="1" x14ac:dyDescent="0.3"/>
    <row r="374" s="5" customFormat="1" x14ac:dyDescent="0.3"/>
    <row r="375" s="5" customFormat="1" x14ac:dyDescent="0.3"/>
    <row r="376" s="5" customFormat="1" x14ac:dyDescent="0.3"/>
    <row r="377" s="5" customFormat="1" x14ac:dyDescent="0.3"/>
    <row r="378" s="5" customFormat="1" x14ac:dyDescent="0.3"/>
    <row r="379" s="5" customFormat="1" x14ac:dyDescent="0.3"/>
    <row r="380" s="5" customFormat="1" x14ac:dyDescent="0.3"/>
    <row r="381" s="5" customFormat="1" x14ac:dyDescent="0.3"/>
    <row r="382" s="5" customFormat="1" x14ac:dyDescent="0.3"/>
    <row r="383" s="5" customFormat="1" x14ac:dyDescent="0.3"/>
    <row r="384" s="5" customFormat="1" x14ac:dyDescent="0.3"/>
    <row r="385" s="5" customFormat="1" x14ac:dyDescent="0.3"/>
    <row r="386" s="5" customFormat="1" x14ac:dyDescent="0.3"/>
    <row r="387" s="5" customFormat="1" x14ac:dyDescent="0.3"/>
    <row r="388" s="5" customFormat="1" x14ac:dyDescent="0.3"/>
    <row r="389" s="5" customFormat="1" x14ac:dyDescent="0.3"/>
    <row r="390" s="5" customFormat="1" x14ac:dyDescent="0.3"/>
    <row r="391" s="5" customFormat="1" x14ac:dyDescent="0.3"/>
    <row r="392" s="5" customFormat="1" x14ac:dyDescent="0.3"/>
    <row r="393" s="5" customFormat="1" x14ac:dyDescent="0.3"/>
    <row r="394" s="5" customFormat="1" x14ac:dyDescent="0.3"/>
    <row r="395" s="5" customFormat="1" x14ac:dyDescent="0.3"/>
    <row r="396" s="5" customFormat="1" x14ac:dyDescent="0.3"/>
    <row r="397" s="5" customFormat="1" x14ac:dyDescent="0.3"/>
    <row r="398" s="5" customFormat="1" x14ac:dyDescent="0.3"/>
    <row r="399" s="5" customFormat="1" x14ac:dyDescent="0.3"/>
    <row r="400" s="5" customFormat="1" x14ac:dyDescent="0.3"/>
    <row r="401" s="5" customFormat="1" x14ac:dyDescent="0.3"/>
    <row r="402" s="5" customFormat="1" x14ac:dyDescent="0.3"/>
    <row r="403" s="5" customFormat="1" x14ac:dyDescent="0.3"/>
    <row r="404" s="5" customFormat="1" x14ac:dyDescent="0.3"/>
    <row r="405" s="5" customFormat="1" x14ac:dyDescent="0.3"/>
    <row r="406" s="5" customFormat="1" x14ac:dyDescent="0.3"/>
    <row r="407" s="5" customFormat="1" x14ac:dyDescent="0.3"/>
    <row r="408" s="5" customFormat="1" x14ac:dyDescent="0.3"/>
    <row r="409" s="5" customFormat="1" x14ac:dyDescent="0.3"/>
    <row r="410" s="5" customFormat="1" x14ac:dyDescent="0.3"/>
    <row r="411" s="5" customFormat="1" x14ac:dyDescent="0.3"/>
    <row r="412" s="5" customFormat="1" x14ac:dyDescent="0.3"/>
    <row r="413" s="5" customFormat="1" x14ac:dyDescent="0.3"/>
    <row r="414" s="5" customFormat="1" x14ac:dyDescent="0.3"/>
    <row r="415" s="5" customFormat="1" x14ac:dyDescent="0.3"/>
    <row r="416" s="5" customFormat="1" x14ac:dyDescent="0.3"/>
    <row r="417" s="5" customFormat="1" x14ac:dyDescent="0.3"/>
    <row r="418" s="5" customFormat="1" x14ac:dyDescent="0.3"/>
    <row r="419" s="5" customFormat="1" x14ac:dyDescent="0.3"/>
    <row r="420" s="5" customFormat="1" x14ac:dyDescent="0.3"/>
    <row r="421" s="5" customFormat="1" x14ac:dyDescent="0.3"/>
    <row r="422" s="5" customFormat="1" x14ac:dyDescent="0.3"/>
    <row r="423" s="5" customFormat="1" x14ac:dyDescent="0.3"/>
    <row r="424" s="5" customFormat="1" x14ac:dyDescent="0.3"/>
    <row r="425" s="5" customFormat="1" x14ac:dyDescent="0.3"/>
    <row r="426" s="5" customFormat="1" x14ac:dyDescent="0.3"/>
    <row r="427" s="5" customFormat="1" x14ac:dyDescent="0.3"/>
    <row r="428" s="5" customFormat="1" x14ac:dyDescent="0.3"/>
    <row r="429" s="5" customFormat="1" x14ac:dyDescent="0.3"/>
    <row r="430" s="5" customFormat="1" x14ac:dyDescent="0.3"/>
    <row r="431" s="5" customFormat="1" x14ac:dyDescent="0.3"/>
    <row r="432" s="5" customFormat="1" x14ac:dyDescent="0.3"/>
    <row r="433" s="5" customFormat="1" x14ac:dyDescent="0.3"/>
    <row r="434" s="5" customFormat="1" x14ac:dyDescent="0.3"/>
    <row r="435" s="5" customFormat="1" x14ac:dyDescent="0.3"/>
    <row r="436" s="5" customFormat="1" x14ac:dyDescent="0.3"/>
    <row r="437" s="5" customFormat="1" x14ac:dyDescent="0.3"/>
    <row r="438" s="5" customFormat="1" x14ac:dyDescent="0.3"/>
    <row r="439" s="5" customFormat="1" x14ac:dyDescent="0.3"/>
    <row r="440" s="5" customFormat="1" x14ac:dyDescent="0.3"/>
    <row r="441" s="5" customFormat="1" x14ac:dyDescent="0.3"/>
    <row r="442" s="5" customFormat="1" x14ac:dyDescent="0.3"/>
    <row r="443" s="5" customFormat="1" x14ac:dyDescent="0.3"/>
    <row r="444" s="5" customFormat="1" x14ac:dyDescent="0.3"/>
    <row r="445" s="5" customFormat="1" x14ac:dyDescent="0.3"/>
    <row r="446" s="5" customFormat="1" x14ac:dyDescent="0.3"/>
    <row r="447" s="5" customFormat="1" x14ac:dyDescent="0.3"/>
    <row r="448" s="5" customFormat="1" x14ac:dyDescent="0.3"/>
    <row r="449" s="5" customFormat="1" x14ac:dyDescent="0.3"/>
    <row r="450" s="5" customFormat="1" x14ac:dyDescent="0.3"/>
    <row r="451" s="5" customFormat="1" x14ac:dyDescent="0.3"/>
    <row r="452" s="5" customFormat="1" x14ac:dyDescent="0.3"/>
    <row r="453" s="5" customFormat="1" x14ac:dyDescent="0.3"/>
    <row r="454" s="5" customFormat="1" x14ac:dyDescent="0.3"/>
    <row r="455" s="5" customFormat="1" x14ac:dyDescent="0.3"/>
    <row r="456" s="5" customFormat="1" x14ac:dyDescent="0.3"/>
    <row r="457" s="5" customFormat="1" x14ac:dyDescent="0.3"/>
    <row r="458" s="5" customFormat="1" x14ac:dyDescent="0.3"/>
    <row r="459" s="5" customFormat="1" x14ac:dyDescent="0.3"/>
    <row r="460" s="5" customFormat="1" x14ac:dyDescent="0.3"/>
    <row r="461" s="5" customFormat="1" x14ac:dyDescent="0.3"/>
    <row r="462" s="5" customFormat="1" x14ac:dyDescent="0.3"/>
    <row r="463" s="5" customFormat="1" x14ac:dyDescent="0.3"/>
    <row r="464" s="5" customFormat="1" x14ac:dyDescent="0.3"/>
    <row r="465" s="5" customFormat="1" x14ac:dyDescent="0.3"/>
    <row r="466" s="5" customFormat="1" x14ac:dyDescent="0.3"/>
    <row r="467" s="5" customFormat="1" x14ac:dyDescent="0.3"/>
    <row r="468" s="5" customFormat="1" x14ac:dyDescent="0.3"/>
    <row r="469" s="5" customFormat="1" x14ac:dyDescent="0.3"/>
    <row r="470" s="5" customFormat="1" x14ac:dyDescent="0.3"/>
    <row r="471" s="5" customFormat="1" x14ac:dyDescent="0.3"/>
    <row r="472" s="5" customFormat="1" x14ac:dyDescent="0.3"/>
    <row r="473" s="5" customFormat="1" x14ac:dyDescent="0.3"/>
    <row r="474" s="5" customFormat="1" x14ac:dyDescent="0.3"/>
    <row r="475" s="5" customFormat="1" x14ac:dyDescent="0.3"/>
    <row r="476" s="5" customFormat="1" x14ac:dyDescent="0.3"/>
    <row r="477" s="5" customFormat="1" x14ac:dyDescent="0.3"/>
    <row r="478" s="5" customFormat="1" x14ac:dyDescent="0.3"/>
    <row r="479" s="5" customFormat="1" x14ac:dyDescent="0.3"/>
    <row r="480" s="5" customFormat="1" x14ac:dyDescent="0.3"/>
    <row r="481" s="5" customFormat="1" x14ac:dyDescent="0.3"/>
    <row r="482" s="5" customFormat="1" x14ac:dyDescent="0.3"/>
    <row r="483" s="5" customFormat="1" x14ac:dyDescent="0.3"/>
    <row r="484" s="5" customFormat="1" x14ac:dyDescent="0.3"/>
    <row r="485" s="5" customFormat="1" x14ac:dyDescent="0.3"/>
    <row r="486" s="5" customFormat="1" x14ac:dyDescent="0.3"/>
    <row r="487" s="5" customFormat="1" x14ac:dyDescent="0.3"/>
    <row r="488" s="5" customFormat="1" x14ac:dyDescent="0.3"/>
    <row r="489" s="5" customFormat="1" x14ac:dyDescent="0.3"/>
    <row r="490" s="5" customFormat="1" x14ac:dyDescent="0.3"/>
    <row r="491" s="5" customFormat="1" x14ac:dyDescent="0.3"/>
    <row r="492" s="5" customFormat="1" x14ac:dyDescent="0.3"/>
    <row r="493" s="5" customFormat="1" x14ac:dyDescent="0.3"/>
    <row r="494" s="5" customFormat="1" x14ac:dyDescent="0.3"/>
    <row r="495" s="5" customFormat="1" x14ac:dyDescent="0.3"/>
    <row r="496" s="5" customFormat="1" x14ac:dyDescent="0.3"/>
    <row r="497" s="5" customFormat="1" x14ac:dyDescent="0.3"/>
    <row r="498" s="5" customFormat="1" x14ac:dyDescent="0.3"/>
    <row r="499" s="5" customFormat="1" x14ac:dyDescent="0.3"/>
    <row r="500" s="5" customFormat="1" x14ac:dyDescent="0.3"/>
    <row r="501" s="5" customFormat="1" x14ac:dyDescent="0.3"/>
    <row r="502" s="5" customFormat="1" x14ac:dyDescent="0.3"/>
    <row r="503" s="5" customFormat="1" x14ac:dyDescent="0.3"/>
    <row r="504" s="5" customFormat="1" x14ac:dyDescent="0.3"/>
    <row r="505" s="5" customFormat="1" x14ac:dyDescent="0.3"/>
    <row r="506" s="5" customFormat="1" x14ac:dyDescent="0.3"/>
    <row r="507" s="5" customFormat="1" x14ac:dyDescent="0.3"/>
    <row r="508" s="5" customFormat="1" x14ac:dyDescent="0.3"/>
    <row r="509" s="5" customFormat="1" x14ac:dyDescent="0.3"/>
    <row r="510" s="5" customFormat="1" x14ac:dyDescent="0.3"/>
    <row r="511" s="5" customFormat="1" x14ac:dyDescent="0.3"/>
    <row r="512" s="5" customFormat="1" x14ac:dyDescent="0.3"/>
    <row r="513" s="5" customFormat="1" x14ac:dyDescent="0.3"/>
    <row r="514" s="5" customFormat="1" x14ac:dyDescent="0.3"/>
    <row r="515" s="5" customFormat="1" x14ac:dyDescent="0.3"/>
    <row r="516" s="5" customFormat="1" x14ac:dyDescent="0.3"/>
    <row r="517" s="5" customFormat="1" x14ac:dyDescent="0.3"/>
    <row r="518" s="5" customFormat="1" x14ac:dyDescent="0.3"/>
    <row r="519" s="5" customFormat="1" x14ac:dyDescent="0.3"/>
    <row r="520" s="5" customFormat="1" x14ac:dyDescent="0.3"/>
    <row r="521" s="5" customFormat="1" x14ac:dyDescent="0.3"/>
    <row r="522" s="5" customFormat="1" x14ac:dyDescent="0.3"/>
    <row r="523" s="5" customFormat="1" x14ac:dyDescent="0.3"/>
    <row r="524" s="5" customFormat="1" x14ac:dyDescent="0.3"/>
    <row r="525" s="5" customFormat="1" x14ac:dyDescent="0.3"/>
    <row r="526" s="5" customFormat="1" x14ac:dyDescent="0.3"/>
    <row r="527" s="5" customFormat="1" x14ac:dyDescent="0.3"/>
    <row r="528" s="5" customFormat="1" x14ac:dyDescent="0.3"/>
    <row r="529" s="5" customFormat="1" x14ac:dyDescent="0.3"/>
    <row r="530" s="5" customFormat="1" x14ac:dyDescent="0.3"/>
    <row r="531" s="5" customFormat="1" x14ac:dyDescent="0.3"/>
    <row r="532" s="5" customFormat="1" x14ac:dyDescent="0.3"/>
    <row r="533" s="5" customFormat="1" x14ac:dyDescent="0.3"/>
    <row r="534" s="5" customFormat="1" x14ac:dyDescent="0.3"/>
    <row r="535" s="5" customFormat="1" x14ac:dyDescent="0.3"/>
    <row r="536" s="5" customFormat="1" x14ac:dyDescent="0.3"/>
    <row r="537" s="5" customFormat="1" x14ac:dyDescent="0.3"/>
    <row r="538" s="5" customFormat="1" x14ac:dyDescent="0.3"/>
    <row r="539" s="5" customFormat="1" x14ac:dyDescent="0.3"/>
    <row r="540" s="5" customFormat="1" x14ac:dyDescent="0.3"/>
    <row r="541" s="5" customFormat="1" x14ac:dyDescent="0.3"/>
    <row r="542" s="5" customFormat="1" x14ac:dyDescent="0.3"/>
    <row r="543" s="5" customFormat="1" x14ac:dyDescent="0.3"/>
    <row r="544" s="5" customFormat="1" x14ac:dyDescent="0.3"/>
    <row r="545" s="5" customFormat="1" x14ac:dyDescent="0.3"/>
    <row r="546" s="5" customFormat="1" x14ac:dyDescent="0.3"/>
    <row r="547" s="5" customFormat="1" x14ac:dyDescent="0.3"/>
    <row r="548" s="5" customFormat="1" x14ac:dyDescent="0.3"/>
    <row r="549" s="5" customFormat="1" x14ac:dyDescent="0.3"/>
    <row r="550" s="5" customFormat="1" x14ac:dyDescent="0.3"/>
    <row r="551" s="5" customFormat="1" x14ac:dyDescent="0.3"/>
    <row r="552" s="5" customFormat="1" x14ac:dyDescent="0.3"/>
    <row r="553" s="5" customFormat="1" x14ac:dyDescent="0.3"/>
    <row r="554" s="5" customFormat="1" x14ac:dyDescent="0.3"/>
    <row r="555" s="5" customFormat="1" x14ac:dyDescent="0.3"/>
    <row r="556" s="5" customFormat="1" x14ac:dyDescent="0.3"/>
    <row r="557" s="5" customFormat="1" x14ac:dyDescent="0.3"/>
    <row r="558" s="5" customFormat="1" x14ac:dyDescent="0.3"/>
    <row r="559" s="5" customFormat="1" x14ac:dyDescent="0.3"/>
    <row r="560" s="5" customFormat="1" x14ac:dyDescent="0.3"/>
    <row r="561" s="5" customFormat="1" x14ac:dyDescent="0.3"/>
    <row r="562" s="5" customFormat="1" x14ac:dyDescent="0.3"/>
    <row r="563" s="5" customFormat="1" x14ac:dyDescent="0.3"/>
    <row r="564" s="5" customFormat="1" x14ac:dyDescent="0.3"/>
    <row r="565" s="5" customFormat="1" x14ac:dyDescent="0.3"/>
    <row r="566" s="5" customFormat="1" x14ac:dyDescent="0.3"/>
    <row r="567" s="5" customFormat="1" x14ac:dyDescent="0.3"/>
    <row r="568" s="5" customFormat="1" x14ac:dyDescent="0.3"/>
    <row r="569" s="5" customFormat="1" x14ac:dyDescent="0.3"/>
    <row r="570" s="5" customFormat="1" x14ac:dyDescent="0.3"/>
    <row r="571" s="5" customFormat="1" x14ac:dyDescent="0.3"/>
    <row r="572" s="5" customFormat="1" x14ac:dyDescent="0.3"/>
    <row r="573" s="5" customFormat="1" x14ac:dyDescent="0.3"/>
    <row r="574" s="5" customFormat="1" x14ac:dyDescent="0.3"/>
    <row r="575" s="5" customFormat="1" x14ac:dyDescent="0.3"/>
    <row r="576" s="5" customFormat="1" x14ac:dyDescent="0.3"/>
    <row r="577" s="5" customFormat="1" x14ac:dyDescent="0.3"/>
    <row r="578" s="5" customFormat="1" x14ac:dyDescent="0.3"/>
    <row r="579" s="5" customFormat="1" x14ac:dyDescent="0.3"/>
    <row r="580" s="5" customFormat="1" x14ac:dyDescent="0.3"/>
    <row r="581" s="5" customFormat="1" x14ac:dyDescent="0.3"/>
    <row r="582" s="5" customFormat="1" x14ac:dyDescent="0.3"/>
    <row r="583" s="5" customFormat="1" x14ac:dyDescent="0.3"/>
    <row r="584" s="5" customFormat="1" x14ac:dyDescent="0.3"/>
    <row r="585" s="5" customFormat="1" x14ac:dyDescent="0.3"/>
    <row r="586" s="5" customFormat="1" x14ac:dyDescent="0.3"/>
    <row r="587" s="5" customFormat="1" x14ac:dyDescent="0.3"/>
    <row r="588" s="5" customFormat="1" x14ac:dyDescent="0.3"/>
    <row r="589" s="5" customFormat="1" x14ac:dyDescent="0.3"/>
    <row r="590" s="5" customFormat="1" x14ac:dyDescent="0.3"/>
    <row r="591" s="5" customFormat="1" x14ac:dyDescent="0.3"/>
    <row r="592" s="5" customFormat="1" x14ac:dyDescent="0.3"/>
    <row r="593" s="5" customFormat="1" x14ac:dyDescent="0.3"/>
    <row r="594" s="5" customFormat="1" x14ac:dyDescent="0.3"/>
    <row r="595" s="5" customFormat="1" x14ac:dyDescent="0.3"/>
    <row r="596" s="5" customFormat="1" x14ac:dyDescent="0.3"/>
    <row r="597" s="5" customFormat="1" x14ac:dyDescent="0.3"/>
    <row r="598" s="5" customFormat="1" x14ac:dyDescent="0.3"/>
    <row r="599" s="5" customFormat="1" x14ac:dyDescent="0.3"/>
    <row r="600" s="5" customFormat="1" x14ac:dyDescent="0.3"/>
    <row r="601" s="5" customFormat="1" x14ac:dyDescent="0.3"/>
    <row r="602" s="5" customFormat="1" x14ac:dyDescent="0.3"/>
    <row r="603" s="5" customFormat="1" x14ac:dyDescent="0.3"/>
    <row r="604" s="5" customFormat="1" x14ac:dyDescent="0.3"/>
    <row r="605" s="5" customFormat="1" x14ac:dyDescent="0.3"/>
    <row r="606" s="5" customFormat="1" x14ac:dyDescent="0.3"/>
    <row r="607" s="5" customFormat="1" x14ac:dyDescent="0.3"/>
    <row r="608" s="5" customFormat="1" x14ac:dyDescent="0.3"/>
    <row r="609" s="5" customFormat="1" x14ac:dyDescent="0.3"/>
    <row r="610" s="5" customFormat="1" x14ac:dyDescent="0.3"/>
    <row r="611" s="5" customFormat="1" x14ac:dyDescent="0.3"/>
    <row r="612" s="5" customFormat="1" x14ac:dyDescent="0.3"/>
    <row r="613" s="5" customFormat="1" x14ac:dyDescent="0.3"/>
    <row r="614" s="5" customFormat="1" x14ac:dyDescent="0.3"/>
    <row r="615" s="5" customFormat="1" x14ac:dyDescent="0.3"/>
    <row r="616" s="5" customFormat="1" x14ac:dyDescent="0.3"/>
    <row r="617" s="5" customFormat="1" x14ac:dyDescent="0.3"/>
    <row r="618" s="5" customFormat="1" x14ac:dyDescent="0.3"/>
    <row r="619" s="5" customFormat="1" x14ac:dyDescent="0.3"/>
    <row r="620" s="5" customFormat="1" x14ac:dyDescent="0.3"/>
    <row r="621" s="5" customFormat="1" x14ac:dyDescent="0.3"/>
    <row r="622" s="5" customFormat="1" x14ac:dyDescent="0.3"/>
    <row r="623" s="5" customFormat="1" x14ac:dyDescent="0.3"/>
    <row r="624" s="5" customFormat="1" x14ac:dyDescent="0.3"/>
    <row r="625" s="5" customFormat="1" x14ac:dyDescent="0.3"/>
    <row r="626" s="5" customFormat="1" x14ac:dyDescent="0.3"/>
    <row r="627" s="5" customFormat="1" x14ac:dyDescent="0.3"/>
    <row r="628" s="5" customFormat="1" x14ac:dyDescent="0.3"/>
    <row r="629" s="5" customFormat="1" x14ac:dyDescent="0.3"/>
    <row r="630" s="5" customFormat="1" x14ac:dyDescent="0.3"/>
    <row r="631" s="5" customFormat="1" x14ac:dyDescent="0.3"/>
    <row r="632" s="5" customFormat="1" x14ac:dyDescent="0.3"/>
    <row r="633" s="5" customFormat="1" x14ac:dyDescent="0.3"/>
    <row r="634" s="5" customFormat="1" x14ac:dyDescent="0.3"/>
    <row r="635" s="5" customFormat="1" x14ac:dyDescent="0.3"/>
    <row r="636" s="5" customFormat="1" x14ac:dyDescent="0.3"/>
    <row r="637" s="5" customFormat="1" x14ac:dyDescent="0.3"/>
    <row r="638" s="5" customFormat="1" x14ac:dyDescent="0.3"/>
    <row r="639" s="5" customFormat="1" x14ac:dyDescent="0.3"/>
    <row r="640" s="5" customFormat="1" x14ac:dyDescent="0.3"/>
    <row r="641" s="5" customFormat="1" x14ac:dyDescent="0.3"/>
    <row r="642" s="5" customFormat="1" x14ac:dyDescent="0.3"/>
    <row r="643" s="5" customFormat="1" x14ac:dyDescent="0.3"/>
    <row r="644" s="5" customFormat="1" x14ac:dyDescent="0.3"/>
    <row r="645" s="5" customFormat="1" x14ac:dyDescent="0.3"/>
    <row r="646" s="5" customFormat="1" x14ac:dyDescent="0.3"/>
    <row r="647" s="5" customFormat="1" x14ac:dyDescent="0.3"/>
    <row r="648" s="5" customFormat="1" x14ac:dyDescent="0.3"/>
    <row r="649" s="5" customFormat="1" x14ac:dyDescent="0.3"/>
    <row r="650" s="5" customFormat="1" x14ac:dyDescent="0.3"/>
    <row r="651" s="5" customFormat="1" x14ac:dyDescent="0.3"/>
    <row r="652" s="5" customFormat="1" x14ac:dyDescent="0.3"/>
    <row r="653" s="5" customFormat="1" x14ac:dyDescent="0.3"/>
    <row r="654" s="5" customFormat="1" x14ac:dyDescent="0.3"/>
    <row r="655" s="5" customFormat="1" x14ac:dyDescent="0.3"/>
    <row r="656" s="5" customFormat="1" x14ac:dyDescent="0.3"/>
    <row r="657" s="5" customFormat="1" x14ac:dyDescent="0.3"/>
    <row r="658" s="5" customFormat="1" x14ac:dyDescent="0.3"/>
    <row r="659" s="5" customFormat="1" x14ac:dyDescent="0.3"/>
    <row r="660" s="5" customFormat="1" x14ac:dyDescent="0.3"/>
    <row r="661" s="5" customFormat="1" x14ac:dyDescent="0.3"/>
    <row r="662" s="5" customFormat="1" x14ac:dyDescent="0.3"/>
    <row r="663" s="5" customFormat="1" x14ac:dyDescent="0.3"/>
    <row r="664" s="5" customFormat="1" x14ac:dyDescent="0.3"/>
    <row r="665" s="5" customFormat="1" x14ac:dyDescent="0.3"/>
    <row r="666" s="5" customFormat="1" x14ac:dyDescent="0.3"/>
    <row r="667" s="5" customFormat="1" x14ac:dyDescent="0.3"/>
    <row r="668" s="5" customFormat="1" x14ac:dyDescent="0.3"/>
    <row r="669" s="5" customFormat="1" x14ac:dyDescent="0.3"/>
    <row r="670" s="5" customFormat="1" x14ac:dyDescent="0.3"/>
    <row r="671" s="5" customFormat="1" x14ac:dyDescent="0.3"/>
    <row r="672" s="5" customFormat="1" x14ac:dyDescent="0.3"/>
    <row r="673" s="5" customFormat="1" x14ac:dyDescent="0.3"/>
    <row r="674" s="5" customFormat="1" x14ac:dyDescent="0.3"/>
    <row r="675" s="5" customFormat="1" x14ac:dyDescent="0.3"/>
    <row r="676" s="5" customFormat="1" x14ac:dyDescent="0.3"/>
    <row r="677" s="5" customFormat="1" x14ac:dyDescent="0.3"/>
    <row r="678" s="5" customFormat="1" x14ac:dyDescent="0.3"/>
    <row r="679" s="5" customFormat="1" x14ac:dyDescent="0.3"/>
    <row r="680" s="5" customFormat="1" x14ac:dyDescent="0.3"/>
    <row r="681" s="5" customFormat="1" x14ac:dyDescent="0.3"/>
    <row r="682" s="5" customFormat="1" x14ac:dyDescent="0.3"/>
    <row r="683" s="5" customFormat="1" x14ac:dyDescent="0.3"/>
    <row r="684" s="5" customFormat="1" x14ac:dyDescent="0.3"/>
    <row r="685" s="5" customFormat="1" x14ac:dyDescent="0.3"/>
    <row r="686" s="5" customFormat="1" x14ac:dyDescent="0.3"/>
    <row r="687" s="5" customFormat="1" x14ac:dyDescent="0.3"/>
    <row r="688" s="5" customFormat="1" x14ac:dyDescent="0.3"/>
    <row r="689" s="5" customFormat="1" x14ac:dyDescent="0.3"/>
    <row r="690" s="5" customFormat="1" x14ac:dyDescent="0.3"/>
    <row r="691" s="5" customFormat="1" x14ac:dyDescent="0.3"/>
    <row r="692" s="5" customFormat="1" x14ac:dyDescent="0.3"/>
    <row r="693" s="5" customFormat="1" x14ac:dyDescent="0.3"/>
    <row r="694" s="5" customFormat="1" x14ac:dyDescent="0.3"/>
    <row r="695" s="5" customFormat="1" x14ac:dyDescent="0.3"/>
    <row r="696" s="5" customFormat="1" x14ac:dyDescent="0.3"/>
    <row r="697" s="5" customFormat="1" x14ac:dyDescent="0.3"/>
    <row r="698" s="5" customFormat="1" x14ac:dyDescent="0.3"/>
    <row r="699" s="5" customFormat="1" x14ac:dyDescent="0.3"/>
    <row r="700" s="5" customFormat="1" x14ac:dyDescent="0.3"/>
    <row r="701" s="5" customFormat="1" x14ac:dyDescent="0.3"/>
    <row r="702" s="5" customFormat="1" x14ac:dyDescent="0.3"/>
    <row r="703" s="5" customFormat="1" x14ac:dyDescent="0.3"/>
    <row r="704" s="5" customFormat="1" x14ac:dyDescent="0.3"/>
    <row r="705" s="5" customFormat="1" x14ac:dyDescent="0.3"/>
    <row r="706" s="5" customFormat="1" x14ac:dyDescent="0.3"/>
    <row r="707" s="5" customFormat="1" x14ac:dyDescent="0.3"/>
    <row r="708" s="5" customFormat="1" x14ac:dyDescent="0.3"/>
    <row r="709" s="5" customFormat="1" x14ac:dyDescent="0.3"/>
    <row r="710" s="5" customFormat="1" x14ac:dyDescent="0.3"/>
    <row r="711" s="5" customFormat="1" x14ac:dyDescent="0.3"/>
    <row r="712" s="5" customFormat="1" x14ac:dyDescent="0.3"/>
    <row r="713" s="5" customFormat="1" x14ac:dyDescent="0.3"/>
    <row r="714" s="5" customFormat="1" x14ac:dyDescent="0.3"/>
    <row r="715" s="5" customFormat="1" x14ac:dyDescent="0.3"/>
    <row r="716" s="5" customFormat="1" x14ac:dyDescent="0.3"/>
    <row r="717" s="5" customFormat="1" x14ac:dyDescent="0.3"/>
    <row r="718" s="5" customFormat="1" x14ac:dyDescent="0.3"/>
    <row r="719" s="5" customFormat="1" x14ac:dyDescent="0.3"/>
    <row r="720" s="5" customFormat="1" x14ac:dyDescent="0.3"/>
    <row r="721" s="5" customFormat="1" x14ac:dyDescent="0.3"/>
    <row r="722" s="5" customFormat="1" x14ac:dyDescent="0.3"/>
    <row r="723" s="5" customFormat="1" x14ac:dyDescent="0.3"/>
    <row r="724" s="5" customFormat="1" x14ac:dyDescent="0.3"/>
    <row r="725" s="5" customFormat="1" x14ac:dyDescent="0.3"/>
    <row r="726" s="5" customFormat="1" x14ac:dyDescent="0.3"/>
    <row r="727" s="5" customFormat="1" x14ac:dyDescent="0.3"/>
    <row r="728" s="5" customFormat="1" x14ac:dyDescent="0.3"/>
    <row r="729" s="5" customFormat="1" x14ac:dyDescent="0.3"/>
    <row r="730" s="5" customFormat="1" x14ac:dyDescent="0.3"/>
    <row r="731" s="5" customFormat="1" x14ac:dyDescent="0.3"/>
    <row r="732" s="5" customFormat="1" x14ac:dyDescent="0.3"/>
    <row r="733" s="5" customFormat="1" x14ac:dyDescent="0.3"/>
    <row r="734" s="5" customFormat="1" x14ac:dyDescent="0.3"/>
    <row r="735" s="5" customFormat="1" x14ac:dyDescent="0.3"/>
    <row r="736" s="5" customFormat="1" x14ac:dyDescent="0.3"/>
    <row r="737" s="5" customFormat="1" x14ac:dyDescent="0.3"/>
    <row r="738" s="5" customFormat="1" x14ac:dyDescent="0.3"/>
    <row r="739" s="5" customFormat="1" x14ac:dyDescent="0.3"/>
    <row r="740" s="5" customFormat="1" x14ac:dyDescent="0.3"/>
    <row r="741" s="5" customFormat="1" x14ac:dyDescent="0.3"/>
    <row r="742" s="5" customFormat="1" x14ac:dyDescent="0.3"/>
    <row r="743" s="5" customFormat="1" x14ac:dyDescent="0.3"/>
    <row r="744" s="5" customFormat="1" x14ac:dyDescent="0.3"/>
    <row r="745" s="5" customFormat="1" x14ac:dyDescent="0.3"/>
    <row r="746" s="5" customFormat="1" x14ac:dyDescent="0.3"/>
    <row r="747" s="5" customFormat="1" x14ac:dyDescent="0.3"/>
    <row r="748" s="5" customFormat="1" x14ac:dyDescent="0.3"/>
    <row r="749" s="5" customFormat="1" x14ac:dyDescent="0.3"/>
    <row r="750" s="5" customFormat="1" x14ac:dyDescent="0.3"/>
    <row r="751" s="5" customFormat="1" x14ac:dyDescent="0.3"/>
    <row r="752" s="5" customFormat="1" x14ac:dyDescent="0.3"/>
    <row r="753" s="5" customFormat="1" x14ac:dyDescent="0.3"/>
    <row r="754" s="5" customFormat="1" x14ac:dyDescent="0.3"/>
    <row r="755" s="5" customFormat="1" x14ac:dyDescent="0.3"/>
    <row r="756" s="5" customFormat="1" x14ac:dyDescent="0.3"/>
    <row r="757" s="5" customFormat="1" x14ac:dyDescent="0.3"/>
    <row r="758" s="5" customFormat="1" x14ac:dyDescent="0.3"/>
    <row r="759" s="5" customFormat="1" x14ac:dyDescent="0.3"/>
    <row r="760" s="5" customFormat="1" x14ac:dyDescent="0.3"/>
    <row r="761" s="5" customFormat="1" x14ac:dyDescent="0.3"/>
    <row r="762" s="5" customFormat="1" x14ac:dyDescent="0.3"/>
    <row r="763" s="5" customFormat="1" x14ac:dyDescent="0.3"/>
    <row r="764" s="5" customFormat="1" x14ac:dyDescent="0.3"/>
    <row r="765" s="5" customFormat="1" x14ac:dyDescent="0.3"/>
    <row r="766" s="5" customFormat="1" x14ac:dyDescent="0.3"/>
    <row r="767" s="5" customFormat="1" x14ac:dyDescent="0.3"/>
    <row r="768" s="5" customFormat="1" x14ac:dyDescent="0.3"/>
    <row r="769" s="5" customFormat="1" x14ac:dyDescent="0.3"/>
    <row r="770" s="5" customFormat="1" x14ac:dyDescent="0.3"/>
    <row r="771" s="5" customFormat="1" x14ac:dyDescent="0.3"/>
    <row r="772" s="5" customFormat="1" x14ac:dyDescent="0.3"/>
    <row r="773" s="5" customFormat="1" x14ac:dyDescent="0.3"/>
    <row r="774" s="5" customFormat="1" x14ac:dyDescent="0.3"/>
    <row r="775" s="5" customFormat="1" x14ac:dyDescent="0.3"/>
    <row r="776" s="5" customFormat="1" x14ac:dyDescent="0.3"/>
    <row r="777" s="5" customFormat="1" x14ac:dyDescent="0.3"/>
    <row r="778" s="5" customFormat="1" x14ac:dyDescent="0.3"/>
    <row r="779" s="5" customFormat="1" x14ac:dyDescent="0.3"/>
    <row r="780" s="5" customFormat="1" x14ac:dyDescent="0.3"/>
    <row r="781" s="5" customFormat="1" x14ac:dyDescent="0.3"/>
    <row r="782" s="5" customFormat="1" x14ac:dyDescent="0.3"/>
    <row r="783" s="5" customFormat="1" x14ac:dyDescent="0.3"/>
    <row r="784" s="5" customFormat="1" x14ac:dyDescent="0.3"/>
    <row r="785" s="5" customFormat="1" x14ac:dyDescent="0.3"/>
    <row r="786" s="5" customFormat="1" x14ac:dyDescent="0.3"/>
    <row r="787" s="5" customFormat="1" x14ac:dyDescent="0.3"/>
    <row r="788" s="5" customFormat="1" x14ac:dyDescent="0.3"/>
    <row r="789" s="5" customFormat="1" x14ac:dyDescent="0.3"/>
    <row r="790" s="5" customFormat="1" x14ac:dyDescent="0.3"/>
    <row r="791" s="5" customFormat="1" x14ac:dyDescent="0.3"/>
    <row r="792" s="5" customFormat="1" x14ac:dyDescent="0.3"/>
    <row r="793" s="5" customFormat="1" x14ac:dyDescent="0.3"/>
    <row r="794" s="5" customFormat="1" x14ac:dyDescent="0.3"/>
    <row r="795" s="5" customFormat="1" x14ac:dyDescent="0.3"/>
    <row r="796" s="5" customFormat="1" x14ac:dyDescent="0.3"/>
    <row r="797" s="5" customFormat="1" x14ac:dyDescent="0.3"/>
    <row r="798" s="5" customFormat="1" x14ac:dyDescent="0.3"/>
    <row r="799" s="5" customFormat="1" x14ac:dyDescent="0.3"/>
    <row r="800" s="5" customFormat="1" x14ac:dyDescent="0.3"/>
    <row r="801" s="5" customFormat="1" x14ac:dyDescent="0.3"/>
    <row r="802" s="5" customFormat="1" x14ac:dyDescent="0.3"/>
    <row r="803" s="5" customFormat="1" x14ac:dyDescent="0.3"/>
    <row r="804" s="5" customFormat="1" x14ac:dyDescent="0.3"/>
    <row r="805" s="5" customFormat="1" x14ac:dyDescent="0.3"/>
    <row r="806" s="5" customFormat="1" x14ac:dyDescent="0.3"/>
    <row r="807" s="5" customFormat="1" x14ac:dyDescent="0.3"/>
    <row r="808" s="5" customFormat="1" x14ac:dyDescent="0.3"/>
    <row r="809" s="5" customFormat="1" x14ac:dyDescent="0.3"/>
    <row r="810" s="5" customFormat="1" x14ac:dyDescent="0.3"/>
    <row r="811" s="5" customFormat="1" x14ac:dyDescent="0.3"/>
    <row r="812" s="5" customFormat="1" x14ac:dyDescent="0.3"/>
    <row r="813" s="5" customFormat="1" x14ac:dyDescent="0.3"/>
    <row r="814" s="5" customFormat="1" x14ac:dyDescent="0.3"/>
    <row r="815" s="5" customFormat="1" x14ac:dyDescent="0.3"/>
    <row r="816" s="5" customFormat="1" x14ac:dyDescent="0.3"/>
    <row r="817" s="5" customFormat="1" x14ac:dyDescent="0.3"/>
    <row r="818" s="5" customFormat="1" x14ac:dyDescent="0.3"/>
    <row r="819" s="5" customFormat="1" x14ac:dyDescent="0.3"/>
    <row r="820" s="5" customFormat="1" x14ac:dyDescent="0.3"/>
    <row r="821" s="5" customFormat="1" x14ac:dyDescent="0.3"/>
    <row r="822" s="5" customFormat="1" x14ac:dyDescent="0.3"/>
    <row r="823" s="5" customFormat="1" x14ac:dyDescent="0.3"/>
    <row r="824" s="5" customFormat="1" x14ac:dyDescent="0.3"/>
    <row r="825" s="5" customFormat="1" x14ac:dyDescent="0.3"/>
    <row r="826" s="5" customFormat="1" x14ac:dyDescent="0.3"/>
    <row r="827" s="5" customFormat="1" x14ac:dyDescent="0.3"/>
    <row r="828" s="5" customFormat="1" x14ac:dyDescent="0.3"/>
    <row r="829" s="5" customFormat="1" x14ac:dyDescent="0.3"/>
    <row r="830" s="5" customFormat="1" x14ac:dyDescent="0.3"/>
    <row r="831" s="5" customFormat="1" x14ac:dyDescent="0.3"/>
    <row r="832" s="5" customFormat="1" x14ac:dyDescent="0.3"/>
    <row r="833" s="5" customFormat="1" x14ac:dyDescent="0.3"/>
    <row r="834" s="5" customFormat="1" x14ac:dyDescent="0.3"/>
    <row r="835" s="5" customFormat="1" x14ac:dyDescent="0.3"/>
    <row r="836" s="5" customFormat="1" x14ac:dyDescent="0.3"/>
    <row r="837" s="5" customFormat="1" x14ac:dyDescent="0.3"/>
    <row r="838" s="5" customFormat="1" x14ac:dyDescent="0.3"/>
    <row r="839" s="5" customFormat="1" x14ac:dyDescent="0.3"/>
    <row r="840" s="5" customFormat="1" x14ac:dyDescent="0.3"/>
    <row r="841" s="5" customFormat="1" x14ac:dyDescent="0.3"/>
    <row r="842" s="5" customFormat="1" x14ac:dyDescent="0.3"/>
    <row r="843" s="5" customFormat="1" x14ac:dyDescent="0.3"/>
    <row r="844" s="5" customFormat="1" x14ac:dyDescent="0.3"/>
    <row r="845" s="5" customFormat="1" x14ac:dyDescent="0.3"/>
    <row r="846" s="5" customFormat="1" x14ac:dyDescent="0.3"/>
    <row r="847" s="5" customFormat="1" x14ac:dyDescent="0.3"/>
    <row r="848" s="5" customFormat="1" x14ac:dyDescent="0.3"/>
    <row r="849" s="5" customFormat="1" x14ac:dyDescent="0.3"/>
    <row r="850" s="5" customFormat="1" x14ac:dyDescent="0.3"/>
    <row r="851" s="5" customFormat="1" x14ac:dyDescent="0.3"/>
    <row r="852" s="5" customFormat="1" x14ac:dyDescent="0.3"/>
    <row r="853" s="5" customFormat="1" x14ac:dyDescent="0.3"/>
    <row r="854" s="5" customFormat="1" x14ac:dyDescent="0.3"/>
    <row r="855" s="5" customFormat="1" x14ac:dyDescent="0.3"/>
    <row r="856" s="5" customFormat="1" x14ac:dyDescent="0.3"/>
    <row r="857" s="5" customFormat="1" x14ac:dyDescent="0.3"/>
    <row r="858" s="5" customFormat="1" x14ac:dyDescent="0.3"/>
    <row r="859" s="5" customFormat="1" x14ac:dyDescent="0.3"/>
    <row r="860" s="5" customFormat="1" x14ac:dyDescent="0.3"/>
    <row r="861" s="5" customFormat="1" x14ac:dyDescent="0.3"/>
    <row r="862" s="5" customFormat="1" x14ac:dyDescent="0.3"/>
    <row r="863" s="5" customFormat="1" x14ac:dyDescent="0.3"/>
    <row r="864" s="5" customFormat="1" x14ac:dyDescent="0.3"/>
    <row r="865" s="5" customFormat="1" x14ac:dyDescent="0.3"/>
    <row r="866" s="5" customFormat="1" x14ac:dyDescent="0.3"/>
    <row r="867" s="5" customFormat="1" x14ac:dyDescent="0.3"/>
    <row r="868" s="5" customFormat="1" x14ac:dyDescent="0.3"/>
    <row r="869" s="5" customFormat="1" x14ac:dyDescent="0.3"/>
    <row r="870" s="5" customFormat="1" x14ac:dyDescent="0.3"/>
    <row r="871" s="5" customFormat="1" x14ac:dyDescent="0.3"/>
    <row r="872" s="5" customFormat="1" x14ac:dyDescent="0.3"/>
    <row r="873" s="5" customFormat="1" x14ac:dyDescent="0.3"/>
    <row r="874" s="5" customFormat="1" x14ac:dyDescent="0.3"/>
    <row r="875" s="5" customFormat="1" x14ac:dyDescent="0.3"/>
    <row r="876" s="5" customFormat="1" x14ac:dyDescent="0.3"/>
    <row r="877" s="5" customFormat="1" x14ac:dyDescent="0.3"/>
    <row r="878" s="5" customFormat="1" x14ac:dyDescent="0.3"/>
    <row r="879" s="5" customFormat="1" x14ac:dyDescent="0.3"/>
    <row r="880" s="5" customFormat="1" x14ac:dyDescent="0.3"/>
    <row r="881" s="5" customFormat="1" x14ac:dyDescent="0.3"/>
    <row r="882" s="5" customFormat="1" x14ac:dyDescent="0.3"/>
    <row r="883" s="5" customFormat="1" x14ac:dyDescent="0.3"/>
    <row r="884" s="5" customFormat="1" x14ac:dyDescent="0.3"/>
    <row r="885" s="5" customFormat="1" x14ac:dyDescent="0.3"/>
    <row r="886" s="5" customFormat="1" x14ac:dyDescent="0.3"/>
    <row r="887" s="5" customFormat="1" x14ac:dyDescent="0.3"/>
    <row r="888" s="5" customFormat="1" x14ac:dyDescent="0.3"/>
    <row r="889" s="5" customFormat="1" x14ac:dyDescent="0.3"/>
    <row r="890" s="5" customFormat="1" x14ac:dyDescent="0.3"/>
    <row r="891" s="5" customFormat="1" x14ac:dyDescent="0.3"/>
    <row r="892" s="5" customFormat="1" x14ac:dyDescent="0.3"/>
    <row r="893" s="5" customFormat="1" x14ac:dyDescent="0.3"/>
    <row r="894" s="5" customFormat="1" x14ac:dyDescent="0.3"/>
    <row r="895" s="5" customFormat="1" x14ac:dyDescent="0.3"/>
    <row r="896" s="5" customFormat="1" x14ac:dyDescent="0.3"/>
    <row r="897" s="5" customFormat="1" x14ac:dyDescent="0.3"/>
    <row r="898" s="5" customFormat="1" x14ac:dyDescent="0.3"/>
    <row r="899" s="5" customFormat="1" x14ac:dyDescent="0.3"/>
    <row r="900" s="5" customFormat="1" x14ac:dyDescent="0.3"/>
    <row r="901" s="5" customFormat="1" x14ac:dyDescent="0.3"/>
    <row r="902" s="5" customFormat="1" x14ac:dyDescent="0.3"/>
    <row r="903" s="5" customFormat="1" x14ac:dyDescent="0.3"/>
    <row r="904" s="5" customFormat="1" x14ac:dyDescent="0.3"/>
    <row r="905" s="5" customFormat="1" x14ac:dyDescent="0.3"/>
    <row r="906" s="5" customFormat="1" x14ac:dyDescent="0.3"/>
    <row r="907" s="5" customFormat="1" x14ac:dyDescent="0.3"/>
    <row r="908" s="5" customFormat="1" x14ac:dyDescent="0.3"/>
    <row r="909" s="5" customFormat="1" x14ac:dyDescent="0.3"/>
    <row r="910" s="5" customFormat="1" x14ac:dyDescent="0.3"/>
    <row r="911" s="5" customFormat="1" x14ac:dyDescent="0.3"/>
    <row r="912" s="5" customFormat="1" x14ac:dyDescent="0.3"/>
    <row r="913" s="5" customFormat="1" x14ac:dyDescent="0.3"/>
    <row r="914" s="5" customFormat="1" x14ac:dyDescent="0.3"/>
    <row r="915" s="5" customFormat="1" x14ac:dyDescent="0.3"/>
    <row r="916" s="5" customFormat="1" x14ac:dyDescent="0.3"/>
    <row r="917" s="5" customFormat="1" x14ac:dyDescent="0.3"/>
    <row r="918" s="5" customFormat="1" x14ac:dyDescent="0.3"/>
    <row r="919" s="5" customFormat="1" x14ac:dyDescent="0.3"/>
    <row r="920" s="5" customFormat="1" x14ac:dyDescent="0.3"/>
    <row r="921" s="5" customFormat="1" x14ac:dyDescent="0.3"/>
    <row r="922" s="5" customFormat="1" x14ac:dyDescent="0.3"/>
    <row r="923" s="5" customFormat="1" x14ac:dyDescent="0.3"/>
    <row r="924" s="5" customFormat="1" x14ac:dyDescent="0.3"/>
    <row r="925" s="5" customFormat="1" x14ac:dyDescent="0.3"/>
    <row r="926" s="5" customFormat="1" x14ac:dyDescent="0.3"/>
    <row r="927" s="5" customFormat="1" x14ac:dyDescent="0.3"/>
    <row r="928" s="5" customFormat="1" x14ac:dyDescent="0.3"/>
    <row r="929" s="5" customFormat="1" x14ac:dyDescent="0.3"/>
    <row r="930" s="5" customFormat="1" x14ac:dyDescent="0.3"/>
    <row r="931" s="5" customFormat="1" x14ac:dyDescent="0.3"/>
    <row r="932" s="5" customFormat="1" x14ac:dyDescent="0.3"/>
    <row r="933" s="5" customFormat="1" x14ac:dyDescent="0.3"/>
    <row r="934" s="5" customFormat="1" x14ac:dyDescent="0.3"/>
    <row r="935" s="5" customFormat="1" x14ac:dyDescent="0.3"/>
    <row r="936" s="5" customFormat="1" x14ac:dyDescent="0.3"/>
    <row r="937" s="5" customFormat="1" x14ac:dyDescent="0.3"/>
    <row r="938" s="5" customFormat="1" x14ac:dyDescent="0.3"/>
    <row r="939" s="5" customFormat="1" x14ac:dyDescent="0.3"/>
    <row r="940" s="5" customFormat="1" x14ac:dyDescent="0.3"/>
    <row r="941" s="5" customFormat="1" x14ac:dyDescent="0.3"/>
    <row r="942" s="5" customFormat="1" x14ac:dyDescent="0.3"/>
    <row r="943" s="5" customFormat="1" x14ac:dyDescent="0.3"/>
    <row r="944" s="5" customFormat="1" x14ac:dyDescent="0.3"/>
    <row r="945" s="5" customFormat="1" x14ac:dyDescent="0.3"/>
    <row r="946" s="5" customFormat="1" x14ac:dyDescent="0.3"/>
    <row r="947" s="5" customFormat="1" x14ac:dyDescent="0.3"/>
    <row r="948" s="5" customFormat="1" x14ac:dyDescent="0.3"/>
    <row r="949" s="5" customFormat="1" x14ac:dyDescent="0.3"/>
    <row r="950" s="5" customFormat="1" x14ac:dyDescent="0.3"/>
    <row r="951" s="5" customFormat="1" x14ac:dyDescent="0.3"/>
    <row r="952" s="5" customFormat="1" x14ac:dyDescent="0.3"/>
    <row r="953" s="5" customFormat="1" x14ac:dyDescent="0.3"/>
    <row r="954" s="5" customFormat="1" x14ac:dyDescent="0.3"/>
    <row r="955" s="5" customFormat="1" x14ac:dyDescent="0.3"/>
    <row r="956" s="5" customFormat="1" x14ac:dyDescent="0.3"/>
    <row r="957" s="5" customFormat="1" x14ac:dyDescent="0.3"/>
    <row r="958" s="5" customFormat="1" x14ac:dyDescent="0.3"/>
    <row r="959" s="5" customFormat="1" x14ac:dyDescent="0.3"/>
    <row r="960" s="5" customFormat="1" x14ac:dyDescent="0.3"/>
    <row r="961" s="5" customFormat="1" x14ac:dyDescent="0.3"/>
    <row r="962" s="5" customFormat="1" x14ac:dyDescent="0.3"/>
    <row r="963" s="5" customFormat="1" x14ac:dyDescent="0.3"/>
    <row r="964" s="5" customFormat="1" x14ac:dyDescent="0.3"/>
    <row r="965" s="5" customFormat="1" x14ac:dyDescent="0.3"/>
    <row r="966" s="5" customFormat="1" x14ac:dyDescent="0.3"/>
    <row r="967" s="5" customFormat="1" x14ac:dyDescent="0.3"/>
    <row r="968" s="5" customFormat="1" x14ac:dyDescent="0.3"/>
    <row r="969" s="5" customFormat="1" x14ac:dyDescent="0.3"/>
    <row r="970" s="5" customFormat="1" x14ac:dyDescent="0.3"/>
    <row r="971" s="5" customFormat="1" x14ac:dyDescent="0.3"/>
    <row r="972" s="5" customFormat="1" x14ac:dyDescent="0.3"/>
    <row r="973" s="5" customFormat="1" x14ac:dyDescent="0.3"/>
    <row r="974" s="5" customFormat="1" x14ac:dyDescent="0.3"/>
    <row r="975" s="5" customFormat="1" x14ac:dyDescent="0.3"/>
    <row r="976" s="5" customFormat="1" x14ac:dyDescent="0.3"/>
    <row r="977" s="5" customFormat="1" x14ac:dyDescent="0.3"/>
    <row r="978" s="5" customFormat="1" x14ac:dyDescent="0.3"/>
    <row r="979" s="5" customFormat="1" x14ac:dyDescent="0.3"/>
    <row r="980" s="5" customFormat="1" x14ac:dyDescent="0.3"/>
    <row r="981" s="5" customFormat="1" x14ac:dyDescent="0.3"/>
    <row r="982" s="5" customFormat="1" x14ac:dyDescent="0.3"/>
    <row r="983" s="5" customFormat="1" x14ac:dyDescent="0.3"/>
    <row r="984" s="5" customFormat="1" x14ac:dyDescent="0.3"/>
    <row r="985" s="5" customFormat="1" x14ac:dyDescent="0.3"/>
    <row r="986" s="5" customFormat="1" x14ac:dyDescent="0.3"/>
    <row r="987" s="5" customFormat="1" x14ac:dyDescent="0.3"/>
    <row r="988" s="5" customFormat="1" x14ac:dyDescent="0.3"/>
    <row r="989" s="5" customFormat="1" x14ac:dyDescent="0.3"/>
    <row r="990" s="5" customFormat="1" x14ac:dyDescent="0.3"/>
    <row r="991" s="5" customFormat="1" x14ac:dyDescent="0.3"/>
    <row r="992" s="5" customFormat="1" x14ac:dyDescent="0.3"/>
    <row r="993" s="5" customFormat="1" x14ac:dyDescent="0.3"/>
    <row r="994" s="5" customFormat="1" x14ac:dyDescent="0.3"/>
    <row r="995" s="5" customFormat="1" x14ac:dyDescent="0.3"/>
    <row r="996" s="5" customFormat="1" x14ac:dyDescent="0.3"/>
    <row r="997" s="5" customFormat="1" x14ac:dyDescent="0.3"/>
    <row r="998" s="5" customFormat="1" x14ac:dyDescent="0.3"/>
    <row r="999" s="5" customFormat="1" x14ac:dyDescent="0.3"/>
    <row r="1000" s="5" customFormat="1" x14ac:dyDescent="0.3"/>
    <row r="1001" s="5" customFormat="1" x14ac:dyDescent="0.3"/>
    <row r="1002" s="5" customFormat="1" x14ac:dyDescent="0.3"/>
    <row r="1003" s="5" customFormat="1" x14ac:dyDescent="0.3"/>
    <row r="1004" s="5" customFormat="1" x14ac:dyDescent="0.3"/>
    <row r="1005" s="5" customFormat="1" x14ac:dyDescent="0.3"/>
    <row r="1006" s="5" customFormat="1" x14ac:dyDescent="0.3"/>
    <row r="1007" s="5" customFormat="1" x14ac:dyDescent="0.3"/>
    <row r="1008" s="5" customFormat="1" x14ac:dyDescent="0.3"/>
    <row r="1009" s="5" customFormat="1" x14ac:dyDescent="0.3"/>
    <row r="1010" s="5" customFormat="1" x14ac:dyDescent="0.3"/>
    <row r="1011" s="5" customFormat="1" x14ac:dyDescent="0.3"/>
    <row r="1012" s="5" customFormat="1" x14ac:dyDescent="0.3"/>
    <row r="1013" s="5" customFormat="1" x14ac:dyDescent="0.3"/>
    <row r="1014" s="5" customFormat="1" x14ac:dyDescent="0.3"/>
    <row r="1015" s="5" customFormat="1" x14ac:dyDescent="0.3"/>
    <row r="1016" s="5" customFormat="1" x14ac:dyDescent="0.3"/>
    <row r="1017" s="5" customFormat="1" x14ac:dyDescent="0.3"/>
    <row r="1018" s="5" customFormat="1" x14ac:dyDescent="0.3"/>
    <row r="1019" s="5" customFormat="1" x14ac:dyDescent="0.3"/>
    <row r="1020" s="5" customFormat="1" x14ac:dyDescent="0.3"/>
    <row r="1021" s="5" customFormat="1" x14ac:dyDescent="0.3"/>
    <row r="1022" s="5" customFormat="1" x14ac:dyDescent="0.3"/>
    <row r="1023" s="5" customFormat="1" x14ac:dyDescent="0.3"/>
    <row r="1024" s="5" customFormat="1" x14ac:dyDescent="0.3"/>
    <row r="1025" s="5" customFormat="1" x14ac:dyDescent="0.3"/>
    <row r="1026" s="5" customFormat="1" x14ac:dyDescent="0.3"/>
    <row r="1027" s="5" customFormat="1" x14ac:dyDescent="0.3"/>
    <row r="1028" s="5" customFormat="1" x14ac:dyDescent="0.3"/>
    <row r="1029" s="5" customFormat="1" x14ac:dyDescent="0.3"/>
    <row r="1030" s="5" customFormat="1" x14ac:dyDescent="0.3"/>
    <row r="1031" s="5" customFormat="1" x14ac:dyDescent="0.3"/>
    <row r="1032" s="5" customFormat="1" x14ac:dyDescent="0.3"/>
    <row r="1033" s="5" customFormat="1" x14ac:dyDescent="0.3"/>
    <row r="1034" s="5" customFormat="1" x14ac:dyDescent="0.3"/>
    <row r="1035" s="5" customFormat="1" x14ac:dyDescent="0.3"/>
    <row r="1036" s="5" customFormat="1" x14ac:dyDescent="0.3"/>
    <row r="1037" s="5" customFormat="1" x14ac:dyDescent="0.3"/>
    <row r="1038" s="5" customFormat="1" x14ac:dyDescent="0.3"/>
    <row r="1039" s="5" customFormat="1" x14ac:dyDescent="0.3"/>
    <row r="1040" s="5" customFormat="1" x14ac:dyDescent="0.3"/>
    <row r="1041" s="5" customFormat="1" x14ac:dyDescent="0.3"/>
    <row r="1042" s="5" customFormat="1" x14ac:dyDescent="0.3"/>
    <row r="1043" s="5" customFormat="1" x14ac:dyDescent="0.3"/>
    <row r="1044" s="5" customFormat="1" x14ac:dyDescent="0.3"/>
    <row r="1045" s="5" customFormat="1" x14ac:dyDescent="0.3"/>
    <row r="1046" s="5" customFormat="1" x14ac:dyDescent="0.3"/>
    <row r="1047" s="5" customFormat="1" x14ac:dyDescent="0.3"/>
    <row r="1048" s="5" customFormat="1" x14ac:dyDescent="0.3"/>
    <row r="1049" s="5" customFormat="1" x14ac:dyDescent="0.3"/>
    <row r="1050" s="5" customFormat="1" x14ac:dyDescent="0.3"/>
    <row r="1051" s="5" customFormat="1" x14ac:dyDescent="0.3"/>
    <row r="1052" s="5" customFormat="1" x14ac:dyDescent="0.3"/>
    <row r="1053" s="5" customFormat="1" x14ac:dyDescent="0.3"/>
    <row r="1054" s="5" customFormat="1" x14ac:dyDescent="0.3"/>
    <row r="1055" s="5" customFormat="1" x14ac:dyDescent="0.3"/>
    <row r="1056" s="5" customFormat="1" x14ac:dyDescent="0.3"/>
    <row r="1057" s="5" customFormat="1" x14ac:dyDescent="0.3"/>
    <row r="1058" s="5" customFormat="1" x14ac:dyDescent="0.3"/>
    <row r="1059" s="5" customFormat="1" x14ac:dyDescent="0.3"/>
    <row r="1060" s="5" customFormat="1" x14ac:dyDescent="0.3"/>
    <row r="1061" s="5" customFormat="1" x14ac:dyDescent="0.3"/>
    <row r="1062" s="5" customFormat="1" x14ac:dyDescent="0.3"/>
    <row r="1063" s="5" customFormat="1" x14ac:dyDescent="0.3"/>
    <row r="1064" s="5" customFormat="1" x14ac:dyDescent="0.3"/>
    <row r="1065" s="5" customFormat="1" x14ac:dyDescent="0.3"/>
    <row r="1066" s="5" customFormat="1" x14ac:dyDescent="0.3"/>
    <row r="1067" s="5" customFormat="1" x14ac:dyDescent="0.3"/>
    <row r="1068" s="5" customFormat="1" x14ac:dyDescent="0.3"/>
    <row r="1069" s="5" customFormat="1" x14ac:dyDescent="0.3"/>
    <row r="1070" s="5" customFormat="1" x14ac:dyDescent="0.3"/>
    <row r="1071" s="5" customFormat="1" x14ac:dyDescent="0.3"/>
    <row r="1072" s="5" customFormat="1" x14ac:dyDescent="0.3"/>
    <row r="1073" s="5" customFormat="1" x14ac:dyDescent="0.3"/>
    <row r="1074" s="5" customFormat="1" x14ac:dyDescent="0.3"/>
    <row r="1075" s="5" customFormat="1" x14ac:dyDescent="0.3"/>
    <row r="1076" s="5" customFormat="1" x14ac:dyDescent="0.3"/>
    <row r="1077" s="5" customFormat="1" x14ac:dyDescent="0.3"/>
    <row r="1078" s="5" customFormat="1" x14ac:dyDescent="0.3"/>
    <row r="1079" s="5" customFormat="1" x14ac:dyDescent="0.3"/>
    <row r="1080" s="5" customFormat="1" x14ac:dyDescent="0.3"/>
    <row r="1081" s="5" customFormat="1" x14ac:dyDescent="0.3"/>
    <row r="1082" s="5" customFormat="1" x14ac:dyDescent="0.3"/>
    <row r="1083" s="5" customFormat="1" x14ac:dyDescent="0.3"/>
    <row r="1084" s="5" customFormat="1" x14ac:dyDescent="0.3"/>
    <row r="1085" s="5" customFormat="1" x14ac:dyDescent="0.3"/>
    <row r="1086" s="5" customFormat="1" x14ac:dyDescent="0.3"/>
    <row r="1087" s="5" customFormat="1" x14ac:dyDescent="0.3"/>
    <row r="1088" s="5" customFormat="1" x14ac:dyDescent="0.3"/>
    <row r="1089" s="5" customFormat="1" x14ac:dyDescent="0.3"/>
    <row r="1090" s="5" customFormat="1" x14ac:dyDescent="0.3"/>
    <row r="1091" s="5" customFormat="1" x14ac:dyDescent="0.3"/>
    <row r="1092" s="5" customFormat="1" x14ac:dyDescent="0.3"/>
    <row r="1093" s="5" customFormat="1" x14ac:dyDescent="0.3"/>
    <row r="1094" s="5" customFormat="1" x14ac:dyDescent="0.3"/>
    <row r="1095" s="5" customFormat="1" x14ac:dyDescent="0.3"/>
    <row r="1096" s="5" customFormat="1" x14ac:dyDescent="0.3"/>
    <row r="1097" s="5" customFormat="1" x14ac:dyDescent="0.3"/>
    <row r="1098" s="5" customFormat="1" x14ac:dyDescent="0.3"/>
    <row r="1099" s="5" customFormat="1" x14ac:dyDescent="0.3"/>
    <row r="1100" s="5" customFormat="1" x14ac:dyDescent="0.3"/>
    <row r="1101" s="5" customFormat="1" x14ac:dyDescent="0.3"/>
    <row r="1102" s="5" customFormat="1" x14ac:dyDescent="0.3"/>
    <row r="1103" s="5" customFormat="1" x14ac:dyDescent="0.3"/>
    <row r="1104" s="5" customFormat="1" x14ac:dyDescent="0.3"/>
    <row r="1105" s="5" customFormat="1" x14ac:dyDescent="0.3"/>
    <row r="1106" s="5" customFormat="1" x14ac:dyDescent="0.3"/>
    <row r="1107" s="5" customFormat="1" x14ac:dyDescent="0.3"/>
    <row r="1108" s="5" customFormat="1" x14ac:dyDescent="0.3"/>
    <row r="1109" s="5" customFormat="1" x14ac:dyDescent="0.3"/>
    <row r="1110" s="5" customFormat="1" x14ac:dyDescent="0.3"/>
    <row r="1111" s="5" customFormat="1" x14ac:dyDescent="0.3"/>
    <row r="1112" s="5" customFormat="1" x14ac:dyDescent="0.3"/>
    <row r="1113" s="5" customFormat="1" x14ac:dyDescent="0.3"/>
    <row r="1114" s="5" customFormat="1" x14ac:dyDescent="0.3"/>
    <row r="1115" s="5" customFormat="1" x14ac:dyDescent="0.3"/>
    <row r="1116" s="5" customFormat="1" x14ac:dyDescent="0.3"/>
    <row r="1117" s="5" customFormat="1" x14ac:dyDescent="0.3"/>
    <row r="1118" s="5" customFormat="1" x14ac:dyDescent="0.3"/>
    <row r="1119" s="5" customFormat="1" x14ac:dyDescent="0.3"/>
    <row r="1120" s="5" customFormat="1" x14ac:dyDescent="0.3"/>
    <row r="1121" s="5" customFormat="1" x14ac:dyDescent="0.3"/>
    <row r="1122" s="5" customFormat="1" x14ac:dyDescent="0.3"/>
    <row r="1123" s="5" customFormat="1" x14ac:dyDescent="0.3"/>
    <row r="1124" s="5" customFormat="1" x14ac:dyDescent="0.3"/>
    <row r="1125" s="5" customFormat="1" x14ac:dyDescent="0.3"/>
    <row r="1126" s="5" customFormat="1" x14ac:dyDescent="0.3"/>
    <row r="1127" s="5" customFormat="1" x14ac:dyDescent="0.3"/>
    <row r="1128" s="5" customFormat="1" x14ac:dyDescent="0.3"/>
    <row r="1129" s="5" customFormat="1" x14ac:dyDescent="0.3"/>
    <row r="1130" s="5" customFormat="1" x14ac:dyDescent="0.3"/>
    <row r="1131" s="5" customFormat="1" x14ac:dyDescent="0.3"/>
    <row r="1132" s="5" customFormat="1" x14ac:dyDescent="0.3"/>
    <row r="1133" s="5" customFormat="1" x14ac:dyDescent="0.3"/>
    <row r="1134" s="5" customFormat="1" x14ac:dyDescent="0.3"/>
    <row r="1135" s="5" customFormat="1" x14ac:dyDescent="0.3"/>
    <row r="1136" s="5" customFormat="1" x14ac:dyDescent="0.3"/>
    <row r="1137" s="5" customFormat="1" x14ac:dyDescent="0.3"/>
    <row r="1138" s="5" customFormat="1" x14ac:dyDescent="0.3"/>
    <row r="1139" s="5" customFormat="1" x14ac:dyDescent="0.3"/>
    <row r="1140" s="5" customFormat="1" x14ac:dyDescent="0.3"/>
    <row r="1141" s="5" customFormat="1" x14ac:dyDescent="0.3"/>
    <row r="1142" s="5" customFormat="1" x14ac:dyDescent="0.3"/>
    <row r="1143" s="5" customFormat="1" x14ac:dyDescent="0.3"/>
    <row r="1144" s="5" customFormat="1" x14ac:dyDescent="0.3"/>
    <row r="1145" s="5" customFormat="1" x14ac:dyDescent="0.3"/>
    <row r="1146" s="5" customFormat="1" x14ac:dyDescent="0.3"/>
    <row r="1147" s="5" customFormat="1" x14ac:dyDescent="0.3"/>
    <row r="1148" s="5" customFormat="1" x14ac:dyDescent="0.3"/>
    <row r="1149" s="5" customFormat="1" x14ac:dyDescent="0.3"/>
    <row r="1150" s="5" customFormat="1" x14ac:dyDescent="0.3"/>
    <row r="1151" s="5" customFormat="1" x14ac:dyDescent="0.3"/>
    <row r="1152" s="5" customFormat="1" x14ac:dyDescent="0.3"/>
    <row r="1153" s="5" customFormat="1" x14ac:dyDescent="0.3"/>
    <row r="1154" s="5" customFormat="1" x14ac:dyDescent="0.3"/>
    <row r="1155" s="5" customFormat="1" x14ac:dyDescent="0.3"/>
    <row r="1156" s="5" customFormat="1" x14ac:dyDescent="0.3"/>
    <row r="1157" s="5" customFormat="1" x14ac:dyDescent="0.3"/>
    <row r="1158" s="5" customFormat="1" x14ac:dyDescent="0.3"/>
    <row r="1159" s="5" customFormat="1" x14ac:dyDescent="0.3"/>
    <row r="1160" s="5" customFormat="1" x14ac:dyDescent="0.3"/>
    <row r="1161" s="5" customFormat="1" x14ac:dyDescent="0.3"/>
    <row r="1162" s="5" customFormat="1" x14ac:dyDescent="0.3"/>
    <row r="1163" s="5" customFormat="1" x14ac:dyDescent="0.3"/>
    <row r="1164" s="5" customFormat="1" x14ac:dyDescent="0.3"/>
    <row r="1165" s="5" customFormat="1" x14ac:dyDescent="0.3"/>
    <row r="1166" s="5" customFormat="1" x14ac:dyDescent="0.3"/>
    <row r="1167" s="5" customFormat="1" x14ac:dyDescent="0.3"/>
    <row r="1168" s="5" customFormat="1" x14ac:dyDescent="0.3"/>
    <row r="1169" s="5" customFormat="1" x14ac:dyDescent="0.3"/>
    <row r="1170" s="5" customFormat="1" x14ac:dyDescent="0.3"/>
    <row r="1171" s="5" customFormat="1" x14ac:dyDescent="0.3"/>
    <row r="1172" s="5" customFormat="1" x14ac:dyDescent="0.3"/>
    <row r="1173" s="5" customFormat="1" x14ac:dyDescent="0.3"/>
    <row r="1174" s="5" customFormat="1" x14ac:dyDescent="0.3"/>
    <row r="1175" s="5" customFormat="1" x14ac:dyDescent="0.3"/>
    <row r="1176" s="5" customFormat="1" x14ac:dyDescent="0.3"/>
    <row r="1177" s="5" customFormat="1" x14ac:dyDescent="0.3"/>
    <row r="1178" s="5" customFormat="1" x14ac:dyDescent="0.3"/>
    <row r="1179" s="5" customFormat="1" x14ac:dyDescent="0.3"/>
    <row r="1180" s="5" customFormat="1" x14ac:dyDescent="0.3"/>
    <row r="1181" s="5" customFormat="1" x14ac:dyDescent="0.3"/>
    <row r="1182" s="5" customFormat="1" x14ac:dyDescent="0.3"/>
    <row r="1183" s="5" customFormat="1" x14ac:dyDescent="0.3"/>
    <row r="1184" s="5" customFormat="1" x14ac:dyDescent="0.3"/>
    <row r="1185" s="5" customFormat="1" x14ac:dyDescent="0.3"/>
    <row r="1186" s="5" customFormat="1" x14ac:dyDescent="0.3"/>
    <row r="1187" s="5" customFormat="1" x14ac:dyDescent="0.3"/>
    <row r="1188" s="5" customFormat="1" x14ac:dyDescent="0.3"/>
    <row r="1189" s="5" customFormat="1" x14ac:dyDescent="0.3"/>
    <row r="1190" s="5" customFormat="1" x14ac:dyDescent="0.3"/>
    <row r="1191" s="5" customFormat="1" x14ac:dyDescent="0.3"/>
    <row r="1192" s="5" customFormat="1" x14ac:dyDescent="0.3"/>
    <row r="1193" s="5" customFormat="1" x14ac:dyDescent="0.3"/>
    <row r="1194" s="5" customFormat="1" x14ac:dyDescent="0.3"/>
    <row r="1195" s="5" customFormat="1" x14ac:dyDescent="0.3"/>
    <row r="1196" s="5" customFormat="1" x14ac:dyDescent="0.3"/>
    <row r="1197" s="5" customFormat="1" x14ac:dyDescent="0.3"/>
    <row r="1198" s="5" customFormat="1" x14ac:dyDescent="0.3"/>
    <row r="1199" s="5" customFormat="1" x14ac:dyDescent="0.3"/>
    <row r="1200" s="5" customFormat="1" x14ac:dyDescent="0.3"/>
    <row r="1201" s="5" customFormat="1" x14ac:dyDescent="0.3"/>
    <row r="1202" s="5" customFormat="1" x14ac:dyDescent="0.3"/>
    <row r="1203" s="5" customFormat="1" x14ac:dyDescent="0.3"/>
    <row r="1204" s="5" customFormat="1" x14ac:dyDescent="0.3"/>
    <row r="1205" s="5" customFormat="1" x14ac:dyDescent="0.3"/>
    <row r="1206" s="5" customFormat="1" x14ac:dyDescent="0.3"/>
    <row r="1207" s="5" customFormat="1" x14ac:dyDescent="0.3"/>
    <row r="1208" s="5" customFormat="1" x14ac:dyDescent="0.3"/>
    <row r="1209" s="5" customFormat="1" x14ac:dyDescent="0.3"/>
    <row r="1210" s="5" customFormat="1" x14ac:dyDescent="0.3"/>
    <row r="1211" s="5" customFormat="1" x14ac:dyDescent="0.3"/>
    <row r="1212" s="5" customFormat="1" x14ac:dyDescent="0.3"/>
    <row r="1213" s="5" customFormat="1" x14ac:dyDescent="0.3"/>
    <row r="1214" s="5" customFormat="1" x14ac:dyDescent="0.3"/>
    <row r="1215" s="5" customFormat="1" x14ac:dyDescent="0.3"/>
    <row r="1216" s="5" customFormat="1" x14ac:dyDescent="0.3"/>
    <row r="1217" s="5" customFormat="1" x14ac:dyDescent="0.3"/>
    <row r="1218" s="5" customFormat="1" x14ac:dyDescent="0.3"/>
    <row r="1219" s="5" customFormat="1" x14ac:dyDescent="0.3"/>
    <row r="1220" s="5" customFormat="1" x14ac:dyDescent="0.3"/>
    <row r="1221" s="5" customFormat="1" x14ac:dyDescent="0.3"/>
    <row r="1222" s="5" customFormat="1" x14ac:dyDescent="0.3"/>
    <row r="1223" s="5" customFormat="1" x14ac:dyDescent="0.3"/>
    <row r="1224" s="5" customFormat="1" x14ac:dyDescent="0.3"/>
    <row r="1225" s="5" customFormat="1" x14ac:dyDescent="0.3"/>
    <row r="1226" s="5" customFormat="1" x14ac:dyDescent="0.3"/>
    <row r="1227" s="5" customFormat="1" x14ac:dyDescent="0.3"/>
    <row r="1228" s="5" customFormat="1" x14ac:dyDescent="0.3"/>
    <row r="1229" s="5" customFormat="1" x14ac:dyDescent="0.3"/>
    <row r="1230" s="5" customFormat="1" x14ac:dyDescent="0.3"/>
    <row r="1231" s="5" customFormat="1" x14ac:dyDescent="0.3"/>
    <row r="1232" s="5" customFormat="1" x14ac:dyDescent="0.3"/>
    <row r="1233" s="5" customFormat="1" x14ac:dyDescent="0.3"/>
    <row r="1234" s="5" customFormat="1" x14ac:dyDescent="0.3"/>
    <row r="1235" s="5" customFormat="1" x14ac:dyDescent="0.3"/>
    <row r="1236" s="5" customFormat="1" x14ac:dyDescent="0.3"/>
    <row r="1237" s="5" customFormat="1" x14ac:dyDescent="0.3"/>
    <row r="1238" s="5" customFormat="1" x14ac:dyDescent="0.3"/>
    <row r="1239" s="5" customFormat="1" x14ac:dyDescent="0.3"/>
    <row r="1240" s="5" customFormat="1" x14ac:dyDescent="0.3"/>
    <row r="1241" s="5" customFormat="1" x14ac:dyDescent="0.3"/>
    <row r="1242" s="5" customFormat="1" x14ac:dyDescent="0.3"/>
    <row r="1243" s="5" customFormat="1" x14ac:dyDescent="0.3"/>
    <row r="1244" s="5" customFormat="1" x14ac:dyDescent="0.3"/>
    <row r="1245" s="5" customFormat="1" x14ac:dyDescent="0.3"/>
    <row r="1246" s="5" customFormat="1" x14ac:dyDescent="0.3"/>
    <row r="1247" s="5" customFormat="1" x14ac:dyDescent="0.3"/>
    <row r="1248" s="5" customFormat="1" x14ac:dyDescent="0.3"/>
    <row r="1249" s="5" customFormat="1" x14ac:dyDescent="0.3"/>
    <row r="1250" s="5" customFormat="1" x14ac:dyDescent="0.3"/>
    <row r="1251" s="5" customFormat="1" x14ac:dyDescent="0.3"/>
    <row r="1252" s="5" customFormat="1" x14ac:dyDescent="0.3"/>
    <row r="1253" s="5" customFormat="1" x14ac:dyDescent="0.3"/>
    <row r="1254" s="5" customFormat="1" x14ac:dyDescent="0.3"/>
    <row r="1255" s="5" customFormat="1" x14ac:dyDescent="0.3"/>
    <row r="1256" s="5" customFormat="1" x14ac:dyDescent="0.3"/>
    <row r="1257" s="5" customFormat="1" x14ac:dyDescent="0.3"/>
    <row r="1258" s="5" customFormat="1" x14ac:dyDescent="0.3"/>
    <row r="1259" s="5" customFormat="1" x14ac:dyDescent="0.3"/>
    <row r="1260" s="5" customFormat="1" x14ac:dyDescent="0.3"/>
    <row r="1261" s="5" customFormat="1" x14ac:dyDescent="0.3"/>
    <row r="1262" s="5" customFormat="1" x14ac:dyDescent="0.3"/>
    <row r="1263" s="5" customFormat="1" x14ac:dyDescent="0.3"/>
    <row r="1264" s="5" customFormat="1" x14ac:dyDescent="0.3"/>
    <row r="1265" s="5" customFormat="1" x14ac:dyDescent="0.3"/>
    <row r="1266" s="5" customFormat="1" x14ac:dyDescent="0.3"/>
    <row r="1267" s="5" customFormat="1" x14ac:dyDescent="0.3"/>
    <row r="1268" s="5" customFormat="1" x14ac:dyDescent="0.3"/>
    <row r="1269" s="5" customFormat="1" x14ac:dyDescent="0.3"/>
    <row r="1270" s="5" customFormat="1" x14ac:dyDescent="0.3"/>
    <row r="1271" s="5" customFormat="1" x14ac:dyDescent="0.3"/>
    <row r="1272" s="5" customFormat="1" x14ac:dyDescent="0.3"/>
    <row r="1273" s="5" customFormat="1" x14ac:dyDescent="0.3"/>
    <row r="1274" s="5" customFormat="1" x14ac:dyDescent="0.3"/>
    <row r="1275" s="5" customFormat="1" x14ac:dyDescent="0.3"/>
    <row r="1276" s="5" customFormat="1" x14ac:dyDescent="0.3"/>
    <row r="1277" s="5" customFormat="1" x14ac:dyDescent="0.3"/>
    <row r="1278" s="5" customFormat="1" x14ac:dyDescent="0.3"/>
    <row r="1279" s="5" customFormat="1" x14ac:dyDescent="0.3"/>
    <row r="1280" s="5" customFormat="1" x14ac:dyDescent="0.3"/>
    <row r="1281" s="5" customFormat="1" x14ac:dyDescent="0.3"/>
    <row r="1282" s="5" customFormat="1" x14ac:dyDescent="0.3"/>
    <row r="1283" s="5" customFormat="1" x14ac:dyDescent="0.3"/>
    <row r="1284" s="5" customFormat="1" x14ac:dyDescent="0.3"/>
    <row r="1285" s="5" customFormat="1" x14ac:dyDescent="0.3"/>
    <row r="1286" s="5" customFormat="1" x14ac:dyDescent="0.3"/>
    <row r="1287" s="5" customFormat="1" x14ac:dyDescent="0.3"/>
    <row r="1288" s="5" customFormat="1" x14ac:dyDescent="0.3"/>
    <row r="1289" s="5" customFormat="1" x14ac:dyDescent="0.3"/>
    <row r="1290" s="5" customFormat="1" x14ac:dyDescent="0.3"/>
    <row r="1291" s="5" customFormat="1" x14ac:dyDescent="0.3"/>
    <row r="1292" s="5" customFormat="1" x14ac:dyDescent="0.3"/>
    <row r="1293" s="5" customFormat="1" x14ac:dyDescent="0.3"/>
    <row r="1294" s="5" customFormat="1" x14ac:dyDescent="0.3"/>
    <row r="1295" s="5" customFormat="1" x14ac:dyDescent="0.3"/>
    <row r="1296" s="5" customFormat="1" x14ac:dyDescent="0.3"/>
    <row r="1297" s="5" customFormat="1" x14ac:dyDescent="0.3"/>
    <row r="1298" s="5" customFormat="1" x14ac:dyDescent="0.3"/>
    <row r="1299" s="5" customFormat="1" x14ac:dyDescent="0.3"/>
    <row r="1300" s="5" customFormat="1" x14ac:dyDescent="0.3"/>
    <row r="1301" s="5" customFormat="1" x14ac:dyDescent="0.3"/>
    <row r="1302" s="5" customFormat="1" x14ac:dyDescent="0.3"/>
    <row r="1303" s="5" customFormat="1" x14ac:dyDescent="0.3"/>
    <row r="1304" s="5" customFormat="1" x14ac:dyDescent="0.3"/>
    <row r="1305" s="5" customFormat="1" x14ac:dyDescent="0.3"/>
    <row r="1306" s="5" customFormat="1" x14ac:dyDescent="0.3"/>
    <row r="1307" s="5" customFormat="1" x14ac:dyDescent="0.3"/>
    <row r="1308" s="5" customFormat="1" x14ac:dyDescent="0.3"/>
    <row r="1309" s="5" customFormat="1" x14ac:dyDescent="0.3"/>
    <row r="1310" s="5" customFormat="1" x14ac:dyDescent="0.3"/>
    <row r="1311" s="5" customFormat="1" x14ac:dyDescent="0.3"/>
    <row r="1312" s="5" customFormat="1" x14ac:dyDescent="0.3"/>
    <row r="1313" s="5" customFormat="1" x14ac:dyDescent="0.3"/>
    <row r="1314" s="5" customFormat="1" x14ac:dyDescent="0.3"/>
    <row r="1315" s="5" customFormat="1" x14ac:dyDescent="0.3"/>
    <row r="1316" s="5" customFormat="1" x14ac:dyDescent="0.3"/>
    <row r="1317" s="5" customFormat="1" x14ac:dyDescent="0.3"/>
    <row r="1318" s="5" customFormat="1" x14ac:dyDescent="0.3"/>
    <row r="1319" s="5" customFormat="1" x14ac:dyDescent="0.3"/>
    <row r="1320" s="5" customFormat="1" x14ac:dyDescent="0.3"/>
    <row r="1321" s="5" customFormat="1" x14ac:dyDescent="0.3"/>
    <row r="1322" s="5" customFormat="1" x14ac:dyDescent="0.3"/>
    <row r="1323" s="5" customFormat="1" x14ac:dyDescent="0.3"/>
    <row r="1324" s="5" customFormat="1" x14ac:dyDescent="0.3"/>
    <row r="1325" s="5" customFormat="1" x14ac:dyDescent="0.3"/>
    <row r="1326" s="5" customFormat="1" x14ac:dyDescent="0.3"/>
    <row r="1327" s="5" customFormat="1" x14ac:dyDescent="0.3"/>
    <row r="1328" s="5" customFormat="1" x14ac:dyDescent="0.3"/>
    <row r="1329" s="5" customFormat="1" x14ac:dyDescent="0.3"/>
    <row r="1330" s="5" customFormat="1" x14ac:dyDescent="0.3"/>
    <row r="1331" s="5" customFormat="1" x14ac:dyDescent="0.3"/>
    <row r="1332" s="5" customFormat="1" x14ac:dyDescent="0.3"/>
    <row r="1333" s="5" customFormat="1" x14ac:dyDescent="0.3"/>
    <row r="1334" s="5" customFormat="1" x14ac:dyDescent="0.3"/>
    <row r="1335" s="5" customFormat="1" x14ac:dyDescent="0.3"/>
    <row r="1336" s="5" customFormat="1" x14ac:dyDescent="0.3"/>
    <row r="1337" s="5" customFormat="1" x14ac:dyDescent="0.3"/>
    <row r="1338" s="5" customFormat="1" x14ac:dyDescent="0.3"/>
    <row r="1339" s="5" customFormat="1" x14ac:dyDescent="0.3"/>
    <row r="1340" s="5" customFormat="1" x14ac:dyDescent="0.3"/>
    <row r="1341" s="5" customFormat="1" x14ac:dyDescent="0.3"/>
    <row r="1342" s="5" customFormat="1" x14ac:dyDescent="0.3"/>
    <row r="1343" s="5" customFormat="1" x14ac:dyDescent="0.3"/>
    <row r="1344" s="5" customFormat="1" x14ac:dyDescent="0.3"/>
    <row r="1345" s="5" customFormat="1" x14ac:dyDescent="0.3"/>
    <row r="1346" s="5" customFormat="1" x14ac:dyDescent="0.3"/>
    <row r="1347" s="5" customFormat="1" x14ac:dyDescent="0.3"/>
    <row r="1348" s="5" customFormat="1" x14ac:dyDescent="0.3"/>
    <row r="1349" s="5" customFormat="1" x14ac:dyDescent="0.3"/>
    <row r="1350" s="5" customFormat="1" x14ac:dyDescent="0.3"/>
    <row r="1351" s="5" customFormat="1" x14ac:dyDescent="0.3"/>
    <row r="1352" s="5" customFormat="1" x14ac:dyDescent="0.3"/>
    <row r="1353" s="5" customFormat="1" x14ac:dyDescent="0.3"/>
    <row r="1354" s="5" customFormat="1" x14ac:dyDescent="0.3"/>
  </sheetData>
  <dataConsolidate/>
  <mergeCells count="2">
    <mergeCell ref="B3:K3"/>
    <mergeCell ref="C30:F30"/>
  </mergeCells>
  <conditionalFormatting sqref="C10:C11">
    <cfRule type="expression" dxfId="54" priority="3">
      <formula>E10&gt;0</formula>
    </cfRule>
  </conditionalFormatting>
  <conditionalFormatting sqref="C50:C52">
    <cfRule type="expression" dxfId="53" priority="2">
      <formula>C50&lt;&gt;0</formula>
    </cfRule>
  </conditionalFormatting>
  <conditionalFormatting sqref="C57:C60">
    <cfRule type="expression" dxfId="52" priority="1">
      <formula>C57&lt;&gt;0</formula>
    </cfRule>
  </conditionalFormatting>
  <conditionalFormatting sqref="F41:F44">
    <cfRule type="expression" dxfId="51" priority="4">
      <formula>+$C$18="SI"</formula>
    </cfRule>
  </conditionalFormatting>
  <dataValidations count="2">
    <dataValidation type="list" allowBlank="1" showInputMessage="1" showErrorMessage="1" sqref="C18" xr:uid="{00000000-0002-0000-0900-000000000000}">
      <formula1>"SI,NO"</formula1>
    </dataValidation>
    <dataValidation allowBlank="1" showInputMessage="1" showErrorMessage="1" prompt="ATTENZIONE: compilare anche cella C57 relativa alle poste rettificative totali &quot;PR&quot;" sqref="C58:C60" xr:uid="{00000000-0002-0000-0900-000001000000}"/>
  </dataValidations>
  <pageMargins left="0.70866141732283472" right="0.70866141732283472" top="0.74803149606299213" bottom="0.74803149606299213" header="0.31496062992125984" footer="0.31496062992125984"/>
  <pageSetup paperSize="9" fitToHeight="99"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c9fea30-0833-4728-9149-3ae732ea5a9a" xsi:nil="true"/>
    <lcf76f155ced4ddcb4097134ff3c332f xmlns="29f4e0d9-cdc5-45fb-88e6-89a617e116b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0A9A9F0335A654F8F7A755DCCB092AE" ma:contentTypeVersion="16" ma:contentTypeDescription="Creare un nuovo documento." ma:contentTypeScope="" ma:versionID="b1086ce44f3aef43cbb4cb9f9cefa400">
  <xsd:schema xmlns:xsd="http://www.w3.org/2001/XMLSchema" xmlns:xs="http://www.w3.org/2001/XMLSchema" xmlns:p="http://schemas.microsoft.com/office/2006/metadata/properties" xmlns:ns2="29f4e0d9-cdc5-45fb-88e6-89a617e116b2" xmlns:ns3="fc9fea30-0833-4728-9149-3ae732ea5a9a" targetNamespace="http://schemas.microsoft.com/office/2006/metadata/properties" ma:root="true" ma:fieldsID="f3f1364f6d25c7037ae822c0c01127c4" ns2:_="" ns3:_="">
    <xsd:import namespace="29f4e0d9-cdc5-45fb-88e6-89a617e116b2"/>
    <xsd:import namespace="fc9fea30-0833-4728-9149-3ae732ea5a9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f4e0d9-cdc5-45fb-88e6-89a617e116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dc5d1ba1-a756-427b-9b41-1764b903a1e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c9fea30-0833-4728-9149-3ae732ea5a9a" elementFormDefault="qualified">
    <xsd:import namespace="http://schemas.microsoft.com/office/2006/documentManagement/types"/>
    <xsd:import namespace="http://schemas.microsoft.com/office/infopath/2007/PartnerControls"/>
    <xsd:element name="SharedWithUsers" ma:index="19"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8bd8e64e-0607-4665-bbfe-c78df0b2b8bd}" ma:internalName="TaxCatchAll" ma:showField="CatchAllData" ma:web="fc9fea30-0833-4728-9149-3ae732ea5a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0AE9BB-7EAF-4A80-9121-661A07BAEB6F}">
  <ds:schemaRefs>
    <ds:schemaRef ds:uri="http://schemas.microsoft.com/office/infopath/2007/PartnerControls"/>
    <ds:schemaRef ds:uri="http://purl.org/dc/elements/1.1/"/>
    <ds:schemaRef ds:uri="http://purl.org/dc/terms/"/>
    <ds:schemaRef ds:uri="http://purl.org/dc/dcmitype/"/>
    <ds:schemaRef ds:uri="http://schemas.openxmlformats.org/package/2006/metadata/core-properties"/>
    <ds:schemaRef ds:uri="http://schemas.microsoft.com/office/2006/metadata/properties"/>
    <ds:schemaRef ds:uri="http://schemas.microsoft.com/office/2006/documentManagement/types"/>
    <ds:schemaRef ds:uri="fc9fea30-0833-4728-9149-3ae732ea5a9a"/>
    <ds:schemaRef ds:uri="29f4e0d9-cdc5-45fb-88e6-89a617e116b2"/>
    <ds:schemaRef ds:uri="http://www.w3.org/XML/1998/namespace"/>
  </ds:schemaRefs>
</ds:datastoreItem>
</file>

<file path=customXml/itemProps2.xml><?xml version="1.0" encoding="utf-8"?>
<ds:datastoreItem xmlns:ds="http://schemas.openxmlformats.org/officeDocument/2006/customXml" ds:itemID="{42F3BCB7-463C-4EEA-907A-64CFDCB63C17}">
  <ds:schemaRefs>
    <ds:schemaRef ds:uri="http://schemas.microsoft.com/sharepoint/v3/contenttype/forms"/>
  </ds:schemaRefs>
</ds:datastoreItem>
</file>

<file path=customXml/itemProps3.xml><?xml version="1.0" encoding="utf-8"?>
<ds:datastoreItem xmlns:ds="http://schemas.openxmlformats.org/officeDocument/2006/customXml" ds:itemID="{12DB52CC-59B3-46BF-B7DF-05B964ACD4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f4e0d9-cdc5-45fb-88e6-89a617e116b2"/>
    <ds:schemaRef ds:uri="fc9fea30-0833-4728-9149-3ae732ea5a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29</vt:i4>
      </vt:variant>
      <vt:variant>
        <vt:lpstr>Intervalli denominati</vt:lpstr>
      </vt:variant>
      <vt:variant>
        <vt:i4>5</vt:i4>
      </vt:variant>
    </vt:vector>
  </HeadingPairs>
  <TitlesOfParts>
    <vt:vector size="34" baseType="lpstr">
      <vt:lpstr>Menu</vt:lpstr>
      <vt:lpstr>FOGLIO LAVORO</vt:lpstr>
      <vt:lpstr>Info</vt:lpstr>
      <vt:lpstr>IN_Par_22</vt:lpstr>
      <vt:lpstr>IN_Par_23-24-25</vt:lpstr>
      <vt:lpstr>IN_BIL_Gest_20</vt:lpstr>
      <vt:lpstr>IN_BIL_Gest_21</vt:lpstr>
      <vt:lpstr>RicaviCosti_2022</vt:lpstr>
      <vt:lpstr>IN_BIL_Com_22</vt:lpstr>
      <vt:lpstr>IN_Cespiti_20</vt:lpstr>
      <vt:lpstr>RicaviCosti_2023</vt:lpstr>
      <vt:lpstr>IN_Cespiti_21-22-23</vt:lpstr>
      <vt:lpstr>IN_LIC_20</vt:lpstr>
      <vt:lpstr>IN_LIC_21-22-23</vt:lpstr>
      <vt:lpstr>IVA_Ind._2021</vt:lpstr>
      <vt:lpstr>RC_Costi2022</vt:lpstr>
      <vt:lpstr>RC_Ricavi2022</vt:lpstr>
      <vt:lpstr>Raccolta_differenziata</vt:lpstr>
      <vt:lpstr>RC_Ricavi2023</vt:lpstr>
      <vt:lpstr>IN_COexp-RC-T</vt:lpstr>
      <vt:lpstr>Set info schema I</vt:lpstr>
      <vt:lpstr>IN_Detr 4.6 del_363</vt:lpstr>
      <vt:lpstr>IN_Rimd</vt:lpstr>
      <vt:lpstr>CK_22</vt:lpstr>
      <vt:lpstr>CK_23-24-25</vt:lpstr>
      <vt:lpstr>T_ante_detr.4.6</vt:lpstr>
      <vt:lpstr>T_post_detr.4.6</vt:lpstr>
      <vt:lpstr>PEF</vt:lpstr>
      <vt:lpstr>Tabelle</vt:lpstr>
      <vt:lpstr>COMUNE_NOME</vt:lpstr>
      <vt:lpstr>Gestori</vt:lpstr>
      <vt:lpstr>list_Macroclassi</vt:lpstr>
      <vt:lpstr>Macroclassi_ACC</vt:lpstr>
      <vt:lpstr>Macroclassi_no_ACC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Caputo Alessia</dc:creator>
  <cp:keywords/>
  <dc:description/>
  <cp:lastModifiedBy>Alessandro Bazzani</cp:lastModifiedBy>
  <cp:revision/>
  <cp:lastPrinted>2023-01-30T16:07:31Z</cp:lastPrinted>
  <dcterms:created xsi:type="dcterms:W3CDTF">2015-06-05T18:17:20Z</dcterms:created>
  <dcterms:modified xsi:type="dcterms:W3CDTF">2023-08-31T10:01:44Z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0x01010060A9A9F0335A654F8F7A755DCCB092AE</vt:lpwstr>
  </property>
  <property fmtid="{D5CDD505-2E9C-101B-9397-08002B2CF9AE}" pid="3" name="MediaServiceImageTags">
    <vt:lpwstr/>
  </property>
</Properties>
</file>