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comments1.xml" ContentType="application/vnd.openxmlformats-officedocument.spreadsheetml.comments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Questa_cartella_di_lavoro" hidePivotFieldList="1"/>
  <xr:revisionPtr revIDLastSave="0" documentId="13_ncr:1_{3AC8B364-E6E1-4CE7-A903-0FE630CA757A}" xr6:coauthVersionLast="47" xr6:coauthVersionMax="47" xr10:uidLastSave="{00000000-0000-0000-0000-000000000000}"/>
  <workbookProtection workbookAlgorithmName="SHA-512" workbookHashValue="aGylA3cc23GoVcTBxy+QgHvQKUMTv8L52DqL16NydGAK7hiwc4yKVrENjmUxqtKDG3ycoaEI1bd088o7ru7UcA==" workbookSaltValue="Qs5uMKdmMY+gLhplUJS3+Q==" workbookSpinCount="100000" lockStructure="1"/>
  <bookViews>
    <workbookView xWindow="-120" yWindow="-120" windowWidth="20730" windowHeight="11040" tabRatio="871" xr2:uid="{00000000-000D-0000-FFFF-FFFF00000000}"/>
  </bookViews>
  <sheets>
    <sheet name="DOMANDA_BANDO" sheetId="1" r:id="rId1"/>
    <sheet name="Quadro_Economico" sheetId="2" r:id="rId2"/>
    <sheet name="Convalida" sheetId="4" state="hidden" r:id="rId3"/>
    <sheet name="Convalida Costi" sheetId="5" state="hidden" r:id="rId4"/>
    <sheet name="Calcolo della % del Contributo" sheetId="9" state="hidden" r:id="rId5"/>
    <sheet name="RD medio" sheetId="8" state="hidden" r:id="rId6"/>
    <sheet name="Elenco comuni montagna" sheetId="6" state="hidden" r:id="rId7"/>
    <sheet name="Verifica_Plastic_Free" sheetId="10" state="hidden" r:id="rId8"/>
    <sheet name="RER (PG_6240-2025)" sheetId="12" state="hidden" r:id="rId9"/>
    <sheet name="DB_PEF_2025 con ALEA diviso" sheetId="13" state="hidden" r:id="rId10"/>
    <sheet name="stampa iTAP sito" sheetId="14" state="hidden" r:id="rId11"/>
  </sheets>
  <definedNames>
    <definedName name="_xlnm._FilterDatabase" localSheetId="9" hidden="1">'DB_PEF_2025 con ALEA diviso'!$A$37:$AK$169</definedName>
    <definedName name="_xlnm._FilterDatabase" localSheetId="8" hidden="1">'RER (PG_6240-2025)'!$A$2:$P$334</definedName>
    <definedName name="_Hlk176878062" localSheetId="2">Convalida!#REF!</definedName>
    <definedName name="_Hlk4066889" localSheetId="0">DOMANDA_BANDO!$B$1</definedName>
    <definedName name="_Hlk4066890" localSheetId="0">DOMANDA_BANDO!$B$1</definedName>
    <definedName name="altri_contributi">DOMANDA_BANDO!#REF!</definedName>
    <definedName name="ammontare_complessivo">DOMANDA_BANDO!$D$61</definedName>
    <definedName name="_xlnm.Print_Area" localSheetId="0">DOMANDA_BANDO!$A$1:$E$93</definedName>
    <definedName name="Comune_1">DOMANDA_BANDO!$C$7</definedName>
    <definedName name="Comune_2">DOMANDA_BANDO!$C$24</definedName>
    <definedName name="Comune_3">DOMANDA_BANDO!$C$25</definedName>
    <definedName name="Comune_4">DOMANDA_BANDO!$C$26</definedName>
    <definedName name="Comune_5">DOMANDA_BANDO!$C$27</definedName>
    <definedName name="Comune_6">DOMANDA_BANDO!$C$28</definedName>
    <definedName name="COmune_7">DOMANDA_BANDO!$C$29</definedName>
    <definedName name="ente_cf">DOMANDA_BANDO!$C$8</definedName>
    <definedName name="ente_indirizzo">DOMANDA_BANDO!$C$9</definedName>
    <definedName name="ente_nome">DOMANDA_BANDO!$C$7</definedName>
    <definedName name="ente_pec">DOMANDA_BANDO!$C$10</definedName>
    <definedName name="leg_rap_cf">DOMANDA_BANDO!$C$16</definedName>
    <definedName name="leg_rap_cognome">DOMANDA_BANDO!$C$13</definedName>
    <definedName name="leg_rap_nome">DOMANDA_BANDO!$C$14</definedName>
    <definedName name="leg_rap_ruolo">DOMANDA_BANDO!$C$15</definedName>
    <definedName name="prog_cup">DOMANDA_BANDO!$C$36</definedName>
    <definedName name="prog_descrizione">DOMANDA_BANDO!$C$42</definedName>
    <definedName name="prog_luogo">DOMANDA_BANDO!$C$43</definedName>
    <definedName name="prog_nr_comuni">DOMANDA_BANDO!$C$39</definedName>
    <definedName name="prog_periodo">DOMANDA_BANDO!$C$44</definedName>
    <definedName name="prog_tipologia">DOMANDA_BANDO!$C$38</definedName>
    <definedName name="prog_titolo">DOMANDA_BANDO!$C$37</definedName>
    <definedName name="ref_cognome">DOMANDA_BANDO!$C$19</definedName>
    <definedName name="ref_email">DOMANDA_BANDO!$C$22</definedName>
    <definedName name="ref_nome">DOMANDA_BANDO!$C$20</definedName>
    <definedName name="ref_tel">DOMANDA_BANDO!$C$21</definedName>
  </definedNames>
  <calcPr calcId="191029"/>
</workbook>
</file>

<file path=xl/calcChain.xml><?xml version="1.0" encoding="utf-8"?>
<calcChain xmlns="http://schemas.openxmlformats.org/spreadsheetml/2006/main">
  <c r="B83" i="1" l="1"/>
  <c r="B82" i="1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D49" i="1" l="1"/>
  <c r="D47" i="1"/>
  <c r="D46" i="1"/>
  <c r="D45" i="1"/>
  <c r="D44" i="1"/>
  <c r="D43" i="1"/>
  <c r="D42" i="1"/>
  <c r="D38" i="1"/>
  <c r="D37" i="1"/>
  <c r="D36" i="1"/>
  <c r="B16" i="5" l="1"/>
  <c r="B15" i="5"/>
  <c r="B14" i="5"/>
  <c r="B13" i="5"/>
  <c r="B12" i="5"/>
  <c r="B11" i="5"/>
  <c r="C38" i="2" l="1"/>
  <c r="D62" i="1" s="1"/>
  <c r="F12" i="5" l="1"/>
  <c r="A2" i="14"/>
  <c r="B2" i="14"/>
  <c r="A3" i="14"/>
  <c r="B3" i="14"/>
  <c r="A4" i="14"/>
  <c r="B4" i="14"/>
  <c r="A5" i="14"/>
  <c r="B5" i="14"/>
  <c r="A6" i="14"/>
  <c r="B6" i="14"/>
  <c r="A7" i="14"/>
  <c r="B7" i="14"/>
  <c r="A8" i="14"/>
  <c r="B8" i="14"/>
  <c r="A9" i="14"/>
  <c r="B9" i="14"/>
  <c r="A10" i="14"/>
  <c r="B10" i="14"/>
  <c r="A11" i="14"/>
  <c r="B11" i="14"/>
  <c r="A12" i="14"/>
  <c r="B12" i="14"/>
  <c r="A13" i="14"/>
  <c r="B13" i="14"/>
  <c r="A14" i="14"/>
  <c r="B14" i="14"/>
  <c r="A15" i="14"/>
  <c r="B15" i="14"/>
  <c r="A16" i="14"/>
  <c r="B16" i="14"/>
  <c r="A17" i="14"/>
  <c r="B17" i="14"/>
  <c r="A18" i="14"/>
  <c r="B18" i="14"/>
  <c r="A19" i="14"/>
  <c r="B19" i="14"/>
  <c r="A20" i="14"/>
  <c r="B20" i="14"/>
  <c r="A21" i="14"/>
  <c r="B21" i="14"/>
  <c r="A22" i="14"/>
  <c r="B22" i="14"/>
  <c r="A23" i="14"/>
  <c r="B23" i="14"/>
  <c r="A24" i="14"/>
  <c r="B24" i="14"/>
  <c r="A25" i="14"/>
  <c r="B25" i="14"/>
  <c r="A26" i="14"/>
  <c r="B26" i="14"/>
  <c r="A27" i="14"/>
  <c r="B27" i="14"/>
  <c r="A28" i="14"/>
  <c r="B28" i="14"/>
  <c r="A29" i="14"/>
  <c r="B29" i="14"/>
  <c r="A30" i="14"/>
  <c r="B30" i="14"/>
  <c r="A31" i="14"/>
  <c r="B31" i="14"/>
  <c r="A32" i="14"/>
  <c r="B32" i="14"/>
  <c r="A33" i="14"/>
  <c r="B33" i="14"/>
  <c r="A34" i="14"/>
  <c r="B34" i="14"/>
  <c r="A35" i="14"/>
  <c r="B35" i="14"/>
  <c r="A36" i="14"/>
  <c r="B36" i="14"/>
  <c r="A37" i="14"/>
  <c r="B37" i="14"/>
  <c r="A38" i="14"/>
  <c r="B38" i="14"/>
  <c r="A39" i="14"/>
  <c r="B39" i="14"/>
  <c r="A40" i="14"/>
  <c r="B40" i="14"/>
  <c r="A41" i="14"/>
  <c r="B41" i="14"/>
  <c r="A42" i="14"/>
  <c r="B42" i="14"/>
  <c r="A43" i="14"/>
  <c r="B43" i="14"/>
  <c r="A44" i="14"/>
  <c r="B44" i="14"/>
  <c r="A45" i="14"/>
  <c r="B45" i="14"/>
  <c r="A46" i="14"/>
  <c r="B46" i="14"/>
  <c r="A47" i="14"/>
  <c r="B47" i="14"/>
  <c r="A48" i="14"/>
  <c r="B48" i="14"/>
  <c r="A49" i="14"/>
  <c r="B49" i="14"/>
  <c r="A50" i="14"/>
  <c r="B50" i="14"/>
  <c r="A51" i="14"/>
  <c r="B51" i="14"/>
  <c r="A52" i="14"/>
  <c r="B52" i="14"/>
  <c r="A53" i="14"/>
  <c r="B53" i="14"/>
  <c r="A54" i="14"/>
  <c r="B54" i="14"/>
  <c r="A55" i="14"/>
  <c r="B55" i="14"/>
  <c r="A56" i="14"/>
  <c r="B56" i="14"/>
  <c r="A57" i="14"/>
  <c r="B57" i="14"/>
  <c r="A58" i="14"/>
  <c r="B58" i="14"/>
  <c r="A59" i="14"/>
  <c r="B59" i="14"/>
  <c r="A60" i="14"/>
  <c r="B60" i="14"/>
  <c r="A61" i="14"/>
  <c r="B61" i="14"/>
  <c r="A62" i="14"/>
  <c r="B62" i="14"/>
  <c r="A63" i="14"/>
  <c r="B63" i="14"/>
  <c r="A64" i="14"/>
  <c r="B64" i="14"/>
  <c r="A65" i="14"/>
  <c r="B65" i="14"/>
  <c r="A66" i="14"/>
  <c r="B66" i="14"/>
  <c r="A67" i="14"/>
  <c r="B67" i="14"/>
  <c r="A68" i="14"/>
  <c r="B68" i="14"/>
  <c r="A69" i="14"/>
  <c r="B69" i="14"/>
  <c r="A70" i="14"/>
  <c r="B70" i="14"/>
  <c r="A71" i="14"/>
  <c r="B71" i="14"/>
  <c r="A72" i="14"/>
  <c r="B72" i="14"/>
  <c r="A73" i="14"/>
  <c r="B73" i="14"/>
  <c r="A74" i="14"/>
  <c r="B74" i="14"/>
  <c r="A75" i="14"/>
  <c r="B75" i="14"/>
  <c r="A76" i="14"/>
  <c r="B76" i="14"/>
  <c r="A77" i="14"/>
  <c r="B77" i="14"/>
  <c r="A78" i="14"/>
  <c r="B78" i="14"/>
  <c r="A79" i="14"/>
  <c r="B79" i="14"/>
  <c r="A80" i="14"/>
  <c r="B80" i="14"/>
  <c r="A81" i="14"/>
  <c r="B81" i="14"/>
  <c r="A82" i="14"/>
  <c r="B82" i="14"/>
  <c r="A83" i="14"/>
  <c r="B83" i="14"/>
  <c r="A84" i="14"/>
  <c r="B84" i="14"/>
  <c r="A85" i="14"/>
  <c r="B85" i="14"/>
  <c r="A86" i="14"/>
  <c r="B86" i="14"/>
  <c r="A87" i="14"/>
  <c r="B87" i="14"/>
  <c r="A88" i="14"/>
  <c r="B88" i="14"/>
  <c r="A89" i="14"/>
  <c r="B89" i="14"/>
  <c r="A90" i="14"/>
  <c r="B90" i="14"/>
  <c r="A91" i="14"/>
  <c r="B91" i="14"/>
  <c r="A92" i="14"/>
  <c r="B92" i="14"/>
  <c r="A93" i="14"/>
  <c r="B93" i="14"/>
  <c r="A94" i="14"/>
  <c r="B94" i="14"/>
  <c r="A95" i="14"/>
  <c r="B95" i="14"/>
  <c r="A96" i="14"/>
  <c r="B96" i="14"/>
  <c r="A97" i="14"/>
  <c r="B97" i="14"/>
  <c r="A98" i="14"/>
  <c r="B98" i="14"/>
  <c r="A99" i="14"/>
  <c r="B99" i="14"/>
  <c r="A100" i="14"/>
  <c r="B100" i="14"/>
  <c r="A101" i="14"/>
  <c r="B101" i="14"/>
  <c r="A102" i="14"/>
  <c r="B102" i="14"/>
  <c r="A103" i="14"/>
  <c r="B103" i="14"/>
  <c r="A104" i="14"/>
  <c r="B104" i="14"/>
  <c r="A105" i="14"/>
  <c r="B105" i="14"/>
  <c r="A106" i="14"/>
  <c r="B106" i="14"/>
  <c r="A107" i="14"/>
  <c r="B107" i="14"/>
  <c r="A108" i="14"/>
  <c r="B108" i="14"/>
  <c r="A109" i="14"/>
  <c r="B109" i="14"/>
  <c r="A110" i="14"/>
  <c r="B110" i="14"/>
  <c r="A111" i="14"/>
  <c r="B111" i="14"/>
  <c r="A112" i="14"/>
  <c r="B112" i="14"/>
  <c r="A113" i="14"/>
  <c r="B113" i="14"/>
  <c r="A114" i="14"/>
  <c r="B114" i="14"/>
  <c r="A115" i="14"/>
  <c r="B115" i="14"/>
  <c r="A116" i="14"/>
  <c r="B116" i="14"/>
  <c r="A117" i="14"/>
  <c r="B117" i="14"/>
  <c r="A118" i="14"/>
  <c r="B118" i="14"/>
  <c r="A119" i="14"/>
  <c r="B119" i="14"/>
  <c r="A120" i="14"/>
  <c r="B120" i="14"/>
  <c r="A121" i="14"/>
  <c r="B121" i="14"/>
  <c r="A122" i="14"/>
  <c r="B122" i="14"/>
  <c r="A123" i="14"/>
  <c r="B123" i="14"/>
  <c r="A124" i="14"/>
  <c r="B124" i="14"/>
  <c r="A125" i="14"/>
  <c r="B125" i="14"/>
  <c r="A126" i="14"/>
  <c r="B126" i="14"/>
  <c r="A127" i="14"/>
  <c r="B127" i="14"/>
  <c r="A128" i="14"/>
  <c r="B128" i="14"/>
  <c r="G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D2" i="6"/>
  <c r="D2" i="14" s="1"/>
  <c r="D3" i="6"/>
  <c r="D3" i="14" s="1"/>
  <c r="D4" i="6"/>
  <c r="D4" i="14" s="1"/>
  <c r="D5" i="6"/>
  <c r="D5" i="14" s="1"/>
  <c r="D6" i="6"/>
  <c r="D6" i="14" s="1"/>
  <c r="D7" i="6"/>
  <c r="D7" i="14" s="1"/>
  <c r="D8" i="6"/>
  <c r="D8" i="14" s="1"/>
  <c r="D9" i="6"/>
  <c r="D9" i="14" s="1"/>
  <c r="D10" i="6"/>
  <c r="D10" i="14" s="1"/>
  <c r="D11" i="6"/>
  <c r="D11" i="14" s="1"/>
  <c r="D12" i="6"/>
  <c r="D12" i="14" s="1"/>
  <c r="D13" i="6"/>
  <c r="D13" i="14" s="1"/>
  <c r="D14" i="6"/>
  <c r="D14" i="14" s="1"/>
  <c r="D15" i="6"/>
  <c r="D15" i="14" s="1"/>
  <c r="D16" i="6"/>
  <c r="D16" i="14" s="1"/>
  <c r="D17" i="6"/>
  <c r="D17" i="14" s="1"/>
  <c r="D18" i="6"/>
  <c r="D18" i="14" s="1"/>
  <c r="D19" i="6"/>
  <c r="D19" i="14" s="1"/>
  <c r="D20" i="6"/>
  <c r="D20" i="14" s="1"/>
  <c r="D21" i="6"/>
  <c r="D21" i="14" s="1"/>
  <c r="D22" i="6"/>
  <c r="D22" i="14" s="1"/>
  <c r="D23" i="6"/>
  <c r="D23" i="14" s="1"/>
  <c r="D24" i="6"/>
  <c r="D24" i="14" s="1"/>
  <c r="D25" i="6"/>
  <c r="D25" i="14" s="1"/>
  <c r="D26" i="6"/>
  <c r="D26" i="14" s="1"/>
  <c r="D27" i="6"/>
  <c r="D27" i="14" s="1"/>
  <c r="D28" i="6"/>
  <c r="D28" i="14" s="1"/>
  <c r="D29" i="6"/>
  <c r="D29" i="14" s="1"/>
  <c r="D30" i="6"/>
  <c r="D30" i="14" s="1"/>
  <c r="D31" i="6"/>
  <c r="D31" i="14" s="1"/>
  <c r="D32" i="6"/>
  <c r="D32" i="14" s="1"/>
  <c r="D33" i="6"/>
  <c r="D33" i="14" s="1"/>
  <c r="D34" i="6"/>
  <c r="D34" i="14" s="1"/>
  <c r="D35" i="6"/>
  <c r="D35" i="14" s="1"/>
  <c r="D36" i="6"/>
  <c r="D36" i="14" s="1"/>
  <c r="D37" i="6"/>
  <c r="D37" i="14" s="1"/>
  <c r="D38" i="6"/>
  <c r="D38" i="14" s="1"/>
  <c r="D39" i="6"/>
  <c r="D39" i="14" s="1"/>
  <c r="D40" i="6"/>
  <c r="D40" i="14" s="1"/>
  <c r="D41" i="6"/>
  <c r="D41" i="14" s="1"/>
  <c r="D42" i="6"/>
  <c r="D42" i="14" s="1"/>
  <c r="D43" i="6"/>
  <c r="D43" i="14" s="1"/>
  <c r="D44" i="6"/>
  <c r="D44" i="14" s="1"/>
  <c r="D45" i="6"/>
  <c r="D45" i="14" s="1"/>
  <c r="D46" i="6"/>
  <c r="D46" i="14" s="1"/>
  <c r="D47" i="6"/>
  <c r="D47" i="14" s="1"/>
  <c r="D48" i="6"/>
  <c r="D48" i="14" s="1"/>
  <c r="D49" i="6"/>
  <c r="D49" i="14" s="1"/>
  <c r="D50" i="6"/>
  <c r="D50" i="14" s="1"/>
  <c r="D51" i="6"/>
  <c r="D51" i="14" s="1"/>
  <c r="D52" i="6"/>
  <c r="D52" i="14" s="1"/>
  <c r="D53" i="6"/>
  <c r="D53" i="14" s="1"/>
  <c r="D54" i="6"/>
  <c r="D54" i="14" s="1"/>
  <c r="D55" i="6"/>
  <c r="D55" i="14" s="1"/>
  <c r="D56" i="6"/>
  <c r="D56" i="14" s="1"/>
  <c r="D57" i="6"/>
  <c r="D57" i="14" s="1"/>
  <c r="D58" i="6"/>
  <c r="D58" i="14" s="1"/>
  <c r="D59" i="6"/>
  <c r="D59" i="14" s="1"/>
  <c r="D60" i="6"/>
  <c r="D60" i="14" s="1"/>
  <c r="D61" i="6"/>
  <c r="D61" i="14" s="1"/>
  <c r="D62" i="6"/>
  <c r="D62" i="14" s="1"/>
  <c r="D63" i="6"/>
  <c r="D63" i="14" s="1"/>
  <c r="D64" i="6"/>
  <c r="D64" i="14" s="1"/>
  <c r="D65" i="6"/>
  <c r="D65" i="14" s="1"/>
  <c r="D66" i="6"/>
  <c r="D66" i="14" s="1"/>
  <c r="D67" i="6"/>
  <c r="D67" i="14" s="1"/>
  <c r="D68" i="6"/>
  <c r="D68" i="14" s="1"/>
  <c r="D69" i="6"/>
  <c r="D69" i="14" s="1"/>
  <c r="D70" i="6"/>
  <c r="D70" i="14" s="1"/>
  <c r="D71" i="6"/>
  <c r="D71" i="14" s="1"/>
  <c r="D72" i="6"/>
  <c r="D72" i="14" s="1"/>
  <c r="D73" i="6"/>
  <c r="D73" i="14" s="1"/>
  <c r="D74" i="6"/>
  <c r="D74" i="14" s="1"/>
  <c r="D75" i="6"/>
  <c r="D75" i="14" s="1"/>
  <c r="D76" i="6"/>
  <c r="D76" i="14" s="1"/>
  <c r="D77" i="6"/>
  <c r="D77" i="14" s="1"/>
  <c r="D78" i="6"/>
  <c r="D78" i="14" s="1"/>
  <c r="D79" i="6"/>
  <c r="D79" i="14" s="1"/>
  <c r="D80" i="6"/>
  <c r="D80" i="14" s="1"/>
  <c r="D81" i="6"/>
  <c r="D81" i="14" s="1"/>
  <c r="D82" i="6"/>
  <c r="D82" i="14" s="1"/>
  <c r="D83" i="6"/>
  <c r="D83" i="14" s="1"/>
  <c r="D84" i="6"/>
  <c r="D84" i="14" s="1"/>
  <c r="D85" i="6"/>
  <c r="D85" i="14" s="1"/>
  <c r="D86" i="6"/>
  <c r="D86" i="14" s="1"/>
  <c r="D87" i="6"/>
  <c r="D87" i="14" s="1"/>
  <c r="D88" i="6"/>
  <c r="D88" i="14" s="1"/>
  <c r="D89" i="6"/>
  <c r="D89" i="14" s="1"/>
  <c r="D90" i="6"/>
  <c r="D90" i="14" s="1"/>
  <c r="D91" i="6"/>
  <c r="D91" i="14" s="1"/>
  <c r="D92" i="6"/>
  <c r="D92" i="14" s="1"/>
  <c r="D93" i="6"/>
  <c r="D93" i="14" s="1"/>
  <c r="D94" i="6"/>
  <c r="D94" i="14" s="1"/>
  <c r="D95" i="6"/>
  <c r="D95" i="14" s="1"/>
  <c r="D96" i="6"/>
  <c r="D96" i="14" s="1"/>
  <c r="D97" i="6"/>
  <c r="D97" i="14" s="1"/>
  <c r="D98" i="6"/>
  <c r="D98" i="14" s="1"/>
  <c r="D99" i="6"/>
  <c r="D99" i="14" s="1"/>
  <c r="D100" i="6"/>
  <c r="D100" i="14" s="1"/>
  <c r="D101" i="6"/>
  <c r="D101" i="14" s="1"/>
  <c r="D102" i="6"/>
  <c r="D102" i="14" s="1"/>
  <c r="D103" i="6"/>
  <c r="D103" i="14" s="1"/>
  <c r="D104" i="6"/>
  <c r="D104" i="14" s="1"/>
  <c r="D105" i="6"/>
  <c r="D105" i="14" s="1"/>
  <c r="D106" i="6"/>
  <c r="D106" i="14" s="1"/>
  <c r="D107" i="6"/>
  <c r="D107" i="14" s="1"/>
  <c r="D108" i="6"/>
  <c r="D108" i="14" s="1"/>
  <c r="D109" i="6"/>
  <c r="D109" i="14" s="1"/>
  <c r="D110" i="6"/>
  <c r="D110" i="14" s="1"/>
  <c r="D111" i="6"/>
  <c r="D111" i="14" s="1"/>
  <c r="D112" i="6"/>
  <c r="D112" i="14" s="1"/>
  <c r="D113" i="6"/>
  <c r="D113" i="14" s="1"/>
  <c r="D114" i="6"/>
  <c r="D114" i="14" s="1"/>
  <c r="D115" i="6"/>
  <c r="D115" i="14" s="1"/>
  <c r="D116" i="6"/>
  <c r="D116" i="14" s="1"/>
  <c r="D117" i="6"/>
  <c r="D117" i="14" s="1"/>
  <c r="D118" i="6"/>
  <c r="D118" i="14" s="1"/>
  <c r="D119" i="6"/>
  <c r="D119" i="14" s="1"/>
  <c r="D120" i="6"/>
  <c r="D120" i="14" s="1"/>
  <c r="D121" i="6"/>
  <c r="D121" i="14" s="1"/>
  <c r="D122" i="6"/>
  <c r="D122" i="14" s="1"/>
  <c r="D123" i="6"/>
  <c r="D123" i="14" s="1"/>
  <c r="D124" i="6"/>
  <c r="D124" i="14" s="1"/>
  <c r="D125" i="6"/>
  <c r="D125" i="14" s="1"/>
  <c r="D126" i="6"/>
  <c r="D126" i="14" s="1"/>
  <c r="D127" i="6"/>
  <c r="D127" i="14" s="1"/>
  <c r="D128" i="6"/>
  <c r="D128" i="14" s="1"/>
  <c r="C2" i="6"/>
  <c r="C2" i="14" s="1"/>
  <c r="C3" i="6"/>
  <c r="C3" i="14" s="1"/>
  <c r="C4" i="6"/>
  <c r="C4" i="14" s="1"/>
  <c r="C5" i="6"/>
  <c r="C5" i="14" s="1"/>
  <c r="C6" i="6"/>
  <c r="C6" i="14" s="1"/>
  <c r="C7" i="6"/>
  <c r="C7" i="14" s="1"/>
  <c r="C8" i="6"/>
  <c r="C8" i="14" s="1"/>
  <c r="C9" i="6"/>
  <c r="C9" i="14" s="1"/>
  <c r="C10" i="6"/>
  <c r="C10" i="14" s="1"/>
  <c r="C11" i="6"/>
  <c r="C11" i="14" s="1"/>
  <c r="C12" i="6"/>
  <c r="C12" i="14" s="1"/>
  <c r="C13" i="6"/>
  <c r="C13" i="14" s="1"/>
  <c r="C14" i="6"/>
  <c r="C14" i="14" s="1"/>
  <c r="C15" i="6"/>
  <c r="C15" i="14" s="1"/>
  <c r="C16" i="6"/>
  <c r="C16" i="14" s="1"/>
  <c r="C17" i="6"/>
  <c r="C17" i="14" s="1"/>
  <c r="C18" i="6"/>
  <c r="C18" i="14" s="1"/>
  <c r="C19" i="6"/>
  <c r="C19" i="14" s="1"/>
  <c r="C20" i="6"/>
  <c r="C20" i="14" s="1"/>
  <c r="C21" i="6"/>
  <c r="C21" i="14" s="1"/>
  <c r="C22" i="6"/>
  <c r="C22" i="14" s="1"/>
  <c r="C23" i="6"/>
  <c r="C23" i="14" s="1"/>
  <c r="C24" i="6"/>
  <c r="C24" i="14" s="1"/>
  <c r="C25" i="6"/>
  <c r="C25" i="14" s="1"/>
  <c r="C26" i="6"/>
  <c r="C26" i="14" s="1"/>
  <c r="C27" i="6"/>
  <c r="C27" i="14" s="1"/>
  <c r="C28" i="6"/>
  <c r="C28" i="14" s="1"/>
  <c r="C29" i="6"/>
  <c r="C29" i="14" s="1"/>
  <c r="C30" i="6"/>
  <c r="C30" i="14" s="1"/>
  <c r="C31" i="6"/>
  <c r="C31" i="14" s="1"/>
  <c r="C32" i="6"/>
  <c r="C32" i="14" s="1"/>
  <c r="C33" i="6"/>
  <c r="C33" i="14" s="1"/>
  <c r="C34" i="6"/>
  <c r="C34" i="14" s="1"/>
  <c r="C35" i="6"/>
  <c r="C35" i="14" s="1"/>
  <c r="C36" i="6"/>
  <c r="C36" i="14" s="1"/>
  <c r="C37" i="6"/>
  <c r="C37" i="14" s="1"/>
  <c r="C38" i="6"/>
  <c r="C38" i="14" s="1"/>
  <c r="C39" i="6"/>
  <c r="C39" i="14" s="1"/>
  <c r="C40" i="6"/>
  <c r="C40" i="14" s="1"/>
  <c r="C41" i="6"/>
  <c r="C41" i="14" s="1"/>
  <c r="C42" i="6"/>
  <c r="C42" i="14" s="1"/>
  <c r="C43" i="6"/>
  <c r="C43" i="14" s="1"/>
  <c r="C44" i="6"/>
  <c r="C44" i="14" s="1"/>
  <c r="C45" i="6"/>
  <c r="C45" i="14" s="1"/>
  <c r="C46" i="6"/>
  <c r="C46" i="14" s="1"/>
  <c r="C47" i="6"/>
  <c r="C47" i="14" s="1"/>
  <c r="C48" i="6"/>
  <c r="C48" i="14" s="1"/>
  <c r="C49" i="6"/>
  <c r="C49" i="14" s="1"/>
  <c r="C50" i="6"/>
  <c r="C50" i="14" s="1"/>
  <c r="C51" i="6"/>
  <c r="C51" i="14" s="1"/>
  <c r="C52" i="6"/>
  <c r="C52" i="14" s="1"/>
  <c r="C53" i="6"/>
  <c r="C53" i="14" s="1"/>
  <c r="C54" i="6"/>
  <c r="C54" i="14" s="1"/>
  <c r="C55" i="6"/>
  <c r="C55" i="14" s="1"/>
  <c r="C56" i="6"/>
  <c r="C56" i="14" s="1"/>
  <c r="C57" i="6"/>
  <c r="C57" i="14" s="1"/>
  <c r="C58" i="6"/>
  <c r="C58" i="14" s="1"/>
  <c r="C59" i="6"/>
  <c r="C59" i="14" s="1"/>
  <c r="C60" i="6"/>
  <c r="C60" i="14" s="1"/>
  <c r="C61" i="6"/>
  <c r="C61" i="14" s="1"/>
  <c r="C62" i="6"/>
  <c r="C62" i="14" s="1"/>
  <c r="C63" i="6"/>
  <c r="C63" i="14" s="1"/>
  <c r="C64" i="6"/>
  <c r="C64" i="14" s="1"/>
  <c r="C65" i="6"/>
  <c r="C65" i="14" s="1"/>
  <c r="C66" i="6"/>
  <c r="C66" i="14" s="1"/>
  <c r="C67" i="6"/>
  <c r="C67" i="14" s="1"/>
  <c r="C68" i="6"/>
  <c r="C68" i="14" s="1"/>
  <c r="C69" i="6"/>
  <c r="C69" i="14" s="1"/>
  <c r="C70" i="6"/>
  <c r="C70" i="14" s="1"/>
  <c r="C71" i="6"/>
  <c r="C71" i="14" s="1"/>
  <c r="C72" i="6"/>
  <c r="C72" i="14" s="1"/>
  <c r="C73" i="6"/>
  <c r="C73" i="14" s="1"/>
  <c r="C74" i="6"/>
  <c r="C74" i="14" s="1"/>
  <c r="C75" i="6"/>
  <c r="C75" i="14" s="1"/>
  <c r="C76" i="6"/>
  <c r="C76" i="14" s="1"/>
  <c r="C77" i="6"/>
  <c r="C77" i="14" s="1"/>
  <c r="C78" i="6"/>
  <c r="C78" i="14" s="1"/>
  <c r="C79" i="6"/>
  <c r="C79" i="14" s="1"/>
  <c r="C80" i="6"/>
  <c r="C80" i="14" s="1"/>
  <c r="C81" i="6"/>
  <c r="C81" i="14" s="1"/>
  <c r="C82" i="6"/>
  <c r="C82" i="14" s="1"/>
  <c r="C83" i="6"/>
  <c r="C83" i="14" s="1"/>
  <c r="C84" i="6"/>
  <c r="C84" i="14" s="1"/>
  <c r="C85" i="6"/>
  <c r="C85" i="14" s="1"/>
  <c r="C86" i="6"/>
  <c r="C86" i="14" s="1"/>
  <c r="C87" i="6"/>
  <c r="C87" i="14" s="1"/>
  <c r="C88" i="6"/>
  <c r="C88" i="14" s="1"/>
  <c r="C89" i="6"/>
  <c r="C89" i="14" s="1"/>
  <c r="C90" i="6"/>
  <c r="C90" i="14" s="1"/>
  <c r="C91" i="6"/>
  <c r="C91" i="14" s="1"/>
  <c r="C92" i="6"/>
  <c r="C92" i="14" s="1"/>
  <c r="C93" i="6"/>
  <c r="C93" i="14" s="1"/>
  <c r="C94" i="6"/>
  <c r="C94" i="14" s="1"/>
  <c r="C95" i="6"/>
  <c r="C95" i="14" s="1"/>
  <c r="C96" i="6"/>
  <c r="C96" i="14" s="1"/>
  <c r="C97" i="6"/>
  <c r="C97" i="14" s="1"/>
  <c r="C98" i="6"/>
  <c r="C98" i="14" s="1"/>
  <c r="C99" i="6"/>
  <c r="C99" i="14" s="1"/>
  <c r="C100" i="6"/>
  <c r="C100" i="14" s="1"/>
  <c r="C101" i="6"/>
  <c r="C101" i="14" s="1"/>
  <c r="C102" i="6"/>
  <c r="C102" i="14" s="1"/>
  <c r="C103" i="6"/>
  <c r="C103" i="14" s="1"/>
  <c r="C104" i="6"/>
  <c r="C104" i="14" s="1"/>
  <c r="C105" i="6"/>
  <c r="C105" i="14" s="1"/>
  <c r="C106" i="6"/>
  <c r="C106" i="14" s="1"/>
  <c r="C107" i="6"/>
  <c r="C107" i="14" s="1"/>
  <c r="C108" i="6"/>
  <c r="C108" i="14" s="1"/>
  <c r="C109" i="6"/>
  <c r="C109" i="14" s="1"/>
  <c r="C110" i="6"/>
  <c r="C110" i="14" s="1"/>
  <c r="C111" i="6"/>
  <c r="C111" i="14" s="1"/>
  <c r="C112" i="6"/>
  <c r="C112" i="14" s="1"/>
  <c r="C113" i="6"/>
  <c r="C113" i="14" s="1"/>
  <c r="C114" i="6"/>
  <c r="C114" i="14" s="1"/>
  <c r="C115" i="6"/>
  <c r="C115" i="14" s="1"/>
  <c r="C116" i="6"/>
  <c r="C116" i="14" s="1"/>
  <c r="C117" i="6"/>
  <c r="C117" i="14" s="1"/>
  <c r="C118" i="6"/>
  <c r="C118" i="14" s="1"/>
  <c r="C119" i="6"/>
  <c r="C119" i="14" s="1"/>
  <c r="C120" i="6"/>
  <c r="C120" i="14" s="1"/>
  <c r="C121" i="6"/>
  <c r="C121" i="14" s="1"/>
  <c r="C122" i="6"/>
  <c r="C122" i="14" s="1"/>
  <c r="C123" i="6"/>
  <c r="C123" i="14" s="1"/>
  <c r="C124" i="6"/>
  <c r="C124" i="14" s="1"/>
  <c r="C125" i="6"/>
  <c r="C125" i="14" s="1"/>
  <c r="C126" i="6"/>
  <c r="C126" i="14" s="1"/>
  <c r="C127" i="6"/>
  <c r="C127" i="14" s="1"/>
  <c r="C128" i="6"/>
  <c r="C128" i="14" s="1"/>
  <c r="M3" i="6"/>
  <c r="M4" i="6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2" i="6"/>
  <c r="O156" i="13"/>
  <c r="AS168" i="13"/>
  <c r="AR168" i="13"/>
  <c r="AQ168" i="13"/>
  <c r="AP168" i="13"/>
  <c r="AO168" i="13"/>
  <c r="AN168" i="13"/>
  <c r="AM168" i="13"/>
  <c r="AL168" i="13"/>
  <c r="AJ168" i="13"/>
  <c r="AI168" i="13"/>
  <c r="AH168" i="13"/>
  <c r="AG168" i="13"/>
  <c r="AF168" i="13"/>
  <c r="AE168" i="13"/>
  <c r="AD168" i="13"/>
  <c r="AC168" i="13"/>
  <c r="AB168" i="13"/>
  <c r="AA168" i="13"/>
  <c r="Y168" i="13"/>
  <c r="X168" i="13"/>
  <c r="W168" i="13"/>
  <c r="N168" i="13"/>
  <c r="M168" i="13"/>
  <c r="K168" i="13"/>
  <c r="J168" i="13"/>
  <c r="D168" i="13"/>
  <c r="C168" i="13"/>
  <c r="AU167" i="13"/>
  <c r="AK167" i="13"/>
  <c r="Z167" i="13"/>
  <c r="R167" i="13"/>
  <c r="Q167" i="13"/>
  <c r="P167" i="13"/>
  <c r="L167" i="13"/>
  <c r="S167" i="13" s="1"/>
  <c r="V167" i="13" s="1"/>
  <c r="E167" i="13"/>
  <c r="AU166" i="13"/>
  <c r="AK166" i="13"/>
  <c r="Z166" i="13"/>
  <c r="R166" i="13"/>
  <c r="Q166" i="13"/>
  <c r="P166" i="13"/>
  <c r="L166" i="13"/>
  <c r="O166" i="13" s="1"/>
  <c r="E166" i="13"/>
  <c r="AU165" i="13"/>
  <c r="AK165" i="13"/>
  <c r="Z165" i="13"/>
  <c r="R165" i="13"/>
  <c r="Q165" i="13"/>
  <c r="P165" i="13"/>
  <c r="L165" i="13"/>
  <c r="S165" i="13" s="1"/>
  <c r="V165" i="13" s="1"/>
  <c r="E165" i="13"/>
  <c r="AU164" i="13"/>
  <c r="AK164" i="13"/>
  <c r="Z164" i="13"/>
  <c r="R164" i="13"/>
  <c r="Q164" i="13"/>
  <c r="P164" i="13"/>
  <c r="L164" i="13"/>
  <c r="O164" i="13" s="1"/>
  <c r="E164" i="13"/>
  <c r="AU163" i="13"/>
  <c r="AK163" i="13"/>
  <c r="Z163" i="13"/>
  <c r="R163" i="13"/>
  <c r="Q163" i="13"/>
  <c r="P163" i="13"/>
  <c r="L163" i="13"/>
  <c r="O163" i="13" s="1"/>
  <c r="E163" i="13"/>
  <c r="AU162" i="13"/>
  <c r="AK162" i="13"/>
  <c r="Z162" i="13"/>
  <c r="R162" i="13"/>
  <c r="Q162" i="13"/>
  <c r="P162" i="13"/>
  <c r="L162" i="13"/>
  <c r="E162" i="13"/>
  <c r="AU161" i="13"/>
  <c r="AK161" i="13"/>
  <c r="Z161" i="13"/>
  <c r="R161" i="13"/>
  <c r="Q161" i="13"/>
  <c r="P161" i="13"/>
  <c r="L161" i="13"/>
  <c r="O161" i="13" s="1"/>
  <c r="E161" i="13"/>
  <c r="AU160" i="13"/>
  <c r="AK160" i="13"/>
  <c r="Z160" i="13"/>
  <c r="R160" i="13"/>
  <c r="Q160" i="13"/>
  <c r="P160" i="13"/>
  <c r="L160" i="13"/>
  <c r="E160" i="13"/>
  <c r="AU159" i="13"/>
  <c r="AK159" i="13"/>
  <c r="Z159" i="13"/>
  <c r="R159" i="13"/>
  <c r="Q159" i="13"/>
  <c r="P159" i="13"/>
  <c r="L159" i="13"/>
  <c r="S159" i="13" s="1"/>
  <c r="V159" i="13" s="1"/>
  <c r="E159" i="13"/>
  <c r="AU158" i="13"/>
  <c r="E158" i="13"/>
  <c r="AU157" i="13"/>
  <c r="E157" i="13"/>
  <c r="AU156" i="13"/>
  <c r="E156" i="13"/>
  <c r="AU155" i="13"/>
  <c r="E155" i="13"/>
  <c r="AU154" i="13"/>
  <c r="E154" i="13"/>
  <c r="AU153" i="13"/>
  <c r="E153" i="13"/>
  <c r="AU152" i="13"/>
  <c r="E152" i="13"/>
  <c r="AU151" i="13"/>
  <c r="E151" i="13"/>
  <c r="AU150" i="13"/>
  <c r="AK150" i="13"/>
  <c r="Z150" i="13"/>
  <c r="R150" i="13"/>
  <c r="Q150" i="13"/>
  <c r="P150" i="13"/>
  <c r="L150" i="13"/>
  <c r="O150" i="13" s="1"/>
  <c r="E150" i="13"/>
  <c r="AU149" i="13"/>
  <c r="AK149" i="13"/>
  <c r="Z149" i="13"/>
  <c r="R149" i="13"/>
  <c r="Q149" i="13"/>
  <c r="P149" i="13"/>
  <c r="L149" i="13"/>
  <c r="E149" i="13"/>
  <c r="AU148" i="13"/>
  <c r="AK148" i="13"/>
  <c r="Z148" i="13"/>
  <c r="R148" i="13"/>
  <c r="Q148" i="13"/>
  <c r="P148" i="13"/>
  <c r="L148" i="13"/>
  <c r="O148" i="13" s="1"/>
  <c r="E148" i="13"/>
  <c r="AU147" i="13"/>
  <c r="AK147" i="13"/>
  <c r="Z147" i="13"/>
  <c r="R147" i="13"/>
  <c r="Q147" i="13"/>
  <c r="P147" i="13"/>
  <c r="L147" i="13"/>
  <c r="S147" i="13" s="1"/>
  <c r="V147" i="13" s="1"/>
  <c r="E147" i="13"/>
  <c r="AU146" i="13"/>
  <c r="AK146" i="13"/>
  <c r="Z146" i="13"/>
  <c r="R146" i="13"/>
  <c r="Q146" i="13"/>
  <c r="P146" i="13"/>
  <c r="L146" i="13"/>
  <c r="S146" i="13" s="1"/>
  <c r="V146" i="13" s="1"/>
  <c r="E146" i="13"/>
  <c r="AU145" i="13"/>
  <c r="AK145" i="13"/>
  <c r="Z145" i="13"/>
  <c r="R145" i="13"/>
  <c r="Q145" i="13"/>
  <c r="P145" i="13"/>
  <c r="L145" i="13"/>
  <c r="E145" i="13"/>
  <c r="AU144" i="13"/>
  <c r="AK144" i="13"/>
  <c r="Z144" i="13"/>
  <c r="R144" i="13"/>
  <c r="Q144" i="13"/>
  <c r="P144" i="13"/>
  <c r="L144" i="13"/>
  <c r="O144" i="13" s="1"/>
  <c r="E144" i="13"/>
  <c r="AU143" i="13"/>
  <c r="AK143" i="13"/>
  <c r="Z143" i="13"/>
  <c r="R143" i="13"/>
  <c r="Q143" i="13"/>
  <c r="P143" i="13"/>
  <c r="L143" i="13"/>
  <c r="S143" i="13" s="1"/>
  <c r="V143" i="13" s="1"/>
  <c r="E143" i="13"/>
  <c r="AU142" i="13"/>
  <c r="AK142" i="13"/>
  <c r="Z142" i="13"/>
  <c r="R142" i="13"/>
  <c r="Q142" i="13"/>
  <c r="P142" i="13"/>
  <c r="L142" i="13"/>
  <c r="O142" i="13" s="1"/>
  <c r="E142" i="13"/>
  <c r="AU141" i="13"/>
  <c r="AK141" i="13"/>
  <c r="Z141" i="13"/>
  <c r="R141" i="13"/>
  <c r="Q141" i="13"/>
  <c r="P141" i="13"/>
  <c r="L141" i="13"/>
  <c r="S141" i="13" s="1"/>
  <c r="V141" i="13" s="1"/>
  <c r="E141" i="13"/>
  <c r="AU140" i="13"/>
  <c r="AK140" i="13"/>
  <c r="Z140" i="13"/>
  <c r="R140" i="13"/>
  <c r="Q140" i="13"/>
  <c r="P140" i="13"/>
  <c r="L140" i="13"/>
  <c r="O140" i="13" s="1"/>
  <c r="E140" i="13"/>
  <c r="AU139" i="13"/>
  <c r="AK139" i="13"/>
  <c r="Z139" i="13"/>
  <c r="R139" i="13"/>
  <c r="Q139" i="13"/>
  <c r="P139" i="13"/>
  <c r="L139" i="13"/>
  <c r="S139" i="13" s="1"/>
  <c r="V139" i="13" s="1"/>
  <c r="E139" i="13"/>
  <c r="AU138" i="13"/>
  <c r="AK138" i="13"/>
  <c r="R138" i="13"/>
  <c r="Q138" i="13"/>
  <c r="P138" i="13"/>
  <c r="L138" i="13"/>
  <c r="O138" i="13" s="1"/>
  <c r="E138" i="13"/>
  <c r="AU137" i="13"/>
  <c r="AK137" i="13"/>
  <c r="Z137" i="13"/>
  <c r="R137" i="13"/>
  <c r="Q137" i="13"/>
  <c r="P137" i="13"/>
  <c r="L137" i="13"/>
  <c r="O137" i="13" s="1"/>
  <c r="E137" i="13"/>
  <c r="AU136" i="13"/>
  <c r="AK136" i="13"/>
  <c r="Z136" i="13"/>
  <c r="R136" i="13"/>
  <c r="Q136" i="13"/>
  <c r="P136" i="13"/>
  <c r="L136" i="13"/>
  <c r="S136" i="13" s="1"/>
  <c r="V136" i="13" s="1"/>
  <c r="E136" i="13"/>
  <c r="AU135" i="13"/>
  <c r="AK135" i="13"/>
  <c r="R135" i="13"/>
  <c r="Q135" i="13"/>
  <c r="P135" i="13"/>
  <c r="L135" i="13"/>
  <c r="S135" i="13" s="1"/>
  <c r="V135" i="13" s="1"/>
  <c r="E135" i="13"/>
  <c r="AU134" i="13"/>
  <c r="AK134" i="13"/>
  <c r="Z134" i="13"/>
  <c r="R134" i="13"/>
  <c r="Q134" i="13"/>
  <c r="P134" i="13"/>
  <c r="L134" i="13"/>
  <c r="S134" i="13" s="1"/>
  <c r="V134" i="13" s="1"/>
  <c r="E134" i="13"/>
  <c r="AU133" i="13"/>
  <c r="AK133" i="13"/>
  <c r="R133" i="13"/>
  <c r="Q133" i="13"/>
  <c r="P133" i="13"/>
  <c r="L133" i="13"/>
  <c r="O133" i="13" s="1"/>
  <c r="E133" i="13"/>
  <c r="AU132" i="13"/>
  <c r="AK132" i="13"/>
  <c r="Z132" i="13"/>
  <c r="R132" i="13"/>
  <c r="Q132" i="13"/>
  <c r="P132" i="13"/>
  <c r="L132" i="13"/>
  <c r="O132" i="13" s="1"/>
  <c r="E132" i="13"/>
  <c r="AU131" i="13"/>
  <c r="AK131" i="13"/>
  <c r="Z131" i="13"/>
  <c r="R131" i="13"/>
  <c r="Q131" i="13"/>
  <c r="P131" i="13"/>
  <c r="L131" i="13"/>
  <c r="O131" i="13" s="1"/>
  <c r="E131" i="13"/>
  <c r="AU130" i="13"/>
  <c r="AK130" i="13"/>
  <c r="Z130" i="13"/>
  <c r="R130" i="13"/>
  <c r="Q130" i="13"/>
  <c r="P130" i="13"/>
  <c r="L130" i="13"/>
  <c r="E130" i="13"/>
  <c r="AU129" i="13"/>
  <c r="AK129" i="13"/>
  <c r="Z129" i="13"/>
  <c r="R129" i="13"/>
  <c r="Q129" i="13"/>
  <c r="P129" i="13"/>
  <c r="L129" i="13"/>
  <c r="O129" i="13" s="1"/>
  <c r="E129" i="13"/>
  <c r="AU128" i="13"/>
  <c r="AK128" i="13"/>
  <c r="Z128" i="13"/>
  <c r="R128" i="13"/>
  <c r="Q128" i="13"/>
  <c r="P128" i="13"/>
  <c r="L128" i="13"/>
  <c r="O128" i="13" s="1"/>
  <c r="E128" i="13"/>
  <c r="AU127" i="13"/>
  <c r="AK127" i="13"/>
  <c r="Z127" i="13"/>
  <c r="R127" i="13"/>
  <c r="Q127" i="13"/>
  <c r="P127" i="13"/>
  <c r="L127" i="13"/>
  <c r="O127" i="13" s="1"/>
  <c r="E127" i="13"/>
  <c r="AU126" i="13"/>
  <c r="AK126" i="13"/>
  <c r="Z126" i="13"/>
  <c r="R126" i="13"/>
  <c r="Q126" i="13"/>
  <c r="P126" i="13"/>
  <c r="L126" i="13"/>
  <c r="O126" i="13" s="1"/>
  <c r="E126" i="13"/>
  <c r="AU125" i="13"/>
  <c r="AK125" i="13"/>
  <c r="Z125" i="13"/>
  <c r="R125" i="13"/>
  <c r="Q125" i="13"/>
  <c r="P125" i="13"/>
  <c r="L125" i="13"/>
  <c r="E125" i="13"/>
  <c r="AU124" i="13"/>
  <c r="AK124" i="13"/>
  <c r="Z124" i="13"/>
  <c r="R124" i="13"/>
  <c r="Q124" i="13"/>
  <c r="P124" i="13"/>
  <c r="L124" i="13"/>
  <c r="O124" i="13" s="1"/>
  <c r="E124" i="13"/>
  <c r="AU123" i="13"/>
  <c r="AK123" i="13"/>
  <c r="Z123" i="13"/>
  <c r="R123" i="13"/>
  <c r="Q123" i="13"/>
  <c r="P123" i="13"/>
  <c r="L123" i="13"/>
  <c r="S123" i="13" s="1"/>
  <c r="V123" i="13" s="1"/>
  <c r="E123" i="13"/>
  <c r="AU122" i="13"/>
  <c r="AK122" i="13"/>
  <c r="Z122" i="13"/>
  <c r="R122" i="13"/>
  <c r="Q122" i="13"/>
  <c r="P122" i="13"/>
  <c r="L122" i="13"/>
  <c r="S122" i="13" s="1"/>
  <c r="V122" i="13" s="1"/>
  <c r="E122" i="13"/>
  <c r="AU121" i="13"/>
  <c r="AK121" i="13"/>
  <c r="Z121" i="13"/>
  <c r="R121" i="13"/>
  <c r="Q121" i="13"/>
  <c r="P121" i="13"/>
  <c r="L121" i="13"/>
  <c r="O121" i="13" s="1"/>
  <c r="E121" i="13"/>
  <c r="AU120" i="13"/>
  <c r="AK120" i="13"/>
  <c r="Z120" i="13"/>
  <c r="R120" i="13"/>
  <c r="Q120" i="13"/>
  <c r="P120" i="13"/>
  <c r="L120" i="13"/>
  <c r="O120" i="13" s="1"/>
  <c r="E120" i="13"/>
  <c r="AU119" i="13"/>
  <c r="AK119" i="13"/>
  <c r="Z119" i="13"/>
  <c r="R119" i="13"/>
  <c r="Q119" i="13"/>
  <c r="P119" i="13"/>
  <c r="L119" i="13"/>
  <c r="O119" i="13" s="1"/>
  <c r="E119" i="13"/>
  <c r="AU118" i="13"/>
  <c r="AK118" i="13"/>
  <c r="Z118" i="13"/>
  <c r="R118" i="13"/>
  <c r="Q118" i="13"/>
  <c r="P118" i="13"/>
  <c r="L118" i="13"/>
  <c r="O118" i="13" s="1"/>
  <c r="E118" i="13"/>
  <c r="AU117" i="13"/>
  <c r="AK117" i="13"/>
  <c r="Z117" i="13"/>
  <c r="R117" i="13"/>
  <c r="Q117" i="13"/>
  <c r="P117" i="13"/>
  <c r="L117" i="13"/>
  <c r="E117" i="13"/>
  <c r="AU116" i="13"/>
  <c r="AK116" i="13"/>
  <c r="Z116" i="13"/>
  <c r="R116" i="13"/>
  <c r="Q116" i="13"/>
  <c r="P116" i="13"/>
  <c r="L116" i="13"/>
  <c r="O116" i="13" s="1"/>
  <c r="E116" i="13"/>
  <c r="AU115" i="13"/>
  <c r="AK115" i="13"/>
  <c r="Z115" i="13"/>
  <c r="R115" i="13"/>
  <c r="Q115" i="13"/>
  <c r="P115" i="13"/>
  <c r="L115" i="13"/>
  <c r="E115" i="13"/>
  <c r="AU114" i="13"/>
  <c r="AK114" i="13"/>
  <c r="Z114" i="13"/>
  <c r="R114" i="13"/>
  <c r="Q114" i="13"/>
  <c r="P114" i="13"/>
  <c r="L114" i="13"/>
  <c r="O114" i="13" s="1"/>
  <c r="E114" i="13"/>
  <c r="AU113" i="13"/>
  <c r="AK113" i="13"/>
  <c r="Z113" i="13"/>
  <c r="R113" i="13"/>
  <c r="Q113" i="13"/>
  <c r="P113" i="13"/>
  <c r="L113" i="13"/>
  <c r="S113" i="13" s="1"/>
  <c r="V113" i="13" s="1"/>
  <c r="E113" i="13"/>
  <c r="AU112" i="13"/>
  <c r="AK112" i="13"/>
  <c r="Z112" i="13"/>
  <c r="R112" i="13"/>
  <c r="Q112" i="13"/>
  <c r="P112" i="13"/>
  <c r="L112" i="13"/>
  <c r="O112" i="13" s="1"/>
  <c r="E112" i="13"/>
  <c r="AU111" i="13"/>
  <c r="AK111" i="13"/>
  <c r="Z111" i="13"/>
  <c r="R111" i="13"/>
  <c r="Q111" i="13"/>
  <c r="P111" i="13"/>
  <c r="L111" i="13"/>
  <c r="O111" i="13" s="1"/>
  <c r="E111" i="13"/>
  <c r="AU110" i="13"/>
  <c r="AK110" i="13"/>
  <c r="Z110" i="13"/>
  <c r="R110" i="13"/>
  <c r="Q110" i="13"/>
  <c r="P110" i="13"/>
  <c r="L110" i="13"/>
  <c r="O110" i="13" s="1"/>
  <c r="E110" i="13"/>
  <c r="AU109" i="13"/>
  <c r="AK109" i="13"/>
  <c r="Z109" i="13"/>
  <c r="R109" i="13"/>
  <c r="Q109" i="13"/>
  <c r="P109" i="13"/>
  <c r="L109" i="13"/>
  <c r="S109" i="13" s="1"/>
  <c r="V109" i="13" s="1"/>
  <c r="E109" i="13"/>
  <c r="AU108" i="13"/>
  <c r="AK108" i="13"/>
  <c r="Z108" i="13"/>
  <c r="R108" i="13"/>
  <c r="Q108" i="13"/>
  <c r="P108" i="13"/>
  <c r="L108" i="13"/>
  <c r="O108" i="13" s="1"/>
  <c r="E108" i="13"/>
  <c r="AU107" i="13"/>
  <c r="AK107" i="13"/>
  <c r="Z107" i="13"/>
  <c r="R107" i="13"/>
  <c r="Q107" i="13"/>
  <c r="P107" i="13"/>
  <c r="L107" i="13"/>
  <c r="S107" i="13" s="1"/>
  <c r="V107" i="13" s="1"/>
  <c r="E107" i="13"/>
  <c r="AU106" i="13"/>
  <c r="AK106" i="13"/>
  <c r="Z106" i="13"/>
  <c r="R106" i="13"/>
  <c r="Q106" i="13"/>
  <c r="P106" i="13"/>
  <c r="L106" i="13"/>
  <c r="O106" i="13" s="1"/>
  <c r="E106" i="13"/>
  <c r="AU105" i="13"/>
  <c r="AK105" i="13"/>
  <c r="Z105" i="13"/>
  <c r="R105" i="13"/>
  <c r="Q105" i="13"/>
  <c r="P105" i="13"/>
  <c r="L105" i="13"/>
  <c r="E105" i="13"/>
  <c r="AU104" i="13"/>
  <c r="AK104" i="13"/>
  <c r="Z104" i="13"/>
  <c r="R104" i="13"/>
  <c r="Q104" i="13"/>
  <c r="P104" i="13"/>
  <c r="L104" i="13"/>
  <c r="S104" i="13" s="1"/>
  <c r="V104" i="13" s="1"/>
  <c r="E104" i="13"/>
  <c r="AU103" i="13"/>
  <c r="AK103" i="13"/>
  <c r="Z103" i="13"/>
  <c r="R103" i="13"/>
  <c r="Q103" i="13"/>
  <c r="P103" i="13"/>
  <c r="L103" i="13"/>
  <c r="O103" i="13" s="1"/>
  <c r="E103" i="13"/>
  <c r="AU102" i="13"/>
  <c r="AK102" i="13"/>
  <c r="Z102" i="13"/>
  <c r="R102" i="13"/>
  <c r="Q102" i="13"/>
  <c r="P102" i="13"/>
  <c r="L102" i="13"/>
  <c r="S102" i="13" s="1"/>
  <c r="V102" i="13" s="1"/>
  <c r="E102" i="13"/>
  <c r="AU101" i="13"/>
  <c r="AK101" i="13"/>
  <c r="Z101" i="13"/>
  <c r="R101" i="13"/>
  <c r="Q101" i="13"/>
  <c r="P101" i="13"/>
  <c r="L101" i="13"/>
  <c r="O101" i="13" s="1"/>
  <c r="E101" i="13"/>
  <c r="AU100" i="13"/>
  <c r="AK100" i="13"/>
  <c r="Z100" i="13"/>
  <c r="R100" i="13"/>
  <c r="Q100" i="13"/>
  <c r="P100" i="13"/>
  <c r="L100" i="13"/>
  <c r="S100" i="13" s="1"/>
  <c r="V100" i="13" s="1"/>
  <c r="E100" i="13"/>
  <c r="AU99" i="13"/>
  <c r="AK99" i="13"/>
  <c r="Z99" i="13"/>
  <c r="R99" i="13"/>
  <c r="Q99" i="13"/>
  <c r="P99" i="13"/>
  <c r="L99" i="13"/>
  <c r="S99" i="13" s="1"/>
  <c r="V99" i="13" s="1"/>
  <c r="E99" i="13"/>
  <c r="AU98" i="13"/>
  <c r="AK98" i="13"/>
  <c r="Z98" i="13"/>
  <c r="R98" i="13"/>
  <c r="Q98" i="13"/>
  <c r="P98" i="13"/>
  <c r="L98" i="13"/>
  <c r="O98" i="13" s="1"/>
  <c r="E98" i="13"/>
  <c r="AU97" i="13"/>
  <c r="AK97" i="13"/>
  <c r="Z97" i="13"/>
  <c r="R97" i="13"/>
  <c r="Q97" i="13"/>
  <c r="P97" i="13"/>
  <c r="L97" i="13"/>
  <c r="O97" i="13" s="1"/>
  <c r="E97" i="13"/>
  <c r="AU96" i="13"/>
  <c r="AK96" i="13"/>
  <c r="Z96" i="13"/>
  <c r="R96" i="13"/>
  <c r="Q96" i="13"/>
  <c r="P96" i="13"/>
  <c r="L96" i="13"/>
  <c r="S96" i="13" s="1"/>
  <c r="V96" i="13" s="1"/>
  <c r="E96" i="13"/>
  <c r="AU95" i="13"/>
  <c r="AK95" i="13"/>
  <c r="Z95" i="13"/>
  <c r="R95" i="13"/>
  <c r="Q95" i="13"/>
  <c r="P95" i="13"/>
  <c r="L95" i="13"/>
  <c r="O95" i="13" s="1"/>
  <c r="E95" i="13"/>
  <c r="AU94" i="13"/>
  <c r="AK94" i="13"/>
  <c r="Z94" i="13"/>
  <c r="R94" i="13"/>
  <c r="Q94" i="13"/>
  <c r="P94" i="13"/>
  <c r="L94" i="13"/>
  <c r="S94" i="13" s="1"/>
  <c r="V94" i="13" s="1"/>
  <c r="E94" i="13"/>
  <c r="AU93" i="13"/>
  <c r="AK93" i="13"/>
  <c r="Z93" i="13"/>
  <c r="R93" i="13"/>
  <c r="Q93" i="13"/>
  <c r="P93" i="13"/>
  <c r="L93" i="13"/>
  <c r="O93" i="13" s="1"/>
  <c r="E93" i="13"/>
  <c r="AU92" i="13"/>
  <c r="AK92" i="13"/>
  <c r="Z92" i="13"/>
  <c r="R92" i="13"/>
  <c r="Q92" i="13"/>
  <c r="P92" i="13"/>
  <c r="L92" i="13"/>
  <c r="E92" i="13"/>
  <c r="AU91" i="13"/>
  <c r="AK91" i="13"/>
  <c r="Z91" i="13"/>
  <c r="R91" i="13"/>
  <c r="Q91" i="13"/>
  <c r="P91" i="13"/>
  <c r="L91" i="13"/>
  <c r="O91" i="13" s="1"/>
  <c r="E91" i="13"/>
  <c r="AU90" i="13"/>
  <c r="AK90" i="13"/>
  <c r="Z90" i="13"/>
  <c r="R90" i="13"/>
  <c r="Q90" i="13"/>
  <c r="P90" i="13"/>
  <c r="L90" i="13"/>
  <c r="O90" i="13" s="1"/>
  <c r="E90" i="13"/>
  <c r="AU89" i="13"/>
  <c r="AK89" i="13"/>
  <c r="Z89" i="13"/>
  <c r="R89" i="13"/>
  <c r="Q89" i="13"/>
  <c r="P89" i="13"/>
  <c r="L89" i="13"/>
  <c r="O89" i="13" s="1"/>
  <c r="E89" i="13"/>
  <c r="AU88" i="13"/>
  <c r="AK88" i="13"/>
  <c r="Z88" i="13"/>
  <c r="R88" i="13"/>
  <c r="Q88" i="13"/>
  <c r="P88" i="13"/>
  <c r="L88" i="13"/>
  <c r="E88" i="13"/>
  <c r="AU87" i="13"/>
  <c r="AK87" i="13"/>
  <c r="Z87" i="13"/>
  <c r="R87" i="13"/>
  <c r="Q87" i="13"/>
  <c r="P87" i="13"/>
  <c r="L87" i="13"/>
  <c r="S87" i="13" s="1"/>
  <c r="V87" i="13" s="1"/>
  <c r="E87" i="13"/>
  <c r="AU86" i="13"/>
  <c r="AK86" i="13"/>
  <c r="Z86" i="13"/>
  <c r="R86" i="13"/>
  <c r="Q86" i="13"/>
  <c r="P86" i="13"/>
  <c r="L86" i="13"/>
  <c r="O86" i="13" s="1"/>
  <c r="E86" i="13"/>
  <c r="AU85" i="13"/>
  <c r="AK85" i="13"/>
  <c r="Z85" i="13"/>
  <c r="R85" i="13"/>
  <c r="Q85" i="13"/>
  <c r="P85" i="13"/>
  <c r="L85" i="13"/>
  <c r="S85" i="13" s="1"/>
  <c r="V85" i="13" s="1"/>
  <c r="E85" i="13"/>
  <c r="AU84" i="13"/>
  <c r="AK84" i="13"/>
  <c r="Z84" i="13"/>
  <c r="R84" i="13"/>
  <c r="Q84" i="13"/>
  <c r="P84" i="13"/>
  <c r="L84" i="13"/>
  <c r="O84" i="13" s="1"/>
  <c r="E84" i="13"/>
  <c r="AU83" i="13"/>
  <c r="AK83" i="13"/>
  <c r="Z83" i="13"/>
  <c r="R83" i="13"/>
  <c r="Q83" i="13"/>
  <c r="P83" i="13"/>
  <c r="L83" i="13"/>
  <c r="S83" i="13" s="1"/>
  <c r="V83" i="13" s="1"/>
  <c r="E83" i="13"/>
  <c r="AU82" i="13"/>
  <c r="AK82" i="13"/>
  <c r="Z82" i="13"/>
  <c r="R82" i="13"/>
  <c r="Q82" i="13"/>
  <c r="P82" i="13"/>
  <c r="L82" i="13"/>
  <c r="O82" i="13" s="1"/>
  <c r="E82" i="13"/>
  <c r="AU81" i="13"/>
  <c r="AK81" i="13"/>
  <c r="Z81" i="13"/>
  <c r="R81" i="13"/>
  <c r="Q81" i="13"/>
  <c r="P81" i="13"/>
  <c r="L81" i="13"/>
  <c r="S81" i="13" s="1"/>
  <c r="V81" i="13" s="1"/>
  <c r="E81" i="13"/>
  <c r="AU80" i="13"/>
  <c r="AK80" i="13"/>
  <c r="Z80" i="13"/>
  <c r="R80" i="13"/>
  <c r="Q80" i="13"/>
  <c r="P80" i="13"/>
  <c r="L80" i="13"/>
  <c r="S80" i="13" s="1"/>
  <c r="V80" i="13" s="1"/>
  <c r="E80" i="13"/>
  <c r="AU79" i="13"/>
  <c r="AK79" i="13"/>
  <c r="Z79" i="13"/>
  <c r="R79" i="13"/>
  <c r="Q79" i="13"/>
  <c r="P79" i="13"/>
  <c r="L79" i="13"/>
  <c r="O79" i="13" s="1"/>
  <c r="E79" i="13"/>
  <c r="AU78" i="13"/>
  <c r="AK78" i="13"/>
  <c r="Z78" i="13"/>
  <c r="R78" i="13"/>
  <c r="Q78" i="13"/>
  <c r="P78" i="13"/>
  <c r="L78" i="13"/>
  <c r="E78" i="13"/>
  <c r="AU77" i="13"/>
  <c r="AK77" i="13"/>
  <c r="Z77" i="13"/>
  <c r="S77" i="13"/>
  <c r="V77" i="13" s="1"/>
  <c r="R77" i="13"/>
  <c r="Q77" i="13"/>
  <c r="P77" i="13"/>
  <c r="L77" i="13"/>
  <c r="O77" i="13" s="1"/>
  <c r="E77" i="13"/>
  <c r="AU76" i="13"/>
  <c r="AK76" i="13"/>
  <c r="Z76" i="13"/>
  <c r="R76" i="13"/>
  <c r="Q76" i="13"/>
  <c r="P76" i="13"/>
  <c r="L76" i="13"/>
  <c r="O76" i="13" s="1"/>
  <c r="E76" i="13"/>
  <c r="AU75" i="13"/>
  <c r="AK75" i="13"/>
  <c r="Z75" i="13"/>
  <c r="R75" i="13"/>
  <c r="Q75" i="13"/>
  <c r="P75" i="13"/>
  <c r="L75" i="13"/>
  <c r="S75" i="13" s="1"/>
  <c r="V75" i="13" s="1"/>
  <c r="E75" i="13"/>
  <c r="AU74" i="13"/>
  <c r="AK74" i="13"/>
  <c r="Z74" i="13"/>
  <c r="R74" i="13"/>
  <c r="Q74" i="13"/>
  <c r="P74" i="13"/>
  <c r="L74" i="13"/>
  <c r="O74" i="13" s="1"/>
  <c r="E74" i="13"/>
  <c r="AU73" i="13"/>
  <c r="AK73" i="13"/>
  <c r="Z73" i="13"/>
  <c r="R73" i="13"/>
  <c r="Q73" i="13"/>
  <c r="P73" i="13"/>
  <c r="L73" i="13"/>
  <c r="S73" i="13" s="1"/>
  <c r="V73" i="13" s="1"/>
  <c r="E73" i="13"/>
  <c r="AU72" i="13"/>
  <c r="AK72" i="13"/>
  <c r="Z72" i="13"/>
  <c r="R72" i="13"/>
  <c r="Q72" i="13"/>
  <c r="P72" i="13"/>
  <c r="L72" i="13"/>
  <c r="O72" i="13" s="1"/>
  <c r="E72" i="13"/>
  <c r="AU71" i="13"/>
  <c r="AK71" i="13"/>
  <c r="Z71" i="13"/>
  <c r="R71" i="13"/>
  <c r="Q71" i="13"/>
  <c r="P71" i="13"/>
  <c r="L71" i="13"/>
  <c r="O71" i="13" s="1"/>
  <c r="E71" i="13"/>
  <c r="AU70" i="13"/>
  <c r="AK70" i="13"/>
  <c r="Z70" i="13"/>
  <c r="R70" i="13"/>
  <c r="Q70" i="13"/>
  <c r="P70" i="13"/>
  <c r="L70" i="13"/>
  <c r="E70" i="13"/>
  <c r="AU69" i="13"/>
  <c r="AK69" i="13"/>
  <c r="Z69" i="13"/>
  <c r="R69" i="13"/>
  <c r="Q69" i="13"/>
  <c r="P69" i="13"/>
  <c r="L69" i="13"/>
  <c r="O69" i="13" s="1"/>
  <c r="E69" i="13"/>
  <c r="AU68" i="13"/>
  <c r="AK68" i="13"/>
  <c r="Z68" i="13"/>
  <c r="R68" i="13"/>
  <c r="Q68" i="13"/>
  <c r="P68" i="13"/>
  <c r="L68" i="13"/>
  <c r="S68" i="13" s="1"/>
  <c r="V68" i="13" s="1"/>
  <c r="E68" i="13"/>
  <c r="AU67" i="13"/>
  <c r="AK67" i="13"/>
  <c r="Z67" i="13"/>
  <c r="R67" i="13"/>
  <c r="Q67" i="13"/>
  <c r="P67" i="13"/>
  <c r="L67" i="13"/>
  <c r="E67" i="13"/>
  <c r="AU66" i="13"/>
  <c r="AK66" i="13"/>
  <c r="Z66" i="13"/>
  <c r="R66" i="13"/>
  <c r="Q66" i="13"/>
  <c r="P66" i="13"/>
  <c r="L66" i="13"/>
  <c r="O66" i="13" s="1"/>
  <c r="E66" i="13"/>
  <c r="AU65" i="13"/>
  <c r="AK65" i="13"/>
  <c r="Z65" i="13"/>
  <c r="R65" i="13"/>
  <c r="Q65" i="13"/>
  <c r="P65" i="13"/>
  <c r="L65" i="13"/>
  <c r="S65" i="13" s="1"/>
  <c r="V65" i="13" s="1"/>
  <c r="E65" i="13"/>
  <c r="AU64" i="13"/>
  <c r="AK64" i="13"/>
  <c r="Z64" i="13"/>
  <c r="R64" i="13"/>
  <c r="Q64" i="13"/>
  <c r="P64" i="13"/>
  <c r="L64" i="13"/>
  <c r="O64" i="13" s="1"/>
  <c r="E64" i="13"/>
  <c r="AU63" i="13"/>
  <c r="AK63" i="13"/>
  <c r="Z63" i="13"/>
  <c r="R63" i="13"/>
  <c r="Q63" i="13"/>
  <c r="P63" i="13"/>
  <c r="L63" i="13"/>
  <c r="O63" i="13" s="1"/>
  <c r="E63" i="13"/>
  <c r="AU62" i="13"/>
  <c r="AK62" i="13"/>
  <c r="Z62" i="13"/>
  <c r="R62" i="13"/>
  <c r="Q62" i="13"/>
  <c r="P62" i="13"/>
  <c r="L62" i="13"/>
  <c r="S62" i="13" s="1"/>
  <c r="V62" i="13" s="1"/>
  <c r="E62" i="13"/>
  <c r="AU61" i="13"/>
  <c r="AK61" i="13"/>
  <c r="Z61" i="13"/>
  <c r="R61" i="13"/>
  <c r="Q61" i="13"/>
  <c r="P61" i="13"/>
  <c r="L61" i="13"/>
  <c r="O61" i="13" s="1"/>
  <c r="E61" i="13"/>
  <c r="AU60" i="13"/>
  <c r="AK60" i="13"/>
  <c r="Z60" i="13"/>
  <c r="R60" i="13"/>
  <c r="Q60" i="13"/>
  <c r="P60" i="13"/>
  <c r="L60" i="13"/>
  <c r="E60" i="13"/>
  <c r="AU59" i="13"/>
  <c r="AK59" i="13"/>
  <c r="Z59" i="13"/>
  <c r="R59" i="13"/>
  <c r="Q59" i="13"/>
  <c r="P59" i="13"/>
  <c r="L59" i="13"/>
  <c r="S59" i="13" s="1"/>
  <c r="V59" i="13" s="1"/>
  <c r="E59" i="13"/>
  <c r="AU58" i="13"/>
  <c r="AK58" i="13"/>
  <c r="Z58" i="13"/>
  <c r="R58" i="13"/>
  <c r="Q58" i="13"/>
  <c r="P58" i="13"/>
  <c r="L58" i="13"/>
  <c r="S58" i="13" s="1"/>
  <c r="V58" i="13" s="1"/>
  <c r="E58" i="13"/>
  <c r="AU57" i="13"/>
  <c r="AK57" i="13"/>
  <c r="Z57" i="13"/>
  <c r="R57" i="13"/>
  <c r="Q57" i="13"/>
  <c r="P57" i="13"/>
  <c r="L57" i="13"/>
  <c r="E57" i="13"/>
  <c r="AU56" i="13"/>
  <c r="AK56" i="13"/>
  <c r="Z56" i="13"/>
  <c r="R56" i="13"/>
  <c r="Q56" i="13"/>
  <c r="P56" i="13"/>
  <c r="L56" i="13"/>
  <c r="O56" i="13" s="1"/>
  <c r="E56" i="13"/>
  <c r="AU55" i="13"/>
  <c r="AK55" i="13"/>
  <c r="Z55" i="13"/>
  <c r="R55" i="13"/>
  <c r="Q55" i="13"/>
  <c r="P55" i="13"/>
  <c r="L55" i="13"/>
  <c r="O55" i="13" s="1"/>
  <c r="E55" i="13"/>
  <c r="AU54" i="13"/>
  <c r="AK54" i="13"/>
  <c r="Z54" i="13"/>
  <c r="R54" i="13"/>
  <c r="Q54" i="13"/>
  <c r="P54" i="13"/>
  <c r="L54" i="13"/>
  <c r="O54" i="13" s="1"/>
  <c r="E54" i="13"/>
  <c r="AU53" i="13"/>
  <c r="AK53" i="13"/>
  <c r="Z53" i="13"/>
  <c r="R53" i="13"/>
  <c r="Q53" i="13"/>
  <c r="P53" i="13"/>
  <c r="L53" i="13"/>
  <c r="O53" i="13" s="1"/>
  <c r="E53" i="13"/>
  <c r="AU52" i="13"/>
  <c r="AK52" i="13"/>
  <c r="Z52" i="13"/>
  <c r="R52" i="13"/>
  <c r="Q52" i="13"/>
  <c r="P52" i="13"/>
  <c r="L52" i="13"/>
  <c r="S52" i="13" s="1"/>
  <c r="V52" i="13" s="1"/>
  <c r="E52" i="13"/>
  <c r="AU51" i="13"/>
  <c r="AK51" i="13"/>
  <c r="Z51" i="13"/>
  <c r="R51" i="13"/>
  <c r="Q51" i="13"/>
  <c r="P51" i="13"/>
  <c r="L51" i="13"/>
  <c r="O51" i="13" s="1"/>
  <c r="E51" i="13"/>
  <c r="AU50" i="13"/>
  <c r="AK50" i="13"/>
  <c r="Z50" i="13"/>
  <c r="R50" i="13"/>
  <c r="Q50" i="13"/>
  <c r="P50" i="13"/>
  <c r="L50" i="13"/>
  <c r="S50" i="13" s="1"/>
  <c r="V50" i="13" s="1"/>
  <c r="E50" i="13"/>
  <c r="AU49" i="13"/>
  <c r="AK49" i="13"/>
  <c r="Z49" i="13"/>
  <c r="R49" i="13"/>
  <c r="Q49" i="13"/>
  <c r="P49" i="13"/>
  <c r="L49" i="13"/>
  <c r="O49" i="13" s="1"/>
  <c r="E49" i="13"/>
  <c r="AU48" i="13"/>
  <c r="AK48" i="13"/>
  <c r="Z48" i="13"/>
  <c r="R48" i="13"/>
  <c r="Q48" i="13"/>
  <c r="P48" i="13"/>
  <c r="L48" i="13"/>
  <c r="O48" i="13" s="1"/>
  <c r="E48" i="13"/>
  <c r="AU47" i="13"/>
  <c r="AK47" i="13"/>
  <c r="Z47" i="13"/>
  <c r="R47" i="13"/>
  <c r="Q47" i="13"/>
  <c r="P47" i="13"/>
  <c r="L47" i="13"/>
  <c r="O47" i="13" s="1"/>
  <c r="E47" i="13"/>
  <c r="AU46" i="13"/>
  <c r="AK46" i="13"/>
  <c r="Z46" i="13"/>
  <c r="R46" i="13"/>
  <c r="Q46" i="13"/>
  <c r="P46" i="13"/>
  <c r="L46" i="13"/>
  <c r="O46" i="13" s="1"/>
  <c r="E46" i="13"/>
  <c r="AU45" i="13"/>
  <c r="AK45" i="13"/>
  <c r="Z45" i="13"/>
  <c r="R45" i="13"/>
  <c r="Q45" i="13"/>
  <c r="P45" i="13"/>
  <c r="L45" i="13"/>
  <c r="E45" i="13"/>
  <c r="AU44" i="13"/>
  <c r="AK44" i="13"/>
  <c r="Z44" i="13"/>
  <c r="R44" i="13"/>
  <c r="Q44" i="13"/>
  <c r="P44" i="13"/>
  <c r="L44" i="13"/>
  <c r="O44" i="13" s="1"/>
  <c r="E44" i="13"/>
  <c r="AU43" i="13"/>
  <c r="AK43" i="13"/>
  <c r="Z43" i="13"/>
  <c r="R43" i="13"/>
  <c r="Q43" i="13"/>
  <c r="P43" i="13"/>
  <c r="L43" i="13"/>
  <c r="S43" i="13" s="1"/>
  <c r="V43" i="13" s="1"/>
  <c r="E43" i="13"/>
  <c r="AU42" i="13"/>
  <c r="AK42" i="13"/>
  <c r="Z42" i="13"/>
  <c r="R42" i="13"/>
  <c r="Q42" i="13"/>
  <c r="P42" i="13"/>
  <c r="L42" i="13"/>
  <c r="O42" i="13" s="1"/>
  <c r="E42" i="13"/>
  <c r="AU41" i="13"/>
  <c r="AK41" i="13"/>
  <c r="Z41" i="13"/>
  <c r="R41" i="13"/>
  <c r="Q41" i="13"/>
  <c r="P41" i="13"/>
  <c r="L41" i="13"/>
  <c r="E41" i="13"/>
  <c r="AU40" i="13"/>
  <c r="AK40" i="13"/>
  <c r="Z40" i="13"/>
  <c r="R40" i="13"/>
  <c r="Q40" i="13"/>
  <c r="P40" i="13"/>
  <c r="L40" i="13"/>
  <c r="S40" i="13" s="1"/>
  <c r="V40" i="13" s="1"/>
  <c r="E40" i="13"/>
  <c r="AU39" i="13"/>
  <c r="AK39" i="13"/>
  <c r="Z39" i="13"/>
  <c r="R39" i="13"/>
  <c r="Q39" i="13"/>
  <c r="P39" i="13"/>
  <c r="L39" i="13"/>
  <c r="O39" i="13" s="1"/>
  <c r="E39" i="13"/>
  <c r="AU38" i="13"/>
  <c r="AK38" i="13"/>
  <c r="Z38" i="13"/>
  <c r="R38" i="13"/>
  <c r="Q38" i="13"/>
  <c r="P38" i="13"/>
  <c r="L38" i="13"/>
  <c r="E38" i="13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2" i="6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2" i="6"/>
  <c r="J2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K127" i="6" l="1"/>
  <c r="K119" i="6"/>
  <c r="K111" i="6"/>
  <c r="K95" i="6"/>
  <c r="K87" i="6"/>
  <c r="K79" i="6"/>
  <c r="K71" i="6"/>
  <c r="K63" i="6"/>
  <c r="K55" i="6"/>
  <c r="K47" i="6"/>
  <c r="S64" i="13"/>
  <c r="V64" i="13" s="1"/>
  <c r="O109" i="13"/>
  <c r="S72" i="13"/>
  <c r="V72" i="13" s="1"/>
  <c r="S164" i="13"/>
  <c r="V164" i="13" s="1"/>
  <c r="S116" i="13"/>
  <c r="V116" i="13" s="1"/>
  <c r="S132" i="13"/>
  <c r="V132" i="13" s="1"/>
  <c r="S39" i="13"/>
  <c r="V39" i="13" s="1"/>
  <c r="S95" i="13"/>
  <c r="V95" i="13" s="1"/>
  <c r="S137" i="13"/>
  <c r="V137" i="13" s="1"/>
  <c r="S166" i="13"/>
  <c r="V166" i="13" s="1"/>
  <c r="O65" i="13"/>
  <c r="S48" i="13"/>
  <c r="V48" i="13" s="1"/>
  <c r="O58" i="13"/>
  <c r="S71" i="13"/>
  <c r="V71" i="13" s="1"/>
  <c r="S108" i="13"/>
  <c r="V108" i="13" s="1"/>
  <c r="O155" i="13"/>
  <c r="O167" i="13"/>
  <c r="S124" i="13"/>
  <c r="V124" i="13" s="1"/>
  <c r="S90" i="13"/>
  <c r="V90" i="13" s="1"/>
  <c r="S148" i="13"/>
  <c r="V148" i="13" s="1"/>
  <c r="S46" i="13"/>
  <c r="V46" i="13" s="1"/>
  <c r="S103" i="13"/>
  <c r="V103" i="13" s="1"/>
  <c r="S150" i="13"/>
  <c r="V150" i="13" s="1"/>
  <c r="O50" i="13"/>
  <c r="O80" i="13"/>
  <c r="O99" i="13"/>
  <c r="O134" i="13"/>
  <c r="P151" i="13"/>
  <c r="S66" i="13"/>
  <c r="V66" i="13" s="1"/>
  <c r="P156" i="13"/>
  <c r="O158" i="13"/>
  <c r="S49" i="13"/>
  <c r="V49" i="13" s="1"/>
  <c r="S79" i="13"/>
  <c r="V79" i="13" s="1"/>
  <c r="S138" i="13"/>
  <c r="V138" i="13" s="1"/>
  <c r="P158" i="13"/>
  <c r="S54" i="13"/>
  <c r="V54" i="13" s="1"/>
  <c r="S133" i="13"/>
  <c r="V133" i="13" s="1"/>
  <c r="Q156" i="13"/>
  <c r="O165" i="13"/>
  <c r="O159" i="13"/>
  <c r="S112" i="13"/>
  <c r="V112" i="13" s="1"/>
  <c r="O147" i="13"/>
  <c r="Q151" i="13"/>
  <c r="S44" i="13"/>
  <c r="V44" i="13" s="1"/>
  <c r="S93" i="13"/>
  <c r="V93" i="13" s="1"/>
  <c r="O68" i="13"/>
  <c r="O73" i="13"/>
  <c r="O85" i="13"/>
  <c r="O52" i="13"/>
  <c r="O136" i="13"/>
  <c r="O62" i="13"/>
  <c r="O122" i="13"/>
  <c r="O135" i="13"/>
  <c r="O153" i="13"/>
  <c r="P155" i="13"/>
  <c r="S91" i="13"/>
  <c r="V91" i="13" s="1"/>
  <c r="O102" i="13"/>
  <c r="S121" i="13"/>
  <c r="V121" i="13" s="1"/>
  <c r="S129" i="13"/>
  <c r="V129" i="13" s="1"/>
  <c r="O143" i="13"/>
  <c r="P152" i="13"/>
  <c r="Q153" i="13"/>
  <c r="O154" i="13"/>
  <c r="P157" i="13"/>
  <c r="O81" i="13"/>
  <c r="O107" i="13"/>
  <c r="O152" i="13"/>
  <c r="P153" i="13"/>
  <c r="Q155" i="13"/>
  <c r="O157" i="13"/>
  <c r="S55" i="13"/>
  <c r="V55" i="13" s="1"/>
  <c r="S69" i="13"/>
  <c r="V69" i="13" s="1"/>
  <c r="S86" i="13"/>
  <c r="V86" i="13" s="1"/>
  <c r="O94" i="13"/>
  <c r="S97" i="13"/>
  <c r="V97" i="13" s="1"/>
  <c r="S101" i="13"/>
  <c r="V101" i="13" s="1"/>
  <c r="S106" i="13"/>
  <c r="V106" i="13" s="1"/>
  <c r="S110" i="13"/>
  <c r="V110" i="13" s="1"/>
  <c r="S114" i="13"/>
  <c r="V114" i="13" s="1"/>
  <c r="S140" i="13"/>
  <c r="V140" i="13" s="1"/>
  <c r="S142" i="13"/>
  <c r="V142" i="13" s="1"/>
  <c r="S144" i="13"/>
  <c r="V144" i="13" s="1"/>
  <c r="Q152" i="13"/>
  <c r="P154" i="13"/>
  <c r="Q157" i="13"/>
  <c r="S161" i="13"/>
  <c r="V161" i="13" s="1"/>
  <c r="O96" i="13"/>
  <c r="O113" i="13"/>
  <c r="O141" i="13"/>
  <c r="O40" i="13"/>
  <c r="O59" i="13"/>
  <c r="Q158" i="13"/>
  <c r="O43" i="13"/>
  <c r="S119" i="13"/>
  <c r="V119" i="13" s="1"/>
  <c r="S127" i="13"/>
  <c r="V127" i="13" s="1"/>
  <c r="S53" i="13"/>
  <c r="V53" i="13" s="1"/>
  <c r="S56" i="13"/>
  <c r="V56" i="13" s="1"/>
  <c r="S63" i="13"/>
  <c r="V63" i="13" s="1"/>
  <c r="S76" i="13"/>
  <c r="V76" i="13" s="1"/>
  <c r="O151" i="13"/>
  <c r="Q154" i="13"/>
  <c r="S163" i="13"/>
  <c r="V163" i="13" s="1"/>
  <c r="S162" i="13"/>
  <c r="V162" i="13" s="1"/>
  <c r="O162" i="13"/>
  <c r="O83" i="13"/>
  <c r="S45" i="13"/>
  <c r="V45" i="13" s="1"/>
  <c r="O45" i="13"/>
  <c r="S70" i="13"/>
  <c r="V70" i="13" s="1"/>
  <c r="O70" i="13"/>
  <c r="S125" i="13"/>
  <c r="V125" i="13" s="1"/>
  <c r="O125" i="13"/>
  <c r="O75" i="13"/>
  <c r="O88" i="13"/>
  <c r="S88" i="13"/>
  <c r="V88" i="13" s="1"/>
  <c r="O92" i="13"/>
  <c r="S92" i="13"/>
  <c r="V92" i="13" s="1"/>
  <c r="S115" i="13"/>
  <c r="V115" i="13" s="1"/>
  <c r="O115" i="13"/>
  <c r="S38" i="13"/>
  <c r="V38" i="13" s="1"/>
  <c r="O38" i="13"/>
  <c r="S60" i="13"/>
  <c r="V60" i="13" s="1"/>
  <c r="O60" i="13"/>
  <c r="S67" i="13"/>
  <c r="V67" i="13" s="1"/>
  <c r="O67" i="13"/>
  <c r="S84" i="13"/>
  <c r="V84" i="13" s="1"/>
  <c r="O105" i="13"/>
  <c r="S105" i="13"/>
  <c r="V105" i="13" s="1"/>
  <c r="S117" i="13"/>
  <c r="V117" i="13" s="1"/>
  <c r="O117" i="13"/>
  <c r="S57" i="13"/>
  <c r="V57" i="13" s="1"/>
  <c r="O57" i="13"/>
  <c r="S130" i="13"/>
  <c r="V130" i="13" s="1"/>
  <c r="O130" i="13"/>
  <c r="AK168" i="13"/>
  <c r="S41" i="13"/>
  <c r="V41" i="13" s="1"/>
  <c r="O41" i="13"/>
  <c r="S145" i="13"/>
  <c r="V145" i="13" s="1"/>
  <c r="O145" i="13"/>
  <c r="L168" i="13"/>
  <c r="AU168" i="13"/>
  <c r="S47" i="13"/>
  <c r="V47" i="13" s="1"/>
  <c r="S78" i="13"/>
  <c r="V78" i="13" s="1"/>
  <c r="O78" i="13"/>
  <c r="S42" i="13"/>
  <c r="V42" i="13" s="1"/>
  <c r="S51" i="13"/>
  <c r="V51" i="13" s="1"/>
  <c r="S61" i="13"/>
  <c r="V61" i="13" s="1"/>
  <c r="S74" i="13"/>
  <c r="V74" i="13" s="1"/>
  <c r="S82" i="13"/>
  <c r="V82" i="13" s="1"/>
  <c r="S89" i="13"/>
  <c r="V89" i="13" s="1"/>
  <c r="O104" i="13"/>
  <c r="S120" i="13"/>
  <c r="V120" i="13" s="1"/>
  <c r="S128" i="13"/>
  <c r="V128" i="13" s="1"/>
  <c r="S131" i="13"/>
  <c r="V131" i="13" s="1"/>
  <c r="O123" i="13"/>
  <c r="O146" i="13"/>
  <c r="S149" i="13"/>
  <c r="V149" i="13" s="1"/>
  <c r="O149" i="13"/>
  <c r="S98" i="13"/>
  <c r="V98" i="13" s="1"/>
  <c r="S111" i="13"/>
  <c r="V111" i="13" s="1"/>
  <c r="S160" i="13"/>
  <c r="V160" i="13" s="1"/>
  <c r="O160" i="13"/>
  <c r="O100" i="13"/>
  <c r="S118" i="13"/>
  <c r="V118" i="13" s="1"/>
  <c r="S126" i="13"/>
  <c r="V126" i="13" s="1"/>
  <c r="O139" i="13"/>
  <c r="O87" i="13"/>
  <c r="K98" i="6"/>
  <c r="K18" i="6"/>
  <c r="K122" i="6"/>
  <c r="K34" i="6"/>
  <c r="K26" i="6"/>
  <c r="K39" i="6"/>
  <c r="K31" i="6"/>
  <c r="K23" i="6"/>
  <c r="K15" i="6"/>
  <c r="K78" i="6"/>
  <c r="K128" i="6"/>
  <c r="K120" i="6"/>
  <c r="K112" i="6"/>
  <c r="K104" i="6"/>
  <c r="K96" i="6"/>
  <c r="K88" i="6"/>
  <c r="K80" i="6"/>
  <c r="K72" i="6"/>
  <c r="K64" i="6"/>
  <c r="K56" i="6"/>
  <c r="K48" i="6"/>
  <c r="K40" i="6"/>
  <c r="K32" i="6"/>
  <c r="K24" i="6"/>
  <c r="K16" i="6"/>
  <c r="K8" i="6"/>
  <c r="K126" i="6"/>
  <c r="K118" i="6"/>
  <c r="K110" i="6"/>
  <c r="K102" i="6"/>
  <c r="K94" i="6"/>
  <c r="K86" i="6"/>
  <c r="K70" i="6"/>
  <c r="K62" i="6"/>
  <c r="K54" i="6"/>
  <c r="K46" i="6"/>
  <c r="K38" i="6"/>
  <c r="K30" i="6"/>
  <c r="K22" i="6"/>
  <c r="K14" i="6"/>
  <c r="K114" i="6"/>
  <c r="K106" i="6"/>
  <c r="K90" i="6"/>
  <c r="K82" i="6"/>
  <c r="K74" i="6"/>
  <c r="K66" i="6"/>
  <c r="K58" i="6"/>
  <c r="K50" i="6"/>
  <c r="K42" i="6"/>
  <c r="K2" i="6"/>
  <c r="K121" i="6"/>
  <c r="K113" i="6"/>
  <c r="K105" i="6"/>
  <c r="K97" i="6"/>
  <c r="K89" i="6"/>
  <c r="K81" i="6"/>
  <c r="K73" i="6"/>
  <c r="K65" i="6"/>
  <c r="K57" i="6"/>
  <c r="K49" i="6"/>
  <c r="K41" i="6"/>
  <c r="K33" i="6"/>
  <c r="K25" i="6"/>
  <c r="K17" i="6"/>
  <c r="K9" i="6"/>
  <c r="K103" i="6"/>
  <c r="K7" i="6"/>
  <c r="K6" i="6"/>
  <c r="K125" i="6"/>
  <c r="K117" i="6"/>
  <c r="K109" i="6"/>
  <c r="K101" i="6"/>
  <c r="K93" i="6"/>
  <c r="K85" i="6"/>
  <c r="K77" i="6"/>
  <c r="K69" i="6"/>
  <c r="K61" i="6"/>
  <c r="K53" i="6"/>
  <c r="K45" i="6"/>
  <c r="K37" i="6"/>
  <c r="K29" i="6"/>
  <c r="K21" i="6"/>
  <c r="K13" i="6"/>
  <c r="K5" i="6"/>
  <c r="K124" i="6"/>
  <c r="K116" i="6"/>
  <c r="K108" i="6"/>
  <c r="K100" i="6"/>
  <c r="K92" i="6"/>
  <c r="K84" i="6"/>
  <c r="K76" i="6"/>
  <c r="K68" i="6"/>
  <c r="K60" i="6"/>
  <c r="K52" i="6"/>
  <c r="K44" i="6"/>
  <c r="K36" i="6"/>
  <c r="K28" i="6"/>
  <c r="K20" i="6"/>
  <c r="K12" i="6"/>
  <c r="K4" i="6"/>
  <c r="K123" i="6"/>
  <c r="K115" i="6"/>
  <c r="K107" i="6"/>
  <c r="K99" i="6"/>
  <c r="K91" i="6"/>
  <c r="K83" i="6"/>
  <c r="K75" i="6"/>
  <c r="K67" i="6"/>
  <c r="K59" i="6"/>
  <c r="K51" i="6"/>
  <c r="K43" i="6"/>
  <c r="K35" i="6"/>
  <c r="K27" i="6"/>
  <c r="K19" i="6"/>
  <c r="K11" i="6"/>
  <c r="K3" i="6"/>
  <c r="K10" i="6"/>
  <c r="B11" i="8"/>
  <c r="C11" i="8"/>
  <c r="D25" i="1"/>
  <c r="D26" i="1"/>
  <c r="D27" i="1"/>
  <c r="D28" i="1"/>
  <c r="D29" i="1"/>
  <c r="D24" i="1"/>
  <c r="Q168" i="13" l="1"/>
  <c r="P168" i="13"/>
  <c r="S168" i="13"/>
  <c r="O168" i="13"/>
  <c r="A4" i="8"/>
  <c r="A9" i="8"/>
  <c r="A3" i="8"/>
  <c r="A6" i="8"/>
  <c r="A5" i="8"/>
  <c r="A7" i="8"/>
  <c r="A8" i="8"/>
  <c r="B9" i="9"/>
  <c r="F9" i="9" s="1"/>
  <c r="B3" i="9"/>
  <c r="B4" i="9"/>
  <c r="F4" i="9" s="1"/>
  <c r="B5" i="9"/>
  <c r="F5" i="9" s="1"/>
  <c r="B6" i="9"/>
  <c r="F6" i="9" s="1"/>
  <c r="B7" i="9"/>
  <c r="F7" i="9" s="1"/>
  <c r="B8" i="9"/>
  <c r="F8" i="9" s="1"/>
  <c r="F3" i="9" l="1"/>
  <c r="F10" i="9" s="1"/>
  <c r="C31" i="1" s="1"/>
  <c r="B19" i="9" a="1"/>
  <c r="B19" i="9" s="1"/>
  <c r="E7" i="9"/>
  <c r="D7" i="9"/>
  <c r="E3" i="9"/>
  <c r="D3" i="9"/>
  <c r="E8" i="9"/>
  <c r="D8" i="9"/>
  <c r="E6" i="9"/>
  <c r="D6" i="9"/>
  <c r="E5" i="9"/>
  <c r="D5" i="9"/>
  <c r="E4" i="9"/>
  <c r="D4" i="9"/>
  <c r="D9" i="9"/>
  <c r="E9" i="9"/>
  <c r="B3" i="5"/>
  <c r="F3" i="5" s="1"/>
  <c r="C41" i="1"/>
  <c r="D41" i="1" s="1"/>
  <c r="D17" i="4"/>
  <c r="D18" i="4"/>
  <c r="D19" i="4"/>
  <c r="D20" i="4"/>
  <c r="D21" i="4"/>
  <c r="D22" i="4"/>
  <c r="D23" i="4"/>
  <c r="D24" i="4"/>
  <c r="D25" i="4"/>
  <c r="D26" i="4"/>
  <c r="B6" i="5"/>
  <c r="B5" i="5"/>
  <c r="B4" i="5"/>
  <c r="L3" i="6"/>
  <c r="L4" i="6"/>
  <c r="L5" i="6"/>
  <c r="L6" i="6"/>
  <c r="L7" i="6"/>
  <c r="L8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122" i="6"/>
  <c r="L123" i="6"/>
  <c r="L124" i="6"/>
  <c r="L125" i="6"/>
  <c r="L126" i="6"/>
  <c r="L127" i="6"/>
  <c r="L128" i="6"/>
  <c r="D57" i="1" l="1"/>
  <c r="F9" i="5"/>
  <c r="B7" i="5"/>
  <c r="H20" i="4"/>
  <c r="H19" i="4"/>
  <c r="H18" i="4"/>
  <c r="B9" i="5" l="1"/>
  <c r="B10" i="5"/>
  <c r="B8" i="5"/>
  <c r="G21" i="4"/>
  <c r="E57" i="1" l="1"/>
  <c r="D58" i="1" s="1"/>
  <c r="F12" i="2"/>
  <c r="F4" i="5"/>
  <c r="E32" i="6"/>
  <c r="E37" i="6"/>
  <c r="E46" i="6"/>
  <c r="E61" i="6"/>
  <c r="E86" i="6"/>
  <c r="E87" i="6"/>
  <c r="E93" i="6"/>
  <c r="E114" i="6"/>
  <c r="C40" i="1"/>
  <c r="F4" i="4"/>
  <c r="G4" i="4" s="1"/>
  <c r="B84" i="1" s="1"/>
  <c r="C30" i="2"/>
  <c r="F7" i="5" s="1"/>
  <c r="L2" i="6"/>
  <c r="E2" i="6"/>
  <c r="C5" i="9" s="1"/>
  <c r="E3" i="6"/>
  <c r="E4" i="6"/>
  <c r="E5" i="6"/>
  <c r="C4" i="9" s="1"/>
  <c r="E6" i="6"/>
  <c r="C6" i="9" s="1"/>
  <c r="E7" i="6"/>
  <c r="E8" i="6"/>
  <c r="E9" i="6"/>
  <c r="C8" i="9" s="1"/>
  <c r="E10" i="6"/>
  <c r="C3" i="9" s="1"/>
  <c r="E11" i="6"/>
  <c r="C7" i="9" s="1"/>
  <c r="E12" i="6"/>
  <c r="E13" i="6"/>
  <c r="C9" i="9" s="1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3" i="6"/>
  <c r="E34" i="6"/>
  <c r="E35" i="6"/>
  <c r="E36" i="6"/>
  <c r="E38" i="6"/>
  <c r="E39" i="6"/>
  <c r="E40" i="6"/>
  <c r="E41" i="6"/>
  <c r="E42" i="6"/>
  <c r="E43" i="6"/>
  <c r="E44" i="6"/>
  <c r="E45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8" i="6"/>
  <c r="E89" i="6"/>
  <c r="E90" i="6"/>
  <c r="E91" i="6"/>
  <c r="E92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D7" i="1"/>
  <c r="C92" i="1"/>
  <c r="D61" i="1" l="1"/>
  <c r="D59" i="1"/>
  <c r="F6" i="5"/>
  <c r="F106" i="6"/>
  <c r="E106" i="14"/>
  <c r="F83" i="6"/>
  <c r="E83" i="14"/>
  <c r="F63" i="6"/>
  <c r="E63" i="14"/>
  <c r="F41" i="6"/>
  <c r="E41" i="14"/>
  <c r="F19" i="6"/>
  <c r="E19" i="14"/>
  <c r="F105" i="6"/>
  <c r="E105" i="14"/>
  <c r="F18" i="6"/>
  <c r="E18" i="14"/>
  <c r="F39" i="6"/>
  <c r="E39" i="14"/>
  <c r="F124" i="6"/>
  <c r="E124" i="14"/>
  <c r="F59" i="6"/>
  <c r="E59" i="14"/>
  <c r="F123" i="6"/>
  <c r="E123" i="14"/>
  <c r="F58" i="6"/>
  <c r="E58" i="14"/>
  <c r="F122" i="6"/>
  <c r="E122" i="14"/>
  <c r="F35" i="6"/>
  <c r="E35" i="14"/>
  <c r="F118" i="6"/>
  <c r="E118" i="14"/>
  <c r="F125" i="6"/>
  <c r="E125" i="14"/>
  <c r="F104" i="6"/>
  <c r="E104" i="14"/>
  <c r="F81" i="6"/>
  <c r="E81" i="14"/>
  <c r="F60" i="6"/>
  <c r="E60" i="14"/>
  <c r="F17" i="6"/>
  <c r="E17" i="14"/>
  <c r="F103" i="6"/>
  <c r="E103" i="14"/>
  <c r="F80" i="6"/>
  <c r="E80" i="14"/>
  <c r="F38" i="6"/>
  <c r="E38" i="14"/>
  <c r="F16" i="6"/>
  <c r="E16" i="14"/>
  <c r="F102" i="6"/>
  <c r="E102" i="14"/>
  <c r="F79" i="6"/>
  <c r="E79" i="14"/>
  <c r="F36" i="6"/>
  <c r="E36" i="14"/>
  <c r="F15" i="6"/>
  <c r="E15" i="14"/>
  <c r="F101" i="6"/>
  <c r="E101" i="14"/>
  <c r="F78" i="6"/>
  <c r="E78" i="14"/>
  <c r="F57" i="6"/>
  <c r="E57" i="14"/>
  <c r="F14" i="6"/>
  <c r="E14" i="14"/>
  <c r="F100" i="6"/>
  <c r="E100" i="14"/>
  <c r="F56" i="6"/>
  <c r="E56" i="14"/>
  <c r="F13" i="6"/>
  <c r="E13" i="14"/>
  <c r="F120" i="6"/>
  <c r="E120" i="14"/>
  <c r="F55" i="6"/>
  <c r="E55" i="14"/>
  <c r="F33" i="6"/>
  <c r="E33" i="14"/>
  <c r="F98" i="6"/>
  <c r="E98" i="14"/>
  <c r="F11" i="6"/>
  <c r="E11" i="14"/>
  <c r="F97" i="6"/>
  <c r="E97" i="14"/>
  <c r="F30" i="6"/>
  <c r="E30" i="14"/>
  <c r="F87" i="6"/>
  <c r="E87" i="14"/>
  <c r="F96" i="6"/>
  <c r="E96" i="14"/>
  <c r="F73" i="6"/>
  <c r="E73" i="14"/>
  <c r="F9" i="6"/>
  <c r="E9" i="14"/>
  <c r="F116" i="6"/>
  <c r="E116" i="14"/>
  <c r="F51" i="6"/>
  <c r="E51" i="14"/>
  <c r="F61" i="6"/>
  <c r="E61" i="14"/>
  <c r="F71" i="6"/>
  <c r="E71" i="14"/>
  <c r="F27" i="6"/>
  <c r="E27" i="14"/>
  <c r="F7" i="6"/>
  <c r="E7" i="14"/>
  <c r="F92" i="6"/>
  <c r="E92" i="14"/>
  <c r="F49" i="6"/>
  <c r="E49" i="14"/>
  <c r="F26" i="6"/>
  <c r="E26" i="14"/>
  <c r="F6" i="6"/>
  <c r="E6" i="14"/>
  <c r="F37" i="6"/>
  <c r="E37" i="14"/>
  <c r="F110" i="6"/>
  <c r="E110" i="14"/>
  <c r="F89" i="6"/>
  <c r="E89" i="14"/>
  <c r="F67" i="6"/>
  <c r="E67" i="14"/>
  <c r="F45" i="6"/>
  <c r="E45" i="14"/>
  <c r="F23" i="6"/>
  <c r="E23" i="14"/>
  <c r="F3" i="6"/>
  <c r="E3" i="14"/>
  <c r="F109" i="6"/>
  <c r="E109" i="14"/>
  <c r="F88" i="6"/>
  <c r="E88" i="14"/>
  <c r="F66" i="6"/>
  <c r="E66" i="14"/>
  <c r="F44" i="6"/>
  <c r="E44" i="14"/>
  <c r="F22" i="6"/>
  <c r="E22" i="14"/>
  <c r="F2" i="6"/>
  <c r="E2" i="14"/>
  <c r="F108" i="6"/>
  <c r="E108" i="14"/>
  <c r="F85" i="6"/>
  <c r="E85" i="14"/>
  <c r="F65" i="6"/>
  <c r="E65" i="14"/>
  <c r="F43" i="6"/>
  <c r="E43" i="14"/>
  <c r="F21" i="6"/>
  <c r="E21" i="14"/>
  <c r="F128" i="6"/>
  <c r="E128" i="14"/>
  <c r="F107" i="6"/>
  <c r="E107" i="14"/>
  <c r="F84" i="6"/>
  <c r="E84" i="14"/>
  <c r="F64" i="6"/>
  <c r="E64" i="14"/>
  <c r="F42" i="6"/>
  <c r="E42" i="14"/>
  <c r="F20" i="6"/>
  <c r="E20" i="14"/>
  <c r="F127" i="6"/>
  <c r="E127" i="14"/>
  <c r="F126" i="6"/>
  <c r="E126" i="14"/>
  <c r="F82" i="6"/>
  <c r="E82" i="14"/>
  <c r="F62" i="6"/>
  <c r="E62" i="14"/>
  <c r="F40" i="6"/>
  <c r="E40" i="14"/>
  <c r="F121" i="6"/>
  <c r="E121" i="14"/>
  <c r="F76" i="6"/>
  <c r="E76" i="14"/>
  <c r="F12" i="6"/>
  <c r="E12" i="14"/>
  <c r="F119" i="6"/>
  <c r="E119" i="14"/>
  <c r="F54" i="6"/>
  <c r="E54" i="14"/>
  <c r="F93" i="6"/>
  <c r="E93" i="14"/>
  <c r="F74" i="6"/>
  <c r="E74" i="14"/>
  <c r="F10" i="6"/>
  <c r="E10" i="14"/>
  <c r="F52" i="6"/>
  <c r="E52" i="14"/>
  <c r="F86" i="6"/>
  <c r="E86" i="14"/>
  <c r="F72" i="6"/>
  <c r="E72" i="14"/>
  <c r="F28" i="6"/>
  <c r="E28" i="14"/>
  <c r="F115" i="6"/>
  <c r="E115" i="14"/>
  <c r="F50" i="6"/>
  <c r="E50" i="14"/>
  <c r="F46" i="6"/>
  <c r="E46" i="14"/>
  <c r="F113" i="6"/>
  <c r="E113" i="14"/>
  <c r="F70" i="6"/>
  <c r="E70" i="14"/>
  <c r="F112" i="6"/>
  <c r="E112" i="14"/>
  <c r="F91" i="6"/>
  <c r="E91" i="14"/>
  <c r="F69" i="6"/>
  <c r="E69" i="14"/>
  <c r="F48" i="6"/>
  <c r="E48" i="14"/>
  <c r="F25" i="6"/>
  <c r="E25" i="14"/>
  <c r="F5" i="6"/>
  <c r="E5" i="14"/>
  <c r="F32" i="6"/>
  <c r="E32" i="14"/>
  <c r="F77" i="6"/>
  <c r="E77" i="14"/>
  <c r="F34" i="6"/>
  <c r="E34" i="14"/>
  <c r="F99" i="6"/>
  <c r="E99" i="14"/>
  <c r="F114" i="6"/>
  <c r="E114" i="14"/>
  <c r="F75" i="6"/>
  <c r="E75" i="14"/>
  <c r="F31" i="6"/>
  <c r="E31" i="14"/>
  <c r="F53" i="6"/>
  <c r="E53" i="14"/>
  <c r="F117" i="6"/>
  <c r="E117" i="14"/>
  <c r="F29" i="6"/>
  <c r="E29" i="14"/>
  <c r="F95" i="6"/>
  <c r="E95" i="14"/>
  <c r="F8" i="6"/>
  <c r="E8" i="14"/>
  <c r="F94" i="6"/>
  <c r="E94" i="14"/>
  <c r="F111" i="6"/>
  <c r="E111" i="14"/>
  <c r="F90" i="6"/>
  <c r="E90" i="14"/>
  <c r="F68" i="6"/>
  <c r="E68" i="14"/>
  <c r="F47" i="6"/>
  <c r="E47" i="14"/>
  <c r="F24" i="6"/>
  <c r="E24" i="14"/>
  <c r="F4" i="6"/>
  <c r="E4" i="14"/>
  <c r="B3" i="8"/>
  <c r="C7" i="8"/>
  <c r="B4" i="8"/>
  <c r="C5" i="8"/>
  <c r="C6" i="8"/>
  <c r="B8" i="8"/>
  <c r="B9" i="8"/>
  <c r="B10" i="9" l="1" a="1"/>
  <c r="B10" i="9" s="1"/>
  <c r="B5" i="8"/>
  <c r="C3" i="8"/>
  <c r="B6" i="8"/>
  <c r="B7" i="8"/>
  <c r="C4" i="8"/>
  <c r="A10" i="8" a="1"/>
  <c r="A10" i="8" s="1"/>
  <c r="C9" i="8"/>
  <c r="C8" i="8"/>
  <c r="F8" i="5" l="1"/>
  <c r="D11" i="9"/>
  <c r="E10" i="9"/>
  <c r="C39" i="1"/>
  <c r="D10" i="9"/>
  <c r="B10" i="8"/>
  <c r="C10" i="8"/>
  <c r="D39" i="1" l="1"/>
  <c r="C10" i="9"/>
  <c r="B12" i="8"/>
  <c r="C48" i="1" s="1"/>
  <c r="D6" i="1"/>
  <c r="D13" i="9" l="1"/>
  <c r="C15" i="9"/>
  <c r="E15" i="9"/>
  <c r="D15" i="9"/>
  <c r="E14" i="9"/>
  <c r="D14" i="9"/>
  <c r="C14" i="9"/>
  <c r="E13" i="9"/>
  <c r="C13" i="9"/>
  <c r="D22" i="1"/>
  <c r="D21" i="1"/>
  <c r="D20" i="1"/>
  <c r="D19" i="1"/>
  <c r="D16" i="1"/>
  <c r="D15" i="1"/>
  <c r="D14" i="1"/>
  <c r="D13" i="1"/>
  <c r="D8" i="1"/>
  <c r="D9" i="1"/>
  <c r="D10" i="1"/>
  <c r="C16" i="9" l="1"/>
  <c r="F5" i="5" l="1"/>
  <c r="F10" i="5" s="1"/>
  <c r="F11" i="5" s="1"/>
  <c r="F13" i="5" l="1"/>
  <c r="F14" i="5" l="1"/>
  <c r="D63" i="1" s="1"/>
  <c r="D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M37" authorId="0" shapeId="0" xr:uid="{FD358F82-94F5-4737-808E-51CAF1734C88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Colonna non più presente nel file dei rifiuti di arpae, inserite le tonnellate dell'art. 183...</t>
        </r>
      </text>
    </comment>
    <comment ref="N37" authorId="0" shapeId="0" xr:uid="{F4F83BBE-5ED5-4488-B978-8CE18C4736BB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Colonna non più presente nel file dei rifiuti di arpae, inserite le tonnellate dell'art. 183...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<sst xmlns="http://schemas.openxmlformats.org/spreadsheetml/2006/main" count="4135" uniqueCount="1045">
  <si>
    <t>ENTE RICHIEDENTE</t>
  </si>
  <si>
    <t>CODICE FISCALE/ P.IVA</t>
  </si>
  <si>
    <t>INDIRIZZO</t>
  </si>
  <si>
    <t>PEC</t>
  </si>
  <si>
    <t>DENOMINAZIONE</t>
  </si>
  <si>
    <t>LEGALE RAPPRESENTANTE</t>
  </si>
  <si>
    <t>COGNOME</t>
  </si>
  <si>
    <t>NOME</t>
  </si>
  <si>
    <t>RUOLO</t>
  </si>
  <si>
    <t>C.F.</t>
  </si>
  <si>
    <t>TELEFONO</t>
  </si>
  <si>
    <t>E-MAIL</t>
  </si>
  <si>
    <t>IL SOTTOSCRITTO CHIEDE DI PARTECIPARE AL BANDO PRESENTANDO IL PROGETTO</t>
  </si>
  <si>
    <t>DESCRIZIONE PROGETTO</t>
  </si>
  <si>
    <t>COSTI DEL PROGETTO DETTAGLIATI PER TIPOLOGIA (art. 4)</t>
  </si>
  <si>
    <t>ALLEGA ALLA PRESENTE:</t>
  </si>
  <si>
    <t>LUOGO</t>
  </si>
  <si>
    <t>DATA</t>
  </si>
  <si>
    <t>REFERENTE PROGETTO</t>
  </si>
  <si>
    <t>TIPOLOGIA COSTO</t>
  </si>
  <si>
    <t>Sono compilabili solo le celle con sfondo giallo:</t>
  </si>
  <si>
    <t xml:space="preserve">L'indicazione delle attività deve essere riscontrabile nella relazione economica </t>
  </si>
  <si>
    <t>NOTE PER LA COMPILAZIONE:</t>
  </si>
  <si>
    <t>ATTENZIONE: OCCORRE COMPILARE SOLO LE CELLE CON SFONDO GIALLO (le altre sono bloccate e/o compilate in automatico)</t>
  </si>
  <si>
    <t>QUADRO ECONOMICO DI SINTESI (tabella che si autocompila, per procedere occorre compilare il dettaglio dei costi nel foglio "Quadro_Economico")</t>
  </si>
  <si>
    <t>Qualora le righe della tabella non siano sufficienti occorre chiedere ad Atersir un modulo modificato (richiesta a fondolr16@atersir.it)</t>
  </si>
  <si>
    <t>La compilazione con il dettaglio delle attività prevista produce in automatico la compilazione del quadro economico di sintesi presente nel foglio "DOMANDA BANDO"</t>
  </si>
  <si>
    <t>Firmato digitalmente secondo le normative vigenti</t>
  </si>
  <si>
    <t>TIPOLOGIA PROGETTO (art.2)</t>
  </si>
  <si>
    <t>Importo minimo progetti</t>
  </si>
  <si>
    <t>COSTO (€)*</t>
  </si>
  <si>
    <t>CUP</t>
  </si>
  <si>
    <t>AUTORIZZA l’amministrazione concedente al trattamento e all’elaborazione dei dati forniti con la presente dichiarazione, per finalità gestionali e statistiche, anche mediante l’ausilio di mezzi elettronici o automatizzati, nel rispetto della sicurezza e della riservatezza e ai sensi dell’articolo 38 del citato DPR n. 445/2000, ai sensi degli art. 13 e 23 del decreto legislativo 30 giugno 2003, n. 196 (Codice in materia di protezione di dati personali) e successive modifiche ed integrazioni e del Regolamento UE 2016/679, come previsto all’art. 11 del bando.</t>
  </si>
  <si>
    <t>TITOLO Assegnato al progetto</t>
  </si>
  <si>
    <t>Compostiere di comunità</t>
  </si>
  <si>
    <t>Ulteriori elementi tecnologici e di informatizzazione non già previsti dai contratti di servizio</t>
  </si>
  <si>
    <t>TIPOLOGIA DI PROGETTO</t>
  </si>
  <si>
    <t>Centro di raccolta itinerante</t>
  </si>
  <si>
    <t xml:space="preserve">Integrazione dei Piani di Emergenza di cui al D. Lgs. 1/2018 </t>
  </si>
  <si>
    <t>- che il progetto presentato è conforme alla pianificazione di settore, agli strumenti urbanistici generali e attuativi, vigenti o adottati, e alle normative vigenti in materia di tutela della salute dell’uomo e dell’ambiente e di sicurezza sul lavoro</t>
  </si>
  <si>
    <t>DICHIARA L'IMPEGNO DELL'ENTE RAPPRESENTATO AL RISPETTO DEGLI OBBLIGHI (ART.12 DEL BANDO), IN PARTICOLARE DICHIARA CHE:</t>
  </si>
  <si>
    <t>- gli interventi realizzati sono conformi a quelli definiti nella domanda;</t>
  </si>
  <si>
    <t>- a restituire il contributo percepito e i relativi interessi legali per i progetti incompiuti o per i quali vengano persi i requisiti di fruibilità pubblica</t>
  </si>
  <si>
    <t>- verrà assicurata la copertura finanziaria per la parte di spese non coperte da contributo;</t>
  </si>
  <si>
    <t>- la conclusione delle attività avverrà entro i termini stabiliti;</t>
  </si>
  <si>
    <t>- darà immediata comunicazione ad ATERSIR qualora il richiedente intenda rinunciare al contributo concesso e/o alla realizzazione del progetto;</t>
  </si>
  <si>
    <t>- restituirà l’importo percepito, nelle forme previste dal Bando, nel caso di revoca del contributo già liquidato;</t>
  </si>
  <si>
    <t>tipologia di richiedente</t>
  </si>
  <si>
    <t>Comune della Regione Emilia-Romagna</t>
  </si>
  <si>
    <t>Tipologia richiedente (art. 2)</t>
  </si>
  <si>
    <t>Nuovo Centro di Raccolta / adeguamento</t>
  </si>
  <si>
    <t>Tutoraggio/facilitazione/informazione/mediazione culturale utenze turistiche</t>
  </si>
  <si>
    <t>Campagna informativa ai fini della riduzione della quantità dei rifiuti urbani prodotti</t>
  </si>
  <si>
    <t>Realizzazione di stazioni di trasferenza/strutture logistiche</t>
  </si>
  <si>
    <t>Servizio di supporto/analisi merceologica/modellizzazione</t>
  </si>
  <si>
    <t>CONTRIBUTO MINIMO (art.3)</t>
  </si>
  <si>
    <t>TEMPI DI REALIZZAZIONE (art.10)</t>
  </si>
  <si>
    <t>- Atto/i di approvazione del progetto, contenente l’impegno all'assunzione in proprio degli oneri non coperti da contributo</t>
  </si>
  <si>
    <t>- Eventuale altri atti o documenti descrittivi dell'iniziativa, elencati di seguito:</t>
  </si>
  <si>
    <t>totale IVA 2 (altri costi)</t>
  </si>
  <si>
    <t>totale spese non ammissibili</t>
  </si>
  <si>
    <t xml:space="preserve"> </t>
  </si>
  <si>
    <t>Unione o Associazione di Comuni della Regione Emilia-Romagna</t>
  </si>
  <si>
    <t>massimale</t>
  </si>
  <si>
    <t xml:space="preserve">- verrà citata la Regione Emilia-Romagna e ATERSIR quali enti sostenitori e finanziatori tramite la dicitura “con il contributo di ATERSIR e Regione Emilia-Romagna – Fondo d’Ambito Ex L.R.16/2015” </t>
  </si>
  <si>
    <t>Fototrappole e sistemi di videosorveglianza</t>
  </si>
  <si>
    <t>Comune</t>
  </si>
  <si>
    <t>Abitanti residenti 2023</t>
  </si>
  <si>
    <t>Contratto</t>
  </si>
  <si>
    <t>Area</t>
  </si>
  <si>
    <t>PC</t>
  </si>
  <si>
    <t>Alta Val Tidone</t>
  </si>
  <si>
    <t>IREN - PC</t>
  </si>
  <si>
    <t>montagna</t>
  </si>
  <si>
    <t>Bettola</t>
  </si>
  <si>
    <t>Bobbio</t>
  </si>
  <si>
    <t>Carpaneto Piacentino</t>
  </si>
  <si>
    <t>Cerignale</t>
  </si>
  <si>
    <t>Coli</t>
  </si>
  <si>
    <t>Corte Brugnatella</t>
  </si>
  <si>
    <t>Farini</t>
  </si>
  <si>
    <t>Ferriere</t>
  </si>
  <si>
    <t>Gropparello</t>
  </si>
  <si>
    <t>Lugagnano Val d'Arda</t>
  </si>
  <si>
    <t>Morfasso</t>
  </si>
  <si>
    <t>Ottone</t>
  </si>
  <si>
    <t>Pianello Val Tidone</t>
  </si>
  <si>
    <t>Piozzano</t>
  </si>
  <si>
    <t>Ponte dell'Olio</t>
  </si>
  <si>
    <t>Rivergaro</t>
  </si>
  <si>
    <t>Travo</t>
  </si>
  <si>
    <t>Vernasca</t>
  </si>
  <si>
    <t>Vigolzone</t>
  </si>
  <si>
    <t>Zerba</t>
  </si>
  <si>
    <t>PR</t>
  </si>
  <si>
    <t>Calestano</t>
  </si>
  <si>
    <t>IREN - PR</t>
  </si>
  <si>
    <t>Corniglio</t>
  </si>
  <si>
    <t>Langhirano</t>
  </si>
  <si>
    <t>Lesignano de' Bagni</t>
  </si>
  <si>
    <t>Medesano</t>
  </si>
  <si>
    <t>Monchio delle Corti</t>
  </si>
  <si>
    <t>Neviano degli Arduini</t>
  </si>
  <si>
    <t>Palanzano</t>
  </si>
  <si>
    <t>Salsomaggiore Terme</t>
  </si>
  <si>
    <t>Tizzano Val Parma</t>
  </si>
  <si>
    <t>Traversetolo</t>
  </si>
  <si>
    <t>Albareto</t>
  </si>
  <si>
    <t>Bardi</t>
  </si>
  <si>
    <t>Bedonia</t>
  </si>
  <si>
    <t>Berceto</t>
  </si>
  <si>
    <t>Bore</t>
  </si>
  <si>
    <t>Borgo Val di Taro</t>
  </si>
  <si>
    <t>Compiano</t>
  </si>
  <si>
    <t>Fornovo di Taro</t>
  </si>
  <si>
    <t>Pellegrino Parmense</t>
  </si>
  <si>
    <t>Solignano</t>
  </si>
  <si>
    <t>Terenzo</t>
  </si>
  <si>
    <t>Tornolo</t>
  </si>
  <si>
    <t>Valmozzola</t>
  </si>
  <si>
    <t>Varano de' Melegari</t>
  </si>
  <si>
    <t>Varsi</t>
  </si>
  <si>
    <t>RE</t>
  </si>
  <si>
    <t>Baiso</t>
  </si>
  <si>
    <t>IREN - RE</t>
  </si>
  <si>
    <t>Canossa</t>
  </si>
  <si>
    <t>Carpineti</t>
  </si>
  <si>
    <t>Casina</t>
  </si>
  <si>
    <t>Castellarano</t>
  </si>
  <si>
    <t>Castelnovo ne' Monti</t>
  </si>
  <si>
    <t>San Polo d'Enza</t>
  </si>
  <si>
    <t>Toano</t>
  </si>
  <si>
    <t>Ventasso</t>
  </si>
  <si>
    <t>Vetto</t>
  </si>
  <si>
    <t>Vezzano sul Crostolo</t>
  </si>
  <si>
    <t>Viano</t>
  </si>
  <si>
    <t>Villa Minozzo</t>
  </si>
  <si>
    <t>MO</t>
  </si>
  <si>
    <t>Fanano</t>
  </si>
  <si>
    <t>HERA-RTI-MO</t>
  </si>
  <si>
    <t>Fiumalbo</t>
  </si>
  <si>
    <t>Frassinoro</t>
  </si>
  <si>
    <t>Guiglia</t>
  </si>
  <si>
    <t>Lama Mocogno</t>
  </si>
  <si>
    <t>Marano sul Panaro</t>
  </si>
  <si>
    <t>Montecreto</t>
  </si>
  <si>
    <t>Montefiorino</t>
  </si>
  <si>
    <t>Montese</t>
  </si>
  <si>
    <t>Palagano</t>
  </si>
  <si>
    <t>Pavullo nel Frignano</t>
  </si>
  <si>
    <t>Pievepelago</t>
  </si>
  <si>
    <t>Polinago</t>
  </si>
  <si>
    <t>Riolunato</t>
  </si>
  <si>
    <t>Sestola</t>
  </si>
  <si>
    <t>Zocca</t>
  </si>
  <si>
    <t>Prignano sulla Secchia</t>
  </si>
  <si>
    <t>Serramazzoni</t>
  </si>
  <si>
    <t>BO</t>
  </si>
  <si>
    <t>Alto Reno Terme</t>
  </si>
  <si>
    <t>HERA-RTI-BO</t>
  </si>
  <si>
    <t>Camugnano</t>
  </si>
  <si>
    <t>Castel d'Aiano</t>
  </si>
  <si>
    <t>Castel di Casio</t>
  </si>
  <si>
    <t>Castiglione dei Pepoli</t>
  </si>
  <si>
    <t>Gaggio Montano</t>
  </si>
  <si>
    <t>Grizzana Morandi</t>
  </si>
  <si>
    <t>Lizzano in Belvedere</t>
  </si>
  <si>
    <t>Loiano</t>
  </si>
  <si>
    <t>Marzabotto</t>
  </si>
  <si>
    <t>Monghidoro</t>
  </si>
  <si>
    <t>Monzuno</t>
  </si>
  <si>
    <t>San Benedetto Val di Sambro</t>
  </si>
  <si>
    <t>Vergato</t>
  </si>
  <si>
    <t>Borgo Tossignano</t>
  </si>
  <si>
    <t>Casalfiumanese</t>
  </si>
  <si>
    <t>Castel del Rio</t>
  </si>
  <si>
    <t>Fontanelice</t>
  </si>
  <si>
    <t>Monte San Pietro</t>
  </si>
  <si>
    <t>Monterenzio</t>
  </si>
  <si>
    <t>Pianoro</t>
  </si>
  <si>
    <t>Sasso Marconi</t>
  </si>
  <si>
    <t>RA</t>
  </si>
  <si>
    <t>Brisighella</t>
  </si>
  <si>
    <t>Hera-RTI-RACE</t>
  </si>
  <si>
    <t>Casola Valsenio</t>
  </si>
  <si>
    <t>Riolo Terme</t>
  </si>
  <si>
    <t>FC</t>
  </si>
  <si>
    <t>Bagno di Romagna</t>
  </si>
  <si>
    <t>Mercato Saraceno</t>
  </si>
  <si>
    <t>Premilcuore</t>
  </si>
  <si>
    <t>Santa Sofia</t>
  </si>
  <si>
    <t>Sarsina</t>
  </si>
  <si>
    <t>Sogliano al Rubicone</t>
  </si>
  <si>
    <t>Verghereto</t>
  </si>
  <si>
    <t>RN</t>
  </si>
  <si>
    <t>Casteldelci</t>
  </si>
  <si>
    <t>Montefeltro</t>
  </si>
  <si>
    <t>Maiolo</t>
  </si>
  <si>
    <t>Novafeltria</t>
  </si>
  <si>
    <t>Pennabilli</t>
  </si>
  <si>
    <t>San Leo</t>
  </si>
  <si>
    <t>Sant'Agata Feltria</t>
  </si>
  <si>
    <t>Talamello</t>
  </si>
  <si>
    <t>Montecopiolo</t>
  </si>
  <si>
    <t>Marche Multiservizi</t>
  </si>
  <si>
    <t>Sassofeltrio</t>
  </si>
  <si>
    <t>Prov.</t>
  </si>
  <si>
    <t>- Progetto di fattibilità tecnico economica o progetto del servizio/acquisto, con l’indicazione delle eventuali autorizzazioni, nulla-osta o pareri necessari alla realizzazione dell’opera;</t>
  </si>
  <si>
    <t>Indice iTAP</t>
  </si>
  <si>
    <t>supporto iTAP</t>
  </si>
  <si>
    <t>Supporto %RD</t>
  </si>
  <si>
    <t>comuni partecipanti</t>
  </si>
  <si>
    <t>iTAP</t>
  </si>
  <si>
    <t>Popolazione residente</t>
  </si>
  <si>
    <r>
      <t>I</t>
    </r>
    <r>
      <rPr>
        <vertAlign val="subscript"/>
        <sz val="10"/>
        <color rgb="FF000000"/>
        <rFont val="Arial"/>
        <family val="2"/>
      </rPr>
      <t>TAP</t>
    </r>
    <r>
      <rPr>
        <b/>
        <sz val="11"/>
        <color theme="1"/>
        <rFont val="Arial"/>
        <family val="2"/>
      </rPr>
      <t>&lt;0,3</t>
    </r>
  </si>
  <si>
    <r>
      <t>I</t>
    </r>
    <r>
      <rPr>
        <vertAlign val="subscript"/>
        <sz val="10"/>
        <color rgb="FF000000"/>
        <rFont val="Arial"/>
        <family val="2"/>
      </rPr>
      <t>TAP</t>
    </r>
    <r>
      <rPr>
        <b/>
        <sz val="11"/>
        <color rgb="FF000000"/>
        <rFont val="Arial"/>
        <family val="2"/>
      </rPr>
      <t>&gt;0,6</t>
    </r>
  </si>
  <si>
    <t>&lt;1.000</t>
  </si>
  <si>
    <t>totale</t>
  </si>
  <si>
    <t>IVA1 sui costi di esecuzione/allestimento dei CDR /Stazioni</t>
  </si>
  <si>
    <t>totale spese tecniche reali</t>
  </si>
  <si>
    <t>totale spese promozione reali</t>
  </si>
  <si>
    <t>totale costi acquisizione aree reali</t>
  </si>
  <si>
    <r>
      <t>0,3&lt;=</t>
    </r>
    <r>
      <rPr>
        <sz val="10"/>
        <color rgb="FF000000"/>
        <rFont val="Arial"/>
        <family val="2"/>
      </rPr>
      <t>I</t>
    </r>
    <r>
      <rPr>
        <vertAlign val="subscript"/>
        <sz val="10"/>
        <color rgb="FF000000"/>
        <rFont val="Arial"/>
        <family val="2"/>
      </rPr>
      <t>TAP</t>
    </r>
    <r>
      <rPr>
        <b/>
        <sz val="11"/>
        <color rgb="FF000000"/>
        <rFont val="Arial"/>
        <family val="2"/>
      </rPr>
      <t>&lt;=0,6</t>
    </r>
  </si>
  <si>
    <t>Soggetto affidatario del servizio di gestione dei rifiuti urbani o proprietario degli assets per conto dei Comuni (con apposita delega)</t>
  </si>
  <si>
    <t>1.000&lt;=X&lt;=5.000</t>
  </si>
  <si>
    <t xml:space="preserve"> &gt;5.000</t>
  </si>
  <si>
    <t>%RD medio</t>
  </si>
  <si>
    <t>Calcolo %RD Medio</t>
  </si>
  <si>
    <t xml:space="preserve">TAB. 1 - calcolo percentuale massima di copertura </t>
  </si>
  <si>
    <t>Documentazione obbligatoria:</t>
  </si>
  <si>
    <t>Comporta aumento della % di Raccolta differenziata</t>
  </si>
  <si>
    <t>SI</t>
  </si>
  <si>
    <t>NO</t>
  </si>
  <si>
    <t>No</t>
  </si>
  <si>
    <t>Si</t>
  </si>
  <si>
    <t>- Relazione di accompagnamento (art. 5 Let A - Bando)</t>
  </si>
  <si>
    <t>Qualora le righe per l'inserimento dei comuni  non siano sufficienti occorre chiedere ad Atersir un modulo modificato (richiesta a fondolr16@atersir.it)</t>
  </si>
  <si>
    <r>
      <t xml:space="preserve">Rapporto tra Abitanti residenti/Abitanti equivalenti </t>
    </r>
    <r>
      <rPr>
        <b/>
        <sz val="11"/>
        <color theme="1"/>
        <rFont val="Arial"/>
        <family val="2"/>
      </rPr>
      <t>(</t>
    </r>
    <r>
      <rPr>
        <sz val="10"/>
        <color rgb="FF000000"/>
        <rFont val="Arial"/>
        <family val="2"/>
      </rPr>
      <t>I</t>
    </r>
    <r>
      <rPr>
        <vertAlign val="subscript"/>
        <sz val="10"/>
        <color rgb="FF000000"/>
        <rFont val="Arial"/>
        <family val="2"/>
      </rPr>
      <t>TAP</t>
    </r>
    <r>
      <rPr>
        <b/>
        <sz val="11"/>
        <color theme="1"/>
        <rFont val="Arial"/>
        <family val="2"/>
      </rPr>
      <t>)</t>
    </r>
  </si>
  <si>
    <t>TAB. 1 - Art. 3 Bando</t>
  </si>
  <si>
    <t>popolazione media dei comuni partecipanti (utilizzata x Tab. 1)</t>
  </si>
  <si>
    <t>RD(t) 2023</t>
  </si>
  <si>
    <t>RSU(t) 2023</t>
  </si>
  <si>
    <t>* riportare i valori IVA esclusa</t>
  </si>
  <si>
    <t>EVENTUALI ALTRI COMUNI PARTECIPANTI AL PROGETTO (anche se in Associazione e/o unione)</t>
  </si>
  <si>
    <t>in caso di progetto pluricomunale  riportare il nominativo dell'Ente capofila ed elencare di seguito tutti i restanti comuni coinvolti. (In caso di Unione/Associazione riportare tutti i comuni partecipanti)</t>
  </si>
  <si>
    <r>
      <t>Valore da utilizzare in relazione come RD</t>
    </r>
    <r>
      <rPr>
        <vertAlign val="subscript"/>
        <sz val="14"/>
        <color rgb="FF000000"/>
        <rFont val="Calibri"/>
        <family val="2"/>
      </rPr>
      <t>0</t>
    </r>
  </si>
  <si>
    <t>Civitella di Romagna</t>
  </si>
  <si>
    <t>ALEA</t>
  </si>
  <si>
    <t>Dovadola</t>
  </si>
  <si>
    <t>Galeata</t>
  </si>
  <si>
    <t>Modigliana</t>
  </si>
  <si>
    <t>Portico e San Benedetto</t>
  </si>
  <si>
    <t>Predappio</t>
  </si>
  <si>
    <t>Rocca San Casciano</t>
  </si>
  <si>
    <t>Tredozio</t>
  </si>
  <si>
    <t>Provincia</t>
  </si>
  <si>
    <t>TIPOLOGIA DI COSTO PER TUTTI I PROGETTI</t>
  </si>
  <si>
    <t>1) Spese non Ammissibili (IVA se recuperabile, ecc…)</t>
  </si>
  <si>
    <t>2) costi di esecuzione dell’intervento (Centri di raccolta nuovi o adeguamenti  / realizzazione di stazioni di trasferenza / strutture logistiche)</t>
  </si>
  <si>
    <t>3) costi di allestimento (Centri di raccolta nuovi o adeguamenti  / realizzazione di stazioni di trasferenza / strutture logistiche)</t>
  </si>
  <si>
    <t>4) spese tecniche (Centri di raccolta nuovi o adeguamenti  / realizzazione di stazioni di trasferenza / strutture logistiche)</t>
  </si>
  <si>
    <t>5) spese di promozione ed informazione alla cittadinanza (Centri di raccolta nuovi o adeguamenti  / realizzazione di stazioni di trasferenza / strutture logistiche)</t>
  </si>
  <si>
    <t>6) costi per l’acquisizione delle aree (Centri di raccolta nuovi o adeguamenti  / realizzazione di stazioni di trasferenza / strutture logistiche)</t>
  </si>
  <si>
    <t>7) IVA1 sui costi di esecuzione/allestimento dei CDR /Stazioni (solo se costituisce un costo non recuperabile per il richiedente)</t>
  </si>
  <si>
    <t>8) IVA2 altri costi (Centri di raccolta nuovi o adeguamenti  / realizzazione di stazioni di trasferenza / strutture logistiche) (solo se costituisce un costo non recuperabile per il richiedente)</t>
  </si>
  <si>
    <t>9) Spesa Ammissibile (tutti gli altri progetti art. 4.2 del Bando) con descrizione di dettaglio</t>
  </si>
  <si>
    <t>10) IVA su spesa ammissibile (tutti gli altri progetti art. 4.2 del Bando) (solo se costituisce un costo non recuperabile per il richiedente)</t>
  </si>
  <si>
    <t>ATTIVITA' PREVISTE (descrizione in dettaglio obbligatoria)</t>
  </si>
  <si>
    <t>Ad ogni attività occorre attribuire una tipologia di costo ai fini di eleggibilità a contributo, tra quelle previste all'art. 4 del bando (vd. le opzioni dal menu a tendina)</t>
  </si>
  <si>
    <t>QUADRO ECONOMICO DEI COSTI DEL PROGETTO (art. 4.1 e 4.2 del Bando)</t>
  </si>
  <si>
    <t>* indicare tra i valori come voce a parte anche i costi NON Ammissibili (tra i quali è da inserire anche l'IVA qualora sia un costo recuperabile per il richiedente)</t>
  </si>
  <si>
    <t>Per il richiedente l'IVA costituisce un costo recuperabile (Sì/No)</t>
  </si>
  <si>
    <r>
      <t xml:space="preserve">DESCRIZIONE SINTETICA DELL'INIZIATIVA </t>
    </r>
    <r>
      <rPr>
        <sz val="10"/>
        <color rgb="FF000000"/>
        <rFont val="Calibri"/>
        <family val="2"/>
      </rPr>
      <t>(max 1.000 caratteri)</t>
    </r>
    <r>
      <rPr>
        <sz val="14"/>
        <color rgb="FF000000"/>
        <rFont val="Calibri"/>
        <family val="2"/>
      </rPr>
      <t xml:space="preserve"> </t>
    </r>
  </si>
  <si>
    <t>Prov</t>
  </si>
  <si>
    <t>Residenti al 1-1-2024</t>
  </si>
  <si>
    <t>E' verificato il requisito  #PlasticFreER (aggiornamento al 29/4/25)</t>
  </si>
  <si>
    <t>AGAZZANO</t>
  </si>
  <si>
    <t>ALBARETO</t>
  </si>
  <si>
    <t>ALBINEA</t>
  </si>
  <si>
    <t>ALFONSINE</t>
  </si>
  <si>
    <t>ALSENO</t>
  </si>
  <si>
    <t>ALTA VAL TIDONE</t>
  </si>
  <si>
    <t>ALTO RENO TERME</t>
  </si>
  <si>
    <t>ANZOLA DELL'EMILIA</t>
  </si>
  <si>
    <t>ARGELATO</t>
  </si>
  <si>
    <t>ARGENTA</t>
  </si>
  <si>
    <t>FE</t>
  </si>
  <si>
    <t>BAGNACAVALLO</t>
  </si>
  <si>
    <t>BAGNARA DI ROMAGNA</t>
  </si>
  <si>
    <t>BAGNO DI ROMAGNA</t>
  </si>
  <si>
    <t>BAGNOLO IN PIANO</t>
  </si>
  <si>
    <t>BAISO</t>
  </si>
  <si>
    <t>BARDI</t>
  </si>
  <si>
    <t>BARICELLA</t>
  </si>
  <si>
    <t>BASTIGLIA</t>
  </si>
  <si>
    <t>BEDONIA</t>
  </si>
  <si>
    <t>BELLARIA IGEA MARINA</t>
  </si>
  <si>
    <t>BENTIVOGLIO</t>
  </si>
  <si>
    <t>BERCETO</t>
  </si>
  <si>
    <t>BERTINORO</t>
  </si>
  <si>
    <t>BESENZONE</t>
  </si>
  <si>
    <t>BETTOLA</t>
  </si>
  <si>
    <t>BIBBIANO</t>
  </si>
  <si>
    <t>BOBBIO</t>
  </si>
  <si>
    <t>BOLOGNA</t>
  </si>
  <si>
    <t>BOMPORTO</t>
  </si>
  <si>
    <t>BONDENO</t>
  </si>
  <si>
    <t>BORE</t>
  </si>
  <si>
    <t>BORETTO</t>
  </si>
  <si>
    <t>BORGHI</t>
  </si>
  <si>
    <t>BORGO TOSSIGNANO</t>
  </si>
  <si>
    <t>BORGO VAL DI TARO</t>
  </si>
  <si>
    <t>BORGONOVO VAL TIDONE</t>
  </si>
  <si>
    <t>BRESCELLO</t>
  </si>
  <si>
    <t>BRISIGHELLA</t>
  </si>
  <si>
    <t>BUDRIO</t>
  </si>
  <si>
    <t>BUSSETO</t>
  </si>
  <si>
    <t>CADELBOSCO DI SOPRA</t>
  </si>
  <si>
    <t>CADEO</t>
  </si>
  <si>
    <t>CALDERARA DI RENO</t>
  </si>
  <si>
    <t>CALENDASCO</t>
  </si>
  <si>
    <t>CALESTANO</t>
  </si>
  <si>
    <t>CAMPAGNOLA EMILIA</t>
  </si>
  <si>
    <t>CAMPEGINE</t>
  </si>
  <si>
    <t>CAMPOGALLIANO</t>
  </si>
  <si>
    <t>CAMPOSANTO</t>
  </si>
  <si>
    <t>CAMUGNANO</t>
  </si>
  <si>
    <t>CANOSSA</t>
  </si>
  <si>
    <t>CAORSO</t>
  </si>
  <si>
    <t>CARPANETO PIACENTINO</t>
  </si>
  <si>
    <t>CARPI</t>
  </si>
  <si>
    <t>CARPINETI</t>
  </si>
  <si>
    <t>CASALECCHIO DI RENO</t>
  </si>
  <si>
    <t>CASALFIUMANESE</t>
  </si>
  <si>
    <t>CASALGRANDE</t>
  </si>
  <si>
    <t>CASINA</t>
  </si>
  <si>
    <t>CASOLA VALSENIO</t>
  </si>
  <si>
    <t>CASTEL BOLOGNESE</t>
  </si>
  <si>
    <t>CASTEL D'AIANO</t>
  </si>
  <si>
    <t>CASTEL DEL RIO</t>
  </si>
  <si>
    <t>CASTEL DI CASIO</t>
  </si>
  <si>
    <t>CASTEL GUELFO DI BOLOGNA</t>
  </si>
  <si>
    <t>CASTEL MAGGIORE</t>
  </si>
  <si>
    <t>CASTEL SAN GIOVANNI</t>
  </si>
  <si>
    <t>CASTEL SAN PIETRO TERME</t>
  </si>
  <si>
    <t>CASTELDELCI</t>
  </si>
  <si>
    <t>CASTELFRANCO EMILIA</t>
  </si>
  <si>
    <t>CASTELLARANO</t>
  </si>
  <si>
    <t>CASTELL'ARQUATO</t>
  </si>
  <si>
    <t>CASTELLO D'ARGILE</t>
  </si>
  <si>
    <t>CASTELNOVO DI SOTTO</t>
  </si>
  <si>
    <t>CASTELNOVO NE' MONTI</t>
  </si>
  <si>
    <t>CASTELNUOVO RANGONE</t>
  </si>
  <si>
    <t>CASTELVETRO DI MODENA</t>
  </si>
  <si>
    <t>CASTELVETRO PIACENTINO</t>
  </si>
  <si>
    <t>CASTENASO</t>
  </si>
  <si>
    <t>CASTIGLIONE DEI PEPOLI</t>
  </si>
  <si>
    <t>CASTROCARO TERME E TERRA DEL SOLE</t>
  </si>
  <si>
    <t>CATTOLICA</t>
  </si>
  <si>
    <t>CAVEZZO</t>
  </si>
  <si>
    <t>CAVRIAGO</t>
  </si>
  <si>
    <t>CENTO</t>
  </si>
  <si>
    <t>CERIGNALE</t>
  </si>
  <si>
    <t>CERVIA</t>
  </si>
  <si>
    <t>CESENA</t>
  </si>
  <si>
    <t>CESENATICO</t>
  </si>
  <si>
    <t>CIVITELLA DI ROMAGNA</t>
  </si>
  <si>
    <t>CODIGORO</t>
  </si>
  <si>
    <t>COLI</t>
  </si>
  <si>
    <t>COLLECCHIO</t>
  </si>
  <si>
    <t>COLORNO</t>
  </si>
  <si>
    <t>COMACCHIO</t>
  </si>
  <si>
    <t>COMPIANO</t>
  </si>
  <si>
    <t>CONCORDIA SULLA SECCHIA</t>
  </si>
  <si>
    <t>CONSELICE</t>
  </si>
  <si>
    <t>COPPARO</t>
  </si>
  <si>
    <t>CORIANO</t>
  </si>
  <si>
    <t>CORNIGLIO</t>
  </si>
  <si>
    <t>CORREGGIO</t>
  </si>
  <si>
    <t>CORTE BRUGNATELLA</t>
  </si>
  <si>
    <t>CORTEMAGGIORE</t>
  </si>
  <si>
    <t>COTIGNOLA</t>
  </si>
  <si>
    <t>CREVALCORE</t>
  </si>
  <si>
    <t>DOVADOLA</t>
  </si>
  <si>
    <t>DOZZA</t>
  </si>
  <si>
    <t>FABBRICO</t>
  </si>
  <si>
    <t>FAENZA</t>
  </si>
  <si>
    <t>FANANO</t>
  </si>
  <si>
    <t>FARINI</t>
  </si>
  <si>
    <t>FELINO</t>
  </si>
  <si>
    <t>FERRARA</t>
  </si>
  <si>
    <t>FERRIERE</t>
  </si>
  <si>
    <t>FIDENZA</t>
  </si>
  <si>
    <t>FINALE EMILIA</t>
  </si>
  <si>
    <t>FIORANO MODENESE</t>
  </si>
  <si>
    <t>FIORENZUOLA D'ARDA</t>
  </si>
  <si>
    <t>FISCAGLIA</t>
  </si>
  <si>
    <t>FIUMALBO</t>
  </si>
  <si>
    <t>FONTANELICE</t>
  </si>
  <si>
    <t>FONTANELLATO</t>
  </si>
  <si>
    <t>FONTEVIVO</t>
  </si>
  <si>
    <t>FORLÌ</t>
  </si>
  <si>
    <t>FORLIMPOPOLI</t>
  </si>
  <si>
    <t>FORMIGINE</t>
  </si>
  <si>
    <t>FORNOVO DI TARO</t>
  </si>
  <si>
    <t>FRASSINORO</t>
  </si>
  <si>
    <t>FUSIGNANO</t>
  </si>
  <si>
    <t>GAGGIO MONTANO</t>
  </si>
  <si>
    <t>GALEATA</t>
  </si>
  <si>
    <t>GALLIERA</t>
  </si>
  <si>
    <t>GAMBETTOLA</t>
  </si>
  <si>
    <t>GATTATICO</t>
  </si>
  <si>
    <t>GATTEO</t>
  </si>
  <si>
    <t>GAZZOLA</t>
  </si>
  <si>
    <t>GEMMANO</t>
  </si>
  <si>
    <t>GORO</t>
  </si>
  <si>
    <t>GOSSOLENGO</t>
  </si>
  <si>
    <t>GRAGNANO TREBBIENSE</t>
  </si>
  <si>
    <t>GRANAROLO DELL'EMILIA</t>
  </si>
  <si>
    <t>GRIZZANA MORANDI</t>
  </si>
  <si>
    <t>GROPPARELLO</t>
  </si>
  <si>
    <t>GUALTIERI</t>
  </si>
  <si>
    <t>GUASTALLA</t>
  </si>
  <si>
    <t>GUIGLIA</t>
  </si>
  <si>
    <t>IMOLA</t>
  </si>
  <si>
    <t>JOLANDA DI SAVOIA</t>
  </si>
  <si>
    <t>LAGOSANTO</t>
  </si>
  <si>
    <t>LAMA MOCOGNO</t>
  </si>
  <si>
    <t>LANGHIRANO</t>
  </si>
  <si>
    <t>LESIGNANO DE' BAGNI</t>
  </si>
  <si>
    <t>LIZZANO IN BELVEDERE</t>
  </si>
  <si>
    <t>LOIANO</t>
  </si>
  <si>
    <t>LONGIANO</t>
  </si>
  <si>
    <t>LUGAGNANO VAL D'ARDA</t>
  </si>
  <si>
    <t>LUGO</t>
  </si>
  <si>
    <t>LUZZARA</t>
  </si>
  <si>
    <t>MAIOLO</t>
  </si>
  <si>
    <t>MALALBERGO</t>
  </si>
  <si>
    <t>MARANELLO</t>
  </si>
  <si>
    <t>MARANO SUL PANARO</t>
  </si>
  <si>
    <t>MARZABOTTO</t>
  </si>
  <si>
    <t>MASI TORELLO</t>
  </si>
  <si>
    <t>MASSA LOMBARDA</t>
  </si>
  <si>
    <t>MEDESANO</t>
  </si>
  <si>
    <t>MEDICINA</t>
  </si>
  <si>
    <t>MEDOLLA</t>
  </si>
  <si>
    <t>MELDOLA</t>
  </si>
  <si>
    <t>MERCATO SARACENO</t>
  </si>
  <si>
    <t>MESOLA</t>
  </si>
  <si>
    <t>MINERBIO</t>
  </si>
  <si>
    <t>MIRANDOLA</t>
  </si>
  <si>
    <t>MISANO ADRIATICO</t>
  </si>
  <si>
    <t>MODENA</t>
  </si>
  <si>
    <t>MODIGLIANA</t>
  </si>
  <si>
    <t>MOLINELLA</t>
  </si>
  <si>
    <t>MONCHIO DELLE CORTI</t>
  </si>
  <si>
    <t>MONDAINO</t>
  </si>
  <si>
    <t>MONGHIDORO</t>
  </si>
  <si>
    <t>MONTE SAN PIETRO</t>
  </si>
  <si>
    <t>MONTECCHIO EMILIA</t>
  </si>
  <si>
    <t>MONTECHIARUGOLO</t>
  </si>
  <si>
    <t>MONTECOPIOLO</t>
  </si>
  <si>
    <t>MONTECRETO</t>
  </si>
  <si>
    <t>MONTEFIORE CONCA</t>
  </si>
  <si>
    <t>MONTEFIORINO</t>
  </si>
  <si>
    <t>MONTEGRIDOLFO</t>
  </si>
  <si>
    <t>MONTERENZIO</t>
  </si>
  <si>
    <t>Sì</t>
  </si>
  <si>
    <t>MONTESCUDO - MONTE COLOMBO</t>
  </si>
  <si>
    <t>MONTESE</t>
  </si>
  <si>
    <t>MONTIANO</t>
  </si>
  <si>
    <t>MONTICELLI D'ONGINA</t>
  </si>
  <si>
    <t>MONZUNO</t>
  </si>
  <si>
    <t>MORCIANO DI ROMAGNA</t>
  </si>
  <si>
    <t>MORDANO</t>
  </si>
  <si>
    <t>MORFASSO</t>
  </si>
  <si>
    <t>NEVIANO DEGLI ARDUINI</t>
  </si>
  <si>
    <t>NOCETO</t>
  </si>
  <si>
    <t>NONANTOLA</t>
  </si>
  <si>
    <t>NOVAFELTRIA</t>
  </si>
  <si>
    <t>NOVELLARA</t>
  </si>
  <si>
    <t>NOVI DI MODENA</t>
  </si>
  <si>
    <t>OSTELLATO</t>
  </si>
  <si>
    <t>OTTONE</t>
  </si>
  <si>
    <t>OZZANO DELL'EMILIA</t>
  </si>
  <si>
    <t>PALAGANO</t>
  </si>
  <si>
    <t>PALANZANO</t>
  </si>
  <si>
    <t>PARMA</t>
  </si>
  <si>
    <t>PAVULLO NEL FRIGNANO</t>
  </si>
  <si>
    <t>PELLEGRINO PARMENSE</t>
  </si>
  <si>
    <t>PENNABILLI</t>
  </si>
  <si>
    <t>PIACENZA</t>
  </si>
  <si>
    <t>PIANELLO VAL TIDONE</t>
  </si>
  <si>
    <t>PIANORO</t>
  </si>
  <si>
    <t>PIEVE DI CENTO</t>
  </si>
  <si>
    <t>PIEVEPELAGO</t>
  </si>
  <si>
    <t>PIOZZANO</t>
  </si>
  <si>
    <t>PODENZANO</t>
  </si>
  <si>
    <t>POGGIO RENATICO</t>
  </si>
  <si>
    <t>POGGIO TORRIANA</t>
  </si>
  <si>
    <t>POLESINE ZIBELLO</t>
  </si>
  <si>
    <t>POLINAGO</t>
  </si>
  <si>
    <t>PONTE DELL'OLIO</t>
  </si>
  <si>
    <t>PONTENURE</t>
  </si>
  <si>
    <t>PORTICO E SAN BENEDETTO</t>
  </si>
  <si>
    <t>PORTOMAGGIORE</t>
  </si>
  <si>
    <t>POVIGLIO</t>
  </si>
  <si>
    <t>PREDAPPIO</t>
  </si>
  <si>
    <t>PREMILCUORE</t>
  </si>
  <si>
    <t>PRIGNANO SULLA SECCHIA</t>
  </si>
  <si>
    <t>QUATTRO CASTELLA</t>
  </si>
  <si>
    <t>RAVARINO</t>
  </si>
  <si>
    <t>RAVENNA</t>
  </si>
  <si>
    <t>REGGIO NELL'EMILIA</t>
  </si>
  <si>
    <t>REGGIOLO</t>
  </si>
  <si>
    <t>RICCIONE</t>
  </si>
  <si>
    <t>RIMINI</t>
  </si>
  <si>
    <t>RIO SALICETO</t>
  </si>
  <si>
    <t>RIOLO TERME</t>
  </si>
  <si>
    <t>RIOLUNATO</t>
  </si>
  <si>
    <t>RIVA DEL PO</t>
  </si>
  <si>
    <t>RIVERGARO</t>
  </si>
  <si>
    <t>ROCCA SAN CASCIANO</t>
  </si>
  <si>
    <t>ROCCABIANCA</t>
  </si>
  <si>
    <t>ROLO</t>
  </si>
  <si>
    <t>RONCOFREDDO</t>
  </si>
  <si>
    <t>ROTTOFRENO</t>
  </si>
  <si>
    <t>RUBIERA</t>
  </si>
  <si>
    <t>RUSSI</t>
  </si>
  <si>
    <t>SALA BAGANZA</t>
  </si>
  <si>
    <t>SALA BOLOGNESE</t>
  </si>
  <si>
    <t>SALSOMAGGIORE TERME</t>
  </si>
  <si>
    <t>SALUDECIO</t>
  </si>
  <si>
    <t>SAN BENEDETTO VAL DI SAMBRO</t>
  </si>
  <si>
    <t>SAN CESARIO SUL PANARO</t>
  </si>
  <si>
    <t>SAN CLEMENTE</t>
  </si>
  <si>
    <t>SAN FELICE SUL PANARO</t>
  </si>
  <si>
    <t>SAN GIORGIO DI PIANO</t>
  </si>
  <si>
    <t>SAN GIORGIO PIACENTINO</t>
  </si>
  <si>
    <t>SAN GIOVANNI IN MARIGNANO</t>
  </si>
  <si>
    <t>SAN GIOVANNI IN PERSICETO</t>
  </si>
  <si>
    <t>SAN LAZZARO DI SAVENA</t>
  </si>
  <si>
    <t>SAN LEO</t>
  </si>
  <si>
    <t>SAN MARTINO IN RIO</t>
  </si>
  <si>
    <t>SAN MAURO PASCOLI</t>
  </si>
  <si>
    <t>SAN PIETRO IN CASALE</t>
  </si>
  <si>
    <t>SAN PIETRO IN CERRO</t>
  </si>
  <si>
    <t>SAN POLO D'ENZA</t>
  </si>
  <si>
    <t>SAN POSSIDONIO</t>
  </si>
  <si>
    <t>SAN PROSPERO</t>
  </si>
  <si>
    <t>SAN SECONDO PARMENSE</t>
  </si>
  <si>
    <t>SANTA SOFIA</t>
  </si>
  <si>
    <t>SANT'AGATA BOLOGNESE</t>
  </si>
  <si>
    <t>SANT'AGATA FELTRIA</t>
  </si>
  <si>
    <t>SANT'AGATA SUL SANTERNO</t>
  </si>
  <si>
    <t>SANTARCANGELO DI ROMAGNA</t>
  </si>
  <si>
    <t>SANT'ILARIO D'ENZA</t>
  </si>
  <si>
    <t>SARMATO</t>
  </si>
  <si>
    <t>SARSINA</t>
  </si>
  <si>
    <t>SASSO MARCONI</t>
  </si>
  <si>
    <t>SASSOFELTRIO</t>
  </si>
  <si>
    <t>SASSUOLO</t>
  </si>
  <si>
    <t>SAVIGNANO SUL PANARO</t>
  </si>
  <si>
    <t>SAVIGNANO SUL RUBICONE</t>
  </si>
  <si>
    <t>SCANDIANO</t>
  </si>
  <si>
    <t>SERRAMAZZONI</t>
  </si>
  <si>
    <t>SESTOLA</t>
  </si>
  <si>
    <t>SISSA TRECASALI</t>
  </si>
  <si>
    <t>SOGLIANO AL RUBICONE</t>
  </si>
  <si>
    <t>SOLAROLO</t>
  </si>
  <si>
    <t>SOLIERA</t>
  </si>
  <si>
    <t>SOLIGNANO</t>
  </si>
  <si>
    <t>SORAGNA</t>
  </si>
  <si>
    <t>SORBOLO MEZZANI</t>
  </si>
  <si>
    <t>SPILAMBERTO</t>
  </si>
  <si>
    <t>TALAMELLO</t>
  </si>
  <si>
    <t>TERENZO</t>
  </si>
  <si>
    <t>TERRE DEL RENO</t>
  </si>
  <si>
    <t>TIZZANO VAL PARMA</t>
  </si>
  <si>
    <t>TOANO</t>
  </si>
  <si>
    <t>TORNOLO</t>
  </si>
  <si>
    <t>TORRILE</t>
  </si>
  <si>
    <t>TRAVERSETOLO</t>
  </si>
  <si>
    <t>TRAVO</t>
  </si>
  <si>
    <t>TREDOZIO</t>
  </si>
  <si>
    <t>TRESIGNANA</t>
  </si>
  <si>
    <t>VALMOZZOLA</t>
  </si>
  <si>
    <t>VALSAMOGGIA</t>
  </si>
  <si>
    <t>VARANO DE' MELEGARI</t>
  </si>
  <si>
    <t>VARSI</t>
  </si>
  <si>
    <t>VENTASSO</t>
  </si>
  <si>
    <t>VERGATO</t>
  </si>
  <si>
    <t>VERGHERETO</t>
  </si>
  <si>
    <t>VERNASCA</t>
  </si>
  <si>
    <t>VERUCCHIO</t>
  </si>
  <si>
    <t>VETTO</t>
  </si>
  <si>
    <t>VEZZANO SUL CROSTOLO</t>
  </si>
  <si>
    <t>VIANO</t>
  </si>
  <si>
    <t>VIGARANO MAINARDA</t>
  </si>
  <si>
    <t>VIGNOLA</t>
  </si>
  <si>
    <t>VIGOLZONE</t>
  </si>
  <si>
    <t>VILLA MINOZZO</t>
  </si>
  <si>
    <t>VILLANOVA SULL'ARDA</t>
  </si>
  <si>
    <t>VOGHIERA</t>
  </si>
  <si>
    <t>ZERBA</t>
  </si>
  <si>
    <t>ZIANO PIACENTINO</t>
  </si>
  <si>
    <t>ZOCCA</t>
  </si>
  <si>
    <t>ZOLA PREDOSA</t>
  </si>
  <si>
    <t>Attenzione: in caso di presentazione di più progetti dovranno essere presentate altrettante domande (art. 5)</t>
  </si>
  <si>
    <t>A</t>
  </si>
  <si>
    <t>B</t>
  </si>
  <si>
    <t>C</t>
  </si>
  <si>
    <t>Gruppo</t>
  </si>
  <si>
    <t>verifica QE</t>
  </si>
  <si>
    <t>Costi Gruppo A</t>
  </si>
  <si>
    <t>Costi Gruppo B</t>
  </si>
  <si>
    <t>Costi Gruppo C</t>
  </si>
  <si>
    <t>A seconda del progetto proposto</t>
  </si>
  <si>
    <t>Convalida QUADRO ECONOMICO</t>
  </si>
  <si>
    <t>Tipologia di costo convalidato</t>
  </si>
  <si>
    <t>totale costi di esecuzione  (Centri di raccolta nuovi o adeguamenti, ecc...)</t>
  </si>
  <si>
    <t>totale costi di allestimento (Centri di raccolta nuovi o adeguamenti, ecc...)</t>
  </si>
  <si>
    <t>Somma (B4:B6)</t>
  </si>
  <si>
    <t>tetto spese tecniche (20% B7)</t>
  </si>
  <si>
    <t>tetto spese di promozione ed informazione alla cittadinanza (5% B7)</t>
  </si>
  <si>
    <t>tetto costi per l’acquisizione delle aree di intervento (20% B7)</t>
  </si>
  <si>
    <t>totale spese ammissibili (tutti gli altri progetti)</t>
  </si>
  <si>
    <t>totale IVA su spesa ammissibile (tutti gli altri progetti)</t>
  </si>
  <si>
    <t>errore</t>
  </si>
  <si>
    <t>Costi complessivi di intervento</t>
  </si>
  <si>
    <t>Costi NON AMMISSIBILI a contributo (IVA se recuperabile, ecc…)</t>
  </si>
  <si>
    <t>Costi AMMISSIBILI (IVA inclusa qualora costo non recuperabile)</t>
  </si>
  <si>
    <t>* indicare tra i valori come voce a parte anche il costo dell'IVA sulle spese ammissibili se costituisce un costo non recuperabile per il richiedente (nel menu a tendina sono presenti le voci n. 7-8-10)</t>
  </si>
  <si>
    <t>costo del progetto non coperto dal contributo (a carico del Comune)</t>
  </si>
  <si>
    <t>DOMANDA DI CONTRIBUTO PER IL MIGLIORAMENTO GESTIONALE DEL SERVIZIO NEI COMUNI DELL’AREA OMOGENEA MONTAGNA ANNO 2025</t>
  </si>
  <si>
    <r>
      <t>tot comuni partecipanti</t>
    </r>
    <r>
      <rPr>
        <sz val="11"/>
        <color theme="1"/>
        <rFont val="Wingdings"/>
        <charset val="2"/>
      </rPr>
      <t>Ý</t>
    </r>
  </si>
  <si>
    <t>NR. DI COMUNI COINVOLTI COMPRESO IL COMUNE RICHIEDENTE</t>
  </si>
  <si>
    <t>CONTRIBUTO MASSIMO  (art.3)</t>
  </si>
  <si>
    <r>
      <t xml:space="preserve">LUOGO/LUOGHI DI SVOLGIMENTO </t>
    </r>
    <r>
      <rPr>
        <sz val="10"/>
        <color rgb="FF000000"/>
        <rFont val="Calibri"/>
        <family val="2"/>
      </rPr>
      <t>(riportare indicazioni toponomastiche e catastali del lotto di intervento)</t>
    </r>
  </si>
  <si>
    <t>Il progetto è stato candidato al PNRR ma non è stato finanziato (Sì/No)</t>
  </si>
  <si>
    <t>Almeno uno dei richiedenti è stato interessato da eventi emergenziali (2023-2024-2025) (Sì/No)</t>
  </si>
  <si>
    <t>COSTI (€)</t>
  </si>
  <si>
    <t>NON AMMISSIBILI a contributo</t>
  </si>
  <si>
    <t>Massimale per tipologia di intervento (art. 3 Tabella 2)</t>
  </si>
  <si>
    <t>Contributo massimo concedibile (art. 3)</t>
  </si>
  <si>
    <t>RIFIUTI URBANI 2024 ai sensi DGR 2218/16
Dati definitivi al 31 maggio 2025 (tutte le quantità sono in Kg)
(DGR 2203/23 - Modulo Comuni dell'applicativo O.R.So. - Schede "gennaio-dicembre 2024")
Regione EMILIA-ROMAGNA</t>
  </si>
  <si>
    <t>ISTAT Regione</t>
  </si>
  <si>
    <t>ISTAT Provincia</t>
  </si>
  <si>
    <t>ISTAT Comune</t>
  </si>
  <si>
    <t>Abitanti residenti al 31/12/24</t>
  </si>
  <si>
    <t>RACCOLTA DIFFERENZIATA (DGR 2218/16)</t>
  </si>
  <si>
    <t>COMPOSTAGGIO DI COMUNITA' (DM 266/16)</t>
  </si>
  <si>
    <t>COMPOSTAGGIO DOMESTICO (DGR 2218/16)</t>
  </si>
  <si>
    <t>RACCOLTA DIFFERENZIATA (DGR 2218/16) Totale</t>
  </si>
  <si>
    <t>RIFIUTI URBANI INDIFFERENZIATI (DGR 2218/16)</t>
  </si>
  <si>
    <t>RIFIUTI URBANI Totali (DGR 2218/16)</t>
  </si>
  <si>
    <t>% RACCOLTA DIFFERENZIATA</t>
  </si>
  <si>
    <t>RACCOLTA DIFFERENAIATA pro capite (Kg/ab)</t>
  </si>
  <si>
    <t>RIFIUTI URBANI INDIFFERENZIATI pro capite (Kg/ab)</t>
  </si>
  <si>
    <t>RIFIUTI URBANI Totali pro capitre (Kg/ab)</t>
  </si>
  <si>
    <t>(a)</t>
  </si>
  <si>
    <t>(b)</t>
  </si>
  <si>
    <t>(c)</t>
  </si>
  <si>
    <t>(a+b+c)</t>
  </si>
  <si>
    <t>08</t>
  </si>
  <si>
    <t>037</t>
  </si>
  <si>
    <t>062</t>
  </si>
  <si>
    <t>001</t>
  </si>
  <si>
    <t>Anzola dell'Emilia</t>
  </si>
  <si>
    <t>002</t>
  </si>
  <si>
    <t>Argelato</t>
  </si>
  <si>
    <t>003</t>
  </si>
  <si>
    <t>Baricella</t>
  </si>
  <si>
    <t>005</t>
  </si>
  <si>
    <t>Bentivoglio</t>
  </si>
  <si>
    <t>006</t>
  </si>
  <si>
    <t>Bologna</t>
  </si>
  <si>
    <t>007</t>
  </si>
  <si>
    <t>008</t>
  </si>
  <si>
    <t>Budrio</t>
  </si>
  <si>
    <t>009</t>
  </si>
  <si>
    <t>Calderara di Reno</t>
  </si>
  <si>
    <t>010</t>
  </si>
  <si>
    <t>011</t>
  </si>
  <si>
    <t>Casalecchio di Reno</t>
  </si>
  <si>
    <t>012</t>
  </si>
  <si>
    <t>013</t>
  </si>
  <si>
    <t>014</t>
  </si>
  <si>
    <t>015</t>
  </si>
  <si>
    <t>016</t>
  </si>
  <si>
    <t>Castel Guelfo di Bologna</t>
  </si>
  <si>
    <t>019</t>
  </si>
  <si>
    <t>Castel Maggiore</t>
  </si>
  <si>
    <t>020</t>
  </si>
  <si>
    <t>Castel San Pietro Terme</t>
  </si>
  <si>
    <t>017</t>
  </si>
  <si>
    <t>Castello d'Argile</t>
  </si>
  <si>
    <t>021</t>
  </si>
  <si>
    <t>Castenaso</t>
  </si>
  <si>
    <t>022</t>
  </si>
  <si>
    <t>024</t>
  </si>
  <si>
    <t>Crevalcore</t>
  </si>
  <si>
    <t>025</t>
  </si>
  <si>
    <t>Dozza</t>
  </si>
  <si>
    <t>026</t>
  </si>
  <si>
    <t>027</t>
  </si>
  <si>
    <t>028</t>
  </si>
  <si>
    <t>Galliera</t>
  </si>
  <si>
    <t>030</t>
  </si>
  <si>
    <t>Granarolo dell'Emilia</t>
  </si>
  <si>
    <t>031</t>
  </si>
  <si>
    <t>032</t>
  </si>
  <si>
    <t>Imola</t>
  </si>
  <si>
    <t>033</t>
  </si>
  <si>
    <t>034</t>
  </si>
  <si>
    <t>035</t>
  </si>
  <si>
    <t>Malalbergo</t>
  </si>
  <si>
    <t>036</t>
  </si>
  <si>
    <t>Medicina</t>
  </si>
  <si>
    <t>038</t>
  </si>
  <si>
    <t>Minerbio</t>
  </si>
  <si>
    <t>039</t>
  </si>
  <si>
    <t>Molinella</t>
  </si>
  <si>
    <t>040</t>
  </si>
  <si>
    <t>042</t>
  </si>
  <si>
    <t>041</t>
  </si>
  <si>
    <t>044</t>
  </si>
  <si>
    <t>045</t>
  </si>
  <si>
    <t>Mordano</t>
  </si>
  <si>
    <t>046</t>
  </si>
  <si>
    <t>Ozzano dell'Emilia</t>
  </si>
  <si>
    <t>047</t>
  </si>
  <si>
    <t>048</t>
  </si>
  <si>
    <t>Pieve di Cento</t>
  </si>
  <si>
    <t>050</t>
  </si>
  <si>
    <t>Sala Bolognese</t>
  </si>
  <si>
    <t>051</t>
  </si>
  <si>
    <t>052</t>
  </si>
  <si>
    <t>San Giorgio di Piano</t>
  </si>
  <si>
    <t>053</t>
  </si>
  <si>
    <t>San Giovanni in Persiceto</t>
  </si>
  <si>
    <t>054</t>
  </si>
  <si>
    <t>San Lazzaro di Savena</t>
  </si>
  <si>
    <t>055</t>
  </si>
  <si>
    <t>San Pietro in Casale</t>
  </si>
  <si>
    <t>056</t>
  </si>
  <si>
    <t>Sant'Agata Bolognese</t>
  </si>
  <si>
    <t>057</t>
  </si>
  <si>
    <t>061</t>
  </si>
  <si>
    <t>Valsamoggia</t>
  </si>
  <si>
    <t>059</t>
  </si>
  <si>
    <t>060</t>
  </si>
  <si>
    <t>Zola Predosa</t>
  </si>
  <si>
    <t>Bertinoro</t>
  </si>
  <si>
    <t>004</t>
  </si>
  <si>
    <t>Borghi</t>
  </si>
  <si>
    <t>Castrocaro Terme e Terra del Sole</t>
  </si>
  <si>
    <t>Cesena</t>
  </si>
  <si>
    <t>Cesenatico</t>
  </si>
  <si>
    <t>Forlì</t>
  </si>
  <si>
    <t>Forlimpopoli</t>
  </si>
  <si>
    <t>Gambettola</t>
  </si>
  <si>
    <t>Gatteo</t>
  </si>
  <si>
    <t>018</t>
  </si>
  <si>
    <t>Longiano</t>
  </si>
  <si>
    <t>Meldola</t>
  </si>
  <si>
    <t>Montiano</t>
  </si>
  <si>
    <t>Roncofreddo</t>
  </si>
  <si>
    <t>San Mauro Pascoli</t>
  </si>
  <si>
    <t>043</t>
  </si>
  <si>
    <t>Savignano sul Rubicone</t>
  </si>
  <si>
    <t>049</t>
  </si>
  <si>
    <t>Argenta</t>
  </si>
  <si>
    <t>Bondeno</t>
  </si>
  <si>
    <t>Cento</t>
  </si>
  <si>
    <t>Codigoro</t>
  </si>
  <si>
    <t>Comacchio</t>
  </si>
  <si>
    <t>Copparo</t>
  </si>
  <si>
    <t>Ferrara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</si>
  <si>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</si>
  <si>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</si>
  <si>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</si>
  <si>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</si>
  <si>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</si>
  <si>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</si>
  <si>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</si>
  <si>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</si>
  <si>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</si>
  <si>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029</t>
  </si>
  <si>
    <t>Riva del Po</t>
  </si>
  <si>
    <t>Terre del Reno</t>
  </si>
  <si>
    <t>Tresignana</t>
  </si>
  <si>
    <t>Vigarano Mainarda</t>
  </si>
  <si>
    <t>023</t>
  </si>
  <si>
    <t>Voghiera</t>
  </si>
  <si>
    <t>Bastiglia</t>
  </si>
  <si>
    <t>Bomporto</t>
  </si>
  <si>
    <t>Campogalliano</t>
  </si>
  <si>
    <t>Camposanto</t>
  </si>
  <si>
    <t>Carpi</t>
  </si>
  <si>
    <t>Castelfranco Emilia</t>
  </si>
  <si>
    <t>Castelnuovo Rangone</t>
  </si>
  <si>
    <t>Castelvetro di Modena</t>
  </si>
  <si>
    <t>Cavezzo</t>
  </si>
  <si>
    <t>Concordia sulla Secchia</t>
  </si>
  <si>
    <t>Finale Emilia</t>
  </si>
  <si>
    <t>Fiorano Modenese</t>
  </si>
  <si>
    <t>Formigine</t>
  </si>
  <si>
    <t>Maranello</t>
  </si>
  <si>
    <t>Medolla</t>
  </si>
  <si>
    <t>Mirandola</t>
  </si>
  <si>
    <t>Modena</t>
  </si>
  <si>
    <t>Nonantola</t>
  </si>
  <si>
    <t>Novi di Modena</t>
  </si>
  <si>
    <t>Ravarino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</si>
  <si>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</si>
  <si>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</si>
  <si>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</si>
  <si>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</si>
  <si>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</si>
  <si>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</si>
  <si>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Soliera</t>
  </si>
  <si>
    <t>Spilamberto</t>
  </si>
  <si>
    <t>Vignola</t>
  </si>
  <si>
    <t>Agazzano</t>
  </si>
  <si>
    <t>Alseno</t>
  </si>
  <si>
    <t>Besenzone</t>
  </si>
  <si>
    <t>Borgonovo Val Tidone</t>
  </si>
  <si>
    <t>Cadeo</t>
  </si>
  <si>
    <t>Calendasco</t>
  </si>
  <si>
    <t>Caorso</t>
  </si>
  <si>
    <t>Castel San Giovanni</t>
  </si>
  <si>
    <t>Castell'Arquato</t>
  </si>
  <si>
    <t>Castelvetro Piacentino</t>
  </si>
  <si>
    <t>Cortemaggiore</t>
  </si>
  <si>
    <t>Fiorenzuola d'Arda</t>
  </si>
  <si>
    <t>Gazzola</t>
  </si>
  <si>
    <t>Gossolengo</t>
  </si>
  <si>
    <t>Gragnano Trebbiense</t>
  </si>
  <si>
    <t>Monticelli d'Ongina</t>
  </si>
  <si>
    <t>Piacenza</t>
  </si>
  <si>
    <t>Podenzano</t>
  </si>
  <si>
    <t>Pontenure</t>
  </si>
  <si>
    <t>Rottofreno</t>
  </si>
  <si>
    <t>San Giorgio Piacentino</t>
  </si>
  <si>
    <t>San Pietro in Cerro</t>
  </si>
  <si>
    <t>Sarmato</t>
  </si>
  <si>
    <t>Villanova sull'Arda</t>
  </si>
  <si>
    <t>Ziano Piacentino</t>
  </si>
  <si>
    <t>Busseto</t>
  </si>
  <si>
    <t>Collecchio</t>
  </si>
  <si>
    <t>Colorno</t>
  </si>
  <si>
    <t>Felino</t>
  </si>
  <si>
    <t>Fidenza</t>
  </si>
  <si>
    <t>Fontanellato</t>
  </si>
  <si>
    <t>Fontevivo</t>
  </si>
  <si>
    <t>Montechiarugolo</t>
  </si>
  <si>
    <t>Noceto</t>
  </si>
  <si>
    <t>Parma</t>
  </si>
  <si>
    <t>Polesine Zibello</t>
  </si>
  <si>
    <t>Roccabianca</t>
  </si>
  <si>
    <t>Sala Baganza</t>
  </si>
  <si>
    <t>San Secondo Parmense</t>
  </si>
  <si>
    <t>Sissa Trecasali</t>
  </si>
  <si>
    <t>Soragna</t>
  </si>
  <si>
    <t>Sorbolo Mezzani</t>
  </si>
  <si>
    <t>Torrile</t>
  </si>
  <si>
    <t>Alfonsine</t>
  </si>
  <si>
    <t>Bagnacavallo</t>
  </si>
  <si>
    <t>Bagnara di Romagna</t>
  </si>
  <si>
    <t>Castel Bolognese</t>
  </si>
  <si>
    <t>Cervia</t>
  </si>
  <si>
    <t>Conselice</t>
  </si>
  <si>
    <t>Cotignola</t>
  </si>
  <si>
    <t>Faenza</t>
  </si>
  <si>
    <t>Fusignano</t>
  </si>
  <si>
    <t>Lugo</t>
  </si>
  <si>
    <t>Massa Lombarda</t>
  </si>
  <si>
    <t>Ravenna</t>
  </si>
  <si>
    <t>Russi</t>
  </si>
  <si>
    <t>Sant'Agata sul Santerno</t>
  </si>
  <si>
    <t>Solarolo</t>
  </si>
  <si>
    <t>Albinea</t>
  </si>
  <si>
    <t>Bagnolo in Piano</t>
  </si>
  <si>
    <t>Bibbiano</t>
  </si>
  <si>
    <t>Boretto</t>
  </si>
  <si>
    <t>Brescello</t>
  </si>
  <si>
    <t>Cadelbosco di Sopra</t>
  </si>
  <si>
    <t>Campagnola Emilia</t>
  </si>
  <si>
    <t>Campegine</t>
  </si>
  <si>
    <t>Casalgrande</t>
  </si>
  <si>
    <t>Castelnovo di Sotto</t>
  </si>
  <si>
    <t>Cavriago</t>
  </si>
  <si>
    <t>Correggio</t>
  </si>
  <si>
    <t>Fabbrico</t>
  </si>
  <si>
    <t>Gattatico</t>
  </si>
  <si>
    <t>Gualtieri</t>
  </si>
  <si>
    <t>Guastalla</t>
  </si>
  <si>
    <t>Luzzara</t>
  </si>
  <si>
    <t>Montecchio Emilia</t>
  </si>
  <si>
    <t>Novellara</t>
  </si>
  <si>
    <t>Poviglio</t>
  </si>
  <si>
    <t>Quattro Castella</t>
  </si>
  <si>
    <t>Reggio nell'Emilia</t>
  </si>
  <si>
    <t>Reggiolo</t>
  </si>
  <si>
    <t>Rio Saliceto</t>
  </si>
  <si>
    <t>Rolo</t>
  </si>
  <si>
    <t>Rubiera</t>
  </si>
  <si>
    <t>San Martino in Rio</t>
  </si>
  <si>
    <t>Sant'Ilario d'Enza</t>
  </si>
  <si>
    <t>Scandiano</t>
  </si>
  <si>
    <t>099</t>
  </si>
  <si>
    <t>Bellaria-Igea Marina</t>
  </si>
  <si>
    <t>Cattolica</t>
  </si>
  <si>
    <t>Coriano</t>
  </si>
  <si>
    <t>Gemmano</t>
  </si>
  <si>
    <t>Misano Adriatico</t>
  </si>
  <si>
    <t>Mondaino</t>
  </si>
  <si>
    <t>Montefiore Conca</t>
  </si>
  <si>
    <t>Montegridolfo</t>
  </si>
  <si>
    <t>Montescudo-Monte Colombo</t>
  </si>
  <si>
    <t>Morciano di Romagna</t>
  </si>
  <si>
    <t>Poggio Torriana</t>
  </si>
  <si>
    <t>Riccione</t>
  </si>
  <si>
    <t>Rimini</t>
  </si>
  <si>
    <t>Saludecio</t>
  </si>
  <si>
    <t>San Clemente</t>
  </si>
  <si>
    <t>San Giovanni in Marignano</t>
  </si>
  <si>
    <t>Santarcangelo di Romagna</t>
  </si>
  <si>
    <t>Verucchio</t>
  </si>
  <si>
    <t>TOTALE REGIONE EMILIA-ROMAGNA</t>
  </si>
  <si>
    <t>RSU (t) 2024</t>
  </si>
  <si>
    <t>Abitanti residenti 2024</t>
  </si>
  <si>
    <t>RD (t) 2024</t>
  </si>
  <si>
    <t>RIND (t) 2024</t>
  </si>
  <si>
    <t>%RD 2024</t>
  </si>
  <si>
    <t>PEF GARA 21 PRESENTE</t>
  </si>
  <si>
    <t>SAN DONNINO</t>
  </si>
  <si>
    <t>GEOVEST</t>
  </si>
  <si>
    <t>SOELIA</t>
  </si>
  <si>
    <t>RA-CE</t>
  </si>
  <si>
    <t>Costi gestore da contratto per raccolte</t>
  </si>
  <si>
    <t>Costi trattamento e smaltimento da aggiungere considerando una percentuale rispetto ai costi di raccolta basata sul rapporto al 2021</t>
  </si>
  <si>
    <t>Costi CARC per comuni a tributo nel 2021 occorre riportarli al 2027 inflazionati e con maggiorazione per misurazione puntuale per i comuni che nono sono già a tcp o tari puntuale</t>
  </si>
  <si>
    <t>Inflazione come da MTR</t>
  </si>
  <si>
    <t>Maggiorazione per misurazione puntuale da tarare usando i valori di gara di Bologna, applicati al numero utenze 2019</t>
  </si>
  <si>
    <t>Maggiorazione per aumento previsto della popolazione stime PRRB</t>
  </si>
  <si>
    <t>NUOVI AFFIDAMENTI 2022</t>
  </si>
  <si>
    <t>MODENA-HERA</t>
  </si>
  <si>
    <t>BOLOGNA-HERA</t>
  </si>
  <si>
    <t>Costi gestore da offerta per raccolte</t>
  </si>
  <si>
    <t>ALTRE GARE CONCLUSE</t>
  </si>
  <si>
    <t>PC-IREN</t>
  </si>
  <si>
    <t>PR-IREN</t>
  </si>
  <si>
    <t>TERRITORI SENZA GARA</t>
  </si>
  <si>
    <t>RE-IREN</t>
  </si>
  <si>
    <t>RE-SABAR</t>
  </si>
  <si>
    <t>MO-AIMAG</t>
  </si>
  <si>
    <t>FE-HERA</t>
  </si>
  <si>
    <t>FE-CLARA</t>
  </si>
  <si>
    <t>RIMINI-HERA</t>
  </si>
  <si>
    <t>RN-MONTEFELTRO</t>
  </si>
  <si>
    <t>Per SABAR usare il  valore del PEI presentato nel 2020 per costi gestore (verificare costi passanti CTS CTR)</t>
  </si>
  <si>
    <t>Per altri usare PEF 2021 con inflazione da MTR, con maggiorazione per passaggio a misurazione puntuale, con maggiorazione per distanza tra obiettivo PRRB e situazione 2020</t>
  </si>
  <si>
    <t>Inventare un valore di riduzione da applicare per considerare il potenziale ribasso dell'offerta di gara</t>
  </si>
  <si>
    <t>OBIETTIVI DI GARA VS OBIETTIVI DI PIANO</t>
  </si>
  <si>
    <t>Se il nuovo contratto/offerta raggiunge già obiettivi nuovo PRRB allora OK</t>
  </si>
  <si>
    <t>Altrimenti occorre inventare un coefficiente di maggiorazione costi</t>
  </si>
  <si>
    <t>Abitanti equivalenti 2023</t>
  </si>
  <si>
    <t>Cluster abitanti residenti</t>
  </si>
  <si>
    <t>Tipo di Prelievo</t>
  </si>
  <si>
    <t>Gara/Contratto si o no</t>
  </si>
  <si>
    <t>Gestore del servizio</t>
  </si>
  <si>
    <t>RD (t) 2023</t>
  </si>
  <si>
    <t>RIND (t) 2023</t>
  </si>
  <si>
    <t>RSU (t) 2023</t>
  </si>
  <si>
    <t>Rifiuti non gestiti RD (t) 2023</t>
  </si>
  <si>
    <t>Rifiuti non gestiti RIND (t) 2023</t>
  </si>
  <si>
    <t>RSU al netto non gestiti RD+RIND 2023</t>
  </si>
  <si>
    <t>RD al netto non gestiti RD 2023</t>
  </si>
  <si>
    <t>RIND al netto non gestiti RIND 2023</t>
  </si>
  <si>
    <t>RIND/Ab res (kg)</t>
  </si>
  <si>
    <t>%RD 2023</t>
  </si>
  <si>
    <t>Tipo Raccolta 2025</t>
  </si>
  <si>
    <t>Cluster RD</t>
  </si>
  <si>
    <t>∑Tmax 2025</t>
  </si>
  <si>
    <t>∑Tmax gestore 2025</t>
  </si>
  <si>
    <t>∑Tmax comune 2025</t>
  </si>
  <si>
    <t>∑Tmax 2025 per Abeq</t>
  </si>
  <si>
    <t>CSL gestore</t>
  </si>
  <si>
    <t>CRT gestore</t>
  </si>
  <si>
    <t>CTS gestore</t>
  </si>
  <si>
    <t>CRD gestore</t>
  </si>
  <si>
    <t>CTR gestore</t>
  </si>
  <si>
    <t>Ricavo reale gestore (prima sharing)</t>
  </si>
  <si>
    <t>Proventi in CTR gestore (dopo sharing)</t>
  </si>
  <si>
    <t>CK gestore</t>
  </si>
  <si>
    <t>Ta prima detr gestore</t>
  </si>
  <si>
    <t>Ta dopo detr gestore</t>
  </si>
  <si>
    <t>Detrazioni gestore</t>
  </si>
  <si>
    <t>CSL comune</t>
  </si>
  <si>
    <t>CRT comune</t>
  </si>
  <si>
    <t>CTS comune</t>
  </si>
  <si>
    <t>CRD comune</t>
  </si>
  <si>
    <t>CTR comune</t>
  </si>
  <si>
    <t>Ricavo reale comune (prima sharing)</t>
  </si>
  <si>
    <t>Proventi in CTR comune (dopo sharing)</t>
  </si>
  <si>
    <t>CK comune</t>
  </si>
  <si>
    <t>Rho</t>
  </si>
  <si>
    <t>Proventi in CTR totale (dopo sharing)</t>
  </si>
  <si>
    <t>Tari</t>
  </si>
  <si>
    <t>IREN</t>
  </si>
  <si>
    <t>PAP</t>
  </si>
  <si>
    <t>STRAD</t>
  </si>
  <si>
    <t>MISTO</t>
  </si>
  <si>
    <t>Tariffa corrispettivo puntuale</t>
  </si>
  <si>
    <t>Tari puntuale</t>
  </si>
  <si>
    <t>HERA RTI</t>
  </si>
  <si>
    <t>Firenzuola</t>
  </si>
  <si>
    <t>Marradi</t>
  </si>
  <si>
    <t>Palazzuolo sul Senio</t>
  </si>
  <si>
    <t>Hera-RTI-RA</t>
  </si>
  <si>
    <t>TOTALE REGIONE</t>
  </si>
  <si>
    <t>Finanziamenti Privati o Pubblici previsti (descrizione sotto riportata)</t>
  </si>
  <si>
    <t>Valore</t>
  </si>
  <si>
    <t>totale altri finanziamenti</t>
  </si>
  <si>
    <r>
      <t xml:space="preserve">Sono presenti altri contributi pubblici e/o privati che concorrono al finanziamento del progetto ?  (Sì/No) </t>
    </r>
    <r>
      <rPr>
        <sz val="9"/>
        <color rgb="FF000000"/>
        <rFont val="Calibri"/>
        <family val="2"/>
      </rPr>
      <t>Se presenti i relativi importi vanno inseriti nel Foglio del Quadro Economico</t>
    </r>
  </si>
  <si>
    <t>Altri contributi pubblici o privati</t>
  </si>
  <si>
    <r>
      <t>RD</t>
    </r>
    <r>
      <rPr>
        <vertAlign val="subscript"/>
        <sz val="14"/>
        <color rgb="FF000000"/>
        <rFont val="Calibri"/>
        <family val="2"/>
      </rPr>
      <t>0</t>
    </r>
    <r>
      <rPr>
        <sz val="14"/>
        <color rgb="FF000000"/>
        <rFont val="Calibri"/>
        <family val="2"/>
      </rPr>
      <t xml:space="preserve"> - percentuale di rifiuti urbani differenziati del Comune (valore medio per progetti pluricomunali)</t>
    </r>
  </si>
  <si>
    <t>Conteggi per ottenere l'entità del contributo</t>
  </si>
  <si>
    <t>percentuale massima di copertura del progetto (Tabella 1) alla quale si somma l'eventuale aumento per effetto della compartecipazione</t>
  </si>
  <si>
    <t>Incremento percentuale conseguente alla pluralità di soggetti proponenti</t>
  </si>
  <si>
    <t>Importo massimo dipendente dalla tipologia (Tab. 2)</t>
  </si>
  <si>
    <t>Percentuale massima (Tab. 1)</t>
  </si>
  <si>
    <t>Importo totale spese ammissibili</t>
  </si>
  <si>
    <t>a) se l’importo complessivo delle spese ammissibili non supera il limite massimo di finanziamento indicato in tabella 2 per la relativa tipologia di intervento, la percentuale della tabella 1 è applicata al massimale di tabella 2;
b) se l’importo complessivo delle spese ammissibili eccede il massimale di tabella 2, la percentuale della tabella 1 è applicata alle sole spese ammissibili.</t>
  </si>
  <si>
    <t>Importo al quale applicare la percentuale massima di cui alla Tab. 1</t>
  </si>
  <si>
    <t>Importo massimo finanziabile</t>
  </si>
  <si>
    <t>Incremento importo finanziabile per effetto della pluralità</t>
  </si>
  <si>
    <t>verifica requisito #PlasticFreER</t>
  </si>
  <si>
    <t>controllo adesione alla strategia #PlasticFreER</t>
  </si>
  <si>
    <t>art. 2 Bando "Costituisce prerequisito per la partecipazione al bando l’avere messo in atto una o più azioni per la riduzione dei prodotti in plastica monouso, nel rispetto di quanto previsto dal punto 12 della strategia #Plastic-FreER di cui alla D.G.R. n. 2000 del 11/11/2019 della Regione Emilia-Romagna, e averlo formalmente comunicato ad ATERSIR"</t>
  </si>
  <si>
    <t>contributo Massimo (dopo controllo altri finanziamenti)</t>
  </si>
  <si>
    <t>Eventuali altri contributi pubblici o privati</t>
  </si>
  <si>
    <t>elenco richiedenti per simulazione progetti e controllo funzionamento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</si>
</sst>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&quot;€&quot;\ #,##0.00"/>
    <numFmt numFmtId="166" formatCode="[$-F800]dddd\,\ mmmm\ dd\,\ yyyy"/>
    <numFmt numFmtId="167" formatCode="_-&quot;€&quot;\ * #,##0_-;\-&quot;€&quot;\ * #,##0_-;_-&quot;€&quot;\ * &quot;-&quot;??_-;_-@_-"/>
    <numFmt numFmtId="168" formatCode="#,##0.00\ &quot;€&quot;"/>
    <numFmt numFmtId="169" formatCode="0.0%"/>
    <numFmt numFmtId="170" formatCode="0.000%"/>
    <numFmt numFmtId="171" formatCode="#,##0.000"/>
    <numFmt numFmtId="172" formatCode="_-* #,##0.0\ &quot;€&quot;_-;\-* #,##0.0\ &quot;€&quot;_-;_-* &quot;-&quot;??\ &quot;€&quot;_-;_-@_-"/>
    <numFmt numFmtId="173" formatCode="#,###"/>
    <numFmt numFmtId="174" formatCode="0.00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</font>
    <font>
      <b/>
      <i/>
      <sz val="14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2"/>
      <color rgb="FFFF0000"/>
      <name val="Calibri"/>
      <family val="2"/>
    </font>
    <font>
      <b/>
      <sz val="14"/>
      <color theme="1"/>
      <name val="Calibri"/>
      <family val="2"/>
      <scheme val="minor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b/>
      <i/>
      <sz val="8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  <scheme val="minor"/>
    </font>
    <font>
      <b/>
      <sz val="11"/>
      <name val="Calibri"/>
      <family val="2"/>
    </font>
    <font>
      <sz val="10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2"/>
      <name val="Calibri"/>
      <family val="2"/>
      <scheme val="minor"/>
    </font>
    <font>
      <vertAlign val="subscript"/>
      <sz val="14"/>
      <color rgb="FF000000"/>
      <name val="Calibri"/>
      <family val="2"/>
    </font>
    <font>
      <b/>
      <sz val="16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5"/>
      <color rgb="FF000000"/>
      <name val="Calibri"/>
      <family val="2"/>
      <scheme val="minor"/>
    </font>
    <font>
      <sz val="11"/>
      <color theme="1"/>
      <name val="Wingdings"/>
      <charset val="2"/>
    </font>
    <font>
      <sz val="11"/>
      <name val="Symbol"/>
      <family val="1"/>
      <charset val="2"/>
    </font>
    <font>
      <b/>
      <sz val="18"/>
      <name val="Calibri"/>
      <family val="2"/>
      <scheme val="minor"/>
    </font>
    <font>
      <i/>
      <sz val="14"/>
      <color rgb="FF000000"/>
      <name val="Calibri"/>
      <family val="2"/>
    </font>
    <font>
      <sz val="14"/>
      <name val="MS Sans Serif"/>
      <family val="2"/>
    </font>
    <font>
      <sz val="8"/>
      <name val="Verdana"/>
      <family val="2"/>
    </font>
    <font>
      <b/>
      <sz val="8"/>
      <name val="Verdana"/>
      <family val="2"/>
    </font>
    <font>
      <b/>
      <sz val="14"/>
      <name val="Verdana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</font>
    <font>
      <b/>
      <sz val="10"/>
      <color indexed="8"/>
      <name val="Calibri"/>
      <family val="2"/>
    </font>
    <font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8"/>
      <color rgb="FF00000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theme="9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theme="4" tint="0.39997558519241921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0" fillId="0" borderId="0"/>
    <xf numFmtId="0" fontId="26" fillId="0" borderId="0"/>
  </cellStyleXfs>
  <cellXfs count="400">
    <xf numFmtId="0" fontId="0" fillId="0" borderId="0" xfId="0"/>
    <xf numFmtId="9" fontId="2" fillId="0" borderId="0" xfId="1" applyFont="1" applyBorder="1" applyAlignment="1" applyProtection="1">
      <alignment vertical="center"/>
    </xf>
    <xf numFmtId="9" fontId="4" fillId="0" borderId="0" xfId="1" applyFont="1" applyBorder="1" applyAlignment="1" applyProtection="1">
      <alignment vertical="center"/>
    </xf>
    <xf numFmtId="165" fontId="4" fillId="0" borderId="0" xfId="2" applyNumberFormat="1" applyFont="1" applyBorder="1" applyAlignment="1" applyProtection="1">
      <alignment horizontal="right" vertical="center"/>
    </xf>
    <xf numFmtId="0" fontId="10" fillId="6" borderId="0" xfId="0" applyFont="1" applyFill="1"/>
    <xf numFmtId="49" fontId="2" fillId="0" borderId="0" xfId="2" applyNumberFormat="1" applyFont="1" applyFill="1" applyBorder="1" applyAlignment="1" applyProtection="1">
      <alignment horizontal="right" vertical="center"/>
    </xf>
    <xf numFmtId="0" fontId="16" fillId="6" borderId="0" xfId="0" applyFont="1" applyFill="1" applyAlignment="1">
      <alignment wrapText="1"/>
    </xf>
    <xf numFmtId="0" fontId="16" fillId="6" borderId="0" xfId="0" applyFont="1" applyFill="1"/>
    <xf numFmtId="0" fontId="16" fillId="0" borderId="0" xfId="0" applyFont="1" applyAlignment="1">
      <alignment wrapText="1"/>
    </xf>
    <xf numFmtId="0" fontId="17" fillId="0" borderId="0" xfId="0" applyFont="1" applyAlignment="1">
      <alignment wrapText="1"/>
    </xf>
    <xf numFmtId="167" fontId="16" fillId="0" borderId="0" xfId="2" applyNumberFormat="1" applyFont="1" applyFill="1"/>
    <xf numFmtId="0" fontId="18" fillId="0" borderId="0" xfId="0" applyFont="1" applyAlignment="1">
      <alignment horizontal="right" wrapText="1"/>
    </xf>
    <xf numFmtId="0" fontId="10" fillId="6" borderId="0" xfId="0" applyFont="1" applyFill="1" applyAlignment="1">
      <alignment vertical="center" wrapText="1"/>
    </xf>
    <xf numFmtId="0" fontId="10" fillId="3" borderId="1" xfId="0" applyFont="1" applyFill="1" applyBorder="1"/>
    <xf numFmtId="0" fontId="10" fillId="6" borderId="2" xfId="0" applyFont="1" applyFill="1" applyBorder="1" applyAlignment="1">
      <alignment horizontal="right"/>
    </xf>
    <xf numFmtId="0" fontId="11" fillId="5" borderId="1" xfId="0" applyFont="1" applyFill="1" applyBorder="1" applyAlignment="1">
      <alignment vertical="center"/>
    </xf>
    <xf numFmtId="0" fontId="10" fillId="6" borderId="6" xfId="0" applyFont="1" applyFill="1" applyBorder="1"/>
    <xf numFmtId="0" fontId="12" fillId="6" borderId="7" xfId="0" applyFont="1" applyFill="1" applyBorder="1"/>
    <xf numFmtId="0" fontId="12" fillId="6" borderId="4" xfId="0" applyFont="1" applyFill="1" applyBorder="1" applyAlignment="1">
      <alignment vertical="center" wrapText="1"/>
    </xf>
    <xf numFmtId="0" fontId="12" fillId="6" borderId="8" xfId="0" applyFont="1" applyFill="1" applyBorder="1" applyAlignment="1">
      <alignment vertical="center" wrapText="1"/>
    </xf>
    <xf numFmtId="0" fontId="10" fillId="6" borderId="2" xfId="0" applyFont="1" applyFill="1" applyBorder="1"/>
    <xf numFmtId="0" fontId="12" fillId="6" borderId="3" xfId="0" applyFont="1" applyFill="1" applyBorder="1"/>
    <xf numFmtId="49" fontId="2" fillId="2" borderId="1" xfId="2" applyNumberFormat="1" applyFont="1" applyFill="1" applyBorder="1" applyAlignment="1" applyProtection="1">
      <alignment horizontal="left" vertical="top" wrapText="1"/>
      <protection locked="0"/>
    </xf>
    <xf numFmtId="14" fontId="2" fillId="2" borderId="1" xfId="2" applyNumberFormat="1" applyFont="1" applyFill="1" applyBorder="1" applyAlignment="1" applyProtection="1">
      <alignment horizontal="right" vertical="center" wrapText="1"/>
      <protection locked="0"/>
    </xf>
    <xf numFmtId="167" fontId="17" fillId="0" borderId="0" xfId="2" applyNumberFormat="1" applyFont="1" applyFill="1" applyBorder="1" applyAlignment="1" applyProtection="1">
      <alignment wrapText="1"/>
    </xf>
    <xf numFmtId="165" fontId="3" fillId="0" borderId="0" xfId="2" applyNumberFormat="1" applyFont="1" applyFill="1" applyBorder="1" applyAlignment="1" applyProtection="1">
      <alignment horizontal="right" vertical="center"/>
    </xf>
    <xf numFmtId="0" fontId="6" fillId="0" borderId="0" xfId="0" applyFont="1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5" fillId="0" borderId="0" xfId="0" applyFont="1"/>
    <xf numFmtId="49" fontId="5" fillId="0" borderId="0" xfId="0" applyNumberFormat="1" applyFont="1"/>
    <xf numFmtId="0" fontId="5" fillId="0" borderId="2" xfId="0" applyFont="1" applyBorder="1" applyAlignment="1">
      <alignment wrapText="1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165" fontId="4" fillId="0" borderId="0" xfId="0" applyNumberFormat="1" applyFont="1" applyAlignment="1">
      <alignment horizontal="right" vertical="center"/>
    </xf>
    <xf numFmtId="0" fontId="0" fillId="0" borderId="0" xfId="0" applyAlignment="1">
      <alignment wrapText="1"/>
    </xf>
    <xf numFmtId="0" fontId="7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167" fontId="16" fillId="0" borderId="0" xfId="2" applyNumberFormat="1" applyFont="1" applyFill="1" applyAlignment="1">
      <alignment wrapText="1"/>
    </xf>
    <xf numFmtId="0" fontId="0" fillId="0" borderId="0" xfId="0" applyAlignment="1">
      <alignment horizontal="center"/>
    </xf>
    <xf numFmtId="0" fontId="22" fillId="9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right" wrapText="1"/>
    </xf>
    <xf numFmtId="0" fontId="22" fillId="9" borderId="1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2" fillId="9" borderId="15" xfId="0" applyFont="1" applyFill="1" applyBorder="1" applyAlignment="1">
      <alignment horizontal="center" vertical="center" wrapText="1"/>
    </xf>
    <xf numFmtId="0" fontId="29" fillId="10" borderId="0" xfId="0" applyFont="1" applyFill="1" applyAlignment="1">
      <alignment horizontal="right"/>
    </xf>
    <xf numFmtId="0" fontId="24" fillId="0" borderId="17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9" fontId="28" fillId="0" borderId="21" xfId="0" applyNumberFormat="1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4" fontId="16" fillId="0" borderId="0" xfId="2" applyNumberFormat="1" applyFont="1" applyFill="1"/>
    <xf numFmtId="10" fontId="29" fillId="10" borderId="0" xfId="0" applyNumberFormat="1" applyFont="1" applyFill="1" applyAlignment="1">
      <alignment horizontal="right"/>
    </xf>
    <xf numFmtId="0" fontId="2" fillId="0" borderId="13" xfId="0" applyFont="1" applyBorder="1" applyAlignment="1">
      <alignment vertical="center" wrapText="1"/>
    </xf>
    <xf numFmtId="4" fontId="16" fillId="0" borderId="30" xfId="2" applyNumberFormat="1" applyFont="1" applyFill="1" applyBorder="1"/>
    <xf numFmtId="4" fontId="18" fillId="0" borderId="0" xfId="2" applyNumberFormat="1" applyFont="1" applyFill="1"/>
    <xf numFmtId="168" fontId="30" fillId="0" borderId="0" xfId="2" applyNumberFormat="1" applyFont="1" applyFill="1" applyBorder="1" applyAlignment="1" applyProtection="1">
      <alignment horizontal="left" vertical="center" wrapText="1"/>
    </xf>
    <xf numFmtId="0" fontId="16" fillId="0" borderId="26" xfId="0" applyFont="1" applyBorder="1" applyAlignment="1">
      <alignment wrapText="1"/>
    </xf>
    <xf numFmtId="0" fontId="18" fillId="7" borderId="24" xfId="0" applyFont="1" applyFill="1" applyBorder="1" applyAlignment="1">
      <alignment wrapText="1"/>
    </xf>
    <xf numFmtId="0" fontId="16" fillId="0" borderId="25" xfId="0" applyFont="1" applyBorder="1" applyAlignment="1">
      <alignment wrapText="1"/>
    </xf>
    <xf numFmtId="0" fontId="16" fillId="0" borderId="13" xfId="0" applyFont="1" applyBorder="1" applyAlignment="1">
      <alignment horizontal="center" vertical="center"/>
    </xf>
    <xf numFmtId="164" fontId="16" fillId="0" borderId="0" xfId="2" applyFont="1" applyFill="1"/>
    <xf numFmtId="0" fontId="0" fillId="0" borderId="12" xfId="0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27" xfId="0" applyFill="1" applyBorder="1" applyAlignment="1">
      <alignment wrapText="1"/>
    </xf>
    <xf numFmtId="0" fontId="0" fillId="3" borderId="28" xfId="0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vertical="center" wrapText="1"/>
    </xf>
    <xf numFmtId="0" fontId="5" fillId="3" borderId="27" xfId="0" applyFont="1" applyFill="1" applyBorder="1" applyAlignment="1">
      <alignment wrapText="1"/>
    </xf>
    <xf numFmtId="10" fontId="16" fillId="0" borderId="0" xfId="2" applyNumberFormat="1" applyFont="1" applyFill="1"/>
    <xf numFmtId="1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18" fillId="0" borderId="0" xfId="0" applyFont="1" applyAlignment="1">
      <alignment horizontal="right" vertical="center" wrapText="1"/>
    </xf>
    <xf numFmtId="167" fontId="16" fillId="0" borderId="0" xfId="2" applyNumberFormat="1" applyFont="1" applyFill="1" applyAlignment="1">
      <alignment vertical="center" wrapText="1"/>
    </xf>
    <xf numFmtId="0" fontId="16" fillId="6" borderId="0" xfId="0" applyFont="1" applyFill="1" applyAlignment="1">
      <alignment vertical="center"/>
    </xf>
    <xf numFmtId="0" fontId="36" fillId="0" borderId="0" xfId="0" applyFont="1" applyAlignment="1">
      <alignment horizontal="center" vertical="center" wrapText="1"/>
    </xf>
    <xf numFmtId="168" fontId="36" fillId="0" borderId="0" xfId="2" applyNumberFormat="1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10" fontId="2" fillId="0" borderId="0" xfId="0" applyNumberFormat="1" applyFont="1" applyAlignment="1">
      <alignment horizontal="center" vertical="center"/>
    </xf>
    <xf numFmtId="0" fontId="35" fillId="15" borderId="32" xfId="0" applyFont="1" applyFill="1" applyBorder="1" applyAlignment="1">
      <alignment horizontal="center" vertical="center" wrapText="1"/>
    </xf>
    <xf numFmtId="0" fontId="35" fillId="15" borderId="33" xfId="0" applyFont="1" applyFill="1" applyBorder="1" applyAlignment="1">
      <alignment horizontal="center" vertical="center" wrapText="1"/>
    </xf>
    <xf numFmtId="0" fontId="35" fillId="15" borderId="34" xfId="0" applyFont="1" applyFill="1" applyBorder="1" applyAlignment="1">
      <alignment horizontal="center" vertical="center" wrapText="1"/>
    </xf>
    <xf numFmtId="0" fontId="35" fillId="15" borderId="0" xfId="0" applyFont="1" applyFill="1" applyAlignment="1">
      <alignment horizontal="center" vertical="center" wrapText="1"/>
    </xf>
    <xf numFmtId="0" fontId="0" fillId="0" borderId="32" xfId="0" applyBorder="1" applyAlignment="1">
      <alignment wrapText="1"/>
    </xf>
    <xf numFmtId="0" fontId="0" fillId="0" borderId="33" xfId="0" applyBorder="1" applyAlignment="1">
      <alignment horizontal="center"/>
    </xf>
    <xf numFmtId="0" fontId="0" fillId="0" borderId="31" xfId="0" applyBorder="1" applyAlignment="1">
      <alignment wrapText="1"/>
    </xf>
    <xf numFmtId="0" fontId="0" fillId="0" borderId="35" xfId="0" applyBorder="1" applyAlignment="1">
      <alignment wrapText="1"/>
    </xf>
    <xf numFmtId="0" fontId="0" fillId="0" borderId="36" xfId="0" applyBorder="1" applyAlignment="1">
      <alignment horizontal="center"/>
    </xf>
    <xf numFmtId="3" fontId="0" fillId="0" borderId="34" xfId="0" applyNumberFormat="1" applyBorder="1" applyAlignment="1">
      <alignment horizontal="right" vertical="center" wrapText="1"/>
    </xf>
    <xf numFmtId="3" fontId="0" fillId="0" borderId="37" xfId="0" applyNumberFormat="1" applyBorder="1" applyAlignment="1">
      <alignment horizontal="right" vertical="center" wrapText="1"/>
    </xf>
    <xf numFmtId="0" fontId="39" fillId="0" borderId="1" xfId="2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67" fontId="16" fillId="0" borderId="0" xfId="2" applyNumberFormat="1" applyFont="1" applyFill="1" applyAlignment="1">
      <alignment horizontal="center" vertical="center" wrapText="1"/>
    </xf>
    <xf numFmtId="1" fontId="36" fillId="0" borderId="0" xfId="2" applyNumberFormat="1" applyFont="1" applyFill="1" applyAlignment="1">
      <alignment horizontal="center" vertical="center" wrapText="1"/>
    </xf>
    <xf numFmtId="1" fontId="16" fillId="0" borderId="0" xfId="2" applyNumberFormat="1" applyFont="1" applyFill="1" applyAlignment="1">
      <alignment horizontal="center" vertical="center" wrapText="1"/>
    </xf>
    <xf numFmtId="1" fontId="17" fillId="0" borderId="0" xfId="2" applyNumberFormat="1" applyFont="1" applyFill="1" applyBorder="1" applyAlignment="1" applyProtection="1">
      <alignment horizontal="center" vertical="center" wrapText="1"/>
    </xf>
    <xf numFmtId="1" fontId="16" fillId="6" borderId="0" xfId="0" applyNumberFormat="1" applyFont="1" applyFill="1" applyAlignment="1">
      <alignment horizontal="center" vertical="center" wrapText="1"/>
    </xf>
    <xf numFmtId="167" fontId="16" fillId="0" borderId="1" xfId="2" applyNumberFormat="1" applyFont="1" applyFill="1" applyBorder="1" applyAlignment="1">
      <alignment horizontal="center" vertical="center" wrapText="1"/>
    </xf>
    <xf numFmtId="167" fontId="16" fillId="0" borderId="0" xfId="2" applyNumberFormat="1" applyFont="1" applyFill="1" applyAlignment="1">
      <alignment vertical="center"/>
    </xf>
    <xf numFmtId="167" fontId="16" fillId="0" borderId="0" xfId="2" applyNumberFormat="1" applyFont="1" applyFill="1" applyAlignment="1">
      <alignment horizontal="center" vertical="center"/>
    </xf>
    <xf numFmtId="0" fontId="39" fillId="0" borderId="1" xfId="2" applyNumberFormat="1" applyFont="1" applyFill="1" applyBorder="1" applyAlignment="1">
      <alignment horizontal="center" vertical="center" wrapText="1"/>
    </xf>
    <xf numFmtId="0" fontId="16" fillId="0" borderId="1" xfId="2" applyNumberFormat="1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 vertical="center"/>
    </xf>
    <xf numFmtId="167" fontId="16" fillId="0" borderId="8" xfId="2" applyNumberFormat="1" applyFont="1" applyFill="1" applyBorder="1" applyAlignment="1">
      <alignment wrapText="1"/>
    </xf>
    <xf numFmtId="0" fontId="16" fillId="16" borderId="10" xfId="0" applyFont="1" applyFill="1" applyBorder="1" applyAlignment="1">
      <alignment vertical="center" wrapText="1"/>
    </xf>
    <xf numFmtId="1" fontId="16" fillId="16" borderId="11" xfId="2" applyNumberFormat="1" applyFont="1" applyFill="1" applyBorder="1" applyAlignment="1">
      <alignment horizontal="center" vertical="center" wrapText="1"/>
    </xf>
    <xf numFmtId="0" fontId="16" fillId="16" borderId="9" xfId="0" applyFont="1" applyFill="1" applyBorder="1" applyAlignment="1">
      <alignment vertical="center" wrapText="1"/>
    </xf>
    <xf numFmtId="1" fontId="16" fillId="16" borderId="12" xfId="2" applyNumberFormat="1" applyFont="1" applyFill="1" applyBorder="1" applyAlignment="1">
      <alignment horizontal="center" vertical="center" wrapText="1"/>
    </xf>
    <xf numFmtId="167" fontId="16" fillId="0" borderId="6" xfId="2" applyNumberFormat="1" applyFont="1" applyFill="1" applyBorder="1" applyAlignment="1">
      <alignment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left" vertical="center" wrapText="1"/>
    </xf>
    <xf numFmtId="0" fontId="17" fillId="0" borderId="0" xfId="0" applyFont="1" applyAlignment="1">
      <alignment vertical="center" wrapText="1"/>
    </xf>
    <xf numFmtId="168" fontId="17" fillId="0" borderId="0" xfId="2" applyNumberFormat="1" applyFont="1" applyFill="1" applyBorder="1" applyAlignment="1" applyProtection="1">
      <alignment vertical="center" wrapText="1"/>
    </xf>
    <xf numFmtId="0" fontId="18" fillId="0" borderId="2" xfId="0" applyFont="1" applyBorder="1" applyAlignment="1">
      <alignment horizontal="right" wrapText="1"/>
    </xf>
    <xf numFmtId="168" fontId="17" fillId="0" borderId="4" xfId="2" applyNumberFormat="1" applyFont="1" applyFill="1" applyBorder="1" applyAlignment="1">
      <alignment vertical="center" wrapText="1"/>
    </xf>
    <xf numFmtId="167" fontId="16" fillId="0" borderId="13" xfId="2" applyNumberFormat="1" applyFont="1" applyFill="1" applyBorder="1" applyAlignment="1">
      <alignment horizontal="center" vertical="center"/>
    </xf>
    <xf numFmtId="167" fontId="16" fillId="0" borderId="5" xfId="2" applyNumberFormat="1" applyFont="1" applyFill="1" applyBorder="1" applyAlignment="1">
      <alignment horizontal="center" vertical="center"/>
    </xf>
    <xf numFmtId="168" fontId="19" fillId="0" borderId="10" xfId="2" applyNumberFormat="1" applyFont="1" applyFill="1" applyBorder="1" applyAlignment="1">
      <alignment horizontal="right" vertical="center" wrapText="1"/>
    </xf>
    <xf numFmtId="0" fontId="19" fillId="0" borderId="13" xfId="0" applyFont="1" applyBorder="1" applyAlignment="1">
      <alignment horizontal="left" vertical="center" wrapText="1"/>
    </xf>
    <xf numFmtId="168" fontId="19" fillId="0" borderId="10" xfId="0" applyNumberFormat="1" applyFont="1" applyBorder="1" applyAlignment="1">
      <alignment vertical="center" wrapText="1"/>
    </xf>
    <xf numFmtId="168" fontId="19" fillId="8" borderId="10" xfId="0" applyNumberFormat="1" applyFont="1" applyFill="1" applyBorder="1" applyAlignment="1">
      <alignment vertical="center" wrapText="1"/>
    </xf>
    <xf numFmtId="0" fontId="19" fillId="8" borderId="13" xfId="0" applyFont="1" applyFill="1" applyBorder="1" applyAlignment="1">
      <alignment horizontal="left" vertical="center" wrapText="1"/>
    </xf>
    <xf numFmtId="0" fontId="35" fillId="14" borderId="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wrapText="1"/>
    </xf>
    <xf numFmtId="0" fontId="11" fillId="6" borderId="0" xfId="0" applyFont="1" applyFill="1" applyAlignment="1">
      <alignment vertical="center" wrapText="1"/>
    </xf>
    <xf numFmtId="168" fontId="13" fillId="16" borderId="10" xfId="2" applyNumberFormat="1" applyFont="1" applyFill="1" applyBorder="1" applyAlignment="1">
      <alignment horizontal="right" vertical="center" wrapText="1"/>
    </xf>
    <xf numFmtId="0" fontId="9" fillId="16" borderId="10" xfId="0" applyFont="1" applyFill="1" applyBorder="1" applyAlignment="1">
      <alignment horizontal="left" vertical="center" wrapText="1"/>
    </xf>
    <xf numFmtId="0" fontId="10" fillId="6" borderId="10" xfId="0" applyFont="1" applyFill="1" applyBorder="1"/>
    <xf numFmtId="165" fontId="10" fillId="6" borderId="38" xfId="0" applyNumberFormat="1" applyFont="1" applyFill="1" applyBorder="1"/>
    <xf numFmtId="0" fontId="10" fillId="6" borderId="38" xfId="0" applyFont="1" applyFill="1" applyBorder="1" applyAlignment="1">
      <alignment vertical="center" wrapText="1"/>
    </xf>
    <xf numFmtId="0" fontId="10" fillId="6" borderId="42" xfId="0" applyFont="1" applyFill="1" applyBorder="1" applyAlignment="1">
      <alignment wrapText="1"/>
    </xf>
    <xf numFmtId="0" fontId="10" fillId="6" borderId="43" xfId="0" applyFont="1" applyFill="1" applyBorder="1"/>
    <xf numFmtId="165" fontId="10" fillId="6" borderId="25" xfId="0" applyNumberFormat="1" applyFont="1" applyFill="1" applyBorder="1"/>
    <xf numFmtId="0" fontId="10" fillId="6" borderId="25" xfId="0" applyFont="1" applyFill="1" applyBorder="1" applyAlignment="1">
      <alignment vertical="center" wrapText="1"/>
    </xf>
    <xf numFmtId="0" fontId="9" fillId="16" borderId="38" xfId="0" applyFont="1" applyFill="1" applyBorder="1" applyAlignment="1">
      <alignment wrapText="1"/>
    </xf>
    <xf numFmtId="0" fontId="10" fillId="6" borderId="43" xfId="0" applyFont="1" applyFill="1" applyBorder="1" applyAlignment="1">
      <alignment wrapText="1"/>
    </xf>
    <xf numFmtId="0" fontId="44" fillId="6" borderId="9" xfId="0" applyFont="1" applyFill="1" applyBorder="1" applyAlignment="1">
      <alignment horizontal="center" vertical="center" wrapText="1"/>
    </xf>
    <xf numFmtId="49" fontId="2" fillId="2" borderId="1" xfId="2" applyNumberFormat="1" applyFont="1" applyFill="1" applyBorder="1" applyAlignment="1" applyProtection="1">
      <alignment vertical="center" wrapText="1"/>
      <protection locked="0"/>
    </xf>
    <xf numFmtId="49" fontId="2" fillId="2" borderId="2" xfId="2" applyNumberFormat="1" applyFont="1" applyFill="1" applyBorder="1" applyAlignment="1" applyProtection="1">
      <alignment vertical="center" wrapText="1"/>
      <protection locked="0"/>
    </xf>
    <xf numFmtId="49" fontId="15" fillId="2" borderId="1" xfId="3" applyNumberFormat="1" applyFill="1" applyBorder="1" applyAlignment="1" applyProtection="1">
      <alignment vertical="center" wrapText="1"/>
      <protection locked="0"/>
    </xf>
    <xf numFmtId="49" fontId="34" fillId="2" borderId="1" xfId="2" applyNumberFormat="1" applyFont="1" applyFill="1" applyBorder="1" applyAlignment="1" applyProtection="1">
      <alignment vertical="center" wrapText="1"/>
      <protection locked="0"/>
    </xf>
    <xf numFmtId="49" fontId="2" fillId="2" borderId="13" xfId="2" applyNumberFormat="1" applyFont="1" applyFill="1" applyBorder="1" applyAlignment="1" applyProtection="1">
      <alignment vertical="top" wrapText="1"/>
      <protection locked="0"/>
    </xf>
    <xf numFmtId="49" fontId="2" fillId="2" borderId="13" xfId="2" applyNumberFormat="1" applyFont="1" applyFill="1" applyBorder="1" applyAlignment="1" applyProtection="1">
      <alignment vertical="center" wrapText="1"/>
      <protection locked="0"/>
    </xf>
    <xf numFmtId="44" fontId="6" fillId="0" borderId="1" xfId="2" applyNumberFormat="1" applyFont="1" applyFill="1" applyBorder="1" applyAlignment="1" applyProtection="1">
      <alignment vertical="center" wrapText="1"/>
    </xf>
    <xf numFmtId="0" fontId="37" fillId="14" borderId="2" xfId="0" applyFont="1" applyFill="1" applyBorder="1" applyAlignment="1">
      <alignment vertical="center"/>
    </xf>
    <xf numFmtId="0" fontId="37" fillId="14" borderId="3" xfId="0" applyFont="1" applyFill="1" applyBorder="1" applyAlignment="1">
      <alignment vertical="center"/>
    </xf>
    <xf numFmtId="0" fontId="37" fillId="14" borderId="4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3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9" fillId="0" borderId="4" xfId="0" applyFont="1" applyBorder="1" applyAlignment="1">
      <alignment vertical="center" wrapText="1"/>
    </xf>
    <xf numFmtId="0" fontId="10" fillId="6" borderId="2" xfId="0" applyFont="1" applyFill="1" applyBorder="1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9" xfId="0" applyFont="1" applyBorder="1" applyAlignment="1">
      <alignment horizontal="left" vertical="center"/>
    </xf>
    <xf numFmtId="2" fontId="0" fillId="0" borderId="3" xfId="0" applyNumberFormat="1" applyBorder="1" applyAlignment="1">
      <alignment wrapText="1"/>
    </xf>
    <xf numFmtId="2" fontId="0" fillId="0" borderId="4" xfId="0" applyNumberFormat="1" applyBorder="1" applyAlignment="1">
      <alignment wrapText="1"/>
    </xf>
    <xf numFmtId="3" fontId="0" fillId="0" borderId="1" xfId="0" applyNumberFormat="1" applyBorder="1" applyAlignment="1">
      <alignment horizontal="right" vertical="center" wrapText="1"/>
    </xf>
    <xf numFmtId="3" fontId="0" fillId="0" borderId="13" xfId="0" applyNumberFormat="1" applyBorder="1" applyAlignment="1">
      <alignment horizontal="right" vertical="center" wrapText="1"/>
    </xf>
    <xf numFmtId="0" fontId="0" fillId="0" borderId="13" xfId="0" applyBorder="1" applyAlignment="1">
      <alignment horizontal="right"/>
    </xf>
    <xf numFmtId="0" fontId="0" fillId="0" borderId="5" xfId="0" applyBorder="1" applyAlignment="1">
      <alignment horizontal="right"/>
    </xf>
    <xf numFmtId="167" fontId="48" fillId="0" borderId="0" xfId="2" applyNumberFormat="1" applyFont="1" applyFill="1" applyAlignment="1">
      <alignment wrapText="1"/>
    </xf>
    <xf numFmtId="9" fontId="49" fillId="12" borderId="1" xfId="0" applyNumberFormat="1" applyFont="1" applyFill="1" applyBorder="1" applyAlignment="1">
      <alignment horizontal="center" vertical="center"/>
    </xf>
    <xf numFmtId="2" fontId="0" fillId="0" borderId="3" xfId="0" applyNumberFormat="1" applyBorder="1" applyAlignment="1">
      <alignment vertical="center"/>
    </xf>
    <xf numFmtId="3" fontId="0" fillId="8" borderId="2" xfId="0" applyNumberFormat="1" applyFill="1" applyBorder="1" applyAlignment="1">
      <alignment horizontal="right"/>
    </xf>
    <xf numFmtId="0" fontId="33" fillId="3" borderId="29" xfId="0" applyFont="1" applyFill="1" applyBorder="1" applyAlignment="1">
      <alignment vertical="center" wrapText="1"/>
    </xf>
    <xf numFmtId="0" fontId="0" fillId="0" borderId="0" xfId="0" applyAlignment="1">
      <alignment horizontal="right"/>
    </xf>
    <xf numFmtId="4" fontId="16" fillId="0" borderId="0" xfId="2" applyNumberFormat="1" applyFont="1" applyFill="1" applyAlignment="1">
      <alignment wrapText="1"/>
    </xf>
    <xf numFmtId="0" fontId="34" fillId="0" borderId="4" xfId="0" applyFont="1" applyBorder="1" applyAlignment="1">
      <alignment horizontal="center" vertical="center" wrapText="1"/>
    </xf>
    <xf numFmtId="168" fontId="43" fillId="0" borderId="1" xfId="0" applyNumberFormat="1" applyFont="1" applyBorder="1" applyAlignment="1">
      <alignment horizontal="right" vertical="center"/>
    </xf>
    <xf numFmtId="0" fontId="45" fillId="6" borderId="43" xfId="0" applyFont="1" applyFill="1" applyBorder="1" applyAlignment="1">
      <alignment horizontal="left" vertical="center" wrapText="1"/>
    </xf>
    <xf numFmtId="9" fontId="17" fillId="0" borderId="1" xfId="0" applyNumberFormat="1" applyFont="1" applyBorder="1" applyAlignment="1">
      <alignment vertical="center"/>
    </xf>
    <xf numFmtId="168" fontId="17" fillId="0" borderId="1" xfId="0" applyNumberFormat="1" applyFont="1" applyBorder="1" applyAlignment="1">
      <alignment vertical="center"/>
    </xf>
    <xf numFmtId="168" fontId="43" fillId="0" borderId="4" xfId="0" applyNumberFormat="1" applyFont="1" applyBorder="1" applyAlignment="1">
      <alignment horizontal="right" vertical="center"/>
    </xf>
    <xf numFmtId="168" fontId="43" fillId="0" borderId="13" xfId="0" applyNumberFormat="1" applyFont="1" applyBorder="1" applyAlignment="1">
      <alignment horizontal="right" vertical="center"/>
    </xf>
    <xf numFmtId="168" fontId="34" fillId="0" borderId="1" xfId="0" applyNumberFormat="1" applyFont="1" applyBorder="1" applyAlignment="1">
      <alignment horizontal="right" vertical="center"/>
    </xf>
    <xf numFmtId="165" fontId="50" fillId="0" borderId="1" xfId="2" applyNumberFormat="1" applyFont="1" applyFill="1" applyBorder="1" applyAlignment="1" applyProtection="1">
      <alignment vertical="center"/>
    </xf>
    <xf numFmtId="168" fontId="50" fillId="0" borderId="1" xfId="2" applyNumberFormat="1" applyFont="1" applyFill="1" applyBorder="1" applyAlignment="1" applyProtection="1">
      <alignment horizontal="right" vertical="center" wrapText="1"/>
    </xf>
    <xf numFmtId="0" fontId="50" fillId="0" borderId="1" xfId="0" applyFont="1" applyBorder="1" applyAlignment="1">
      <alignment vertical="center"/>
    </xf>
    <xf numFmtId="168" fontId="50" fillId="0" borderId="1" xfId="0" applyNumberFormat="1" applyFont="1" applyBorder="1" applyAlignment="1">
      <alignment horizontal="right" vertical="center"/>
    </xf>
    <xf numFmtId="0" fontId="52" fillId="0" borderId="0" xfId="0" applyFont="1" applyAlignment="1">
      <alignment vertical="center" wrapText="1"/>
    </xf>
    <xf numFmtId="0" fontId="53" fillId="0" borderId="1" xfId="0" applyFont="1" applyBorder="1" applyAlignment="1">
      <alignment horizontal="center" vertical="center" wrapText="1"/>
    </xf>
    <xf numFmtId="3" fontId="53" fillId="12" borderId="1" xfId="0" applyNumberFormat="1" applyFont="1" applyFill="1" applyBorder="1" applyAlignment="1">
      <alignment horizontal="center" vertical="center" wrapText="1"/>
    </xf>
    <xf numFmtId="3" fontId="53" fillId="17" borderId="1" xfId="0" applyNumberFormat="1" applyFont="1" applyFill="1" applyBorder="1" applyAlignment="1">
      <alignment horizontal="center" vertical="center" wrapText="1"/>
    </xf>
    <xf numFmtId="3" fontId="53" fillId="18" borderId="1" xfId="0" applyNumberFormat="1" applyFont="1" applyFill="1" applyBorder="1" applyAlignment="1">
      <alignment horizontal="center" vertical="center" wrapText="1"/>
    </xf>
    <xf numFmtId="3" fontId="53" fillId="0" borderId="1" xfId="0" applyNumberFormat="1" applyFont="1" applyBorder="1" applyAlignment="1">
      <alignment horizontal="center" vertical="center" wrapText="1"/>
    </xf>
    <xf numFmtId="0" fontId="53" fillId="0" borderId="3" xfId="0" applyFont="1" applyBorder="1" applyAlignment="1">
      <alignment horizontal="center" vertical="center" wrapText="1"/>
    </xf>
    <xf numFmtId="0" fontId="52" fillId="0" borderId="3" xfId="0" applyFont="1" applyBorder="1" applyAlignment="1">
      <alignment vertical="center" wrapText="1"/>
    </xf>
    <xf numFmtId="0" fontId="52" fillId="0" borderId="1" xfId="0" applyFont="1" applyBorder="1" applyAlignment="1">
      <alignment vertical="center" wrapText="1"/>
    </xf>
    <xf numFmtId="3" fontId="52" fillId="12" borderId="1" xfId="0" applyNumberFormat="1" applyFont="1" applyFill="1" applyBorder="1" applyAlignment="1">
      <alignment vertical="center" wrapText="1"/>
    </xf>
    <xf numFmtId="3" fontId="52" fillId="17" borderId="1" xfId="0" applyNumberFormat="1" applyFont="1" applyFill="1" applyBorder="1" applyAlignment="1">
      <alignment vertical="center" wrapText="1"/>
    </xf>
    <xf numFmtId="3" fontId="52" fillId="18" borderId="1" xfId="0" applyNumberFormat="1" applyFont="1" applyFill="1" applyBorder="1" applyAlignment="1">
      <alignment vertical="center" wrapText="1"/>
    </xf>
    <xf numFmtId="3" fontId="52" fillId="0" borderId="1" xfId="0" applyNumberFormat="1" applyFont="1" applyBorder="1" applyAlignment="1">
      <alignment vertical="center" wrapText="1"/>
    </xf>
    <xf numFmtId="3" fontId="53" fillId="12" borderId="1" xfId="0" applyNumberFormat="1" applyFont="1" applyFill="1" applyBorder="1" applyAlignment="1">
      <alignment vertical="center" wrapText="1"/>
    </xf>
    <xf numFmtId="3" fontId="53" fillId="17" borderId="1" xfId="0" applyNumberFormat="1" applyFont="1" applyFill="1" applyBorder="1" applyAlignment="1">
      <alignment vertical="center" wrapText="1"/>
    </xf>
    <xf numFmtId="3" fontId="53" fillId="18" borderId="1" xfId="0" applyNumberFormat="1" applyFont="1" applyFill="1" applyBorder="1" applyAlignment="1">
      <alignment vertical="center" wrapText="1"/>
    </xf>
    <xf numFmtId="3" fontId="53" fillId="0" borderId="1" xfId="0" applyNumberFormat="1" applyFont="1" applyBorder="1" applyAlignment="1">
      <alignment vertical="center" wrapText="1"/>
    </xf>
    <xf numFmtId="171" fontId="53" fillId="0" borderId="1" xfId="0" applyNumberFormat="1" applyFont="1" applyBorder="1" applyAlignment="1">
      <alignment vertical="center" wrapText="1"/>
    </xf>
    <xf numFmtId="0" fontId="53" fillId="0" borderId="0" xfId="0" applyFont="1" applyAlignment="1">
      <alignment vertical="center" wrapText="1"/>
    </xf>
    <xf numFmtId="3" fontId="52" fillId="0" borderId="0" xfId="0" applyNumberFormat="1" applyFont="1" applyAlignment="1">
      <alignment vertical="center" wrapText="1"/>
    </xf>
    <xf numFmtId="3" fontId="53" fillId="0" borderId="4" xfId="0" applyNumberFormat="1" applyFont="1" applyBorder="1" applyAlignment="1">
      <alignment horizontal="center" vertical="center" wrapText="1"/>
    </xf>
    <xf numFmtId="3" fontId="53" fillId="0" borderId="2" xfId="0" applyNumberFormat="1" applyFont="1" applyBorder="1" applyAlignment="1">
      <alignment horizontal="center" vertical="center" wrapText="1"/>
    </xf>
    <xf numFmtId="3" fontId="53" fillId="0" borderId="3" xfId="0" applyNumberFormat="1" applyFont="1" applyBorder="1" applyAlignment="1">
      <alignment horizontal="center" vertical="center" wrapText="1"/>
    </xf>
    <xf numFmtId="169" fontId="52" fillId="0" borderId="1" xfId="0" applyNumberFormat="1" applyFont="1" applyBorder="1" applyAlignment="1">
      <alignment vertical="center" wrapText="1"/>
    </xf>
    <xf numFmtId="170" fontId="53" fillId="0" borderId="1" xfId="0" applyNumberFormat="1" applyFont="1" applyBorder="1" applyAlignment="1">
      <alignment vertical="center" wrapText="1"/>
    </xf>
    <xf numFmtId="49" fontId="52" fillId="0" borderId="1" xfId="0" applyNumberFormat="1" applyFont="1" applyBorder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vertical="center"/>
    </xf>
    <xf numFmtId="0" fontId="16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172" fontId="0" fillId="0" borderId="0" xfId="0" applyNumberFormat="1"/>
    <xf numFmtId="0" fontId="16" fillId="20" borderId="44" xfId="5" applyFont="1" applyFill="1" applyBorder="1" applyAlignment="1">
      <alignment wrapText="1"/>
    </xf>
    <xf numFmtId="0" fontId="55" fillId="20" borderId="44" xfId="5" applyFont="1" applyFill="1" applyBorder="1" applyAlignment="1">
      <alignment wrapText="1"/>
    </xf>
    <xf numFmtId="0" fontId="56" fillId="20" borderId="44" xfId="5" applyFont="1" applyFill="1" applyBorder="1" applyAlignment="1">
      <alignment wrapText="1"/>
    </xf>
    <xf numFmtId="0" fontId="56" fillId="19" borderId="44" xfId="5" applyFont="1" applyFill="1" applyBorder="1" applyAlignment="1">
      <alignment wrapText="1"/>
    </xf>
    <xf numFmtId="0" fontId="26" fillId="0" borderId="0" xfId="5" applyAlignment="1">
      <alignment wrapText="1"/>
    </xf>
    <xf numFmtId="0" fontId="56" fillId="0" borderId="0" xfId="5" applyFont="1" applyAlignment="1">
      <alignment wrapText="1"/>
    </xf>
    <xf numFmtId="172" fontId="0" fillId="0" borderId="0" xfId="0" applyNumberFormat="1" applyAlignment="1">
      <alignment wrapText="1"/>
    </xf>
    <xf numFmtId="0" fontId="16" fillId="0" borderId="44" xfId="5" applyFont="1" applyBorder="1"/>
    <xf numFmtId="0" fontId="26" fillId="0" borderId="0" xfId="5"/>
    <xf numFmtId="0" fontId="16" fillId="0" borderId="45" xfId="5" applyFont="1" applyBorder="1"/>
    <xf numFmtId="0" fontId="16" fillId="0" borderId="46" xfId="5" applyFont="1" applyBorder="1"/>
    <xf numFmtId="0" fontId="56" fillId="20" borderId="0" xfId="5" applyFont="1" applyFill="1" applyAlignment="1">
      <alignment wrapText="1"/>
    </xf>
    <xf numFmtId="0" fontId="56" fillId="19" borderId="0" xfId="5" applyFont="1" applyFill="1" applyAlignment="1">
      <alignment wrapText="1"/>
    </xf>
    <xf numFmtId="0" fontId="1" fillId="0" borderId="46" xfId="5" applyFont="1" applyBorder="1"/>
    <xf numFmtId="0" fontId="16" fillId="0" borderId="0" xfId="0" applyFont="1" applyAlignment="1">
      <alignment horizontal="center" wrapText="1"/>
    </xf>
    <xf numFmtId="9" fontId="0" fillId="0" borderId="0" xfId="0" applyNumberFormat="1" applyAlignment="1">
      <alignment horizontal="center" wrapText="1"/>
    </xf>
    <xf numFmtId="0" fontId="1" fillId="0" borderId="44" xfId="5" applyFont="1" applyBorder="1"/>
    <xf numFmtId="0" fontId="1" fillId="0" borderId="45" xfId="5" applyFont="1" applyBorder="1"/>
    <xf numFmtId="0" fontId="16" fillId="0" borderId="47" xfId="5" applyFont="1" applyBorder="1"/>
    <xf numFmtId="0" fontId="1" fillId="0" borderId="0" xfId="5" applyFont="1"/>
    <xf numFmtId="0" fontId="26" fillId="19" borderId="0" xfId="5" applyFill="1" applyAlignment="1">
      <alignment wrapText="1"/>
    </xf>
    <xf numFmtId="0" fontId="0" fillId="0" borderId="1" xfId="0" applyBorder="1"/>
    <xf numFmtId="0" fontId="57" fillId="0" borderId="1" xfId="0" applyFont="1" applyBorder="1" applyAlignment="1">
      <alignment horizontal="center" vertical="center" wrapText="1"/>
    </xf>
    <xf numFmtId="0" fontId="58" fillId="19" borderId="1" xfId="0" applyFont="1" applyFill="1" applyBorder="1" applyAlignment="1">
      <alignment horizontal="center" vertical="center" wrapText="1"/>
    </xf>
    <xf numFmtId="49" fontId="59" fillId="19" borderId="1" xfId="4" applyNumberFormat="1" applyFont="1" applyFill="1" applyBorder="1" applyAlignment="1">
      <alignment horizontal="center" vertical="center" wrapText="1"/>
    </xf>
    <xf numFmtId="49" fontId="59" fillId="19" borderId="5" xfId="4" applyNumberFormat="1" applyFont="1" applyFill="1" applyBorder="1" applyAlignment="1">
      <alignment horizontal="center" vertical="center" wrapText="1"/>
    </xf>
    <xf numFmtId="172" fontId="57" fillId="21" borderId="50" xfId="0" applyNumberFormat="1" applyFont="1" applyFill="1" applyBorder="1" applyAlignment="1">
      <alignment horizontal="center" vertical="center" wrapText="1"/>
    </xf>
    <xf numFmtId="0" fontId="57" fillId="0" borderId="0" xfId="0" applyFont="1" applyAlignment="1">
      <alignment vertical="center" wrapText="1"/>
    </xf>
    <xf numFmtId="3" fontId="0" fillId="19" borderId="1" xfId="0" applyNumberFormat="1" applyFill="1" applyBorder="1" applyAlignment="1">
      <alignment horizontal="center"/>
    </xf>
    <xf numFmtId="3" fontId="16" fillId="19" borderId="1" xfId="0" applyNumberFormat="1" applyFont="1" applyFill="1" applyBorder="1" applyAlignment="1">
      <alignment horizontal="center"/>
    </xf>
    <xf numFmtId="173" fontId="16" fillId="19" borderId="1" xfId="0" applyNumberFormat="1" applyFont="1" applyFill="1" applyBorder="1" applyAlignment="1">
      <alignment horizontal="center" vertical="center"/>
    </xf>
    <xf numFmtId="169" fontId="0" fillId="19" borderId="1" xfId="0" applyNumberFormat="1" applyFill="1" applyBorder="1" applyAlignment="1">
      <alignment horizontal="center" vertical="center"/>
    </xf>
    <xf numFmtId="0" fontId="20" fillId="19" borderId="1" xfId="4" applyFill="1" applyBorder="1" applyAlignment="1">
      <alignment horizontal="center" vertical="center" wrapText="1"/>
    </xf>
    <xf numFmtId="44" fontId="0" fillId="21" borderId="1" xfId="0" applyNumberFormat="1" applyFill="1" applyBorder="1"/>
    <xf numFmtId="44" fontId="0" fillId="0" borderId="1" xfId="0" applyNumberFormat="1" applyBorder="1"/>
    <xf numFmtId="10" fontId="0" fillId="0" borderId="1" xfId="1" applyNumberFormat="1" applyFont="1" applyBorder="1"/>
    <xf numFmtId="0" fontId="16" fillId="0" borderId="1" xfId="0" applyFont="1" applyBorder="1"/>
    <xf numFmtId="0" fontId="0" fillId="11" borderId="1" xfId="0" applyFill="1" applyBorder="1"/>
    <xf numFmtId="3" fontId="0" fillId="11" borderId="1" xfId="0" applyNumberFormat="1" applyFill="1" applyBorder="1" applyAlignment="1">
      <alignment horizontal="center"/>
    </xf>
    <xf numFmtId="3" fontId="16" fillId="11" borderId="1" xfId="0" applyNumberFormat="1" applyFont="1" applyFill="1" applyBorder="1" applyAlignment="1">
      <alignment horizontal="center"/>
    </xf>
    <xf numFmtId="173" fontId="16" fillId="11" borderId="1" xfId="0" applyNumberFormat="1" applyFont="1" applyFill="1" applyBorder="1" applyAlignment="1">
      <alignment horizontal="center" vertical="center"/>
    </xf>
    <xf numFmtId="169" fontId="0" fillId="11" borderId="1" xfId="0" applyNumberFormat="1" applyFill="1" applyBorder="1" applyAlignment="1">
      <alignment horizontal="center" vertical="center"/>
    </xf>
    <xf numFmtId="0" fontId="20" fillId="11" borderId="1" xfId="4" applyFill="1" applyBorder="1" applyAlignment="1">
      <alignment horizontal="center" vertical="center" wrapText="1"/>
    </xf>
    <xf numFmtId="44" fontId="0" fillId="11" borderId="1" xfId="0" applyNumberFormat="1" applyFill="1" applyBorder="1"/>
    <xf numFmtId="10" fontId="0" fillId="11" borderId="1" xfId="1" applyNumberFormat="1" applyFont="1" applyFill="1" applyBorder="1"/>
    <xf numFmtId="0" fontId="0" fillId="11" borderId="0" xfId="0" applyFill="1"/>
    <xf numFmtId="0" fontId="60" fillId="11" borderId="1" xfId="4" applyFont="1" applyFill="1" applyBorder="1" applyAlignment="1">
      <alignment horizontal="center" vertical="center" wrapText="1"/>
    </xf>
    <xf numFmtId="0" fontId="29" fillId="0" borderId="1" xfId="0" applyFont="1" applyBorder="1"/>
    <xf numFmtId="3" fontId="29" fillId="0" borderId="1" xfId="0" applyNumberFormat="1" applyFont="1" applyBorder="1"/>
    <xf numFmtId="3" fontId="29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173" fontId="16" fillId="0" borderId="1" xfId="0" applyNumberFormat="1" applyFont="1" applyBorder="1" applyAlignment="1">
      <alignment horizontal="center" vertical="center"/>
    </xf>
    <xf numFmtId="169" fontId="29" fillId="0" borderId="1" xfId="0" applyNumberFormat="1" applyFont="1" applyBorder="1" applyAlignment="1">
      <alignment horizontal="center" vertical="center"/>
    </xf>
    <xf numFmtId="44" fontId="29" fillId="0" borderId="1" xfId="0" applyNumberFormat="1" applyFont="1" applyBorder="1"/>
    <xf numFmtId="0" fontId="29" fillId="0" borderId="0" xfId="0" applyFont="1"/>
    <xf numFmtId="0" fontId="0" fillId="0" borderId="12" xfId="0" applyBorder="1"/>
    <xf numFmtId="3" fontId="0" fillId="0" borderId="0" xfId="0" applyNumberFormat="1" applyAlignment="1">
      <alignment horizontal="center"/>
    </xf>
    <xf numFmtId="3" fontId="16" fillId="0" borderId="0" xfId="0" applyNumberFormat="1" applyFont="1" applyAlignment="1">
      <alignment horizontal="center"/>
    </xf>
    <xf numFmtId="173" fontId="16" fillId="0" borderId="0" xfId="0" applyNumberFormat="1" applyFont="1" applyAlignment="1">
      <alignment horizontal="center" vertical="center"/>
    </xf>
    <xf numFmtId="1" fontId="16" fillId="0" borderId="0" xfId="0" applyNumberFormat="1" applyFont="1" applyAlignment="1">
      <alignment horizontal="center"/>
    </xf>
    <xf numFmtId="44" fontId="0" fillId="0" borderId="0" xfId="0" applyNumberFormat="1"/>
    <xf numFmtId="3" fontId="0" fillId="19" borderId="1" xfId="0" applyNumberFormat="1" applyFill="1" applyBorder="1" applyAlignment="1">
      <alignment horizontal="center" wrapText="1"/>
    </xf>
    <xf numFmtId="3" fontId="0" fillId="0" borderId="0" xfId="0" applyNumberForma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horizontal="center" wrapText="1"/>
    </xf>
    <xf numFmtId="10" fontId="0" fillId="0" borderId="0" xfId="0" applyNumberFormat="1" applyAlignment="1">
      <alignment horizontal="center" wrapText="1"/>
    </xf>
    <xf numFmtId="0" fontId="14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168" fontId="13" fillId="16" borderId="51" xfId="2" applyNumberFormat="1" applyFont="1" applyFill="1" applyBorder="1" applyAlignment="1">
      <alignment horizontal="right" vertical="center" wrapText="1"/>
    </xf>
    <xf numFmtId="0" fontId="9" fillId="16" borderId="1" xfId="0" applyFont="1" applyFill="1" applyBorder="1" applyAlignment="1">
      <alignment horizontal="left" vertical="center" wrapText="1"/>
    </xf>
    <xf numFmtId="0" fontId="2" fillId="3" borderId="52" xfId="0" applyFont="1" applyFill="1" applyBorder="1" applyAlignment="1">
      <alignment vertical="center" wrapText="1"/>
    </xf>
    <xf numFmtId="10" fontId="2" fillId="3" borderId="0" xfId="0" applyNumberFormat="1" applyFont="1" applyFill="1" applyAlignment="1">
      <alignment horizontal="center" vertical="center"/>
    </xf>
    <xf numFmtId="165" fontId="2" fillId="3" borderId="29" xfId="2" applyNumberFormat="1" applyFont="1" applyFill="1" applyBorder="1" applyAlignment="1" applyProtection="1">
      <alignment horizontal="left" vertical="center" wrapText="1"/>
    </xf>
    <xf numFmtId="2" fontId="0" fillId="0" borderId="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41" fillId="0" borderId="13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2" xfId="0" applyFont="1" applyBorder="1" applyAlignment="1">
      <alignment horizontal="left" vertical="center"/>
    </xf>
    <xf numFmtId="168" fontId="17" fillId="0" borderId="1" xfId="2" applyNumberFormat="1" applyFont="1" applyFill="1" applyBorder="1" applyAlignment="1"/>
    <xf numFmtId="3" fontId="0" fillId="0" borderId="1" xfId="0" applyNumberFormat="1" applyBorder="1" applyAlignment="1">
      <alignment horizontal="right" wrapText="1"/>
    </xf>
    <xf numFmtId="165" fontId="67" fillId="0" borderId="1" xfId="0" applyNumberFormat="1" applyFont="1" applyBorder="1" applyAlignment="1">
      <alignment horizontal="center" vertical="center" wrapText="1"/>
    </xf>
    <xf numFmtId="0" fontId="66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0" fillId="0" borderId="1" xfId="0" applyBorder="1" applyAlignment="1">
      <alignment horizontal="center"/>
    </xf>
    <xf numFmtId="168" fontId="0" fillId="0" borderId="0" xfId="0" applyNumberFormat="1"/>
    <xf numFmtId="0" fontId="43" fillId="0" borderId="1" xfId="0" applyFont="1" applyBorder="1" applyAlignment="1">
      <alignment horizontal="left" vertical="center"/>
    </xf>
    <xf numFmtId="168" fontId="17" fillId="0" borderId="1" xfId="2" applyNumberFormat="1" applyFont="1" applyFill="1" applyBorder="1" applyAlignment="1">
      <alignment vertical="center"/>
    </xf>
    <xf numFmtId="165" fontId="50" fillId="19" borderId="1" xfId="2" applyNumberFormat="1" applyFont="1" applyFill="1" applyBorder="1" applyAlignment="1" applyProtection="1">
      <alignment vertical="center"/>
    </xf>
    <xf numFmtId="168" fontId="3" fillId="19" borderId="1" xfId="2" applyNumberFormat="1" applyFont="1" applyFill="1" applyBorder="1" applyAlignment="1" applyProtection="1">
      <alignment horizontal="right" vertical="center" wrapText="1"/>
    </xf>
    <xf numFmtId="1" fontId="2" fillId="6" borderId="1" xfId="2" applyNumberFormat="1" applyFont="1" applyFill="1" applyBorder="1" applyAlignment="1" applyProtection="1">
      <alignment horizontal="right" vertical="center" wrapText="1"/>
      <protection locked="0"/>
    </xf>
    <xf numFmtId="0" fontId="0" fillId="19" borderId="0" xfId="0" applyFill="1" applyAlignment="1">
      <alignment horizontal="center" wrapText="1"/>
    </xf>
    <xf numFmtId="3" fontId="0" fillId="11" borderId="1" xfId="0" applyNumberFormat="1" applyFill="1" applyBorder="1" applyAlignment="1">
      <alignment horizontal="center" wrapText="1"/>
    </xf>
    <xf numFmtId="3" fontId="29" fillId="6" borderId="1" xfId="0" applyNumberFormat="1" applyFont="1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22" borderId="0" xfId="0" applyFill="1" applyAlignment="1">
      <alignment vertical="center" wrapText="1"/>
    </xf>
    <xf numFmtId="0" fontId="16" fillId="22" borderId="1" xfId="0" applyFont="1" applyFill="1" applyBorder="1" applyAlignment="1">
      <alignment wrapText="1"/>
    </xf>
    <xf numFmtId="174" fontId="0" fillId="13" borderId="4" xfId="0" applyNumberFormat="1" applyFill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10" fontId="0" fillId="0" borderId="0" xfId="0" applyNumberFormat="1" applyAlignment="1">
      <alignment vertical="center"/>
    </xf>
    <xf numFmtId="10" fontId="2" fillId="5" borderId="4" xfId="0" applyNumberFormat="1" applyFont="1" applyFill="1" applyBorder="1" applyAlignment="1" applyProtection="1">
      <alignment horizontal="center" vertical="center"/>
      <protection locked="0"/>
    </xf>
    <xf numFmtId="0" fontId="9" fillId="5" borderId="38" xfId="0" applyFont="1" applyFill="1" applyBorder="1" applyAlignment="1" applyProtection="1">
      <alignment vertical="center" wrapText="1"/>
      <protection locked="0"/>
    </xf>
    <xf numFmtId="168" fontId="9" fillId="5" borderId="10" xfId="2" applyNumberFormat="1" applyFont="1" applyFill="1" applyBorder="1" applyAlignment="1" applyProtection="1">
      <alignment horizontal="right" vertical="center" wrapText="1"/>
      <protection locked="0"/>
    </xf>
    <xf numFmtId="0" fontId="9" fillId="5" borderId="10" xfId="0" applyFont="1" applyFill="1" applyBorder="1" applyAlignment="1" applyProtection="1">
      <alignment horizontal="left" vertical="center" wrapText="1"/>
      <protection locked="0"/>
    </xf>
    <xf numFmtId="0" fontId="9" fillId="5" borderId="10" xfId="0" applyFont="1" applyFill="1" applyBorder="1" applyAlignment="1" applyProtection="1">
      <alignment vertical="center" wrapText="1"/>
      <protection locked="0"/>
    </xf>
    <xf numFmtId="168" fontId="9" fillId="5" borderId="13" xfId="2" applyNumberFormat="1" applyFont="1" applyFill="1" applyBorder="1" applyAlignment="1" applyProtection="1">
      <alignment horizontal="right" vertical="center" wrapText="1"/>
      <protection locked="0"/>
    </xf>
    <xf numFmtId="168" fontId="9" fillId="5" borderId="1" xfId="2" applyNumberFormat="1" applyFont="1" applyFill="1" applyBorder="1" applyAlignment="1" applyProtection="1">
      <alignment horizontal="right" vertical="center" wrapText="1"/>
      <protection locked="0"/>
    </xf>
    <xf numFmtId="165" fontId="68" fillId="0" borderId="1" xfId="2" applyNumberFormat="1" applyFont="1" applyBorder="1" applyAlignment="1" applyProtection="1">
      <alignment horizontal="left" vertical="center" wrapText="1"/>
    </xf>
    <xf numFmtId="0" fontId="42" fillId="0" borderId="9" xfId="0" applyFont="1" applyBorder="1" applyAlignment="1">
      <alignment horizontal="center" vertical="center" wrapText="1"/>
    </xf>
    <xf numFmtId="49" fontId="2" fillId="2" borderId="2" xfId="2" applyNumberFormat="1" applyFont="1" applyFill="1" applyBorder="1" applyAlignment="1" applyProtection="1">
      <alignment horizontal="center" vertical="top" wrapText="1"/>
      <protection locked="0"/>
    </xf>
    <xf numFmtId="49" fontId="2" fillId="2" borderId="3" xfId="2" applyNumberFormat="1" applyFont="1" applyFill="1" applyBorder="1" applyAlignment="1" applyProtection="1">
      <alignment horizontal="center" vertical="top" wrapText="1"/>
      <protection locked="0"/>
    </xf>
    <xf numFmtId="49" fontId="2" fillId="2" borderId="4" xfId="2" applyNumberFormat="1" applyFont="1" applyFill="1" applyBorder="1" applyAlignment="1" applyProtection="1">
      <alignment horizontal="center" vertical="top" wrapText="1"/>
      <protection locked="0"/>
    </xf>
    <xf numFmtId="168" fontId="30" fillId="0" borderId="9" xfId="2" applyNumberFormat="1" applyFont="1" applyFill="1" applyBorder="1" applyAlignment="1" applyProtection="1">
      <alignment horizontal="left" vertical="center" wrapText="1"/>
    </xf>
    <xf numFmtId="168" fontId="30" fillId="0" borderId="0" xfId="2" applyNumberFormat="1" applyFont="1" applyFill="1" applyBorder="1" applyAlignment="1" applyProtection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168" fontId="30" fillId="0" borderId="9" xfId="2" applyNumberFormat="1" applyFont="1" applyFill="1" applyBorder="1" applyAlignment="1" applyProtection="1">
      <alignment horizontal="center" vertical="center" wrapText="1"/>
    </xf>
    <xf numFmtId="168" fontId="30" fillId="0" borderId="0" xfId="2" applyNumberFormat="1" applyFont="1" applyFill="1" applyBorder="1" applyAlignment="1" applyProtection="1">
      <alignment horizontal="center" vertical="center" wrapText="1"/>
    </xf>
    <xf numFmtId="0" fontId="46" fillId="3" borderId="28" xfId="0" applyFont="1" applyFill="1" applyBorder="1" applyAlignment="1">
      <alignment horizontal="center" vertical="center" wrapText="1"/>
    </xf>
    <xf numFmtId="0" fontId="46" fillId="3" borderId="2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/>
    </xf>
    <xf numFmtId="0" fontId="6" fillId="4" borderId="4" xfId="0" applyFont="1" applyFill="1" applyBorder="1" applyAlignment="1">
      <alignment horizontal="left" vertical="center"/>
    </xf>
    <xf numFmtId="0" fontId="6" fillId="3" borderId="2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right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37" fillId="14" borderId="0" xfId="0" applyFont="1" applyFill="1" applyAlignment="1">
      <alignment horizontal="left" vertical="center"/>
    </xf>
    <xf numFmtId="0" fontId="40" fillId="6" borderId="0" xfId="0" applyFont="1" applyFill="1" applyAlignment="1">
      <alignment horizontal="left" vertical="center" wrapText="1"/>
    </xf>
    <xf numFmtId="0" fontId="10" fillId="6" borderId="39" xfId="0" applyFont="1" applyFill="1" applyBorder="1" applyAlignment="1">
      <alignment horizontal="left" wrapText="1"/>
    </xf>
    <xf numFmtId="0" fontId="10" fillId="6" borderId="40" xfId="0" applyFont="1" applyFill="1" applyBorder="1" applyAlignment="1">
      <alignment horizontal="left" wrapText="1"/>
    </xf>
    <xf numFmtId="0" fontId="10" fillId="6" borderId="41" xfId="0" applyFont="1" applyFill="1" applyBorder="1" applyAlignment="1">
      <alignment horizontal="left" wrapText="1"/>
    </xf>
    <xf numFmtId="0" fontId="65" fillId="0" borderId="9" xfId="0" applyFont="1" applyBorder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167" fontId="31" fillId="0" borderId="7" xfId="2" applyNumberFormat="1" applyFont="1" applyFill="1" applyBorder="1" applyAlignment="1" applyProtection="1">
      <alignment horizontal="center" wrapText="1"/>
    </xf>
    <xf numFmtId="0" fontId="23" fillId="0" borderId="16" xfId="0" applyFont="1" applyBorder="1"/>
    <xf numFmtId="0" fontId="23" fillId="0" borderId="17" xfId="0" applyFont="1" applyBorder="1"/>
    <xf numFmtId="0" fontId="24" fillId="0" borderId="22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1" xfId="0" applyFont="1" applyBorder="1" applyAlignment="1">
      <alignment horizontal="center" vertical="center" wrapText="1"/>
    </xf>
    <xf numFmtId="0" fontId="64" fillId="6" borderId="2" xfId="0" applyFont="1" applyFill="1" applyBorder="1" applyAlignment="1">
      <alignment horizontal="left" vertical="center" wrapText="1"/>
    </xf>
    <xf numFmtId="0" fontId="64" fillId="6" borderId="3" xfId="0" applyFont="1" applyFill="1" applyBorder="1" applyAlignment="1">
      <alignment horizontal="left" vertical="center" wrapText="1"/>
    </xf>
    <xf numFmtId="0" fontId="64" fillId="6" borderId="4" xfId="0" applyFont="1" applyFill="1" applyBorder="1" applyAlignment="1">
      <alignment horizontal="left" vertical="center" wrapText="1"/>
    </xf>
    <xf numFmtId="167" fontId="18" fillId="10" borderId="0" xfId="2" applyNumberFormat="1" applyFont="1" applyFill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4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right" vertical="center" wrapText="1"/>
    </xf>
    <xf numFmtId="0" fontId="53" fillId="0" borderId="3" xfId="0" applyFont="1" applyBorder="1" applyAlignment="1">
      <alignment horizontal="right" vertical="center" wrapText="1"/>
    </xf>
    <xf numFmtId="0" fontId="53" fillId="0" borderId="4" xfId="0" applyFont="1" applyBorder="1" applyAlignment="1">
      <alignment horizontal="right" vertical="center" wrapText="1"/>
    </xf>
    <xf numFmtId="0" fontId="16" fillId="20" borderId="48" xfId="5" applyFont="1" applyFill="1" applyBorder="1" applyAlignment="1">
      <alignment horizontal="left" wrapText="1"/>
    </xf>
    <xf numFmtId="0" fontId="16" fillId="20" borderId="49" xfId="5" applyFont="1" applyFill="1" applyBorder="1" applyAlignment="1">
      <alignment horizontal="left" wrapText="1"/>
    </xf>
  </cellXfs>
  <cellStyles count="6">
    <cellStyle name="Collegamento ipertestuale" xfId="3" builtinId="8"/>
    <cellStyle name="Normale" xfId="0" builtinId="0"/>
    <cellStyle name="Normale 2" xfId="4" xr:uid="{7F41B67B-E0AA-43CE-A1B1-24D878A9C241}"/>
    <cellStyle name="Normale 7" xfId="5" xr:uid="{2FFB05C2-E274-49F7-BA66-276449479ECD}"/>
    <cellStyle name="Percentuale" xfId="1" builtinId="5"/>
    <cellStyle name="Valuta" xfId="2" builtinId="4"/>
  </cellStyles>
  <dxfs count="7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numFmt numFmtId="14" formatCode="0.00%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numFmt numFmtId="3" formatCode="#,##0"/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  <border outline="0">
        <left style="thin">
          <color theme="9" tint="0.39997558519241921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" formatCode="#,##0"/>
      <fill>
        <patternFill patternType="none"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none">
          <bgColor auto="1"/>
        </patternFill>
      </fill>
      <alignment textRotation="0" wrapText="1" indent="0" justifyLastLine="0" shrinkToFit="0" readingOrder="0"/>
      <border diagonalUp="0" diagonalDown="0" outline="0">
        <left style="thin">
          <color theme="9" tint="0.39997558519241921"/>
        </left>
        <right/>
        <top style="thin">
          <color theme="9" tint="0.39997558519241921"/>
        </top>
        <bottom/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9" tint="0.39997558519241921"/>
        </left>
        <right style="thin">
          <color theme="9" tint="0.39997558519241921"/>
        </right>
        <top/>
        <bottom/>
      </border>
    </dxf>
    <dxf>
      <alignment vertical="center" textRotation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indent="0" justifyLastLine="0" shrinkToFit="0" readingOrder="0"/>
    </dxf>
    <dxf>
      <numFmt numFmtId="4" formatCode="#,##0.0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numFmt numFmtId="4" formatCode="#,##0.00"/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numFmt numFmtId="4" formatCode="#,##0.00"/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numFmt numFmtId="3" formatCode="#,##0"/>
      <alignment horizontal="right" vertical="center" textRotation="0" wrapText="1" indent="0" justifyLastLine="0" shrinkToFit="0" readingOrder="0"/>
    </dxf>
    <dxf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numFmt numFmtId="3" formatCode="#,##0"/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numFmt numFmtId="1" formatCode="0"/>
      <fill>
        <patternFill patternType="solid">
          <fgColor indexed="64"/>
          <bgColor rgb="FFFFFF00"/>
        </patternFill>
      </fill>
      <alignment vertical="center" textRotation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vertical="center" textRotation="0" wrapText="1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4" formatCode="#,##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</border>
    </dxf>
    <dxf>
      <border outline="0">
        <bottom style="thin">
          <color theme="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indexed="64"/>
          <bgColor theme="6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8" formatCode="#,##0.00\ &quot;€&quot;"/>
      <fill>
        <patternFill patternType="none">
          <fgColor indexed="64"/>
          <bgColor auto="1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outline="0">
        <top style="thin">
          <color theme="9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theme="9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8" formatCode="#,##0.00\ &quot;€&quot;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numFmt numFmtId="168" formatCode="#,##0.00\ &quot;€&quot;"/>
      <fill>
        <patternFill patternType="solid">
          <fgColor indexed="64"/>
          <bgColor theme="7" tint="0.7999816888943144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8"/>
        <color indexed="8"/>
        <name val="Calibri"/>
        <family val="2"/>
        <scheme val="none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1" indent="0" justifyLastLine="0" shrinkToFit="0" readingOrder="0"/>
    </dxf>
  </dxfs>
  <tableStyles count="1" defaultTableStyle="TableStyleMedium2" defaultPivotStyle="PivotStyleLight16">
    <tableStyle name="Invisible" pivot="0" table="0" count="0" xr9:uid="{F8F28C6D-01C2-42DF-9B05-ED207DFCE44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331374</xdr:colOff>
      <xdr:row>0</xdr:row>
      <xdr:rowOff>49626</xdr:rowOff>
    </xdr:from>
    <xdr:to>
      <xdr:col>1</xdr:col>
      <xdr:colOff>1705696</xdr:colOff>
      <xdr:row>0</xdr:row>
      <xdr:rowOff>866728</xdr:rowOff>
    </xdr:to>
    <xdr:pic>
      <xdr:nvPicPr>
        <xdr:cNvPr id="2" name="Immagine 1" descr="ATERSIR-Marchio-RGB">
          <a:extLst>
            <a:ext uri="{FF2B5EF4-FFF2-40B4-BE49-F238E27FC236}">
              <a16:creationId xmlns:a16="http://schemas.microsoft.com/office/drawing/2014/main" id="{376C1315-7FD5-4B67-B3CF-4A693E2BA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492" y="49626"/>
          <a:ext cx="1374322" cy="81710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148633</xdr:colOff>
      <xdr:row>50</xdr:row>
      <xdr:rowOff>34541</xdr:rowOff>
    </xdr:from>
    <xdr:ext cx="1374322" cy="817102"/>
    <xdr:pic>
      <xdr:nvPicPr>
        <xdr:cNvPr id="3" name="Immagine 2" descr="ATERSIR-Marchio-RGB">
          <a:extLst>
            <a:ext uri="{FF2B5EF4-FFF2-40B4-BE49-F238E27FC236}">
              <a16:creationId xmlns:a16="http://schemas.microsoft.com/office/drawing/2014/main" id="{A63C68FC-2B8E-414C-A13B-F3F4CE12E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768" y="23180291"/>
          <a:ext cx="1374322" cy="81710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C9F77A-D2D5-4A67-A1A2-590857222857}" name="Tabella1" displayName="Tabella1" ref="B11:E30" totalsRowShown="0" headerRowDxfId="71" tableBorderDxfId="70">
  <tableColumns count="4">
    <tableColumn id="1" xr3:uid="{376BBB7D-13B7-4F72-AEF3-098AAB550D4D}" name="ATTIVITA' PREVISTE (descrizione in dettaglio obbligatoria)" dataDxfId="69"/>
    <tableColumn id="2" xr3:uid="{6419FFBF-3B2D-4288-A8A3-F64D837B3C87}" name="COSTO (€)*" dataDxfId="68" dataCellStyle="Valuta"/>
    <tableColumn id="3" xr3:uid="{62AB76A9-753C-4398-BC39-F74185675C43}" name="TIPOLOGIA COSTO" dataDxfId="67"/>
    <tableColumn id="4" xr3:uid="{C3D336E9-473B-4609-BE02-085667CABF4A}" name="errore" dataDxfId="66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E8C2ACA-E424-4CB4-BBEE-324EAF0600A7}" name="Tabella6" displayName="Tabella6" ref="A1:E128" totalsRowShown="0" headerRowDxfId="10" dataDxfId="9">
  <autoFilter ref="A1:E128" xr:uid="{EE8C2ACA-E424-4CB4-BBEE-324EAF0600A7}"/>
  <tableColumns count="5">
    <tableColumn id="1" xr3:uid="{AA1D65FD-40BB-4609-9C00-85EB07DEC264}" name="Comune" dataDxfId="8">
      <calculatedColumnFormula>'Elenco comuni montagna'!A2</calculatedColumnFormula>
    </tableColumn>
    <tableColumn id="2" xr3:uid="{4089EFD6-86CB-4571-9FE8-407BD6729394}" name="Prov." dataDxfId="7">
      <calculatedColumnFormula>'Elenco comuni montagna'!B2</calculatedColumnFormula>
    </tableColumn>
    <tableColumn id="3" xr3:uid="{E1B50791-9A65-48F3-BFE1-9ECE0623BB0E}" name="Abitanti residenti 2024" dataDxfId="6">
      <calculatedColumnFormula>'Elenco comuni montagna'!C2</calculatedColumnFormula>
    </tableColumn>
    <tableColumn id="4" xr3:uid="{35BA9D17-ABC1-454C-852B-F6316A1E94CE}" name="Abitanti equivalenti 2023" dataDxfId="5">
      <calculatedColumnFormula>'Elenco comuni montagna'!D2</calculatedColumnFormula>
    </tableColumn>
    <tableColumn id="5" xr3:uid="{3A4564AB-EDD0-4F7C-B060-1785864A7E4F}" name="Indice iTAP" dataDxfId="4">
      <calculatedColumnFormula>'Elenco comuni montagna'!E2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345BD9-955F-40F0-A47C-F5148237D791}" name="Tabella4" displayName="Tabella4" ref="B4:D14" totalsRowShown="0" headerRowDxfId="65" dataDxfId="64">
  <autoFilter ref="B4:D14" xr:uid="{F0079CA3-AF21-4015-A3EE-C0762E4E6304}"/>
  <tableColumns count="3">
    <tableColumn id="1" xr3:uid="{53C4DEB1-EE46-4AE8-A658-7B2FF3E68555}" name="TIPOLOGIA DI PROGETTO" dataDxfId="63"/>
    <tableColumn id="2" xr3:uid="{199254B4-29FD-4E88-B6DD-822044E8A2C7}" name="massimale" dataDxfId="62"/>
    <tableColumn id="3" xr3:uid="{0DC0994A-E872-4C97-84D2-F70922937516}" name="Comporta aumento della % di Raccolta differenziata" dataDxfId="6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F1BF68-EB50-42F5-A381-ED14C1EBBCE6}" name="Tipologia_Costi" displayName="Tipologia_Costi" ref="B16:D26" totalsRowShown="0" headerRowDxfId="60" dataDxfId="59">
  <tableColumns count="3">
    <tableColumn id="1" xr3:uid="{E3B70BB7-3C55-4CDC-B82D-CE93CA371104}" name="TIPOLOGIA DI COSTO PER TUTTI I PROGETTI" dataDxfId="58"/>
    <tableColumn id="2" xr3:uid="{8029DD40-31AC-47E1-B89F-513C52FDDE2B}" name="Gruppo" dataDxfId="57"/>
    <tableColumn id="3" xr3:uid="{22937921-9C93-4851-ACC0-0023C4EF4007}" name="verifica QE" dataDxfId="56" dataCellStyle="Valuta">
      <calculatedColumnFormula>COUNTIF(Quadro_Economico!D$12:$D$29,Tipologia_Costi[[#This Row],[TIPOLOGIA DI COSTO PER TUTTI I PROGETTI]])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4AF5660F-F084-4F42-ABFA-3B4DC13F459B}" name="Tabella12" displayName="Tabella12" ref="B29:B32" totalsRowShown="0" headerRowDxfId="55" dataDxfId="53" headerRowBorderDxfId="54" tableBorderDxfId="52" totalsRowBorderDxfId="51">
  <autoFilter ref="B29:B32" xr:uid="{4AF5660F-F084-4F42-ABFA-3B4DC13F459B}"/>
  <tableColumns count="1">
    <tableColumn id="1" xr3:uid="{B6B15F05-BE07-41A4-82F2-1FDE9F613634}" name="tipologia di richiedente" dataDxfId="5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F0DB194-B915-4A37-9161-5A626B8D7BD7}" name="Tabella14" displayName="Tabella14" ref="B2:C16" totalsRowShown="0" headerRowDxfId="49" dataDxfId="47" headerRowBorderDxfId="48" tableBorderDxfId="46">
  <autoFilter ref="B2:C16" xr:uid="{3F0DB194-B915-4A37-9161-5A626B8D7BD7}"/>
  <tableColumns count="2">
    <tableColumn id="1" xr3:uid="{2B24943F-8502-4412-87D6-6B4224A15A89}" name="Convalida QUADRO ECONOMICO" dataDxfId="45" dataCellStyle="Valuta"/>
    <tableColumn id="2" xr3:uid="{FD2AA2AE-FA08-4607-8FD0-07A1EF4CB1DC}" name="Tipologia di costo convalidato" dataDxfId="44"/>
  </tableColumns>
  <tableStyleInfo name="TableStyleLight2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B72634B-65C0-46C3-9C6A-39A41A4C1CEE}" name="Tabella7" displayName="Tabella7" ref="B2:F9" totalsRowShown="0" tableBorderDxfId="43">
  <autoFilter ref="B2:F9" xr:uid="{5B72634B-65C0-46C3-9C6A-39A41A4C1CEE}"/>
  <tableColumns count="5">
    <tableColumn id="1" xr3:uid="{16823604-AA1B-466E-8662-F9EAE0E4603C}" name="comuni partecipanti" dataDxfId="42">
      <calculatedColumnFormula>DOMANDA_BANDO!C23</calculatedColumnFormula>
    </tableColumn>
    <tableColumn id="2" xr3:uid="{6572633E-DEBA-4FD2-BD65-545E3686F0F2}" name="iTAP" dataDxfId="41">
      <calculatedColumnFormula>IFERROR(VLOOKUP(B3,Elenco_Comuni[[#All],[Comune]:[Supporto %RD]],5,FALSE),"")</calculatedColumnFormula>
    </tableColumn>
    <tableColumn id="3" xr3:uid="{73C97219-2A67-4079-A227-D34DA1EE6E38}" name="Abitanti residenti 2024" dataDxfId="40">
      <calculatedColumnFormula>IFERROR(VLOOKUP(B3,Elenco_Comuni[[#All],[Comune]:[Supporto %RD]],3,FALSE),"")</calculatedColumnFormula>
    </tableColumn>
    <tableColumn id="5" xr3:uid="{9C80B9EF-5FDF-4786-BF0C-DE13EA8911A2}" name="Abitanti equivalenti 2023" dataDxfId="39">
      <calculatedColumnFormula>IFERROR(VLOOKUP(B3,Elenco_Comuni[[#All],[Comune]:[Supporto %RD]],4,FALSE),"")</calculatedColumnFormula>
    </tableColumn>
    <tableColumn id="4" xr3:uid="{3E5CCDF9-C263-49F0-86A3-2B7670ADCC98}" name="verifica requisito #PlasticFreER" dataDxfId="38" dataCellStyle="Valuta">
      <calculatedColumnFormula>IFERROR(VLOOKUP(Tabella7[[#This Row],[comuni partecipanti]],Tabella_Comuni_RER[],4,FALSE),"")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D501CE-FB6D-4F0D-B9F0-3B26D867EBBA}" name="Tabella1012" displayName="Tabella1012" ref="A2:C11" totalsRowShown="0" headerRowDxfId="37" headerRowBorderDxfId="36" tableBorderDxfId="35">
  <autoFilter ref="A2:C11" xr:uid="{29D501CE-FB6D-4F0D-B9F0-3B26D867EBBA}"/>
  <tableColumns count="3">
    <tableColumn id="1" xr3:uid="{64ED57C6-813E-4935-B336-AC176537E725}" name="comuni partecipanti" dataDxfId="34"/>
    <tableColumn id="2" xr3:uid="{7F1E37F8-8BE2-4706-93DF-0E79E9E7BB27}" name="RD(t) 2023" dataDxfId="33" dataCellStyle="Valuta">
      <calculatedColumnFormula>IFERROR(VLOOKUP(A3,Elenco_Comuni[[#All],[Comune]:[Supporto %RD]],3,FALSE),"")</calculatedColumnFormula>
    </tableColumn>
    <tableColumn id="3" xr3:uid="{09E4ED74-C3EB-49AD-83A7-43D28C37D8B4}" name="RSU(t) 2023" dataDxfId="32" dataCellStyle="Valuta">
      <calculatedColumnFormula>IFERROR(VLOOKUP(A3,Elenco_Comuni[[#All],[Comune]:[Supporto %RD]],4,FALSE),"")</calculatedColumnFormula>
    </tableColumn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416DF6-5C49-46EB-91DE-D4BBF6C5D58C}" name="Elenco_Comuni" displayName="Elenco_Comuni" ref="A1:M128" totalsRowShown="0" headerRowDxfId="31" dataDxfId="30">
  <autoFilter ref="A1:M128" xr:uid="{76416DF6-5C49-46EB-91DE-D4BBF6C5D58C}"/>
  <sortState xmlns:xlrd2="http://schemas.microsoft.com/office/spreadsheetml/2017/richdata2" ref="A2:M128">
    <sortCondition ref="A1:A128"/>
  </sortState>
  <tableColumns count="13">
    <tableColumn id="2" xr3:uid="{77685789-37B9-4587-A80C-BD5A9E28C953}" name="Comune" dataDxfId="29"/>
    <tableColumn id="1" xr3:uid="{2B0ED7F7-0F61-4996-A276-5DC85BDAC513}" name="Prov." dataDxfId="28"/>
    <tableColumn id="3" xr3:uid="{5B011996-CFD9-4AC5-A826-4C47DC75B242}" name="Abitanti residenti 2024" dataDxfId="27">
      <calculatedColumnFormula>VLOOKUP(Elenco_Comuni[[#This Row],[Comune]],'RER (PG_6240-2025)'!$E$4:$P$333,2,FALSE)</calculatedColumnFormula>
    </tableColumn>
    <tableColumn id="4" xr3:uid="{311973ED-9404-4985-9A4F-EFE205AB6AEA}" name="Abitanti equivalenti 2023" dataDxfId="26">
      <calculatedColumnFormula>VLOOKUP(Elenco_Comuni[[#This Row],[Comune]],'DB_PEF_2025 con ALEA diviso'!$B$38:$D$167,3,FALSE)</calculatedColumnFormula>
    </tableColumn>
    <tableColumn id="11" xr3:uid="{AB2FBA9C-A876-4755-99B5-F7DF24957FFA}" name="Indice iTAP" dataDxfId="25">
      <calculatedColumnFormula>Elenco_Comuni[[#This Row],[Abitanti residenti 2024]]/Elenco_Comuni[[#This Row],[Abitanti equivalenti 2023]]</calculatedColumnFormula>
    </tableColumn>
    <tableColumn id="12" xr3:uid="{BE46E212-D018-4DAC-989B-20FC96C05483}" name="supporto iTAP" dataDxfId="24">
      <calculatedColumnFormula>IF(E2&lt;0.3,"&lt; 0,3",IF(E2&lt;=0.6,"Tra 0,3 e 0,6","&gt; 0,6"))</calculatedColumnFormula>
    </tableColumn>
    <tableColumn id="5" xr3:uid="{521558E2-78FC-4196-8BE6-DDFE52CEFB77}" name="Contratto" dataDxfId="23">
      <calculatedColumnFormula>VLOOKUP(Elenco_Comuni[[#This Row],[Comune]],'DB_PEF_2025 con ALEA diviso'!$B$38:$AU$167,7,FALSE)</calculatedColumnFormula>
    </tableColumn>
    <tableColumn id="6" xr3:uid="{9324C23D-F608-4D40-BD52-BFDB906A09E8}" name="RD (t) 2024" dataDxfId="22">
      <calculatedColumnFormula>VLOOKUP(Elenco_Comuni[[#This Row],[Comune]],'RER (PG_6240-2025)'!$E$4:$P$333,6,FALSE) / 1000</calculatedColumnFormula>
    </tableColumn>
    <tableColumn id="7" xr3:uid="{A85F2A26-C7B1-41B0-9A6E-AA29D75B478E}" name="RIND (t) 2024" dataDxfId="21">
      <calculatedColumnFormula>VLOOKUP(Elenco_Comuni[[#This Row],[Comune]],'RER (PG_6240-2025)'!$E$4:$P$333,7,FALSE) / 1000</calculatedColumnFormula>
    </tableColumn>
    <tableColumn id="8" xr3:uid="{0224154C-D24E-466F-846D-9DD5D76116DF}" name="RSU (t) 2024" dataDxfId="20">
      <calculatedColumnFormula>VLOOKUP(Elenco_Comuni[[#This Row],[Comune]],'RER (PG_6240-2025)'!$E$4:$P$333,8,FALSE) / 1000</calculatedColumnFormula>
    </tableColumn>
    <tableColumn id="9" xr3:uid="{C2476D10-C86B-47F7-BBA6-8410E7388D5F}" name="%RD 2024" dataDxfId="19">
      <calculatedColumnFormula>Elenco_Comuni[[#This Row],[RD (t) 2024]]/Elenco_Comuni[[#This Row],[RSU (t) 2024]]</calculatedColumnFormula>
    </tableColumn>
    <tableColumn id="14" xr3:uid="{5B695874-38EA-477B-8208-0FC55DC2762C}" name="Supporto %RD" dataDxfId="18">
      <calculatedColumnFormula>IF(K2&lt;0.67,"&lt; 67%",IF(K2&gt;=0.67,"&gt;= 67%"))</calculatedColumnFormula>
    </tableColumn>
    <tableColumn id="10" xr3:uid="{169E735A-6716-4A39-B74D-8B3DD1FEE69A}" name="Area" dataDxfId="17">
      <calculatedColumnFormula>VLOOKUP(Elenco_Comuni[[#This Row],[Comune]],'DB_PEF_2025 con ALEA diviso'!$B$38:$AU$167,19,FALSE)</calculatedColumnFormula>
    </tableColumn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5BA5F0-258B-473A-B27E-6DE97275BCDB}" name="Tabella_Comuni_RER" displayName="Tabella_Comuni_RER" ref="C1:F331" totalsRowShown="0" headerRowDxfId="16" dataDxfId="15">
  <autoFilter ref="C1:F331" xr:uid="{B05BA5F0-258B-473A-B27E-6DE97275BCDB}"/>
  <tableColumns count="4">
    <tableColumn id="1" xr3:uid="{DDC8834A-AA89-47AF-9826-FDCABA433B96}" name="Comune" dataDxfId="14"/>
    <tableColumn id="2" xr3:uid="{02363C2C-094B-42D7-AA07-A40205688A6F}" name="Prov" dataDxfId="13"/>
    <tableColumn id="3" xr3:uid="{362E1699-3FD7-4506-AADD-18BDE7A432D5}" name="Residenti al 1-1-2024" dataDxfId="12"/>
    <tableColumn id="4" xr3:uid="{9CF1B174-ECF1-4A63-9418-FD2BDED68784}" name="E' verificato il requisito  #PlasticFreER (aggiornamento al 29/4/25)" dataDxfId="1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E93"/>
  <sheetViews>
    <sheetView showGridLines="0" tabSelected="1" topLeftCell="A40" zoomScale="90" zoomScaleNormal="90" zoomScaleSheetLayoutView="115" zoomScalePageLayoutView="60" workbookViewId="0">
      <selection activeCell="C43" sqref="C43"/>
    </sheetView>
  </sheetViews>
  <sheetFormatPr defaultColWidth="8.85546875" defaultRowHeight="15" x14ac:dyDescent="0.25"/>
  <cols>
    <col min="1" max="1" width="1.85546875" customWidth="1"/>
    <col min="2" max="2" width="33.28515625" customWidth="1"/>
    <col min="3" max="3" width="105" customWidth="1"/>
    <col min="4" max="5" width="25.42578125" customWidth="1"/>
  </cols>
  <sheetData>
    <row r="1" spans="1:5" s="39" customFormat="1" ht="74.25" customHeight="1" thickBot="1" x14ac:dyDescent="0.3">
      <c r="A1" s="79"/>
      <c r="B1" s="310"/>
      <c r="C1" s="356" t="s">
        <v>634</v>
      </c>
      <c r="D1" s="356"/>
      <c r="E1" s="357"/>
    </row>
    <row r="2" spans="1:5" ht="15" customHeight="1" x14ac:dyDescent="0.25">
      <c r="D2" s="37"/>
      <c r="E2" s="37"/>
    </row>
    <row r="3" spans="1:5" ht="15" customHeight="1" x14ac:dyDescent="0.3">
      <c r="B3" s="362" t="s">
        <v>23</v>
      </c>
      <c r="C3" s="362"/>
      <c r="D3" s="362"/>
      <c r="E3" s="362"/>
    </row>
    <row r="4" spans="1:5" x14ac:dyDescent="0.25">
      <c r="D4" s="37"/>
      <c r="E4" s="37"/>
    </row>
    <row r="5" spans="1:5" ht="15" customHeight="1" x14ac:dyDescent="0.3">
      <c r="A5" s="370" t="s">
        <v>0</v>
      </c>
      <c r="B5" s="371"/>
      <c r="C5" s="31"/>
      <c r="D5" s="28"/>
      <c r="E5" s="28"/>
    </row>
    <row r="6" spans="1:5" ht="31.5" customHeight="1" x14ac:dyDescent="0.3">
      <c r="A6" s="28"/>
      <c r="B6" s="35" t="s">
        <v>49</v>
      </c>
      <c r="C6" s="157"/>
      <c r="D6" s="41" t="str">
        <f>IF(ISBLANK(C6),"OBBLIGATORIO","")</f>
        <v>OBBLIGATORIO</v>
      </c>
      <c r="E6" s="367" t="s">
        <v>244</v>
      </c>
    </row>
    <row r="7" spans="1:5" ht="31.5" customHeight="1" x14ac:dyDescent="0.3">
      <c r="A7" s="28"/>
      <c r="B7" s="35" t="s">
        <v>4</v>
      </c>
      <c r="C7" s="157"/>
      <c r="D7" s="34" t="str">
        <f>IF(ISBLANK(C7),"OBBLIGATORIO","")</f>
        <v>OBBLIGATORIO</v>
      </c>
      <c r="E7" s="368"/>
    </row>
    <row r="8" spans="1:5" ht="31.5" customHeight="1" x14ac:dyDescent="0.3">
      <c r="A8" s="28"/>
      <c r="B8" s="35" t="s">
        <v>1</v>
      </c>
      <c r="C8" s="157"/>
      <c r="D8" s="34" t="str">
        <f>IF(ISBLANK(C8),"OBBLIGATORIO","")</f>
        <v>OBBLIGATORIO</v>
      </c>
      <c r="E8" s="368"/>
    </row>
    <row r="9" spans="1:5" ht="31.5" customHeight="1" x14ac:dyDescent="0.3">
      <c r="A9" s="28"/>
      <c r="B9" s="35" t="s">
        <v>2</v>
      </c>
      <c r="C9" s="157"/>
      <c r="D9" s="34" t="str">
        <f>IF(ISBLANK(C9),"OBBLIGATORIO","")</f>
        <v>OBBLIGATORIO</v>
      </c>
      <c r="E9" s="368"/>
    </row>
    <row r="10" spans="1:5" ht="31.5" customHeight="1" x14ac:dyDescent="0.3">
      <c r="A10" s="28"/>
      <c r="B10" s="35" t="s">
        <v>3</v>
      </c>
      <c r="C10" s="159"/>
      <c r="D10" s="40" t="str">
        <f>IF(ISBLANK(C10),"OBBLIGATORIO","")</f>
        <v>OBBLIGATORIO</v>
      </c>
      <c r="E10" s="369"/>
    </row>
    <row r="11" spans="1:5" ht="18.75" x14ac:dyDescent="0.3">
      <c r="A11" s="28"/>
      <c r="B11" s="31"/>
      <c r="C11" s="31"/>
      <c r="D11" s="28"/>
      <c r="E11" s="1"/>
    </row>
    <row r="12" spans="1:5" ht="25.5" customHeight="1" x14ac:dyDescent="0.3">
      <c r="A12" s="358" t="s">
        <v>5</v>
      </c>
      <c r="B12" s="359"/>
      <c r="C12" s="31"/>
      <c r="D12" s="28"/>
      <c r="E12" s="28"/>
    </row>
    <row r="13" spans="1:5" ht="25.5" customHeight="1" x14ac:dyDescent="0.3">
      <c r="A13" s="28"/>
      <c r="B13" s="35" t="s">
        <v>7</v>
      </c>
      <c r="C13" s="157"/>
      <c r="D13" s="34" t="str">
        <f>IF(ISBLANK(C13),"OBBLIGATORIO","")</f>
        <v>OBBLIGATORIO</v>
      </c>
    </row>
    <row r="14" spans="1:5" ht="25.5" customHeight="1" x14ac:dyDescent="0.3">
      <c r="A14" s="28"/>
      <c r="B14" s="35" t="s">
        <v>6</v>
      </c>
      <c r="C14" s="157"/>
      <c r="D14" s="34" t="str">
        <f>IF(ISBLANK(C14),"OBBLIGATORIO","")</f>
        <v>OBBLIGATORIO</v>
      </c>
    </row>
    <row r="15" spans="1:5" ht="25.5" customHeight="1" x14ac:dyDescent="0.3">
      <c r="A15" s="28"/>
      <c r="B15" s="35" t="s">
        <v>8</v>
      </c>
      <c r="C15" s="157"/>
      <c r="D15" s="34" t="str">
        <f>IF(ISBLANK(C15),"OBBLIGATORIO","")</f>
        <v>OBBLIGATORIO</v>
      </c>
    </row>
    <row r="16" spans="1:5" ht="25.5" customHeight="1" x14ac:dyDescent="0.3">
      <c r="A16" s="28"/>
      <c r="B16" s="35" t="s">
        <v>9</v>
      </c>
      <c r="C16" s="157"/>
      <c r="D16" s="34" t="str">
        <f>IF(ISBLANK(C16),"OBBLIGATORIO","")</f>
        <v>OBBLIGATORIO</v>
      </c>
    </row>
    <row r="17" spans="1:5" ht="18.75" x14ac:dyDescent="0.3">
      <c r="A17" s="28"/>
      <c r="B17" s="31"/>
      <c r="C17" s="31"/>
      <c r="D17" s="28"/>
      <c r="E17" s="1"/>
    </row>
    <row r="18" spans="1:5" ht="25.5" customHeight="1" x14ac:dyDescent="0.3">
      <c r="A18" s="358" t="s">
        <v>18</v>
      </c>
      <c r="B18" s="359"/>
      <c r="C18" s="31"/>
      <c r="D18" s="28"/>
      <c r="E18" s="28"/>
    </row>
    <row r="19" spans="1:5" ht="25.5" customHeight="1" x14ac:dyDescent="0.3">
      <c r="A19" s="28"/>
      <c r="B19" s="35" t="s">
        <v>7</v>
      </c>
      <c r="C19" s="157"/>
      <c r="D19" s="34" t="str">
        <f>IF(ISBLANK(C19),"OBBLIGATORIO","")</f>
        <v>OBBLIGATORIO</v>
      </c>
    </row>
    <row r="20" spans="1:5" ht="25.5" customHeight="1" x14ac:dyDescent="0.3">
      <c r="A20" s="28"/>
      <c r="B20" s="35" t="s">
        <v>6</v>
      </c>
      <c r="C20" s="157"/>
      <c r="D20" s="34" t="str">
        <f>IF(ISBLANK(C20),"OBBLIGATORIO","")</f>
        <v>OBBLIGATORIO</v>
      </c>
    </row>
    <row r="21" spans="1:5" ht="25.5" customHeight="1" x14ac:dyDescent="0.3">
      <c r="A21" s="28"/>
      <c r="B21" s="35" t="s">
        <v>10</v>
      </c>
      <c r="C21" s="157"/>
      <c r="D21" s="34" t="str">
        <f>IF(ISBLANK(C21),"OBBLIGATORIO","")</f>
        <v>OBBLIGATORIO</v>
      </c>
    </row>
    <row r="22" spans="1:5" ht="25.5" customHeight="1" x14ac:dyDescent="0.3">
      <c r="A22" s="28"/>
      <c r="B22" s="35" t="s">
        <v>11</v>
      </c>
      <c r="C22" s="159"/>
      <c r="D22" s="34" t="str">
        <f>IF(ISBLANK(C22),"OBBLIGATORIO","")</f>
        <v>OBBLIGATORIO</v>
      </c>
    </row>
    <row r="23" spans="1:5" x14ac:dyDescent="0.25">
      <c r="B23" s="37"/>
      <c r="C23" s="37"/>
      <c r="D23" s="38"/>
      <c r="E23" s="2"/>
    </row>
    <row r="24" spans="1:5" ht="30.75" customHeight="1" x14ac:dyDescent="0.25">
      <c r="B24" s="363" t="s">
        <v>243</v>
      </c>
      <c r="C24" s="160"/>
      <c r="D24" s="176" t="str">
        <f t="shared" ref="D24:D29" si="0">IF(ISBLANK(C24),"",IF(COUNTIF($C$24:$C$29,C24)&gt;1,"ERRORE, COMUNE GIA' INSERITO",IF(C24=Comune_1,"ERRORE, COMUNE GIA' INSERITO","")))</f>
        <v/>
      </c>
    </row>
    <row r="25" spans="1:5" ht="25.5" customHeight="1" x14ac:dyDescent="0.25">
      <c r="B25" s="364"/>
      <c r="C25" s="160"/>
      <c r="D25" s="176" t="str">
        <f t="shared" si="0"/>
        <v/>
      </c>
    </row>
    <row r="26" spans="1:5" ht="25.5" customHeight="1" x14ac:dyDescent="0.25">
      <c r="B26" s="364"/>
      <c r="C26" s="160"/>
      <c r="D26" s="176" t="str">
        <f t="shared" si="0"/>
        <v/>
      </c>
    </row>
    <row r="27" spans="1:5" ht="25.5" customHeight="1" x14ac:dyDescent="0.25">
      <c r="B27" s="364"/>
      <c r="C27" s="160"/>
      <c r="D27" s="176" t="str">
        <f>IF(ISBLANK(C27),"",IF(COUNTIF($C$24:$C$29,C27)&gt;1,"ERRORE, COMUNE GIA' INSERITO",IF(C27=Comune_1,"ERRORE, COMUNE GIA' INSERITO","")))</f>
        <v/>
      </c>
    </row>
    <row r="28" spans="1:5" ht="25.5" customHeight="1" x14ac:dyDescent="0.25">
      <c r="B28" s="364"/>
      <c r="C28" s="160"/>
      <c r="D28" s="176" t="str">
        <f>IF(ISBLANK(C28),"",IF(COUNTIF($C$24:$C$29,C28)&gt;1,"ERRORE, COMUNE GIA' INSERITO",IF(C28=Comune_1,"ERRORE, COMUNE GIA' INSERITO","")))</f>
        <v/>
      </c>
    </row>
    <row r="29" spans="1:5" ht="25.5" customHeight="1" x14ac:dyDescent="0.25">
      <c r="B29" s="365"/>
      <c r="C29" s="160"/>
      <c r="D29" s="176" t="str">
        <f t="shared" si="0"/>
        <v/>
      </c>
    </row>
    <row r="30" spans="1:5" s="47" customFormat="1" ht="23.25" customHeight="1" x14ac:dyDescent="0.25">
      <c r="B30" s="172" t="s">
        <v>236</v>
      </c>
      <c r="C30" s="320"/>
      <c r="D30" s="3"/>
    </row>
    <row r="31" spans="1:5" ht="73.5" customHeight="1" x14ac:dyDescent="0.25">
      <c r="B31" s="319" t="s">
        <v>1040</v>
      </c>
      <c r="C31" s="318" t="str">
        <f>IF('Calcolo della % del Contributo'!$F$10="",
    "inserire almeno un comune richiedente",
    IF('Calcolo della % del Contributo'!$F$10="ERRORE",
       "Domanda presentata da un comune che non ha aderito alla strategia #PlasticFreER",
       "Controllo Positivo"))</f>
        <v>inserire almeno un comune richiedente</v>
      </c>
      <c r="D31" s="345" t="s">
        <v>1041</v>
      </c>
      <c r="E31" s="345"/>
    </row>
    <row r="32" spans="1:5" ht="15.75" thickBot="1" x14ac:dyDescent="0.3">
      <c r="B32" s="37"/>
      <c r="C32" s="37"/>
      <c r="D32" s="38"/>
      <c r="E32" s="2"/>
    </row>
    <row r="33" spans="1:5" ht="19.5" customHeight="1" thickBot="1" x14ac:dyDescent="0.35">
      <c r="A33" s="82"/>
      <c r="B33" s="360" t="s">
        <v>12</v>
      </c>
      <c r="C33" s="361"/>
    </row>
    <row r="34" spans="1:5" ht="15" customHeight="1" x14ac:dyDescent="0.25">
      <c r="D34" s="37"/>
      <c r="E34" s="37"/>
    </row>
    <row r="35" spans="1:5" ht="25.5" customHeight="1" x14ac:dyDescent="0.3">
      <c r="A35" s="358" t="s">
        <v>13</v>
      </c>
      <c r="B35" s="359"/>
      <c r="C35" s="31"/>
      <c r="D35" s="28"/>
      <c r="E35" s="28"/>
    </row>
    <row r="36" spans="1:5" ht="61.5" customHeight="1" x14ac:dyDescent="0.3">
      <c r="A36" s="28"/>
      <c r="B36" s="35" t="s">
        <v>31</v>
      </c>
      <c r="C36" s="157"/>
      <c r="D36" s="34" t="str">
        <f>IF(ISBLANK($C$36),"OBBLIGATORIO","")</f>
        <v>OBBLIGATORIO</v>
      </c>
      <c r="E36" s="28"/>
    </row>
    <row r="37" spans="1:5" ht="61.5" customHeight="1" x14ac:dyDescent="0.3">
      <c r="A37" s="28"/>
      <c r="B37" s="68" t="s">
        <v>33</v>
      </c>
      <c r="C37" s="162"/>
      <c r="D37" s="34" t="str">
        <f>IF(ISBLANK($C$37),"OBBLIGATORIO","")</f>
        <v>OBBLIGATORIO</v>
      </c>
      <c r="E37" s="28"/>
    </row>
    <row r="38" spans="1:5" ht="90.75" customHeight="1" x14ac:dyDescent="0.3">
      <c r="A38" s="28"/>
      <c r="B38" s="36" t="s">
        <v>28</v>
      </c>
      <c r="C38" s="157"/>
      <c r="D38" s="111" t="str">
        <f>IF(ISBLANK($C$38),"OBBLIGATORIO","")</f>
        <v>OBBLIGATORIO</v>
      </c>
      <c r="E38" s="171" t="s">
        <v>608</v>
      </c>
    </row>
    <row r="39" spans="1:5" ht="56.25" x14ac:dyDescent="0.3">
      <c r="A39" s="28"/>
      <c r="B39" s="110" t="s">
        <v>636</v>
      </c>
      <c r="C39" s="327">
        <f>'Calcolo della % del Contributo'!B10</f>
        <v>0</v>
      </c>
      <c r="D39" s="33" t="str">
        <f>IF($C$39=0,"inserire almeno un comune richiedente","")</f>
        <v>inserire almeno un comune richiedente</v>
      </c>
      <c r="E39" s="28"/>
    </row>
    <row r="40" spans="1:5" ht="37.5" x14ac:dyDescent="0.3">
      <c r="A40" s="28"/>
      <c r="B40" s="35" t="s">
        <v>55</v>
      </c>
      <c r="C40" s="173">
        <f>Convalida!C2</f>
        <v>5000</v>
      </c>
      <c r="D40" s="33"/>
      <c r="E40" s="28"/>
    </row>
    <row r="41" spans="1:5" ht="57" customHeight="1" x14ac:dyDescent="0.3">
      <c r="A41" s="28"/>
      <c r="B41" s="35" t="s">
        <v>637</v>
      </c>
      <c r="C41" s="163" t="str">
        <f>IFERROR(_xlfn.IFS(prog_tipologia=Convalida!B5,Convalida!C5,prog_tipologia=Convalida!B6,Convalida!C6,prog_tipologia=Convalida!B7,Convalida!C7,prog_tipologia=Convalida!B8,Convalida!C8,prog_tipologia=Convalida!B9,Convalida!C9,prog_tipologia=Convalida!B10,Convalida!C10,prog_tipologia=Convalida!B11,Convalida!C11,prog_tipologia=Convalida!B12,Convalida!C12,prog_tipologia=Convalida!B13,Convalida!C13,prog_tipologia=Convalida!B14,Convalida!C14),"")</f>
        <v/>
      </c>
      <c r="D41" s="33" t="str">
        <f>IF($C$41="","inserire la tipologia del progetto","")</f>
        <v>inserire la tipologia del progetto</v>
      </c>
      <c r="E41" s="28"/>
    </row>
    <row r="42" spans="1:5" ht="104.25" customHeight="1" x14ac:dyDescent="0.3">
      <c r="A42" s="28"/>
      <c r="B42" s="35" t="s">
        <v>272</v>
      </c>
      <c r="C42" s="157"/>
      <c r="D42" s="34" t="str">
        <f>IF(ISBLANK($C$42),"OBBLIGATORIO","")</f>
        <v>OBBLIGATORIO</v>
      </c>
      <c r="E42" s="28"/>
    </row>
    <row r="43" spans="1:5" ht="63" x14ac:dyDescent="0.3">
      <c r="A43" s="28"/>
      <c r="B43" s="35" t="s">
        <v>638</v>
      </c>
      <c r="C43" s="157"/>
      <c r="D43" s="34" t="str">
        <f>IF(ISBLANK($C$43),"OBBLIGATORIO","")</f>
        <v>OBBLIGATORIO</v>
      </c>
      <c r="E43" s="28"/>
    </row>
    <row r="44" spans="1:5" ht="47.25" customHeight="1" x14ac:dyDescent="0.3">
      <c r="A44" s="28"/>
      <c r="B44" s="68" t="s">
        <v>56</v>
      </c>
      <c r="C44" s="161"/>
      <c r="D44" s="34" t="str">
        <f>IF(ISBLANK($C$44),"OBBLIGATORIO","")</f>
        <v>OBBLIGATORIO</v>
      </c>
      <c r="E44" s="28"/>
    </row>
    <row r="45" spans="1:5" ht="56.25" x14ac:dyDescent="0.3">
      <c r="A45" s="28"/>
      <c r="B45" s="68" t="s">
        <v>639</v>
      </c>
      <c r="C45" s="161"/>
      <c r="D45" s="34" t="str">
        <f>IF(ISBLANK($C$45),"OBBLIGATORIO","")</f>
        <v>OBBLIGATORIO</v>
      </c>
      <c r="E45" s="28"/>
    </row>
    <row r="46" spans="1:5" ht="75" x14ac:dyDescent="0.3">
      <c r="A46" s="28"/>
      <c r="B46" s="68" t="s">
        <v>640</v>
      </c>
      <c r="C46" s="162"/>
      <c r="D46" s="34" t="str">
        <f>IF(ISBLANK($C$46),"OBBLIGATORIO","")</f>
        <v>OBBLIGATORIO</v>
      </c>
      <c r="E46" s="28"/>
    </row>
    <row r="47" spans="1:5" ht="57" thickBot="1" x14ac:dyDescent="0.35">
      <c r="A47" s="28"/>
      <c r="B47" s="35" t="s">
        <v>271</v>
      </c>
      <c r="C47" s="158"/>
      <c r="D47" s="34" t="str">
        <f>IF(ISBLANK($C$47),"OBBLIGATORIO","")</f>
        <v>OBBLIGATORIO</v>
      </c>
      <c r="E47" s="28"/>
    </row>
    <row r="48" spans="1:5" ht="77.25" thickBot="1" x14ac:dyDescent="0.35">
      <c r="A48" s="28"/>
      <c r="B48" s="305" t="s">
        <v>1028</v>
      </c>
      <c r="C48" s="306" t="str">
        <f>'RD medio'!B12</f>
        <v/>
      </c>
      <c r="D48" s="307" t="s">
        <v>245</v>
      </c>
      <c r="E48" s="34"/>
    </row>
    <row r="49" spans="1:5" ht="117.75" x14ac:dyDescent="0.3">
      <c r="A49" s="28"/>
      <c r="B49" s="35" t="s">
        <v>1026</v>
      </c>
      <c r="C49" s="338"/>
      <c r="D49" s="34" t="str">
        <f>IF(ISBLANK($C$49),"OBBLIGATORIO","")</f>
        <v>OBBLIGATORIO</v>
      </c>
      <c r="E49" s="33"/>
    </row>
    <row r="50" spans="1:5" ht="19.5" thickBot="1" x14ac:dyDescent="0.35">
      <c r="A50" s="28"/>
      <c r="B50" s="96"/>
      <c r="C50" s="97"/>
      <c r="D50" s="88"/>
      <c r="E50" s="88"/>
    </row>
    <row r="51" spans="1:5" s="39" customFormat="1" ht="69.95" customHeight="1" thickBot="1" x14ac:dyDescent="0.3">
      <c r="A51" s="79"/>
      <c r="B51" s="80"/>
      <c r="C51" s="81" t="s">
        <v>24</v>
      </c>
      <c r="D51" s="187"/>
    </row>
    <row r="52" spans="1:5" ht="18.75" x14ac:dyDescent="0.3">
      <c r="A52" s="28"/>
      <c r="B52" s="31"/>
      <c r="C52" s="31"/>
      <c r="D52" s="32"/>
      <c r="E52" s="1"/>
    </row>
    <row r="53" spans="1:5" ht="18.75" x14ac:dyDescent="0.3">
      <c r="A53" s="28"/>
      <c r="B53" s="164" t="s">
        <v>269</v>
      </c>
      <c r="C53" s="165"/>
      <c r="D53" s="166"/>
      <c r="E53" s="28"/>
    </row>
    <row r="54" spans="1:5" ht="10.5" customHeight="1" x14ac:dyDescent="0.3">
      <c r="A54" s="28"/>
      <c r="B54" s="31"/>
      <c r="C54" s="31"/>
      <c r="D54" s="32"/>
      <c r="E54" s="1"/>
    </row>
    <row r="55" spans="1:5" ht="18.75" x14ac:dyDescent="0.3">
      <c r="A55" s="28"/>
      <c r="B55" s="31"/>
      <c r="C55" s="31"/>
      <c r="D55" s="1"/>
    </row>
    <row r="56" spans="1:5" ht="18.75" x14ac:dyDescent="0.3">
      <c r="A56" s="28"/>
      <c r="B56" s="174" t="s">
        <v>14</v>
      </c>
      <c r="C56" s="167"/>
      <c r="D56" s="78" t="s">
        <v>641</v>
      </c>
      <c r="E56" s="28"/>
    </row>
    <row r="57" spans="1:5" ht="40.5" customHeight="1" x14ac:dyDescent="0.3">
      <c r="A57" s="28"/>
      <c r="C57" s="168" t="s">
        <v>630</v>
      </c>
      <c r="D57" s="197">
        <f>'Convalida Costi'!$F$3</f>
        <v>0</v>
      </c>
      <c r="E57" s="346" t="str">
        <f>IF(Convalida!$G$21="verifica negativa","E' PRESENTE UN ERRORE NEL QUADRO ECONOMICO, QUINDI I VALORI NON SONO VALIDI","")</f>
        <v/>
      </c>
    </row>
    <row r="58" spans="1:5" ht="40.5" customHeight="1" x14ac:dyDescent="0.3">
      <c r="A58" s="28"/>
      <c r="C58" s="198" t="s">
        <v>643</v>
      </c>
      <c r="D58" s="199" t="str">
        <f>IF($E$57="E' PRESENTE UN ERRORE NEL QUADRO ECONOMICO, QUINDI I VALORI NON SONO VALIDI","errore nel Quadro Economico",'Convalida Costi'!$F$9)</f>
        <v/>
      </c>
      <c r="E58" s="346"/>
    </row>
    <row r="59" spans="1:5" ht="40.5" customHeight="1" x14ac:dyDescent="0.3">
      <c r="A59" s="28"/>
      <c r="C59" s="169" t="s">
        <v>631</v>
      </c>
      <c r="D59" s="197">
        <f>'Convalida Costi'!$F$4</f>
        <v>0</v>
      </c>
      <c r="E59" s="346"/>
    </row>
    <row r="60" spans="1:5" ht="40.5" customHeight="1" x14ac:dyDescent="0.3">
      <c r="A60" s="28"/>
      <c r="C60" s="325" t="s">
        <v>644</v>
      </c>
      <c r="D60" s="326" t="str">
        <f>IF($E$57="E' PRESENTE UN ERRORE NEL QUADRO ECONOMICO, QUINDI I VALORI NON SONO VALIDI", "errore nel Quadro Economico", IF(ISERROR('Convalida Costi'!$F$11), "",'Convalida Costi'!F13))</f>
        <v/>
      </c>
      <c r="E60" s="346"/>
    </row>
    <row r="61" spans="1:5" ht="40.5" customHeight="1" x14ac:dyDescent="0.3">
      <c r="A61" s="28"/>
      <c r="C61" s="200" t="s">
        <v>629</v>
      </c>
      <c r="D61" s="201">
        <f>'Convalida Costi'!$F$7</f>
        <v>0</v>
      </c>
      <c r="E61" s="346"/>
    </row>
    <row r="62" spans="1:5" ht="40.5" customHeight="1" x14ac:dyDescent="0.3">
      <c r="A62" s="28"/>
      <c r="C62" s="200" t="s">
        <v>1043</v>
      </c>
      <c r="D62" s="201">
        <f>Quadro_Economico!$C$38</f>
        <v>0</v>
      </c>
      <c r="E62" s="346"/>
    </row>
    <row r="63" spans="1:5" ht="45" customHeight="1" x14ac:dyDescent="0.25">
      <c r="C63" s="198" t="s">
        <v>633</v>
      </c>
      <c r="D63" s="199" t="e">
        <f>'Convalida Costi'!$F$14</f>
        <v>#VALUE!</v>
      </c>
      <c r="E63" s="346"/>
    </row>
    <row r="64" spans="1:5" ht="18.75" customHeight="1" x14ac:dyDescent="0.3">
      <c r="A64" s="28"/>
      <c r="B64" s="25"/>
      <c r="C64" s="25"/>
      <c r="E64" s="28"/>
    </row>
    <row r="65" spans="1:5" ht="18.75" x14ac:dyDescent="0.3">
      <c r="A65" s="30"/>
      <c r="B65" s="352" t="s">
        <v>40</v>
      </c>
      <c r="C65" s="352"/>
      <c r="D65" s="352"/>
      <c r="E65" s="366"/>
    </row>
    <row r="66" spans="1:5" ht="9.75" customHeight="1" x14ac:dyDescent="0.3">
      <c r="A66" s="28"/>
      <c r="B66" s="28"/>
      <c r="C66" s="28"/>
      <c r="D66" s="28"/>
      <c r="E66" s="28"/>
    </row>
    <row r="67" spans="1:5" s="47" customFormat="1" ht="18.75" x14ac:dyDescent="0.25">
      <c r="A67" s="175"/>
      <c r="B67" s="353" t="s">
        <v>44</v>
      </c>
      <c r="C67" s="353"/>
      <c r="D67" s="353"/>
      <c r="E67" s="353"/>
    </row>
    <row r="68" spans="1:5" s="47" customFormat="1" ht="18.75" x14ac:dyDescent="0.25">
      <c r="A68" s="175"/>
      <c r="B68" s="353" t="s">
        <v>41</v>
      </c>
      <c r="C68" s="353"/>
      <c r="D68" s="353"/>
      <c r="E68" s="353"/>
    </row>
    <row r="69" spans="1:5" s="47" customFormat="1" ht="18.75" x14ac:dyDescent="0.25">
      <c r="B69" s="353" t="s">
        <v>42</v>
      </c>
      <c r="C69" s="353"/>
      <c r="D69" s="353"/>
      <c r="E69" s="353"/>
    </row>
    <row r="70" spans="1:5" s="47" customFormat="1" ht="18.75" x14ac:dyDescent="0.25">
      <c r="B70" s="353" t="s">
        <v>43</v>
      </c>
      <c r="C70" s="353"/>
      <c r="D70" s="353"/>
      <c r="E70" s="353"/>
    </row>
    <row r="71" spans="1:5" s="47" customFormat="1" ht="39" customHeight="1" x14ac:dyDescent="0.25">
      <c r="B71" s="353" t="s">
        <v>64</v>
      </c>
      <c r="C71" s="353"/>
      <c r="D71" s="353"/>
      <c r="E71" s="353"/>
    </row>
    <row r="72" spans="1:5" s="47" customFormat="1" ht="18.75" x14ac:dyDescent="0.25">
      <c r="B72" s="353" t="s">
        <v>45</v>
      </c>
      <c r="C72" s="353"/>
      <c r="D72" s="353"/>
      <c r="E72" s="353"/>
    </row>
    <row r="73" spans="1:5" s="47" customFormat="1" ht="18.75" x14ac:dyDescent="0.25">
      <c r="B73" s="353" t="s">
        <v>46</v>
      </c>
      <c r="C73" s="353"/>
      <c r="D73" s="353"/>
      <c r="E73" s="353"/>
    </row>
    <row r="74" spans="1:5" s="47" customFormat="1" ht="34.5" customHeight="1" x14ac:dyDescent="0.25">
      <c r="B74" s="353" t="s">
        <v>39</v>
      </c>
      <c r="C74" s="353"/>
      <c r="D74" s="353"/>
      <c r="E74" s="353"/>
    </row>
    <row r="75" spans="1:5" ht="15.75" customHeight="1" x14ac:dyDescent="0.25"/>
    <row r="76" spans="1:5" ht="18.75" x14ac:dyDescent="0.3">
      <c r="A76" s="30"/>
      <c r="B76" s="170" t="s">
        <v>15</v>
      </c>
      <c r="C76" s="170"/>
      <c r="D76" s="170"/>
      <c r="E76" s="336"/>
    </row>
    <row r="77" spans="1:5" ht="6" customHeight="1" x14ac:dyDescent="0.3">
      <c r="A77" s="28"/>
      <c r="B77" s="28"/>
      <c r="C77" s="28"/>
      <c r="D77" s="28"/>
      <c r="E77" s="28"/>
    </row>
    <row r="78" spans="1:5" ht="18.75" customHeight="1" x14ac:dyDescent="0.3">
      <c r="A78" s="28"/>
      <c r="B78" s="28" t="s">
        <v>229</v>
      </c>
      <c r="C78" s="28"/>
      <c r="D78" s="28"/>
      <c r="E78" s="28"/>
    </row>
    <row r="79" spans="1:5" ht="18.75" x14ac:dyDescent="0.3">
      <c r="A79" s="28"/>
      <c r="B79" s="29" t="s">
        <v>235</v>
      </c>
      <c r="C79" s="28"/>
      <c r="D79" s="28"/>
      <c r="E79" s="28"/>
    </row>
    <row r="80" spans="1:5" ht="18.75" x14ac:dyDescent="0.3">
      <c r="A80" s="28"/>
      <c r="B80" s="29" t="s">
        <v>57</v>
      </c>
      <c r="C80" s="28"/>
      <c r="D80" s="28"/>
      <c r="E80" s="28"/>
    </row>
    <row r="81" spans="1:5" ht="18.75" x14ac:dyDescent="0.3">
      <c r="A81" s="28"/>
      <c r="B81" s="29" t="s">
        <v>207</v>
      </c>
      <c r="C81" s="28"/>
      <c r="D81" s="28"/>
      <c r="E81" s="28"/>
    </row>
    <row r="82" spans="1:5" ht="18.75" x14ac:dyDescent="0.3">
      <c r="A82" s="28"/>
      <c r="B82" s="354" t="str">
        <f>IF($C$6=Convalida!$B$32,"- Trattandosi di domanda presentata del soggetto affidatario del servizio di gestione dei rifiuti si allega Delega alla presentazione da parte di tutti i soggetti beneficiari del contributo","")</f>
        <v/>
      </c>
      <c r="C82" s="355"/>
      <c r="D82" s="355"/>
      <c r="E82" s="355"/>
    </row>
    <row r="83" spans="1:5" ht="33.75" customHeight="1" x14ac:dyDescent="0.3">
      <c r="A83" s="28"/>
      <c r="B83" s="350" t="str">
        <f>IF(OR(prog_tipologia=Convalida!$B$5,prog_tipologia=Convalida!$B$6),"- Trattandosi di Centro di Raccolta/stazioni di trasferenza/strutture logistiche si allegano: - a. Elaborati grafici; b. Cronoprogramma conforme alle tempistiche indicate all’articolo 10; c. Parere motivato del gestore del servizio individuato da ATERSIR","")</f>
        <v/>
      </c>
      <c r="C83" s="351"/>
      <c r="D83" s="351"/>
      <c r="E83" s="351"/>
    </row>
    <row r="84" spans="1:5" ht="34.5" customHeight="1" x14ac:dyDescent="0.3">
      <c r="A84" s="28"/>
      <c r="B84" s="350" t="str">
        <f>IF(Convalida!$G$4="Si","- Trattandosi di progetto che comporta un aumento della percentuale di raccolta differenziata si allega Dichiarazione contente il target di miglioramento della percentuale di raccolta differenziata (art. 5 let. D - Bando)","")</f>
        <v/>
      </c>
      <c r="C84" s="351"/>
      <c r="D84" s="351"/>
      <c r="E84" s="351"/>
    </row>
    <row r="85" spans="1:5" ht="9" customHeight="1" x14ac:dyDescent="0.3">
      <c r="A85" s="28"/>
      <c r="B85" s="71"/>
      <c r="C85" s="71"/>
      <c r="D85" s="71"/>
      <c r="E85" s="71"/>
    </row>
    <row r="86" spans="1:5" ht="18.75" x14ac:dyDescent="0.3">
      <c r="B86" s="29" t="s">
        <v>58</v>
      </c>
    </row>
    <row r="87" spans="1:5" ht="50.25" customHeight="1" x14ac:dyDescent="0.25">
      <c r="B87" s="347"/>
      <c r="C87" s="348"/>
      <c r="D87" s="348"/>
      <c r="E87" s="349"/>
    </row>
    <row r="88" spans="1:5" ht="12" customHeight="1" x14ac:dyDescent="0.3">
      <c r="B88" s="29"/>
    </row>
    <row r="89" spans="1:5" ht="90" customHeight="1" x14ac:dyDescent="0.3">
      <c r="A89" s="30"/>
      <c r="B89" s="352" t="s">
        <v>32</v>
      </c>
      <c r="C89" s="352"/>
      <c r="D89" s="352"/>
      <c r="E89" s="352"/>
    </row>
    <row r="90" spans="1:5" ht="21.75" customHeight="1" x14ac:dyDescent="0.3">
      <c r="A90" s="28"/>
      <c r="B90" s="28"/>
      <c r="C90" s="28"/>
      <c r="D90" s="28"/>
      <c r="E90" s="28"/>
    </row>
    <row r="91" spans="1:5" ht="29.25" customHeight="1" x14ac:dyDescent="0.3">
      <c r="A91" s="28"/>
      <c r="B91" s="46" t="s">
        <v>16</v>
      </c>
      <c r="C91" s="22"/>
      <c r="D91" s="28"/>
      <c r="E91" s="28"/>
    </row>
    <row r="92" spans="1:5" ht="28.5" customHeight="1" x14ac:dyDescent="0.25">
      <c r="B92" s="46" t="s">
        <v>17</v>
      </c>
      <c r="C92" s="23">
        <f ca="1">+TODAY()</f>
        <v>45933</v>
      </c>
      <c r="D92" s="5"/>
    </row>
    <row r="93" spans="1:5" ht="28.5" customHeight="1" x14ac:dyDescent="0.25">
      <c r="B93" s="26" t="s">
        <v>27</v>
      </c>
      <c r="C93" s="27"/>
      <c r="D93" s="5"/>
      <c r="E93" s="31"/>
    </row>
  </sheetData>
  <sheetProtection algorithmName="SHA-512" hashValue="y4Yq9EhbBYS7JhA0+MLVVHfeO+VvTVyLenQcUYT2SZNIHhZyPnpCIEamETXI4QBkwMoxPDJVxAxiIZj/0MB9pg==" saltValue="RMW91UyqEuvKUk6U/PMJsA==" spinCount="100000" sheet="1" objects="1" scenarios="1"/>
  <mergeCells count="25">
    <mergeCell ref="C1:E1"/>
    <mergeCell ref="B70:E70"/>
    <mergeCell ref="B72:E72"/>
    <mergeCell ref="B73:E73"/>
    <mergeCell ref="A35:B35"/>
    <mergeCell ref="B33:C33"/>
    <mergeCell ref="B3:E3"/>
    <mergeCell ref="B24:B29"/>
    <mergeCell ref="B67:E67"/>
    <mergeCell ref="B68:E68"/>
    <mergeCell ref="B69:E69"/>
    <mergeCell ref="B65:E65"/>
    <mergeCell ref="E6:E10"/>
    <mergeCell ref="A5:B5"/>
    <mergeCell ref="A12:B12"/>
    <mergeCell ref="A18:B18"/>
    <mergeCell ref="D31:E31"/>
    <mergeCell ref="E57:E63"/>
    <mergeCell ref="B87:E87"/>
    <mergeCell ref="B84:E84"/>
    <mergeCell ref="B89:E89"/>
    <mergeCell ref="B71:E71"/>
    <mergeCell ref="B74:E74"/>
    <mergeCell ref="B82:E82"/>
    <mergeCell ref="B83:E83"/>
  </mergeCells>
  <dataValidations xWindow="1088" yWindow="552" count="7">
    <dataValidation operator="greaterThan" showInputMessage="1" showErrorMessage="1" sqref="C40 C19:C23 C44" xr:uid="{7FF622A8-D81B-4E07-848D-DEF96508BFC7}"/>
    <dataValidation type="textLength" operator="lessThan" allowBlank="1" showInputMessage="1" showErrorMessage="1" error="Titolo troppo lungo, sono consentiti al massimo 30 caratteri" promptTitle="Scelta del titolo" prompt="Il titolo deve essere semplice e rappresentare l'attività. _x000a_MAX 30 caratteri" sqref="C37" xr:uid="{E18FCFA1-E2ED-45F9-BB39-0834428C5464}">
      <formula1>30</formula1>
    </dataValidation>
    <dataValidation type="textLength" operator="lessThan" allowBlank="1" showInputMessage="1" showErrorMessage="1" error="Titolo troppo lungo, sono consentiti al massimo 30 caratteri" promptTitle="CUP" prompt="Facoltativo per la presentazione della domanda e per la definizione della graduatoria. Se non indicato, verrà richiesto prima della concessione del contributo ai progetti approvati in graduatoria" sqref="C36" xr:uid="{9A6B6579-2920-4912-9208-3DB0E9D3F8D5}">
      <formula1>30</formula1>
    </dataValidation>
    <dataValidation type="whole" operator="greaterThanOrEqual" allowBlank="1" showInputMessage="1" showErrorMessage="1" sqref="C39:C40" xr:uid="{0EEB5545-DC66-4751-924A-3AFE95C8A034}">
      <formula1>1</formula1>
    </dataValidation>
    <dataValidation type="textLength" operator="lessThanOrEqual" allowBlank="1" showInputMessage="1" showErrorMessage="1" error="MAX 2500 caratteri (spazi vuoti inclusi)" prompt="Descricvere sinteticamente il progetto MAX 1.000 caratteri" sqref="C42" xr:uid="{FDC4E27B-3983-4798-8C9F-B4251C3FD111}">
      <formula1>1000</formula1>
    </dataValidation>
    <dataValidation type="textLength" operator="lessThanOrEqual" allowBlank="1" showInputMessage="1" showErrorMessage="1" error="MAX 2500 caratteri (spazi vuoti inclusi)" sqref="B87" xr:uid="{A802DA3B-88B8-4FA7-A1FE-72CF89F23D2F}">
      <formula1>800</formula1>
    </dataValidation>
    <dataValidation type="textLength" operator="lessThan" showInputMessage="1" showErrorMessage="1" prompt="MAX 80 caratteri" sqref="C43" xr:uid="{1871183C-3BA2-48DF-B1A8-11461CE27893}">
      <formula1>80</formula1>
    </dataValidation>
  </dataValidations>
  <printOptions horizontalCentered="1"/>
  <pageMargins left="0.70866141732283472" right="0.70866141732283472" top="0.39370078740157483" bottom="0.39370078740157483" header="0.31496062992125984" footer="0.31496062992125984"/>
  <pageSetup paperSize="9" scale="40" fitToHeight="0" orientation="portrait" r:id="rId1"/>
  <headerFooter differentFirst="1"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1088" yWindow="552" count="5">
        <x14:dataValidation type="list" allowBlank="1" showInputMessage="1" showErrorMessage="1" xr:uid="{F8C934C7-FB7A-4C65-A048-CBF9C6A37470}">
          <x14:formula1>
            <xm:f>Convalida!$B$5:$B$14</xm:f>
          </x14:formula1>
          <xm:sqref>C38</xm:sqref>
        </x14:dataValidation>
        <x14:dataValidation type="list" operator="greaterThan" showInputMessage="1" showErrorMessage="1" xr:uid="{DE734231-A920-44F7-B38A-D74C9FAFC8C4}">
          <x14:formula1>
            <xm:f>Convalida!$B$30:$B$32</xm:f>
          </x14:formula1>
          <xm:sqref>C6</xm:sqref>
        </x14:dataValidation>
        <x14:dataValidation type="list" allowBlank="1" showInputMessage="1" showErrorMessage="1" xr:uid="{DD115398-45D2-49FF-AA37-A5448D1F9197}">
          <x14:formula1>
            <xm:f>'Elenco comuni montagna'!$A$2:$A$128</xm:f>
          </x14:formula1>
          <xm:sqref>C7 C24:C29</xm:sqref>
        </x14:dataValidation>
        <x14:dataValidation type="list" operator="greaterThan" showInputMessage="1" showErrorMessage="1" xr:uid="{200F55C2-B78B-4CD1-8D4E-7B5ECF8182EA}">
          <x14:formula1>
            <xm:f>Convalida!$F$6:$F$7</xm:f>
          </x14:formula1>
          <xm:sqref>C45:C47</xm:sqref>
        </x14:dataValidation>
        <x14:dataValidation type="list" allowBlank="1" showInputMessage="1" showErrorMessage="1" xr:uid="{2CF72E5C-A96E-44FD-B74E-6AAA0D5F1244}">
          <x14:formula1>
            <xm:f>Convalida!$F$6:$F$7</xm:f>
          </x14:formula1>
          <xm:sqref>C49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B944F-FD6D-4B23-A13C-C616EE8B06AB}">
  <dimension ref="A1:AU169"/>
  <sheetViews>
    <sheetView topLeftCell="A131" zoomScale="80" zoomScaleNormal="80" workbookViewId="0">
      <selection activeCell="G24" sqref="G24"/>
    </sheetView>
  </sheetViews>
  <sheetFormatPr defaultRowHeight="15" x14ac:dyDescent="0.25"/>
  <cols>
    <col min="1" max="1" width="17" customWidth="1"/>
    <col min="2" max="2" width="35.85546875" customWidth="1"/>
    <col min="3" max="3" width="12.42578125" bestFit="1" customWidth="1"/>
    <col min="4" max="4" width="16.5703125" style="54" customWidth="1"/>
    <col min="5" max="5" width="12.42578125" style="54" customWidth="1"/>
    <col min="6" max="6" width="17" style="332" customWidth="1"/>
    <col min="7" max="7" width="12.42578125" style="54" customWidth="1"/>
    <col min="8" max="9" width="19.42578125" customWidth="1"/>
    <col min="10" max="11" width="12.28515625" style="231" customWidth="1"/>
    <col min="12" max="12" width="9.85546875" style="231" customWidth="1"/>
    <col min="13" max="14" width="18.28515625" style="231" customWidth="1"/>
    <col min="15" max="15" width="17" style="231" bestFit="1" customWidth="1"/>
    <col min="16" max="16" width="15.140625" style="231" bestFit="1" customWidth="1"/>
    <col min="17" max="17" width="15.7109375" style="231" bestFit="1" customWidth="1"/>
    <col min="18" max="18" width="9.85546875" style="231" customWidth="1"/>
    <col min="19" max="19" width="11" style="232" customWidth="1"/>
    <col min="20" max="22" width="15.5703125" style="232" customWidth="1"/>
    <col min="23" max="25" width="25.7109375" style="233" customWidth="1"/>
    <col min="26" max="26" width="16.7109375" style="233" customWidth="1"/>
    <col min="27" max="29" width="16.7109375" bestFit="1" customWidth="1"/>
    <col min="30" max="31" width="17.7109375" bestFit="1" customWidth="1"/>
    <col min="32" max="32" width="17.7109375" customWidth="1"/>
    <col min="33" max="38" width="17.85546875" customWidth="1"/>
    <col min="39" max="39" width="13.85546875" bestFit="1" customWidth="1"/>
    <col min="40" max="41" width="15.5703125" bestFit="1" customWidth="1"/>
    <col min="42" max="43" width="13.28515625" customWidth="1"/>
    <col min="44" max="44" width="14.28515625" customWidth="1"/>
    <col min="45" max="45" width="16.5703125" customWidth="1"/>
    <col min="46" max="46" width="14.42578125" customWidth="1"/>
    <col min="47" max="47" width="17.140625" customWidth="1"/>
    <col min="74" max="74" width="12" bestFit="1" customWidth="1"/>
    <col min="330" max="330" width="12" bestFit="1" customWidth="1"/>
    <col min="586" max="586" width="12" bestFit="1" customWidth="1"/>
    <col min="842" max="842" width="12" bestFit="1" customWidth="1"/>
    <col min="1098" max="1098" width="12" bestFit="1" customWidth="1"/>
    <col min="1354" max="1354" width="12" bestFit="1" customWidth="1"/>
    <col min="1610" max="1610" width="12" bestFit="1" customWidth="1"/>
    <col min="1866" max="1866" width="12" bestFit="1" customWidth="1"/>
    <col min="2122" max="2122" width="12" bestFit="1" customWidth="1"/>
    <col min="2378" max="2378" width="12" bestFit="1" customWidth="1"/>
    <col min="2634" max="2634" width="12" bestFit="1" customWidth="1"/>
    <col min="2890" max="2890" width="12" bestFit="1" customWidth="1"/>
    <col min="3146" max="3146" width="12" bestFit="1" customWidth="1"/>
    <col min="3402" max="3402" width="12" bestFit="1" customWidth="1"/>
    <col min="3658" max="3658" width="12" bestFit="1" customWidth="1"/>
    <col min="3914" max="3914" width="12" bestFit="1" customWidth="1"/>
    <col min="4170" max="4170" width="12" bestFit="1" customWidth="1"/>
    <col min="4426" max="4426" width="12" bestFit="1" customWidth="1"/>
    <col min="4682" max="4682" width="12" bestFit="1" customWidth="1"/>
    <col min="4938" max="4938" width="12" bestFit="1" customWidth="1"/>
    <col min="5194" max="5194" width="12" bestFit="1" customWidth="1"/>
    <col min="5450" max="5450" width="12" bestFit="1" customWidth="1"/>
    <col min="5706" max="5706" width="12" bestFit="1" customWidth="1"/>
    <col min="5962" max="5962" width="12" bestFit="1" customWidth="1"/>
    <col min="6218" max="6218" width="12" bestFit="1" customWidth="1"/>
    <col min="6474" max="6474" width="12" bestFit="1" customWidth="1"/>
    <col min="6730" max="6730" width="12" bestFit="1" customWidth="1"/>
    <col min="6986" max="6986" width="12" bestFit="1" customWidth="1"/>
    <col min="7242" max="7242" width="12" bestFit="1" customWidth="1"/>
    <col min="7498" max="7498" width="12" bestFit="1" customWidth="1"/>
    <col min="7754" max="7754" width="12" bestFit="1" customWidth="1"/>
    <col min="8010" max="8010" width="12" bestFit="1" customWidth="1"/>
    <col min="8266" max="8266" width="12" bestFit="1" customWidth="1"/>
    <col min="8522" max="8522" width="12" bestFit="1" customWidth="1"/>
    <col min="8778" max="8778" width="12" bestFit="1" customWidth="1"/>
    <col min="9034" max="9034" width="12" bestFit="1" customWidth="1"/>
    <col min="9290" max="9290" width="12" bestFit="1" customWidth="1"/>
    <col min="9546" max="9546" width="12" bestFit="1" customWidth="1"/>
    <col min="9802" max="9802" width="12" bestFit="1" customWidth="1"/>
    <col min="10058" max="10058" width="12" bestFit="1" customWidth="1"/>
    <col min="10314" max="10314" width="12" bestFit="1" customWidth="1"/>
    <col min="10570" max="10570" width="12" bestFit="1" customWidth="1"/>
    <col min="10826" max="10826" width="12" bestFit="1" customWidth="1"/>
    <col min="11082" max="11082" width="12" bestFit="1" customWidth="1"/>
    <col min="11338" max="11338" width="12" bestFit="1" customWidth="1"/>
    <col min="11594" max="11594" width="12" bestFit="1" customWidth="1"/>
    <col min="11850" max="11850" width="12" bestFit="1" customWidth="1"/>
    <col min="12106" max="12106" width="12" bestFit="1" customWidth="1"/>
    <col min="12362" max="12362" width="12" bestFit="1" customWidth="1"/>
    <col min="12618" max="12618" width="12" bestFit="1" customWidth="1"/>
    <col min="12874" max="12874" width="12" bestFit="1" customWidth="1"/>
    <col min="13130" max="13130" width="12" bestFit="1" customWidth="1"/>
    <col min="13386" max="13386" width="12" bestFit="1" customWidth="1"/>
    <col min="13642" max="13642" width="12" bestFit="1" customWidth="1"/>
    <col min="13898" max="13898" width="12" bestFit="1" customWidth="1"/>
    <col min="14154" max="14154" width="12" bestFit="1" customWidth="1"/>
    <col min="14410" max="14410" width="12" bestFit="1" customWidth="1"/>
    <col min="14666" max="14666" width="12" bestFit="1" customWidth="1"/>
    <col min="14922" max="14922" width="12" bestFit="1" customWidth="1"/>
    <col min="15178" max="15178" width="12" bestFit="1" customWidth="1"/>
    <col min="15434" max="15434" width="12" bestFit="1" customWidth="1"/>
    <col min="15690" max="15690" width="12" bestFit="1" customWidth="1"/>
    <col min="15946" max="15946" width="12" bestFit="1" customWidth="1"/>
  </cols>
  <sheetData>
    <row r="1" spans="1:26" ht="15.75" hidden="1" thickBot="1" x14ac:dyDescent="0.3">
      <c r="F1" s="328"/>
    </row>
    <row r="2" spans="1:26" s="39" customFormat="1" ht="30.75" hidden="1" thickBot="1" x14ac:dyDescent="0.3">
      <c r="A2" s="234" t="s">
        <v>936</v>
      </c>
      <c r="B2" s="235" t="s">
        <v>937</v>
      </c>
      <c r="C2" s="236" t="s">
        <v>937</v>
      </c>
      <c r="D2" s="236" t="s">
        <v>938</v>
      </c>
      <c r="E2" s="236"/>
      <c r="F2" s="237"/>
      <c r="G2" s="236"/>
      <c r="H2" s="236" t="s">
        <v>939</v>
      </c>
      <c r="I2" s="236" t="s">
        <v>247</v>
      </c>
      <c r="J2" s="236" t="s">
        <v>940</v>
      </c>
      <c r="K2" s="238"/>
      <c r="L2" s="238"/>
      <c r="M2" s="238"/>
      <c r="N2" s="238"/>
      <c r="O2" s="238"/>
      <c r="P2" s="238"/>
      <c r="Q2" s="238"/>
      <c r="R2" s="238"/>
      <c r="S2" s="238"/>
      <c r="T2" s="239"/>
      <c r="U2" s="239"/>
      <c r="V2" s="239"/>
      <c r="W2" s="240"/>
      <c r="X2" s="240"/>
      <c r="Y2" s="240"/>
      <c r="Z2" s="240"/>
    </row>
    <row r="3" spans="1:26" ht="15.75" hidden="1" thickBot="1" x14ac:dyDescent="0.3">
      <c r="A3" s="241" t="s">
        <v>941</v>
      </c>
      <c r="B3" s="242"/>
      <c r="C3" s="242"/>
      <c r="D3" s="242"/>
      <c r="E3" s="242"/>
      <c r="F3" s="254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  <c r="V3" s="242"/>
    </row>
    <row r="4" spans="1:26" ht="15.75" hidden="1" thickBot="1" x14ac:dyDescent="0.3">
      <c r="A4" s="243" t="s">
        <v>942</v>
      </c>
      <c r="B4" s="242"/>
      <c r="C4" s="242"/>
      <c r="D4" s="242"/>
      <c r="E4" s="242"/>
      <c r="F4" s="254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  <c r="T4" s="242"/>
      <c r="U4" s="242"/>
      <c r="V4" s="242"/>
    </row>
    <row r="5" spans="1:26" ht="15.75" hidden="1" thickBot="1" x14ac:dyDescent="0.3">
      <c r="A5" s="243" t="s">
        <v>943</v>
      </c>
      <c r="B5" s="242"/>
      <c r="C5" s="242"/>
      <c r="D5" s="242"/>
      <c r="E5" s="242"/>
      <c r="F5" s="254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</row>
    <row r="6" spans="1:26" ht="15.75" hidden="1" thickBot="1" x14ac:dyDescent="0.3">
      <c r="A6" s="243" t="s">
        <v>944</v>
      </c>
      <c r="B6" s="242"/>
      <c r="C6" s="242"/>
      <c r="D6" s="242"/>
      <c r="E6" s="242"/>
      <c r="F6" s="254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</row>
    <row r="7" spans="1:26" ht="15.75" hidden="1" thickBot="1" x14ac:dyDescent="0.3">
      <c r="A7" s="243" t="s">
        <v>945</v>
      </c>
      <c r="B7" s="242"/>
      <c r="C7" s="242"/>
      <c r="D7" s="242"/>
      <c r="E7" s="242"/>
      <c r="F7" s="254"/>
      <c r="G7" s="242"/>
      <c r="H7" s="242"/>
      <c r="I7" s="242"/>
      <c r="J7" s="242"/>
      <c r="K7" s="242"/>
      <c r="L7" s="242"/>
      <c r="M7" s="242"/>
      <c r="N7" s="242"/>
      <c r="O7" s="242"/>
      <c r="P7" s="242"/>
      <c r="Q7" s="242"/>
      <c r="R7" s="242"/>
      <c r="S7" s="242"/>
      <c r="T7" s="242"/>
      <c r="U7" s="242"/>
      <c r="V7" s="242"/>
    </row>
    <row r="8" spans="1:26" ht="15.75" hidden="1" thickBot="1" x14ac:dyDescent="0.3">
      <c r="A8" s="244" t="s">
        <v>946</v>
      </c>
      <c r="B8" s="242"/>
      <c r="C8" s="242"/>
      <c r="D8" s="242"/>
      <c r="E8" s="242"/>
      <c r="F8" s="254"/>
      <c r="G8" s="242"/>
      <c r="H8" s="242"/>
      <c r="I8" s="242"/>
      <c r="J8" s="242"/>
      <c r="K8" s="242"/>
      <c r="L8" s="242"/>
      <c r="M8" s="242"/>
      <c r="N8" s="242"/>
      <c r="O8" s="242"/>
      <c r="P8" s="242"/>
      <c r="Q8" s="242"/>
      <c r="R8" s="242"/>
      <c r="S8" s="242"/>
      <c r="T8" s="242"/>
      <c r="U8" s="242"/>
      <c r="V8" s="242"/>
    </row>
    <row r="9" spans="1:26" ht="15.75" hidden="1" thickBot="1" x14ac:dyDescent="0.3">
      <c r="F9" s="328"/>
    </row>
    <row r="10" spans="1:26" s="39" customFormat="1" ht="45.75" hidden="1" thickBot="1" x14ac:dyDescent="0.3">
      <c r="A10" s="234" t="s">
        <v>947</v>
      </c>
      <c r="B10" s="235" t="s">
        <v>948</v>
      </c>
      <c r="C10" s="236" t="s">
        <v>948</v>
      </c>
      <c r="D10" s="236" t="s">
        <v>949</v>
      </c>
      <c r="E10" s="245"/>
      <c r="F10" s="246"/>
      <c r="G10" s="245"/>
      <c r="H10" s="238"/>
      <c r="I10" s="238"/>
      <c r="J10" s="238"/>
      <c r="K10" s="238"/>
      <c r="L10" s="238"/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40"/>
      <c r="X10" s="240"/>
      <c r="Y10" s="240"/>
      <c r="Z10" s="240"/>
    </row>
    <row r="11" spans="1:26" ht="15.75" hidden="1" thickBot="1" x14ac:dyDescent="0.3">
      <c r="A11" s="241" t="s">
        <v>950</v>
      </c>
      <c r="B11" s="242"/>
      <c r="C11" s="242"/>
      <c r="D11" s="242"/>
      <c r="E11" s="242"/>
      <c r="F11" s="254"/>
      <c r="G11" s="242"/>
      <c r="H11" s="242"/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</row>
    <row r="12" spans="1:26" ht="15.75" hidden="1" thickBot="1" x14ac:dyDescent="0.3">
      <c r="A12" s="243" t="s">
        <v>942</v>
      </c>
      <c r="B12" s="242"/>
      <c r="C12" s="242"/>
      <c r="D12" s="242"/>
      <c r="E12" s="242"/>
      <c r="F12" s="254"/>
      <c r="G12" s="242"/>
      <c r="H12" s="242"/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</row>
    <row r="13" spans="1:26" ht="15.75" hidden="1" thickBot="1" x14ac:dyDescent="0.3">
      <c r="A13" s="243" t="s">
        <v>943</v>
      </c>
      <c r="B13" s="242"/>
      <c r="C13" s="242"/>
      <c r="D13" s="242"/>
      <c r="E13" s="242"/>
      <c r="F13" s="254"/>
      <c r="G13" s="242"/>
      <c r="H13" s="242"/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</row>
    <row r="14" spans="1:26" ht="15.75" hidden="1" thickBot="1" x14ac:dyDescent="0.3">
      <c r="A14" s="243" t="s">
        <v>944</v>
      </c>
      <c r="B14" s="242"/>
      <c r="C14" s="242"/>
      <c r="D14" s="242"/>
      <c r="E14" s="242"/>
      <c r="F14" s="254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</row>
    <row r="15" spans="1:26" ht="15.75" hidden="1" thickBot="1" x14ac:dyDescent="0.3">
      <c r="A15" s="243" t="s">
        <v>945</v>
      </c>
      <c r="B15" s="242"/>
      <c r="C15" s="242"/>
      <c r="D15" s="242"/>
      <c r="E15" s="242"/>
      <c r="F15" s="254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</row>
    <row r="16" spans="1:26" ht="15.75" hidden="1" thickBot="1" x14ac:dyDescent="0.3">
      <c r="A16" s="247" t="s">
        <v>946</v>
      </c>
      <c r="B16" s="242"/>
      <c r="C16" s="242"/>
      <c r="D16" s="242"/>
      <c r="E16" s="242"/>
      <c r="F16" s="254"/>
      <c r="G16" s="242"/>
      <c r="H16" s="242"/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</row>
    <row r="17" spans="1:26" ht="15.75" hidden="1" thickBot="1" x14ac:dyDescent="0.3">
      <c r="F17" s="328"/>
    </row>
    <row r="18" spans="1:26" s="39" customFormat="1" ht="30.75" hidden="1" thickBot="1" x14ac:dyDescent="0.3">
      <c r="A18" s="234" t="s">
        <v>951</v>
      </c>
      <c r="B18" s="235" t="s">
        <v>952</v>
      </c>
      <c r="C18" s="236" t="s">
        <v>952</v>
      </c>
      <c r="D18" s="236" t="s">
        <v>953</v>
      </c>
      <c r="E18" s="245"/>
      <c r="F18" s="246"/>
      <c r="G18" s="245"/>
      <c r="H18" s="238"/>
      <c r="I18" s="238"/>
      <c r="J18" s="238"/>
      <c r="K18" s="238"/>
      <c r="L18" s="248"/>
      <c r="M18" s="248"/>
      <c r="N18" s="248"/>
      <c r="O18" s="248"/>
      <c r="P18" s="248"/>
      <c r="Q18" s="248"/>
      <c r="R18" s="248"/>
      <c r="S18" s="249"/>
      <c r="T18" s="249"/>
      <c r="U18" s="249"/>
      <c r="V18" s="249"/>
      <c r="W18" s="240"/>
      <c r="X18" s="240"/>
      <c r="Y18" s="240"/>
      <c r="Z18" s="240"/>
    </row>
    <row r="19" spans="1:26" ht="15.75" hidden="1" thickBot="1" x14ac:dyDescent="0.3">
      <c r="A19" s="250" t="s">
        <v>950</v>
      </c>
      <c r="B19" s="242"/>
      <c r="C19" s="242"/>
      <c r="D19" s="242"/>
      <c r="E19" s="242"/>
      <c r="F19" s="254"/>
      <c r="G19" s="242"/>
      <c r="H19" s="242"/>
      <c r="I19" s="242"/>
      <c r="J19" s="242"/>
      <c r="K19" s="242"/>
    </row>
    <row r="20" spans="1:26" ht="15.75" hidden="1" thickBot="1" x14ac:dyDescent="0.3">
      <c r="A20" s="251" t="s">
        <v>942</v>
      </c>
      <c r="B20" s="242"/>
      <c r="C20" s="242"/>
      <c r="D20" s="242"/>
      <c r="E20" s="242"/>
      <c r="F20" s="254"/>
      <c r="G20" s="242"/>
      <c r="H20" s="242"/>
      <c r="I20" s="242"/>
      <c r="J20" s="242"/>
      <c r="K20" s="242"/>
    </row>
    <row r="21" spans="1:26" ht="15.75" hidden="1" thickBot="1" x14ac:dyDescent="0.3">
      <c r="A21" s="251" t="s">
        <v>943</v>
      </c>
      <c r="B21" s="242"/>
      <c r="C21" s="242"/>
      <c r="D21" s="242"/>
      <c r="E21" s="242"/>
      <c r="F21" s="254"/>
      <c r="G21" s="242"/>
      <c r="H21" s="242"/>
      <c r="I21" s="242"/>
      <c r="J21" s="242"/>
      <c r="K21" s="242"/>
    </row>
    <row r="22" spans="1:26" ht="15.75" hidden="1" thickBot="1" x14ac:dyDescent="0.3">
      <c r="A22" s="251" t="s">
        <v>944</v>
      </c>
      <c r="B22" s="242"/>
      <c r="C22" s="242"/>
      <c r="D22" s="242"/>
      <c r="E22" s="242"/>
      <c r="F22" s="254"/>
      <c r="G22" s="242"/>
      <c r="H22" s="242"/>
      <c r="I22" s="242"/>
      <c r="J22" s="242"/>
      <c r="K22" s="242"/>
    </row>
    <row r="23" spans="1:26" ht="15.75" hidden="1" thickBot="1" x14ac:dyDescent="0.3">
      <c r="A23" s="243" t="s">
        <v>945</v>
      </c>
      <c r="B23" s="242"/>
      <c r="C23" s="242"/>
      <c r="D23" s="242"/>
      <c r="E23" s="242"/>
      <c r="F23" s="254"/>
      <c r="G23" s="242"/>
      <c r="H23" s="242"/>
      <c r="I23" s="242"/>
      <c r="J23" s="242"/>
      <c r="K23" s="242"/>
    </row>
    <row r="24" spans="1:26" ht="15.75" hidden="1" thickBot="1" x14ac:dyDescent="0.3">
      <c r="A24" s="247" t="s">
        <v>946</v>
      </c>
      <c r="B24" s="242"/>
      <c r="C24" s="242"/>
      <c r="D24" s="242"/>
      <c r="E24" s="242"/>
      <c r="F24" s="254"/>
      <c r="G24" s="242"/>
      <c r="H24" s="242"/>
      <c r="I24" s="242"/>
      <c r="J24" s="242"/>
      <c r="K24" s="242"/>
    </row>
    <row r="25" spans="1:26" ht="15.75" hidden="1" thickBot="1" x14ac:dyDescent="0.3">
      <c r="F25" s="328"/>
    </row>
    <row r="26" spans="1:26" s="39" customFormat="1" ht="44.25" hidden="1" thickBot="1" x14ac:dyDescent="0.3">
      <c r="A26" s="234" t="s">
        <v>954</v>
      </c>
      <c r="B26" s="235" t="s">
        <v>955</v>
      </c>
      <c r="C26" s="236" t="s">
        <v>956</v>
      </c>
      <c r="D26" s="236" t="s">
        <v>957</v>
      </c>
      <c r="E26" s="236"/>
      <c r="F26" s="237"/>
      <c r="G26" s="236"/>
      <c r="H26" s="234" t="s">
        <v>958</v>
      </c>
      <c r="I26" s="235" t="s">
        <v>959</v>
      </c>
      <c r="J26" s="236" t="s">
        <v>960</v>
      </c>
      <c r="K26" s="236" t="s">
        <v>961</v>
      </c>
      <c r="L26" s="249"/>
      <c r="M26" s="249"/>
      <c r="N26" s="249"/>
      <c r="O26" s="249"/>
      <c r="P26" s="249"/>
      <c r="Q26" s="249"/>
      <c r="R26" s="249"/>
      <c r="S26" s="249"/>
      <c r="T26" s="249"/>
      <c r="U26" s="249"/>
      <c r="V26" s="249"/>
      <c r="W26" s="240"/>
      <c r="X26" s="240"/>
      <c r="Y26" s="240"/>
      <c r="Z26" s="240"/>
    </row>
    <row r="27" spans="1:26" ht="15.75" hidden="1" thickBot="1" x14ac:dyDescent="0.3">
      <c r="A27" s="252" t="s">
        <v>962</v>
      </c>
      <c r="B27" s="242"/>
      <c r="C27" s="242"/>
      <c r="D27" s="242"/>
      <c r="E27" s="242"/>
      <c r="F27" s="254"/>
      <c r="G27" s="242"/>
      <c r="H27" s="242"/>
      <c r="I27" s="242"/>
      <c r="J27" s="242"/>
      <c r="K27" s="242"/>
    </row>
    <row r="28" spans="1:26" ht="15.75" hidden="1" thickBot="1" x14ac:dyDescent="0.3">
      <c r="A28" s="243" t="s">
        <v>963</v>
      </c>
      <c r="B28" s="242"/>
      <c r="C28" s="242"/>
      <c r="D28" s="242"/>
      <c r="E28" s="242"/>
      <c r="F28" s="254"/>
      <c r="G28" s="242"/>
      <c r="H28" s="242"/>
      <c r="I28" s="242"/>
      <c r="J28" s="242"/>
      <c r="K28" s="242"/>
    </row>
    <row r="29" spans="1:26" ht="15.75" hidden="1" thickBot="1" x14ac:dyDescent="0.3">
      <c r="A29" s="244" t="s">
        <v>964</v>
      </c>
      <c r="B29" s="242"/>
      <c r="C29" s="242"/>
      <c r="D29" s="242"/>
      <c r="E29" s="242"/>
      <c r="F29" s="254"/>
      <c r="G29" s="242"/>
      <c r="H29" s="242"/>
      <c r="I29" s="242"/>
      <c r="J29" s="242"/>
      <c r="K29" s="242"/>
    </row>
    <row r="30" spans="1:26" ht="15.75" hidden="1" thickBot="1" x14ac:dyDescent="0.3">
      <c r="A30" s="251" t="s">
        <v>944</v>
      </c>
      <c r="B30" s="242"/>
      <c r="C30" s="242"/>
      <c r="D30" s="242"/>
      <c r="E30" s="242"/>
      <c r="F30" s="254"/>
      <c r="G30" s="242"/>
      <c r="H30" s="242"/>
      <c r="I30" s="242"/>
      <c r="J30" s="242"/>
      <c r="K30" s="242"/>
    </row>
    <row r="31" spans="1:26" ht="15.75" hidden="1" thickBot="1" x14ac:dyDescent="0.3">
      <c r="A31" s="243" t="s">
        <v>945</v>
      </c>
      <c r="B31" s="242"/>
      <c r="C31" s="242"/>
      <c r="D31" s="242"/>
      <c r="E31" s="242"/>
      <c r="F31" s="254"/>
      <c r="G31" s="242"/>
      <c r="H31" s="242"/>
      <c r="I31" s="242"/>
      <c r="J31" s="242"/>
      <c r="K31" s="242"/>
    </row>
    <row r="32" spans="1:26" ht="15.75" hidden="1" thickBot="1" x14ac:dyDescent="0.3">
      <c r="A32" s="244" t="s">
        <v>946</v>
      </c>
      <c r="B32" s="242"/>
      <c r="C32" s="242"/>
      <c r="D32" s="242"/>
      <c r="E32" s="242"/>
      <c r="F32" s="254"/>
      <c r="G32" s="242"/>
      <c r="H32" s="242"/>
      <c r="I32" s="242"/>
      <c r="J32" s="242"/>
      <c r="K32" s="242"/>
    </row>
    <row r="33" spans="1:47" ht="15.75" hidden="1" thickBot="1" x14ac:dyDescent="0.3">
      <c r="A33" s="253"/>
      <c r="B33" s="242"/>
      <c r="C33" s="242"/>
      <c r="D33" s="242"/>
      <c r="E33" s="242"/>
      <c r="F33" s="254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</row>
    <row r="34" spans="1:47" s="39" customFormat="1" ht="15.75" hidden="1" thickBot="1" x14ac:dyDescent="0.3">
      <c r="A34" s="398" t="s">
        <v>965</v>
      </c>
      <c r="B34" s="399"/>
      <c r="C34" s="238"/>
      <c r="D34" s="238"/>
      <c r="E34" s="238"/>
      <c r="F34" s="254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8"/>
      <c r="W34" s="238"/>
      <c r="X34" s="238"/>
      <c r="Y34" s="238"/>
      <c r="Z34" s="238"/>
    </row>
    <row r="35" spans="1:47" ht="15.75" hidden="1" thickBot="1" x14ac:dyDescent="0.3">
      <c r="A35" s="251" t="s">
        <v>966</v>
      </c>
      <c r="B35" s="242"/>
      <c r="C35" s="242"/>
      <c r="D35" s="242"/>
      <c r="E35" s="242"/>
      <c r="F35" s="254"/>
      <c r="G35" s="242"/>
      <c r="H35" s="242"/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</row>
    <row r="36" spans="1:47" ht="15.75" hidden="1" thickBot="1" x14ac:dyDescent="0.3">
      <c r="A36" s="247" t="s">
        <v>967</v>
      </c>
      <c r="B36" s="242"/>
      <c r="C36" s="242"/>
      <c r="D36" s="242"/>
      <c r="E36" s="242"/>
      <c r="F36" s="254"/>
      <c r="G36" s="242"/>
      <c r="H36" s="242"/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</row>
    <row r="37" spans="1:47" s="261" customFormat="1" ht="38.25" x14ac:dyDescent="0.25">
      <c r="A37" s="256" t="s">
        <v>255</v>
      </c>
      <c r="B37" s="256" t="s">
        <v>66</v>
      </c>
      <c r="C37" s="257" t="s">
        <v>67</v>
      </c>
      <c r="D37" s="257" t="s">
        <v>968</v>
      </c>
      <c r="E37" s="257" t="s">
        <v>969</v>
      </c>
      <c r="F37" s="257" t="s">
        <v>970</v>
      </c>
      <c r="G37" s="257" t="s">
        <v>971</v>
      </c>
      <c r="H37" s="257" t="s">
        <v>68</v>
      </c>
      <c r="I37" s="257" t="s">
        <v>972</v>
      </c>
      <c r="J37" s="257" t="s">
        <v>973</v>
      </c>
      <c r="K37" s="257" t="s">
        <v>974</v>
      </c>
      <c r="L37" s="257" t="s">
        <v>975</v>
      </c>
      <c r="M37" s="257" t="s">
        <v>976</v>
      </c>
      <c r="N37" s="257" t="s">
        <v>977</v>
      </c>
      <c r="O37" s="257" t="s">
        <v>978</v>
      </c>
      <c r="P37" s="257" t="s">
        <v>979</v>
      </c>
      <c r="Q37" s="257" t="s">
        <v>980</v>
      </c>
      <c r="R37" s="257" t="s">
        <v>981</v>
      </c>
      <c r="S37" s="258" t="s">
        <v>982</v>
      </c>
      <c r="T37" s="258" t="s">
        <v>69</v>
      </c>
      <c r="U37" s="259" t="s">
        <v>983</v>
      </c>
      <c r="V37" s="259" t="s">
        <v>984</v>
      </c>
      <c r="W37" s="260" t="s">
        <v>985</v>
      </c>
      <c r="X37" s="260" t="s">
        <v>986</v>
      </c>
      <c r="Y37" s="260" t="s">
        <v>987</v>
      </c>
      <c r="Z37" s="260" t="s">
        <v>988</v>
      </c>
      <c r="AA37" s="256" t="s">
        <v>989</v>
      </c>
      <c r="AB37" s="256" t="s">
        <v>990</v>
      </c>
      <c r="AC37" s="256" t="s">
        <v>991</v>
      </c>
      <c r="AD37" s="256" t="s">
        <v>992</v>
      </c>
      <c r="AE37" s="256" t="s">
        <v>993</v>
      </c>
      <c r="AF37" s="256" t="s">
        <v>994</v>
      </c>
      <c r="AG37" s="256" t="s">
        <v>995</v>
      </c>
      <c r="AH37" s="256" t="s">
        <v>996</v>
      </c>
      <c r="AI37" s="256" t="s">
        <v>997</v>
      </c>
      <c r="AJ37" s="256" t="s">
        <v>998</v>
      </c>
      <c r="AK37" s="256" t="s">
        <v>999</v>
      </c>
      <c r="AL37" s="256" t="s">
        <v>1000</v>
      </c>
      <c r="AM37" s="256" t="s">
        <v>1001</v>
      </c>
      <c r="AN37" s="256" t="s">
        <v>1002</v>
      </c>
      <c r="AO37" s="256" t="s">
        <v>1003</v>
      </c>
      <c r="AP37" s="256" t="s">
        <v>1004</v>
      </c>
      <c r="AQ37" s="256" t="s">
        <v>1005</v>
      </c>
      <c r="AR37" s="256" t="s">
        <v>1006</v>
      </c>
      <c r="AS37" s="256" t="s">
        <v>1007</v>
      </c>
      <c r="AT37" s="256" t="s">
        <v>1008</v>
      </c>
      <c r="AU37" s="256" t="s">
        <v>1009</v>
      </c>
    </row>
    <row r="38" spans="1:47" x14ac:dyDescent="0.25">
      <c r="A38" s="255" t="s">
        <v>70</v>
      </c>
      <c r="B38" s="255" t="s">
        <v>71</v>
      </c>
      <c r="C38" s="262">
        <v>2941</v>
      </c>
      <c r="D38" s="262">
        <v>6885</v>
      </c>
      <c r="E38" s="262" t="str">
        <f t="shared" ref="E38:E66" si="0">IF(C38&lt;=5000,"0-5000",IF(C38&lt;=20000,"5000-20000",IF(C38&lt;=50000,"20000-50000",IF(C38&lt;=100000,"50000-100000","&gt;100000"))))</f>
        <v>0-5000</v>
      </c>
      <c r="F38" s="296" t="s">
        <v>1010</v>
      </c>
      <c r="G38" s="262">
        <v>1</v>
      </c>
      <c r="H38" s="262" t="s">
        <v>72</v>
      </c>
      <c r="I38" s="262" t="s">
        <v>1011</v>
      </c>
      <c r="J38" s="263">
        <v>1429.2909999999999</v>
      </c>
      <c r="K38" s="263">
        <v>857.25</v>
      </c>
      <c r="L38" s="264">
        <f t="shared" ref="L38:L66" si="1">+J38+K38</f>
        <v>2286.5410000000002</v>
      </c>
      <c r="M38" s="264">
        <v>0</v>
      </c>
      <c r="N38" s="264">
        <v>0</v>
      </c>
      <c r="O38" s="264">
        <f t="shared" ref="O38:O66" si="2">+L38-M38-N38</f>
        <v>2286.5410000000002</v>
      </c>
      <c r="P38" s="264">
        <f t="shared" ref="P38:Q66" si="3">+J38-M38</f>
        <v>1429.2909999999999</v>
      </c>
      <c r="Q38" s="264">
        <f t="shared" si="3"/>
        <v>857.25</v>
      </c>
      <c r="R38" s="264">
        <f t="shared" ref="R38:R66" si="4">+K38*1000/C38</f>
        <v>291.48248894933698</v>
      </c>
      <c r="S38" s="265">
        <f t="shared" ref="S38:S66" si="5">+J38/L38</f>
        <v>0.62508872572151553</v>
      </c>
      <c r="T38" s="266" t="s">
        <v>73</v>
      </c>
      <c r="U38" s="266" t="s">
        <v>1013</v>
      </c>
      <c r="V38" s="266">
        <f t="shared" ref="V38:V66" si="6">IF(S38&lt;=30%,1,IF(S38&lt;=40%,2,IF(S38&lt;=50%,3,IF(S38&lt;=55%,4,IF(S38&lt;=60%,5,IF(S38&lt;=70%,6,IF(S38&lt;=75%,7,8)))))))</f>
        <v>6</v>
      </c>
      <c r="W38" s="267">
        <v>655393.34484332066</v>
      </c>
      <c r="X38" s="267">
        <v>481289.07252913323</v>
      </c>
      <c r="Y38" s="267">
        <v>174104.27231418746</v>
      </c>
      <c r="Z38" s="267">
        <f t="shared" ref="Z38:Z66" si="7">+W38/D38</f>
        <v>95.191480732508452</v>
      </c>
      <c r="AA38" s="268">
        <v>8629.2710914103391</v>
      </c>
      <c r="AB38" s="268">
        <v>89202.254728028303</v>
      </c>
      <c r="AC38" s="268">
        <v>0</v>
      </c>
      <c r="AD38" s="268">
        <v>239817.90023641815</v>
      </c>
      <c r="AE38" s="268">
        <v>187939.95895147597</v>
      </c>
      <c r="AF38" s="268">
        <v>70240.113891849265</v>
      </c>
      <c r="AG38" s="268">
        <v>52227.356482382085</v>
      </c>
      <c r="AH38" s="268">
        <v>57745.019110121837</v>
      </c>
      <c r="AI38" s="268">
        <v>588343.69491166261</v>
      </c>
      <c r="AJ38" s="268">
        <v>593329.80491166259</v>
      </c>
      <c r="AK38" s="268">
        <f t="shared" ref="AK38:AK66" si="8">+AI38-AJ38</f>
        <v>-4986.109999999986</v>
      </c>
      <c r="AL38" s="268">
        <v>68671.513600000006</v>
      </c>
      <c r="AM38" s="268">
        <v>0</v>
      </c>
      <c r="AN38" s="268">
        <v>0</v>
      </c>
      <c r="AO38" s="268">
        <v>5054.356224000001</v>
      </c>
      <c r="AP38" s="268">
        <v>0</v>
      </c>
      <c r="AQ38" s="268">
        <v>0</v>
      </c>
      <c r="AR38" s="268">
        <v>0</v>
      </c>
      <c r="AS38" s="268">
        <v>5483.6276450790774</v>
      </c>
      <c r="AT38" s="269">
        <v>2.5999999999999999E-2</v>
      </c>
      <c r="AU38" s="268">
        <f t="shared" ref="AU38:AU66" si="9">+AG38+AR38</f>
        <v>52227.356482382085</v>
      </c>
    </row>
    <row r="39" spans="1:47" x14ac:dyDescent="0.25">
      <c r="A39" s="255" t="s">
        <v>70</v>
      </c>
      <c r="B39" s="255" t="s">
        <v>74</v>
      </c>
      <c r="C39" s="262">
        <v>2656</v>
      </c>
      <c r="D39" s="262">
        <v>6840</v>
      </c>
      <c r="E39" s="262" t="str">
        <f t="shared" si="0"/>
        <v>0-5000</v>
      </c>
      <c r="F39" s="296" t="s">
        <v>1010</v>
      </c>
      <c r="G39" s="262">
        <v>1</v>
      </c>
      <c r="H39" s="262" t="s">
        <v>72</v>
      </c>
      <c r="I39" s="262" t="s">
        <v>1011</v>
      </c>
      <c r="J39" s="263">
        <v>750.65800000000002</v>
      </c>
      <c r="K39" s="263">
        <v>711.08</v>
      </c>
      <c r="L39" s="264">
        <f t="shared" si="1"/>
        <v>1461.7380000000001</v>
      </c>
      <c r="M39" s="264">
        <v>0</v>
      </c>
      <c r="N39" s="264">
        <v>0</v>
      </c>
      <c r="O39" s="264">
        <f t="shared" si="2"/>
        <v>1461.7380000000001</v>
      </c>
      <c r="P39" s="264">
        <f t="shared" si="3"/>
        <v>750.65800000000002</v>
      </c>
      <c r="Q39" s="264">
        <f t="shared" si="3"/>
        <v>711.08</v>
      </c>
      <c r="R39" s="264">
        <f t="shared" si="4"/>
        <v>267.72590361445782</v>
      </c>
      <c r="S39" s="265">
        <f t="shared" si="5"/>
        <v>0.51353799381284471</v>
      </c>
      <c r="T39" s="266" t="s">
        <v>73</v>
      </c>
      <c r="U39" s="266" t="s">
        <v>1014</v>
      </c>
      <c r="V39" s="266">
        <f t="shared" si="6"/>
        <v>4</v>
      </c>
      <c r="W39" s="267">
        <v>423305.84292373952</v>
      </c>
      <c r="X39" s="267">
        <v>343217.7547595395</v>
      </c>
      <c r="Y39" s="267">
        <v>80088.088164200017</v>
      </c>
      <c r="Z39" s="267">
        <f t="shared" si="7"/>
        <v>61.886819140897593</v>
      </c>
      <c r="AA39" s="268">
        <v>3683.1493247038607</v>
      </c>
      <c r="AB39" s="268">
        <v>69433.098343651858</v>
      </c>
      <c r="AC39" s="268">
        <v>0</v>
      </c>
      <c r="AD39" s="268">
        <v>126553.20405549691</v>
      </c>
      <c r="AE39" s="268">
        <v>138773.87784896026</v>
      </c>
      <c r="AF39" s="268">
        <v>44403.263288625902</v>
      </c>
      <c r="AG39" s="268">
        <v>32783.717135764651</v>
      </c>
      <c r="AH39" s="268">
        <v>38666.72288120124</v>
      </c>
      <c r="AI39" s="268">
        <v>416701.28221447865</v>
      </c>
      <c r="AJ39" s="268">
        <v>419605.26221447869</v>
      </c>
      <c r="AK39" s="268">
        <f t="shared" si="8"/>
        <v>-2903.9800000000396</v>
      </c>
      <c r="AL39" s="268">
        <v>0</v>
      </c>
      <c r="AM39" s="268">
        <v>9548.6905600000009</v>
      </c>
      <c r="AN39" s="268">
        <v>0</v>
      </c>
      <c r="AO39" s="268">
        <v>0</v>
      </c>
      <c r="AP39" s="268">
        <v>0</v>
      </c>
      <c r="AQ39" s="268">
        <v>0</v>
      </c>
      <c r="AR39" s="268">
        <v>0</v>
      </c>
      <c r="AS39" s="268">
        <v>10993.152</v>
      </c>
      <c r="AT39" s="269">
        <v>2.4340000000000001E-2</v>
      </c>
      <c r="AU39" s="268">
        <f t="shared" si="9"/>
        <v>32783.717135764651</v>
      </c>
    </row>
    <row r="40" spans="1:47" x14ac:dyDescent="0.25">
      <c r="A40" s="255" t="s">
        <v>70</v>
      </c>
      <c r="B40" s="255" t="s">
        <v>75</v>
      </c>
      <c r="C40" s="262">
        <v>3443</v>
      </c>
      <c r="D40" s="262">
        <v>6859</v>
      </c>
      <c r="E40" s="262" t="str">
        <f t="shared" si="0"/>
        <v>0-5000</v>
      </c>
      <c r="F40" s="296" t="s">
        <v>1010</v>
      </c>
      <c r="G40" s="262">
        <v>1</v>
      </c>
      <c r="H40" s="262" t="s">
        <v>72</v>
      </c>
      <c r="I40" s="262" t="s">
        <v>1011</v>
      </c>
      <c r="J40" s="263">
        <v>1381.971</v>
      </c>
      <c r="K40" s="263">
        <v>962.62</v>
      </c>
      <c r="L40" s="264">
        <f t="shared" si="1"/>
        <v>2344.5909999999999</v>
      </c>
      <c r="M40" s="264">
        <v>30.38</v>
      </c>
      <c r="N40" s="264">
        <v>0</v>
      </c>
      <c r="O40" s="264">
        <f t="shared" si="2"/>
        <v>2314.2109999999998</v>
      </c>
      <c r="P40" s="264">
        <f t="shared" si="3"/>
        <v>1351.5909999999999</v>
      </c>
      <c r="Q40" s="264">
        <f t="shared" si="3"/>
        <v>962.62</v>
      </c>
      <c r="R40" s="264">
        <f t="shared" si="4"/>
        <v>279.58756898054025</v>
      </c>
      <c r="S40" s="265">
        <f t="shared" si="5"/>
        <v>0.58942945699271221</v>
      </c>
      <c r="T40" s="266" t="s">
        <v>73</v>
      </c>
      <c r="U40" s="266" t="s">
        <v>1014</v>
      </c>
      <c r="V40" s="266">
        <f t="shared" si="6"/>
        <v>5</v>
      </c>
      <c r="W40" s="267">
        <v>715593.957693337</v>
      </c>
      <c r="X40" s="267">
        <v>596981.310249337</v>
      </c>
      <c r="Y40" s="267">
        <v>118612.64744400002</v>
      </c>
      <c r="Z40" s="267">
        <f t="shared" si="7"/>
        <v>104.329196339603</v>
      </c>
      <c r="AA40" s="268">
        <v>41149.996080897203</v>
      </c>
      <c r="AB40" s="268">
        <v>95613.148987530134</v>
      </c>
      <c r="AC40" s="268">
        <v>0</v>
      </c>
      <c r="AD40" s="268">
        <v>358915.27689344151</v>
      </c>
      <c r="AE40" s="268">
        <v>208096.19184411751</v>
      </c>
      <c r="AF40" s="268">
        <v>91542.239842976036</v>
      </c>
      <c r="AG40" s="268">
        <v>68495.73890668356</v>
      </c>
      <c r="AH40" s="268">
        <v>72131.473525483423</v>
      </c>
      <c r="AI40" s="268">
        <v>710497.47361976036</v>
      </c>
      <c r="AJ40" s="268">
        <v>716951.72361976036</v>
      </c>
      <c r="AK40" s="268">
        <f t="shared" si="8"/>
        <v>-6454.25</v>
      </c>
      <c r="AL40" s="268">
        <v>18402.711960000001</v>
      </c>
      <c r="AM40" s="268">
        <v>0</v>
      </c>
      <c r="AN40" s="268">
        <v>0</v>
      </c>
      <c r="AO40" s="268">
        <v>0</v>
      </c>
      <c r="AP40" s="268">
        <v>0</v>
      </c>
      <c r="AQ40" s="268">
        <v>0</v>
      </c>
      <c r="AR40" s="268">
        <v>0</v>
      </c>
      <c r="AS40" s="268">
        <v>20002.437024000003</v>
      </c>
      <c r="AT40" s="269">
        <v>2.5999999999999999E-2</v>
      </c>
      <c r="AU40" s="268">
        <f t="shared" si="9"/>
        <v>68495.73890668356</v>
      </c>
    </row>
    <row r="41" spans="1:47" ht="45" x14ac:dyDescent="0.25">
      <c r="A41" s="255" t="s">
        <v>70</v>
      </c>
      <c r="B41" s="255" t="s">
        <v>76</v>
      </c>
      <c r="C41" s="262">
        <v>7731</v>
      </c>
      <c r="D41" s="262">
        <v>13258</v>
      </c>
      <c r="E41" s="262" t="str">
        <f t="shared" si="0"/>
        <v>5000-20000</v>
      </c>
      <c r="F41" s="296" t="s">
        <v>1015</v>
      </c>
      <c r="G41" s="262">
        <v>1</v>
      </c>
      <c r="H41" s="262" t="s">
        <v>72</v>
      </c>
      <c r="I41" s="262" t="s">
        <v>1011</v>
      </c>
      <c r="J41" s="263">
        <v>4024.875</v>
      </c>
      <c r="K41" s="263">
        <v>535.54</v>
      </c>
      <c r="L41" s="264">
        <f t="shared" si="1"/>
        <v>4560.415</v>
      </c>
      <c r="M41" s="264">
        <v>99.299000000000007</v>
      </c>
      <c r="N41" s="264">
        <v>0</v>
      </c>
      <c r="O41" s="264">
        <f t="shared" si="2"/>
        <v>4461.116</v>
      </c>
      <c r="P41" s="264">
        <f t="shared" si="3"/>
        <v>3925.576</v>
      </c>
      <c r="Q41" s="264">
        <f t="shared" si="3"/>
        <v>535.54</v>
      </c>
      <c r="R41" s="264">
        <f t="shared" si="4"/>
        <v>69.271763031949291</v>
      </c>
      <c r="S41" s="265">
        <f t="shared" si="5"/>
        <v>0.88256770491282044</v>
      </c>
      <c r="T41" s="266" t="s">
        <v>73</v>
      </c>
      <c r="U41" s="266" t="s">
        <v>1012</v>
      </c>
      <c r="V41" s="266">
        <f t="shared" si="6"/>
        <v>8</v>
      </c>
      <c r="W41" s="267">
        <v>1204873.0677949104</v>
      </c>
      <c r="X41" s="267">
        <v>1204873.0677949104</v>
      </c>
      <c r="Y41" s="267">
        <v>0</v>
      </c>
      <c r="Z41" s="267">
        <f t="shared" si="7"/>
        <v>90.878946130254221</v>
      </c>
      <c r="AA41" s="268">
        <v>79677.225292454488</v>
      </c>
      <c r="AB41" s="268">
        <v>150365.33520870763</v>
      </c>
      <c r="AC41" s="268">
        <v>0</v>
      </c>
      <c r="AD41" s="268">
        <v>481334.9929914868</v>
      </c>
      <c r="AE41" s="268">
        <v>383910.54522743961</v>
      </c>
      <c r="AF41" s="268">
        <v>160106.30974786502</v>
      </c>
      <c r="AG41" s="268">
        <v>69265.207070386998</v>
      </c>
      <c r="AH41" s="268">
        <v>129730.26268454225</v>
      </c>
      <c r="AI41" s="268">
        <v>1334513.4153399961</v>
      </c>
      <c r="AJ41" s="268">
        <v>1344214.345339996</v>
      </c>
      <c r="AK41" s="268">
        <f t="shared" si="8"/>
        <v>-9700.9299999999348</v>
      </c>
      <c r="AL41" s="268">
        <v>0</v>
      </c>
      <c r="AM41" s="268">
        <v>0</v>
      </c>
      <c r="AN41" s="268">
        <v>0</v>
      </c>
      <c r="AO41" s="268">
        <v>0</v>
      </c>
      <c r="AP41" s="268">
        <v>0</v>
      </c>
      <c r="AQ41" s="268">
        <v>0</v>
      </c>
      <c r="AR41" s="268">
        <v>0</v>
      </c>
      <c r="AS41" s="268">
        <v>0</v>
      </c>
      <c r="AT41" s="269">
        <v>2.5999999999999999E-2</v>
      </c>
      <c r="AU41" s="268">
        <f t="shared" si="9"/>
        <v>69265.207070386998</v>
      </c>
    </row>
    <row r="42" spans="1:47" x14ac:dyDescent="0.25">
      <c r="A42" s="255" t="s">
        <v>70</v>
      </c>
      <c r="B42" s="255" t="s">
        <v>77</v>
      </c>
      <c r="C42" s="262">
        <v>124</v>
      </c>
      <c r="D42" s="262">
        <v>313</v>
      </c>
      <c r="E42" s="262" t="str">
        <f t="shared" si="0"/>
        <v>0-5000</v>
      </c>
      <c r="F42" s="296" t="s">
        <v>1010</v>
      </c>
      <c r="G42" s="262">
        <v>1</v>
      </c>
      <c r="H42" s="262" t="s">
        <v>72</v>
      </c>
      <c r="I42" s="262" t="s">
        <v>1011</v>
      </c>
      <c r="J42" s="263">
        <v>11.67</v>
      </c>
      <c r="K42" s="263">
        <v>78.62</v>
      </c>
      <c r="L42" s="264">
        <f t="shared" si="1"/>
        <v>90.29</v>
      </c>
      <c r="M42" s="264">
        <v>0</v>
      </c>
      <c r="N42" s="264">
        <v>0</v>
      </c>
      <c r="O42" s="264">
        <f t="shared" si="2"/>
        <v>90.29</v>
      </c>
      <c r="P42" s="264">
        <f t="shared" si="3"/>
        <v>11.67</v>
      </c>
      <c r="Q42" s="264">
        <f t="shared" si="3"/>
        <v>78.62</v>
      </c>
      <c r="R42" s="264">
        <f t="shared" si="4"/>
        <v>634.0322580645161</v>
      </c>
      <c r="S42" s="265">
        <f t="shared" si="5"/>
        <v>0.12925019381991359</v>
      </c>
      <c r="T42" s="266" t="s">
        <v>73</v>
      </c>
      <c r="U42" s="266" t="s">
        <v>1013</v>
      </c>
      <c r="V42" s="266">
        <f t="shared" si="6"/>
        <v>1</v>
      </c>
      <c r="W42" s="267">
        <v>52871.010045612828</v>
      </c>
      <c r="X42" s="267">
        <v>16550.668287506553</v>
      </c>
      <c r="Y42" s="267">
        <v>36320.341758106275</v>
      </c>
      <c r="Z42" s="267">
        <f t="shared" si="7"/>
        <v>168.91696500195792</v>
      </c>
      <c r="AA42" s="268">
        <v>0</v>
      </c>
      <c r="AB42" s="268">
        <v>0</v>
      </c>
      <c r="AC42" s="268">
        <v>0</v>
      </c>
      <c r="AD42" s="268">
        <v>9539.2215385076579</v>
      </c>
      <c r="AE42" s="268">
        <v>8173.3672953194118</v>
      </c>
      <c r="AF42" s="268">
        <v>2680.7309782405778</v>
      </c>
      <c r="AG42" s="268">
        <v>1981.6158741988966</v>
      </c>
      <c r="AH42" s="268">
        <v>1459.9316691230724</v>
      </c>
      <c r="AI42" s="268">
        <v>22843.195137864921</v>
      </c>
      <c r="AJ42" s="268">
        <v>22991.765137864924</v>
      </c>
      <c r="AK42" s="268">
        <f t="shared" si="8"/>
        <v>-148.57000000000335</v>
      </c>
      <c r="AL42" s="268">
        <v>0</v>
      </c>
      <c r="AM42" s="268">
        <v>30266.959999999999</v>
      </c>
      <c r="AN42" s="268">
        <v>0</v>
      </c>
      <c r="AO42" s="268">
        <v>0</v>
      </c>
      <c r="AP42" s="268">
        <v>0</v>
      </c>
      <c r="AQ42" s="268">
        <v>0</v>
      </c>
      <c r="AR42" s="268">
        <v>0</v>
      </c>
      <c r="AS42" s="268">
        <v>0</v>
      </c>
      <c r="AT42" s="269">
        <v>2.1999999999999999E-2</v>
      </c>
      <c r="AU42" s="268">
        <f t="shared" si="9"/>
        <v>1981.6158741988966</v>
      </c>
    </row>
    <row r="43" spans="1:47" x14ac:dyDescent="0.25">
      <c r="A43" s="255" t="s">
        <v>70</v>
      </c>
      <c r="B43" s="255" t="s">
        <v>78</v>
      </c>
      <c r="C43" s="262">
        <v>845</v>
      </c>
      <c r="D43" s="262">
        <v>1989</v>
      </c>
      <c r="E43" s="262" t="str">
        <f t="shared" si="0"/>
        <v>0-5000</v>
      </c>
      <c r="F43" s="296" t="s">
        <v>1010</v>
      </c>
      <c r="G43" s="262">
        <v>1</v>
      </c>
      <c r="H43" s="262" t="s">
        <v>72</v>
      </c>
      <c r="I43" s="262" t="s">
        <v>1011</v>
      </c>
      <c r="J43" s="263">
        <v>195.34</v>
      </c>
      <c r="K43" s="263">
        <v>376.24</v>
      </c>
      <c r="L43" s="264">
        <f t="shared" si="1"/>
        <v>571.58000000000004</v>
      </c>
      <c r="M43" s="264">
        <v>0</v>
      </c>
      <c r="N43" s="264">
        <v>0</v>
      </c>
      <c r="O43" s="264">
        <f t="shared" si="2"/>
        <v>571.58000000000004</v>
      </c>
      <c r="P43" s="264">
        <f t="shared" si="3"/>
        <v>195.34</v>
      </c>
      <c r="Q43" s="264">
        <f t="shared" si="3"/>
        <v>376.24</v>
      </c>
      <c r="R43" s="264">
        <f t="shared" si="4"/>
        <v>445.25443786982248</v>
      </c>
      <c r="S43" s="265">
        <f t="shared" si="5"/>
        <v>0.34175443507470521</v>
      </c>
      <c r="T43" s="266" t="s">
        <v>73</v>
      </c>
      <c r="U43" s="266" t="s">
        <v>1013</v>
      </c>
      <c r="V43" s="266">
        <f t="shared" si="6"/>
        <v>2</v>
      </c>
      <c r="W43" s="267">
        <v>175920.49699489312</v>
      </c>
      <c r="X43" s="267">
        <v>80819.54546317966</v>
      </c>
      <c r="Y43" s="267">
        <v>95100.951531713479</v>
      </c>
      <c r="Z43" s="267">
        <f t="shared" si="7"/>
        <v>88.44670537702018</v>
      </c>
      <c r="AA43" s="268">
        <v>0</v>
      </c>
      <c r="AB43" s="268">
        <v>0</v>
      </c>
      <c r="AC43" s="268">
        <v>0</v>
      </c>
      <c r="AD43" s="268">
        <v>14237.567489940835</v>
      </c>
      <c r="AE43" s="268">
        <v>48955.434823721458</v>
      </c>
      <c r="AF43" s="268">
        <v>6745.3451893045394</v>
      </c>
      <c r="AG43" s="268">
        <v>4655.5594219107334</v>
      </c>
      <c r="AH43" s="268">
        <v>3405.4775566466801</v>
      </c>
      <c r="AI43" s="268">
        <v>92893.663403147046</v>
      </c>
      <c r="AJ43" s="268">
        <v>93468.133403147047</v>
      </c>
      <c r="AK43" s="268">
        <f t="shared" si="8"/>
        <v>-574.47000000000116</v>
      </c>
      <c r="AL43" s="268">
        <v>0</v>
      </c>
      <c r="AM43" s="268">
        <v>0</v>
      </c>
      <c r="AN43" s="268">
        <v>0</v>
      </c>
      <c r="AO43" s="268">
        <v>0</v>
      </c>
      <c r="AP43" s="268">
        <v>0</v>
      </c>
      <c r="AQ43" s="268">
        <v>0</v>
      </c>
      <c r="AR43" s="268">
        <v>0</v>
      </c>
      <c r="AS43" s="268">
        <v>3743.16608</v>
      </c>
      <c r="AT43" s="269">
        <v>2.1999999999999999E-2</v>
      </c>
      <c r="AU43" s="268">
        <f t="shared" si="9"/>
        <v>4655.5594219107334</v>
      </c>
    </row>
    <row r="44" spans="1:47" x14ac:dyDescent="0.25">
      <c r="A44" s="255" t="s">
        <v>70</v>
      </c>
      <c r="B44" s="255" t="s">
        <v>79</v>
      </c>
      <c r="C44" s="262">
        <v>520</v>
      </c>
      <c r="D44" s="262">
        <v>1150</v>
      </c>
      <c r="E44" s="262" t="str">
        <f t="shared" si="0"/>
        <v>0-5000</v>
      </c>
      <c r="F44" s="296" t="s">
        <v>1010</v>
      </c>
      <c r="G44" s="262">
        <v>1</v>
      </c>
      <c r="H44" s="262" t="s">
        <v>72</v>
      </c>
      <c r="I44" s="262" t="s">
        <v>1011</v>
      </c>
      <c r="J44" s="263">
        <v>52.645000000000003</v>
      </c>
      <c r="K44" s="263">
        <v>292.83999999999997</v>
      </c>
      <c r="L44" s="264">
        <f t="shared" si="1"/>
        <v>345.48499999999996</v>
      </c>
      <c r="M44" s="264">
        <v>0</v>
      </c>
      <c r="N44" s="264">
        <v>0</v>
      </c>
      <c r="O44" s="264">
        <f t="shared" si="2"/>
        <v>345.48499999999996</v>
      </c>
      <c r="P44" s="264">
        <f t="shared" si="3"/>
        <v>52.645000000000003</v>
      </c>
      <c r="Q44" s="264">
        <f t="shared" si="3"/>
        <v>292.83999999999997</v>
      </c>
      <c r="R44" s="264">
        <f t="shared" si="4"/>
        <v>563.15384615384619</v>
      </c>
      <c r="S44" s="265">
        <f t="shared" si="5"/>
        <v>0.15237998755372884</v>
      </c>
      <c r="T44" s="266" t="s">
        <v>73</v>
      </c>
      <c r="U44" s="266" t="s">
        <v>1013</v>
      </c>
      <c r="V44" s="266">
        <f t="shared" si="6"/>
        <v>1</v>
      </c>
      <c r="W44" s="267">
        <v>142228.6819384647</v>
      </c>
      <c r="X44" s="267">
        <v>48573.223244524714</v>
      </c>
      <c r="Y44" s="267">
        <v>93655.458693939989</v>
      </c>
      <c r="Z44" s="267">
        <f t="shared" si="7"/>
        <v>123.67711472909974</v>
      </c>
      <c r="AA44" s="268">
        <v>0</v>
      </c>
      <c r="AB44" s="268">
        <v>0</v>
      </c>
      <c r="AC44" s="268">
        <v>0</v>
      </c>
      <c r="AD44" s="268">
        <v>3794.7881477381584</v>
      </c>
      <c r="AE44" s="268">
        <v>35190.962923797473</v>
      </c>
      <c r="AF44" s="268">
        <v>3779.5951384062241</v>
      </c>
      <c r="AG44" s="268">
        <v>2518.2534009002889</v>
      </c>
      <c r="AH44" s="268">
        <v>1647.8268603983406</v>
      </c>
      <c r="AI44" s="268">
        <v>70153.5197398788</v>
      </c>
      <c r="AJ44" s="268">
        <v>70613.909739878785</v>
      </c>
      <c r="AK44" s="268">
        <f t="shared" si="8"/>
        <v>-460.38999999998487</v>
      </c>
      <c r="AL44" s="268">
        <v>3036.0329999999994</v>
      </c>
      <c r="AM44" s="268">
        <v>62780.1</v>
      </c>
      <c r="AN44" s="268">
        <v>0</v>
      </c>
      <c r="AO44" s="268">
        <v>0</v>
      </c>
      <c r="AP44" s="268">
        <v>0</v>
      </c>
      <c r="AQ44" s="268">
        <v>0</v>
      </c>
      <c r="AR44" s="268">
        <v>0</v>
      </c>
      <c r="AS44" s="268">
        <v>0</v>
      </c>
      <c r="AT44" s="269">
        <v>2.1999999999999999E-2</v>
      </c>
      <c r="AU44" s="268">
        <f t="shared" si="9"/>
        <v>2518.2534009002889</v>
      </c>
    </row>
    <row r="45" spans="1:47" x14ac:dyDescent="0.25">
      <c r="A45" s="255" t="s">
        <v>70</v>
      </c>
      <c r="B45" s="255" t="s">
        <v>80</v>
      </c>
      <c r="C45" s="262">
        <v>1040</v>
      </c>
      <c r="D45" s="262">
        <v>3126</v>
      </c>
      <c r="E45" s="262" t="str">
        <f t="shared" si="0"/>
        <v>0-5000</v>
      </c>
      <c r="F45" s="296" t="s">
        <v>1010</v>
      </c>
      <c r="G45" s="262">
        <v>1</v>
      </c>
      <c r="H45" s="262" t="s">
        <v>72</v>
      </c>
      <c r="I45" s="262" t="s">
        <v>1011</v>
      </c>
      <c r="J45" s="263">
        <v>334.17</v>
      </c>
      <c r="K45" s="263">
        <v>627.34</v>
      </c>
      <c r="L45" s="264">
        <f t="shared" si="1"/>
        <v>961.51</v>
      </c>
      <c r="M45" s="264">
        <v>0</v>
      </c>
      <c r="N45" s="264">
        <v>0</v>
      </c>
      <c r="O45" s="264">
        <f t="shared" si="2"/>
        <v>961.51</v>
      </c>
      <c r="P45" s="264">
        <f t="shared" si="3"/>
        <v>334.17</v>
      </c>
      <c r="Q45" s="264">
        <f t="shared" si="3"/>
        <v>627.34</v>
      </c>
      <c r="R45" s="264">
        <f t="shared" si="4"/>
        <v>603.21153846153845</v>
      </c>
      <c r="S45" s="265">
        <f t="shared" si="5"/>
        <v>0.34754708739378687</v>
      </c>
      <c r="T45" s="266" t="s">
        <v>73</v>
      </c>
      <c r="U45" s="266" t="s">
        <v>1013</v>
      </c>
      <c r="V45" s="266">
        <f t="shared" si="6"/>
        <v>2</v>
      </c>
      <c r="W45" s="267">
        <v>333445.48820413341</v>
      </c>
      <c r="X45" s="267">
        <v>214811.61496572779</v>
      </c>
      <c r="Y45" s="267">
        <v>118633.87323840562</v>
      </c>
      <c r="Z45" s="267">
        <f t="shared" si="7"/>
        <v>106.66842233017704</v>
      </c>
      <c r="AA45" s="268">
        <v>0</v>
      </c>
      <c r="AB45" s="268">
        <v>70635.274892222937</v>
      </c>
      <c r="AC45" s="268">
        <v>0</v>
      </c>
      <c r="AD45" s="268">
        <v>20776.138538938714</v>
      </c>
      <c r="AE45" s="268">
        <v>77315.296614693929</v>
      </c>
      <c r="AF45" s="268">
        <v>12564.251962496026</v>
      </c>
      <c r="AG45" s="268">
        <v>8833.2657303098949</v>
      </c>
      <c r="AH45" s="268">
        <v>19295.272271873262</v>
      </c>
      <c r="AI45" s="268">
        <v>278032.17915825063</v>
      </c>
      <c r="AJ45" s="268">
        <v>280922.24915825058</v>
      </c>
      <c r="AK45" s="268">
        <f t="shared" si="8"/>
        <v>-2890.0699999999488</v>
      </c>
      <c r="AL45" s="268">
        <v>0</v>
      </c>
      <c r="AM45" s="268">
        <v>0</v>
      </c>
      <c r="AN45" s="268">
        <v>0</v>
      </c>
      <c r="AO45" s="268">
        <v>2140.3244800000002</v>
      </c>
      <c r="AP45" s="268">
        <v>0</v>
      </c>
      <c r="AQ45" s="268">
        <v>0</v>
      </c>
      <c r="AR45" s="268">
        <v>0</v>
      </c>
      <c r="AS45" s="268">
        <v>17266.396229494618</v>
      </c>
      <c r="AT45" s="269">
        <v>2.5509999999999998E-2</v>
      </c>
      <c r="AU45" s="268">
        <f t="shared" si="9"/>
        <v>8833.2657303098949</v>
      </c>
    </row>
    <row r="46" spans="1:47" x14ac:dyDescent="0.25">
      <c r="A46" s="255" t="s">
        <v>70</v>
      </c>
      <c r="B46" s="255" t="s">
        <v>81</v>
      </c>
      <c r="C46" s="262">
        <v>1134</v>
      </c>
      <c r="D46" s="262">
        <v>3486</v>
      </c>
      <c r="E46" s="262" t="str">
        <f t="shared" si="0"/>
        <v>0-5000</v>
      </c>
      <c r="F46" s="296" t="s">
        <v>1010</v>
      </c>
      <c r="G46" s="262">
        <v>1</v>
      </c>
      <c r="H46" s="262" t="s">
        <v>72</v>
      </c>
      <c r="I46" s="262" t="s">
        <v>1011</v>
      </c>
      <c r="J46" s="263">
        <v>304.03800000000001</v>
      </c>
      <c r="K46" s="263">
        <v>641.49</v>
      </c>
      <c r="L46" s="264">
        <f t="shared" si="1"/>
        <v>945.52800000000002</v>
      </c>
      <c r="M46" s="264">
        <v>0</v>
      </c>
      <c r="N46" s="264">
        <v>0</v>
      </c>
      <c r="O46" s="264">
        <f t="shared" si="2"/>
        <v>945.52800000000002</v>
      </c>
      <c r="P46" s="264">
        <f t="shared" si="3"/>
        <v>304.03800000000001</v>
      </c>
      <c r="Q46" s="264">
        <f t="shared" si="3"/>
        <v>641.49</v>
      </c>
      <c r="R46" s="264">
        <f t="shared" si="4"/>
        <v>565.68783068783068</v>
      </c>
      <c r="S46" s="265">
        <f t="shared" si="5"/>
        <v>0.32155367159936038</v>
      </c>
      <c r="T46" s="266" t="s">
        <v>73</v>
      </c>
      <c r="U46" s="266" t="s">
        <v>1013</v>
      </c>
      <c r="V46" s="266">
        <f t="shared" si="6"/>
        <v>2</v>
      </c>
      <c r="W46" s="267">
        <v>436849.84226241894</v>
      </c>
      <c r="X46" s="267">
        <v>161706.56156472812</v>
      </c>
      <c r="Y46" s="267">
        <v>275143.28069769085</v>
      </c>
      <c r="Z46" s="267">
        <f t="shared" si="7"/>
        <v>125.31550265703355</v>
      </c>
      <c r="AA46" s="268">
        <v>0</v>
      </c>
      <c r="AB46" s="268">
        <v>0</v>
      </c>
      <c r="AC46" s="268">
        <v>0</v>
      </c>
      <c r="AD46" s="268">
        <v>36405.67136445221</v>
      </c>
      <c r="AE46" s="268">
        <v>92976.223069613086</v>
      </c>
      <c r="AF46" s="268">
        <v>13942.013702535325</v>
      </c>
      <c r="AG46" s="268">
        <v>9718.2406940410838</v>
      </c>
      <c r="AH46" s="268">
        <v>6922.9835087234687</v>
      </c>
      <c r="AI46" s="268">
        <v>194214.47623818164</v>
      </c>
      <c r="AJ46" s="268">
        <v>195539.08623818163</v>
      </c>
      <c r="AK46" s="268">
        <f t="shared" si="8"/>
        <v>-1324.609999999986</v>
      </c>
      <c r="AL46" s="268">
        <v>16516.014080000001</v>
      </c>
      <c r="AM46" s="268">
        <v>79276.891520000005</v>
      </c>
      <c r="AN46" s="268">
        <v>0</v>
      </c>
      <c r="AO46" s="268">
        <v>49547.520000000004</v>
      </c>
      <c r="AP46" s="268">
        <v>0</v>
      </c>
      <c r="AQ46" s="268">
        <v>0</v>
      </c>
      <c r="AR46" s="268">
        <v>0</v>
      </c>
      <c r="AS46" s="268">
        <v>0</v>
      </c>
      <c r="AT46" s="269">
        <v>2.351E-2</v>
      </c>
      <c r="AU46" s="268">
        <f t="shared" si="9"/>
        <v>9718.2406940410838</v>
      </c>
    </row>
    <row r="47" spans="1:47" x14ac:dyDescent="0.25">
      <c r="A47" s="255" t="s">
        <v>70</v>
      </c>
      <c r="B47" s="255" t="s">
        <v>82</v>
      </c>
      <c r="C47" s="262">
        <v>2190</v>
      </c>
      <c r="D47" s="262">
        <v>3936</v>
      </c>
      <c r="E47" s="262" t="str">
        <f t="shared" si="0"/>
        <v>0-5000</v>
      </c>
      <c r="F47" s="296" t="s">
        <v>1010</v>
      </c>
      <c r="G47" s="262">
        <v>1</v>
      </c>
      <c r="H47" s="262" t="s">
        <v>72</v>
      </c>
      <c r="I47" s="262" t="s">
        <v>1011</v>
      </c>
      <c r="J47" s="263">
        <v>616.08799999999997</v>
      </c>
      <c r="K47" s="263">
        <v>475.92</v>
      </c>
      <c r="L47" s="264">
        <f t="shared" si="1"/>
        <v>1092.008</v>
      </c>
      <c r="M47" s="264">
        <v>0</v>
      </c>
      <c r="N47" s="264">
        <v>0</v>
      </c>
      <c r="O47" s="264">
        <f t="shared" si="2"/>
        <v>1092.008</v>
      </c>
      <c r="P47" s="264">
        <f t="shared" si="3"/>
        <v>616.08799999999997</v>
      </c>
      <c r="Q47" s="264">
        <f t="shared" si="3"/>
        <v>475.92</v>
      </c>
      <c r="R47" s="264">
        <f t="shared" si="4"/>
        <v>217.31506849315068</v>
      </c>
      <c r="S47" s="265">
        <f t="shared" si="5"/>
        <v>0.56417901700353834</v>
      </c>
      <c r="T47" s="266" t="s">
        <v>73</v>
      </c>
      <c r="U47" s="266" t="s">
        <v>1012</v>
      </c>
      <c r="V47" s="266">
        <f t="shared" si="6"/>
        <v>5</v>
      </c>
      <c r="W47" s="267">
        <v>326455.07026254688</v>
      </c>
      <c r="X47" s="267">
        <v>242187.58663365524</v>
      </c>
      <c r="Y47" s="267">
        <v>84267.483628891641</v>
      </c>
      <c r="Z47" s="267">
        <f t="shared" si="7"/>
        <v>82.940820696785281</v>
      </c>
      <c r="AA47" s="268">
        <v>0</v>
      </c>
      <c r="AB47" s="268">
        <v>54180.469749242831</v>
      </c>
      <c r="AC47" s="268">
        <v>0</v>
      </c>
      <c r="AD47" s="268">
        <v>94600.591117465534</v>
      </c>
      <c r="AE47" s="268">
        <v>94528.679763868393</v>
      </c>
      <c r="AF47" s="268">
        <v>33624.727809729782</v>
      </c>
      <c r="AG47" s="268">
        <v>24948.712661415921</v>
      </c>
      <c r="AH47" s="268">
        <v>29617.850987035788</v>
      </c>
      <c r="AI47" s="268">
        <v>300255.78880512458</v>
      </c>
      <c r="AJ47" s="268">
        <v>302816.38880512456</v>
      </c>
      <c r="AK47" s="268">
        <f t="shared" si="8"/>
        <v>-2560.5999999999767</v>
      </c>
      <c r="AL47" s="268">
        <v>9751.0368000000017</v>
      </c>
      <c r="AM47" s="268">
        <v>0</v>
      </c>
      <c r="AN47" s="268">
        <v>0</v>
      </c>
      <c r="AO47" s="268">
        <v>0</v>
      </c>
      <c r="AP47" s="268">
        <v>0</v>
      </c>
      <c r="AQ47" s="268">
        <v>0</v>
      </c>
      <c r="AR47" s="268">
        <v>0</v>
      </c>
      <c r="AS47" s="268">
        <v>11315.2</v>
      </c>
      <c r="AT47" s="269">
        <v>2.5999999999999999E-2</v>
      </c>
      <c r="AU47" s="268">
        <f t="shared" si="9"/>
        <v>24948.712661415921</v>
      </c>
    </row>
    <row r="48" spans="1:47" x14ac:dyDescent="0.25">
      <c r="A48" s="255" t="s">
        <v>70</v>
      </c>
      <c r="B48" s="255" t="s">
        <v>83</v>
      </c>
      <c r="C48" s="262">
        <v>3950</v>
      </c>
      <c r="D48" s="262">
        <v>6582</v>
      </c>
      <c r="E48" s="262" t="str">
        <f t="shared" si="0"/>
        <v>0-5000</v>
      </c>
      <c r="F48" s="296" t="s">
        <v>1010</v>
      </c>
      <c r="G48" s="262">
        <v>1</v>
      </c>
      <c r="H48" s="262" t="s">
        <v>72</v>
      </c>
      <c r="I48" s="262" t="s">
        <v>1011</v>
      </c>
      <c r="J48" s="263">
        <v>1438.623</v>
      </c>
      <c r="K48" s="263">
        <v>731.27499999999998</v>
      </c>
      <c r="L48" s="264">
        <f t="shared" si="1"/>
        <v>2169.8980000000001</v>
      </c>
      <c r="M48" s="264">
        <v>25</v>
      </c>
      <c r="N48" s="264">
        <v>0</v>
      </c>
      <c r="O48" s="264">
        <f t="shared" si="2"/>
        <v>2144.8980000000001</v>
      </c>
      <c r="P48" s="264">
        <f t="shared" si="3"/>
        <v>1413.623</v>
      </c>
      <c r="Q48" s="264">
        <f t="shared" si="3"/>
        <v>731.27499999999998</v>
      </c>
      <c r="R48" s="264">
        <f t="shared" si="4"/>
        <v>185.13291139240508</v>
      </c>
      <c r="S48" s="265">
        <f t="shared" si="5"/>
        <v>0.66299107146971881</v>
      </c>
      <c r="T48" s="266" t="s">
        <v>73</v>
      </c>
      <c r="U48" s="266" t="s">
        <v>1014</v>
      </c>
      <c r="V48" s="266">
        <f t="shared" si="6"/>
        <v>6</v>
      </c>
      <c r="W48" s="267">
        <v>686619.49587235553</v>
      </c>
      <c r="X48" s="267">
        <v>503955.4725576014</v>
      </c>
      <c r="Y48" s="267">
        <v>182664.02331475416</v>
      </c>
      <c r="Z48" s="267">
        <f t="shared" si="7"/>
        <v>104.3177599319896</v>
      </c>
      <c r="AA48" s="268">
        <v>20895.971308722983</v>
      </c>
      <c r="AB48" s="268">
        <v>82735.276863626059</v>
      </c>
      <c r="AC48" s="268">
        <v>0</v>
      </c>
      <c r="AD48" s="268">
        <v>223839.06147041867</v>
      </c>
      <c r="AE48" s="268">
        <v>196905.87033771529</v>
      </c>
      <c r="AF48" s="268">
        <v>70451.190630112673</v>
      </c>
      <c r="AG48" s="268">
        <v>52286.455994739503</v>
      </c>
      <c r="AH48" s="268">
        <v>56829.729123919751</v>
      </c>
      <c r="AI48" s="268">
        <v>586921.26668683649</v>
      </c>
      <c r="AJ48" s="268">
        <v>591140.67668683641</v>
      </c>
      <c r="AK48" s="268">
        <f t="shared" si="8"/>
        <v>-4219.4099999999162</v>
      </c>
      <c r="AL48" s="268">
        <v>18362.585694426234</v>
      </c>
      <c r="AM48" s="268">
        <v>0</v>
      </c>
      <c r="AN48" s="268">
        <v>0</v>
      </c>
      <c r="AO48" s="268">
        <v>0</v>
      </c>
      <c r="AP48" s="268">
        <v>0</v>
      </c>
      <c r="AQ48" s="268">
        <v>0</v>
      </c>
      <c r="AR48" s="268">
        <v>0</v>
      </c>
      <c r="AS48" s="268">
        <v>45737</v>
      </c>
      <c r="AT48" s="269">
        <v>5.7136734505668627E-2</v>
      </c>
      <c r="AU48" s="268">
        <f t="shared" si="9"/>
        <v>52286.455994739503</v>
      </c>
    </row>
    <row r="49" spans="1:47" x14ac:dyDescent="0.25">
      <c r="A49" s="255" t="s">
        <v>70</v>
      </c>
      <c r="B49" s="255" t="s">
        <v>84</v>
      </c>
      <c r="C49" s="262">
        <v>862</v>
      </c>
      <c r="D49" s="262">
        <v>1983</v>
      </c>
      <c r="E49" s="262" t="str">
        <f t="shared" si="0"/>
        <v>0-5000</v>
      </c>
      <c r="F49" s="296" t="s">
        <v>1010</v>
      </c>
      <c r="G49" s="262">
        <v>1</v>
      </c>
      <c r="H49" s="262" t="s">
        <v>72</v>
      </c>
      <c r="I49" s="262" t="s">
        <v>1011</v>
      </c>
      <c r="J49" s="263">
        <v>233.42699999999999</v>
      </c>
      <c r="K49" s="263">
        <v>397.61500000000001</v>
      </c>
      <c r="L49" s="264">
        <f t="shared" si="1"/>
        <v>631.04200000000003</v>
      </c>
      <c r="M49" s="264">
        <v>0</v>
      </c>
      <c r="N49" s="264">
        <v>0</v>
      </c>
      <c r="O49" s="264">
        <f t="shared" si="2"/>
        <v>631.04200000000003</v>
      </c>
      <c r="P49" s="264">
        <f t="shared" si="3"/>
        <v>233.42699999999999</v>
      </c>
      <c r="Q49" s="264">
        <f t="shared" si="3"/>
        <v>397.61500000000001</v>
      </c>
      <c r="R49" s="264">
        <f t="shared" si="4"/>
        <v>461.27030162412996</v>
      </c>
      <c r="S49" s="265">
        <f t="shared" si="5"/>
        <v>0.36990723279908466</v>
      </c>
      <c r="T49" s="266" t="s">
        <v>73</v>
      </c>
      <c r="U49" s="266" t="s">
        <v>1013</v>
      </c>
      <c r="V49" s="266">
        <f t="shared" si="6"/>
        <v>2</v>
      </c>
      <c r="W49" s="267">
        <v>226610.52354189669</v>
      </c>
      <c r="X49" s="267">
        <v>165688.11912681031</v>
      </c>
      <c r="Y49" s="267">
        <v>60922.404415086377</v>
      </c>
      <c r="Z49" s="267">
        <f t="shared" si="7"/>
        <v>114.2766129812893</v>
      </c>
      <c r="AA49" s="268">
        <v>0</v>
      </c>
      <c r="AB49" s="268">
        <v>45604.747863439799</v>
      </c>
      <c r="AC49" s="268">
        <v>0</v>
      </c>
      <c r="AD49" s="268">
        <v>37515.744432190164</v>
      </c>
      <c r="AE49" s="268">
        <v>58052.965953179846</v>
      </c>
      <c r="AF49" s="268">
        <v>13411.046545748566</v>
      </c>
      <c r="AG49" s="268">
        <v>9713.6399832310635</v>
      </c>
      <c r="AH49" s="268">
        <v>15438.339647458772</v>
      </c>
      <c r="AI49" s="268">
        <v>214361.24072765681</v>
      </c>
      <c r="AJ49" s="268">
        <v>216016.50072765682</v>
      </c>
      <c r="AK49" s="268">
        <f t="shared" si="8"/>
        <v>-1655.2600000000093</v>
      </c>
      <c r="AL49" s="268">
        <v>0</v>
      </c>
      <c r="AM49" s="268">
        <v>0</v>
      </c>
      <c r="AN49" s="268">
        <v>0</v>
      </c>
      <c r="AO49" s="268">
        <v>768.07360000000006</v>
      </c>
      <c r="AP49" s="268">
        <v>0</v>
      </c>
      <c r="AQ49" s="268">
        <v>0</v>
      </c>
      <c r="AR49" s="268">
        <v>0</v>
      </c>
      <c r="AS49" s="268">
        <v>4778.4002560000008</v>
      </c>
      <c r="AT49" s="269">
        <v>2.5509999999999998E-2</v>
      </c>
      <c r="AU49" s="268">
        <f t="shared" si="9"/>
        <v>9713.6399832310635</v>
      </c>
    </row>
    <row r="50" spans="1:47" x14ac:dyDescent="0.25">
      <c r="A50" s="255" t="s">
        <v>70</v>
      </c>
      <c r="B50" s="255" t="s">
        <v>85</v>
      </c>
      <c r="C50" s="262">
        <v>431</v>
      </c>
      <c r="D50" s="262">
        <v>1666</v>
      </c>
      <c r="E50" s="262" t="str">
        <f t="shared" si="0"/>
        <v>0-5000</v>
      </c>
      <c r="F50" s="296" t="s">
        <v>1010</v>
      </c>
      <c r="G50" s="262">
        <v>1</v>
      </c>
      <c r="H50" s="262" t="s">
        <v>72</v>
      </c>
      <c r="I50" s="262" t="s">
        <v>1011</v>
      </c>
      <c r="J50" s="263">
        <v>126.89400000000001</v>
      </c>
      <c r="K50" s="263">
        <v>233.39</v>
      </c>
      <c r="L50" s="264">
        <f t="shared" si="1"/>
        <v>360.28399999999999</v>
      </c>
      <c r="M50" s="264">
        <v>0</v>
      </c>
      <c r="N50" s="264">
        <v>0</v>
      </c>
      <c r="O50" s="264">
        <f t="shared" si="2"/>
        <v>360.28399999999999</v>
      </c>
      <c r="P50" s="264">
        <f t="shared" si="3"/>
        <v>126.89400000000001</v>
      </c>
      <c r="Q50" s="264">
        <f t="shared" si="3"/>
        <v>233.39</v>
      </c>
      <c r="R50" s="264">
        <f t="shared" si="4"/>
        <v>541.50812064965203</v>
      </c>
      <c r="S50" s="265">
        <f t="shared" si="5"/>
        <v>0.35220548234170823</v>
      </c>
      <c r="T50" s="266" t="s">
        <v>73</v>
      </c>
      <c r="U50" s="266" t="s">
        <v>1013</v>
      </c>
      <c r="V50" s="266">
        <f t="shared" si="6"/>
        <v>2</v>
      </c>
      <c r="W50" s="267">
        <v>123951.59429086096</v>
      </c>
      <c r="X50" s="267">
        <v>43180.349972095981</v>
      </c>
      <c r="Y50" s="267">
        <v>80771.244318764977</v>
      </c>
      <c r="Z50" s="267">
        <f t="shared" si="7"/>
        <v>74.400716861261074</v>
      </c>
      <c r="AA50" s="268">
        <v>0</v>
      </c>
      <c r="AB50" s="268">
        <v>0</v>
      </c>
      <c r="AC50" s="268">
        <v>0</v>
      </c>
      <c r="AD50" s="268">
        <v>10559.976232127197</v>
      </c>
      <c r="AE50" s="268">
        <v>37539.883133459341</v>
      </c>
      <c r="AF50" s="268">
        <v>6273.5989167752723</v>
      </c>
      <c r="AG50" s="268">
        <v>4423.0453396478415</v>
      </c>
      <c r="AH50" s="268">
        <v>3649.9815282183972</v>
      </c>
      <c r="AI50" s="268">
        <v>60300.581251021897</v>
      </c>
      <c r="AJ50" s="268">
        <v>60638.321251021887</v>
      </c>
      <c r="AK50" s="268">
        <f t="shared" si="8"/>
        <v>-337.73999999999069</v>
      </c>
      <c r="AL50" s="268">
        <v>17284.837192622996</v>
      </c>
      <c r="AM50" s="268">
        <v>25927.255788934493</v>
      </c>
      <c r="AN50" s="268">
        <v>0</v>
      </c>
      <c r="AO50" s="268">
        <v>14404.030993852497</v>
      </c>
      <c r="AP50" s="268">
        <v>0</v>
      </c>
      <c r="AQ50" s="268">
        <v>0</v>
      </c>
      <c r="AR50" s="268">
        <v>0</v>
      </c>
      <c r="AS50" s="268">
        <v>0</v>
      </c>
      <c r="AT50" s="269">
        <v>2.5509999999999998E-2</v>
      </c>
      <c r="AU50" s="268">
        <f t="shared" si="9"/>
        <v>4423.0453396478415</v>
      </c>
    </row>
    <row r="51" spans="1:47" x14ac:dyDescent="0.25">
      <c r="A51" s="255" t="s">
        <v>70</v>
      </c>
      <c r="B51" s="255" t="s">
        <v>86</v>
      </c>
      <c r="C51" s="262">
        <v>2181</v>
      </c>
      <c r="D51" s="262">
        <v>5102</v>
      </c>
      <c r="E51" s="262" t="str">
        <f t="shared" si="0"/>
        <v>0-5000</v>
      </c>
      <c r="F51" s="296" t="s">
        <v>1010</v>
      </c>
      <c r="G51" s="262">
        <v>1</v>
      </c>
      <c r="H51" s="262" t="s">
        <v>72</v>
      </c>
      <c r="I51" s="262" t="s">
        <v>1011</v>
      </c>
      <c r="J51" s="263">
        <v>1198.72</v>
      </c>
      <c r="K51" s="263">
        <v>519.02700000000004</v>
      </c>
      <c r="L51" s="264">
        <f t="shared" si="1"/>
        <v>1717.7470000000001</v>
      </c>
      <c r="M51" s="264">
        <v>0</v>
      </c>
      <c r="N51" s="264">
        <v>0</v>
      </c>
      <c r="O51" s="264">
        <f t="shared" si="2"/>
        <v>1717.7470000000001</v>
      </c>
      <c r="P51" s="264">
        <f t="shared" si="3"/>
        <v>1198.72</v>
      </c>
      <c r="Q51" s="264">
        <f t="shared" si="3"/>
        <v>519.02700000000004</v>
      </c>
      <c r="R51" s="264">
        <f t="shared" si="4"/>
        <v>237.97661623108669</v>
      </c>
      <c r="S51" s="265">
        <f t="shared" si="5"/>
        <v>0.69784432748245229</v>
      </c>
      <c r="T51" s="266" t="s">
        <v>73</v>
      </c>
      <c r="U51" s="266" t="s">
        <v>1013</v>
      </c>
      <c r="V51" s="266">
        <f t="shared" si="6"/>
        <v>6</v>
      </c>
      <c r="W51" s="267">
        <v>429913.74079096317</v>
      </c>
      <c r="X51" s="267">
        <v>344996.75364029518</v>
      </c>
      <c r="Y51" s="267">
        <v>84916.987150667992</v>
      </c>
      <c r="Z51" s="267">
        <f t="shared" si="7"/>
        <v>84.263767305167221</v>
      </c>
      <c r="AA51" s="268">
        <v>9702.9327892287656</v>
      </c>
      <c r="AB51" s="268">
        <v>51439.780782816808</v>
      </c>
      <c r="AC51" s="268">
        <v>0</v>
      </c>
      <c r="AD51" s="268">
        <v>168818.69845758221</v>
      </c>
      <c r="AE51" s="268">
        <v>145904.76938029428</v>
      </c>
      <c r="AF51" s="268">
        <v>53257.617361453056</v>
      </c>
      <c r="AG51" s="268">
        <v>34489.810856413438</v>
      </c>
      <c r="AH51" s="268">
        <v>41034.316903955121</v>
      </c>
      <c r="AI51" s="268">
        <v>423045.22548859398</v>
      </c>
      <c r="AJ51" s="268">
        <v>426205.34548859397</v>
      </c>
      <c r="AK51" s="268">
        <f t="shared" si="8"/>
        <v>-3160.1199999999953</v>
      </c>
      <c r="AL51" s="268">
        <v>5281.9440640000003</v>
      </c>
      <c r="AM51" s="268">
        <v>0</v>
      </c>
      <c r="AN51" s="268">
        <v>0</v>
      </c>
      <c r="AO51" s="268">
        <v>3758.9420800000003</v>
      </c>
      <c r="AP51" s="268">
        <v>0</v>
      </c>
      <c r="AQ51" s="268">
        <v>0</v>
      </c>
      <c r="AR51" s="268">
        <v>0</v>
      </c>
      <c r="AS51" s="268">
        <v>24383.829504000001</v>
      </c>
      <c r="AT51" s="269">
        <v>2.5999999999999999E-2</v>
      </c>
      <c r="AU51" s="268">
        <f t="shared" si="9"/>
        <v>34489.810856413438</v>
      </c>
    </row>
    <row r="52" spans="1:47" x14ac:dyDescent="0.25">
      <c r="A52" s="255" t="s">
        <v>70</v>
      </c>
      <c r="B52" s="255" t="s">
        <v>87</v>
      </c>
      <c r="C52" s="262">
        <v>580</v>
      </c>
      <c r="D52" s="262">
        <v>1423</v>
      </c>
      <c r="E52" s="262" t="str">
        <f t="shared" si="0"/>
        <v>0-5000</v>
      </c>
      <c r="F52" s="296" t="s">
        <v>1010</v>
      </c>
      <c r="G52" s="262">
        <v>1</v>
      </c>
      <c r="H52" s="262" t="s">
        <v>72</v>
      </c>
      <c r="I52" s="262" t="s">
        <v>1011</v>
      </c>
      <c r="J52" s="263">
        <v>236.946</v>
      </c>
      <c r="K52" s="263">
        <v>235.52</v>
      </c>
      <c r="L52" s="264">
        <f t="shared" si="1"/>
        <v>472.46600000000001</v>
      </c>
      <c r="M52" s="264">
        <v>0</v>
      </c>
      <c r="N52" s="264">
        <v>0</v>
      </c>
      <c r="O52" s="264">
        <f t="shared" si="2"/>
        <v>472.46600000000001</v>
      </c>
      <c r="P52" s="264">
        <f t="shared" si="3"/>
        <v>236.946</v>
      </c>
      <c r="Q52" s="264">
        <f t="shared" si="3"/>
        <v>235.52</v>
      </c>
      <c r="R52" s="264">
        <f t="shared" si="4"/>
        <v>406.06896551724139</v>
      </c>
      <c r="S52" s="265">
        <f t="shared" si="5"/>
        <v>0.50150910330055498</v>
      </c>
      <c r="T52" s="266" t="s">
        <v>73</v>
      </c>
      <c r="U52" s="266" t="s">
        <v>1013</v>
      </c>
      <c r="V52" s="266">
        <f t="shared" si="6"/>
        <v>4</v>
      </c>
      <c r="W52" s="267">
        <v>101844.09391712313</v>
      </c>
      <c r="X52" s="267">
        <v>77211.697156214621</v>
      </c>
      <c r="Y52" s="267">
        <v>24632.396760908505</v>
      </c>
      <c r="Z52" s="267">
        <f t="shared" si="7"/>
        <v>71.56998869790803</v>
      </c>
      <c r="AA52" s="268">
        <v>0</v>
      </c>
      <c r="AB52" s="268">
        <v>18087.928798694589</v>
      </c>
      <c r="AC52" s="268">
        <v>0</v>
      </c>
      <c r="AD52" s="268">
        <v>20450.445858278592</v>
      </c>
      <c r="AE52" s="268">
        <v>34617.359707677846</v>
      </c>
      <c r="AF52" s="268">
        <v>6955.9072329776172</v>
      </c>
      <c r="AG52" s="268">
        <v>4985.6803465698304</v>
      </c>
      <c r="AH52" s="268">
        <v>7185.963573768222</v>
      </c>
      <c r="AI52" s="268">
        <v>101826.99924075109</v>
      </c>
      <c r="AJ52" s="268">
        <v>102643.16924075107</v>
      </c>
      <c r="AK52" s="268">
        <f t="shared" si="8"/>
        <v>-816.1699999999837</v>
      </c>
      <c r="AL52" s="268">
        <v>0</v>
      </c>
      <c r="AM52" s="268">
        <v>0</v>
      </c>
      <c r="AN52" s="268">
        <v>0</v>
      </c>
      <c r="AO52" s="268">
        <v>2873.6582400000002</v>
      </c>
      <c r="AP52" s="268">
        <v>0</v>
      </c>
      <c r="AQ52" s="268">
        <v>0</v>
      </c>
      <c r="AR52" s="268">
        <v>0</v>
      </c>
      <c r="AS52" s="268">
        <v>797.28640000000019</v>
      </c>
      <c r="AT52" s="269">
        <v>2.1999999999999999E-2</v>
      </c>
      <c r="AU52" s="268">
        <f t="shared" si="9"/>
        <v>4985.6803465698304</v>
      </c>
    </row>
    <row r="53" spans="1:47" x14ac:dyDescent="0.25">
      <c r="A53" s="255" t="s">
        <v>70</v>
      </c>
      <c r="B53" s="255" t="s">
        <v>88</v>
      </c>
      <c r="C53" s="262">
        <v>4685</v>
      </c>
      <c r="D53" s="262">
        <v>8386</v>
      </c>
      <c r="E53" s="262" t="str">
        <f t="shared" si="0"/>
        <v>0-5000</v>
      </c>
      <c r="F53" s="296" t="s">
        <v>1010</v>
      </c>
      <c r="G53" s="262">
        <v>1</v>
      </c>
      <c r="H53" s="262" t="s">
        <v>72</v>
      </c>
      <c r="I53" s="262" t="s">
        <v>1011</v>
      </c>
      <c r="J53" s="263">
        <v>2003.663</v>
      </c>
      <c r="K53" s="263">
        <v>907.44</v>
      </c>
      <c r="L53" s="264">
        <f t="shared" si="1"/>
        <v>2911.1030000000001</v>
      </c>
      <c r="M53" s="264">
        <v>125.715</v>
      </c>
      <c r="N53" s="264">
        <v>0</v>
      </c>
      <c r="O53" s="264">
        <f t="shared" si="2"/>
        <v>2785.3879999999999</v>
      </c>
      <c r="P53" s="264">
        <f t="shared" si="3"/>
        <v>1877.9480000000001</v>
      </c>
      <c r="Q53" s="264">
        <f t="shared" si="3"/>
        <v>907.44</v>
      </c>
      <c r="R53" s="264">
        <f t="shared" si="4"/>
        <v>193.69050160085379</v>
      </c>
      <c r="S53" s="265">
        <f t="shared" si="5"/>
        <v>0.6882831009414645</v>
      </c>
      <c r="T53" s="266" t="s">
        <v>73</v>
      </c>
      <c r="U53" s="266" t="s">
        <v>1012</v>
      </c>
      <c r="V53" s="266">
        <f t="shared" si="6"/>
        <v>6</v>
      </c>
      <c r="W53" s="267">
        <v>769822.98416911275</v>
      </c>
      <c r="X53" s="267">
        <v>649894.73496929579</v>
      </c>
      <c r="Y53" s="267">
        <v>119928.24919981697</v>
      </c>
      <c r="Z53" s="267">
        <f t="shared" si="7"/>
        <v>91.798591005141034</v>
      </c>
      <c r="AA53" s="268">
        <v>19341.123447262868</v>
      </c>
      <c r="AB53" s="268">
        <v>107799.07281661952</v>
      </c>
      <c r="AC53" s="268">
        <v>0</v>
      </c>
      <c r="AD53" s="268">
        <v>303232.10719999258</v>
      </c>
      <c r="AE53" s="268">
        <v>269762.86717379134</v>
      </c>
      <c r="AF53" s="268">
        <v>101034.82679415769</v>
      </c>
      <c r="AG53" s="268">
        <v>65457.793705680364</v>
      </c>
      <c r="AH53" s="268">
        <v>79663.111093895859</v>
      </c>
      <c r="AI53" s="268">
        <v>788240.87681038468</v>
      </c>
      <c r="AJ53" s="268">
        <v>795167.01681038481</v>
      </c>
      <c r="AK53" s="268">
        <f t="shared" si="8"/>
        <v>-6926.1400000001304</v>
      </c>
      <c r="AL53" s="268">
        <v>15470.935680000002</v>
      </c>
      <c r="AM53" s="268">
        <v>0</v>
      </c>
      <c r="AN53" s="268">
        <v>0</v>
      </c>
      <c r="AO53" s="268">
        <v>0</v>
      </c>
      <c r="AP53" s="268">
        <v>0</v>
      </c>
      <c r="AQ53" s="268">
        <v>0</v>
      </c>
      <c r="AR53" s="268">
        <v>0</v>
      </c>
      <c r="AS53" s="268">
        <v>2656.201679117934</v>
      </c>
      <c r="AT53" s="269">
        <v>3.3598970840061061E-2</v>
      </c>
      <c r="AU53" s="268">
        <f t="shared" si="9"/>
        <v>65457.793705680364</v>
      </c>
    </row>
    <row r="54" spans="1:47" x14ac:dyDescent="0.25">
      <c r="A54" s="255" t="s">
        <v>70</v>
      </c>
      <c r="B54" s="255" t="s">
        <v>89</v>
      </c>
      <c r="C54" s="262">
        <v>7143</v>
      </c>
      <c r="D54" s="262">
        <v>16382</v>
      </c>
      <c r="E54" s="262" t="str">
        <f t="shared" si="0"/>
        <v>5000-20000</v>
      </c>
      <c r="F54" s="296" t="s">
        <v>1010</v>
      </c>
      <c r="G54" s="262">
        <v>1</v>
      </c>
      <c r="H54" s="262" t="s">
        <v>72</v>
      </c>
      <c r="I54" s="262" t="s">
        <v>1011</v>
      </c>
      <c r="J54" s="263">
        <v>4222.5569999999998</v>
      </c>
      <c r="K54" s="263">
        <v>1397.598</v>
      </c>
      <c r="L54" s="264">
        <f t="shared" si="1"/>
        <v>5620.1549999999997</v>
      </c>
      <c r="M54" s="264">
        <v>76.180000000000007</v>
      </c>
      <c r="N54" s="264">
        <v>0</v>
      </c>
      <c r="O54" s="264">
        <f t="shared" si="2"/>
        <v>5543.9749999999995</v>
      </c>
      <c r="P54" s="264">
        <f t="shared" si="3"/>
        <v>4146.3769999999995</v>
      </c>
      <c r="Q54" s="264">
        <f t="shared" si="3"/>
        <v>1397.598</v>
      </c>
      <c r="R54" s="264">
        <f t="shared" si="4"/>
        <v>195.65980680386392</v>
      </c>
      <c r="S54" s="265">
        <f t="shared" si="5"/>
        <v>0.75132394035395822</v>
      </c>
      <c r="T54" s="266" t="s">
        <v>73</v>
      </c>
      <c r="U54" s="266" t="s">
        <v>1012</v>
      </c>
      <c r="V54" s="266">
        <f t="shared" si="6"/>
        <v>8</v>
      </c>
      <c r="W54" s="267">
        <v>1458347.1605341537</v>
      </c>
      <c r="X54" s="267">
        <v>1285051.6848651352</v>
      </c>
      <c r="Y54" s="267">
        <v>173295.4756690184</v>
      </c>
      <c r="Z54" s="267">
        <f t="shared" si="7"/>
        <v>89.021313669524702</v>
      </c>
      <c r="AA54" s="268">
        <v>90432.093774000372</v>
      </c>
      <c r="AB54" s="268">
        <v>174377.00378985182</v>
      </c>
      <c r="AC54" s="268">
        <v>0</v>
      </c>
      <c r="AD54" s="268">
        <v>505092.84236014931</v>
      </c>
      <c r="AE54" s="268">
        <v>550386.82419712434</v>
      </c>
      <c r="AF54" s="268">
        <v>179743.18309867705</v>
      </c>
      <c r="AG54" s="268">
        <v>116177.26004004617</v>
      </c>
      <c r="AH54" s="268">
        <v>140939.52804482167</v>
      </c>
      <c r="AI54" s="268">
        <v>1418402.7190473711</v>
      </c>
      <c r="AJ54" s="268">
        <v>1429786.9490473713</v>
      </c>
      <c r="AK54" s="268">
        <f t="shared" si="8"/>
        <v>-11384.230000000214</v>
      </c>
      <c r="AL54" s="268">
        <v>0</v>
      </c>
      <c r="AM54" s="268">
        <v>0</v>
      </c>
      <c r="AN54" s="268">
        <v>0</v>
      </c>
      <c r="AO54" s="268">
        <v>0</v>
      </c>
      <c r="AP54" s="268">
        <v>0</v>
      </c>
      <c r="AQ54" s="268">
        <v>0</v>
      </c>
      <c r="AR54" s="268">
        <v>0</v>
      </c>
      <c r="AS54" s="268">
        <v>109278.72</v>
      </c>
      <c r="AT54" s="269">
        <v>2.5999999999999999E-2</v>
      </c>
      <c r="AU54" s="268">
        <f t="shared" si="9"/>
        <v>116177.26004004617</v>
      </c>
    </row>
    <row r="55" spans="1:47" x14ac:dyDescent="0.25">
      <c r="A55" s="255" t="s">
        <v>70</v>
      </c>
      <c r="B55" s="255" t="s">
        <v>90</v>
      </c>
      <c r="C55" s="262">
        <v>2215</v>
      </c>
      <c r="D55" s="262">
        <v>5125</v>
      </c>
      <c r="E55" s="262" t="str">
        <f t="shared" si="0"/>
        <v>0-5000</v>
      </c>
      <c r="F55" s="296" t="s">
        <v>1010</v>
      </c>
      <c r="G55" s="262">
        <v>1</v>
      </c>
      <c r="H55" s="262" t="s">
        <v>72</v>
      </c>
      <c r="I55" s="262" t="s">
        <v>1011</v>
      </c>
      <c r="J55" s="263">
        <v>1171.9490000000001</v>
      </c>
      <c r="K55" s="263">
        <v>571.53</v>
      </c>
      <c r="L55" s="264">
        <f t="shared" si="1"/>
        <v>1743.479</v>
      </c>
      <c r="M55" s="264">
        <v>0</v>
      </c>
      <c r="N55" s="264">
        <v>0</v>
      </c>
      <c r="O55" s="264">
        <f t="shared" si="2"/>
        <v>1743.479</v>
      </c>
      <c r="P55" s="264">
        <f t="shared" si="3"/>
        <v>1171.9490000000001</v>
      </c>
      <c r="Q55" s="264">
        <f t="shared" si="3"/>
        <v>571.53</v>
      </c>
      <c r="R55" s="264">
        <f t="shared" si="4"/>
        <v>258.02708803611739</v>
      </c>
      <c r="S55" s="265">
        <f t="shared" si="5"/>
        <v>0.67218991453295396</v>
      </c>
      <c r="T55" s="266" t="s">
        <v>73</v>
      </c>
      <c r="U55" s="266" t="s">
        <v>1014</v>
      </c>
      <c r="V55" s="266">
        <f t="shared" si="6"/>
        <v>6</v>
      </c>
      <c r="W55" s="267">
        <v>390965.09635713149</v>
      </c>
      <c r="X55" s="267">
        <v>317385.40896466502</v>
      </c>
      <c r="Y55" s="267">
        <v>73579.687392466498</v>
      </c>
      <c r="Z55" s="267">
        <f t="shared" si="7"/>
        <v>76.2858724599281</v>
      </c>
      <c r="AA55" s="268">
        <v>0</v>
      </c>
      <c r="AB55" s="268">
        <v>54710.057582448782</v>
      </c>
      <c r="AC55" s="268">
        <v>0</v>
      </c>
      <c r="AD55" s="268">
        <v>129232.86480130619</v>
      </c>
      <c r="AE55" s="268">
        <v>146402.35399125828</v>
      </c>
      <c r="AF55" s="268">
        <v>47414.273749826447</v>
      </c>
      <c r="AG55" s="268">
        <v>35027.552792780298</v>
      </c>
      <c r="AH55" s="268">
        <v>38309.562565074331</v>
      </c>
      <c r="AI55" s="268">
        <v>373735.33896466502</v>
      </c>
      <c r="AJ55" s="268">
        <v>377607.008964665</v>
      </c>
      <c r="AK55" s="268">
        <f t="shared" si="8"/>
        <v>-3871.6699999999837</v>
      </c>
      <c r="AL55" s="268">
        <v>0</v>
      </c>
      <c r="AM55" s="268">
        <v>0</v>
      </c>
      <c r="AN55" s="268">
        <v>0</v>
      </c>
      <c r="AO55" s="268">
        <v>0</v>
      </c>
      <c r="AP55" s="268">
        <v>0</v>
      </c>
      <c r="AQ55" s="268">
        <v>0</v>
      </c>
      <c r="AR55" s="268">
        <v>0</v>
      </c>
      <c r="AS55" s="268">
        <v>15020.528000000002</v>
      </c>
      <c r="AT55" s="269">
        <v>4.1246872916473588E-2</v>
      </c>
      <c r="AU55" s="268">
        <f t="shared" si="9"/>
        <v>35027.552792780298</v>
      </c>
    </row>
    <row r="56" spans="1:47" x14ac:dyDescent="0.25">
      <c r="A56" s="255" t="s">
        <v>70</v>
      </c>
      <c r="B56" s="255" t="s">
        <v>91</v>
      </c>
      <c r="C56" s="262">
        <v>2031</v>
      </c>
      <c r="D56" s="262">
        <v>3802</v>
      </c>
      <c r="E56" s="262" t="str">
        <f t="shared" si="0"/>
        <v>0-5000</v>
      </c>
      <c r="F56" s="296" t="s">
        <v>1010</v>
      </c>
      <c r="G56" s="262">
        <v>1</v>
      </c>
      <c r="H56" s="262" t="s">
        <v>72</v>
      </c>
      <c r="I56" s="262" t="s">
        <v>1011</v>
      </c>
      <c r="J56" s="263">
        <v>222.92699999999999</v>
      </c>
      <c r="K56" s="263">
        <v>828.75</v>
      </c>
      <c r="L56" s="264">
        <f t="shared" si="1"/>
        <v>1051.6769999999999</v>
      </c>
      <c r="M56" s="264">
        <v>0</v>
      </c>
      <c r="N56" s="264">
        <v>0</v>
      </c>
      <c r="O56" s="264">
        <f t="shared" si="2"/>
        <v>1051.6769999999999</v>
      </c>
      <c r="P56" s="264">
        <f t="shared" si="3"/>
        <v>222.92699999999999</v>
      </c>
      <c r="Q56" s="264">
        <f t="shared" si="3"/>
        <v>828.75</v>
      </c>
      <c r="R56" s="264">
        <f t="shared" si="4"/>
        <v>408.05022156573119</v>
      </c>
      <c r="S56" s="265">
        <f t="shared" si="5"/>
        <v>0.21197287760405525</v>
      </c>
      <c r="T56" s="266" t="s">
        <v>73</v>
      </c>
      <c r="U56" s="266" t="s">
        <v>1013</v>
      </c>
      <c r="V56" s="266">
        <f t="shared" si="6"/>
        <v>1</v>
      </c>
      <c r="W56" s="267">
        <v>328259.12425854674</v>
      </c>
      <c r="X56" s="267">
        <v>239079.89695049936</v>
      </c>
      <c r="Y56" s="267">
        <v>89179.227308047382</v>
      </c>
      <c r="Z56" s="267">
        <f t="shared" si="7"/>
        <v>86.338538731863949</v>
      </c>
      <c r="AA56" s="268">
        <v>0</v>
      </c>
      <c r="AB56" s="268">
        <v>72012.837384055383</v>
      </c>
      <c r="AC56" s="268">
        <v>0</v>
      </c>
      <c r="AD56" s="268">
        <v>23709.742312389182</v>
      </c>
      <c r="AE56" s="268">
        <v>96306.002044357243</v>
      </c>
      <c r="AF56" s="268">
        <v>17378.644501734234</v>
      </c>
      <c r="AG56" s="268">
        <v>12341.878769611119</v>
      </c>
      <c r="AH56" s="268">
        <v>22457.372220249421</v>
      </c>
      <c r="AI56" s="268">
        <v>314913.38568319567</v>
      </c>
      <c r="AJ56" s="268">
        <v>317230.40568319568</v>
      </c>
      <c r="AK56" s="268">
        <f t="shared" si="8"/>
        <v>-2317.0200000000186</v>
      </c>
      <c r="AL56" s="268">
        <v>0</v>
      </c>
      <c r="AM56" s="268">
        <v>0</v>
      </c>
      <c r="AN56" s="268">
        <v>0</v>
      </c>
      <c r="AO56" s="268">
        <v>0</v>
      </c>
      <c r="AP56" s="268">
        <v>0</v>
      </c>
      <c r="AQ56" s="268">
        <v>0</v>
      </c>
      <c r="AR56" s="268">
        <v>0</v>
      </c>
      <c r="AS56" s="268">
        <v>18469.985920000003</v>
      </c>
      <c r="AT56" s="269">
        <v>2.5509999999999998E-2</v>
      </c>
      <c r="AU56" s="268">
        <f t="shared" si="9"/>
        <v>12341.878769611119</v>
      </c>
    </row>
    <row r="57" spans="1:47" x14ac:dyDescent="0.25">
      <c r="A57" s="255" t="s">
        <v>70</v>
      </c>
      <c r="B57" s="255" t="s">
        <v>92</v>
      </c>
      <c r="C57" s="262">
        <v>4170</v>
      </c>
      <c r="D57" s="262">
        <v>7814</v>
      </c>
      <c r="E57" s="262" t="str">
        <f t="shared" si="0"/>
        <v>0-5000</v>
      </c>
      <c r="F57" s="296" t="s">
        <v>1010</v>
      </c>
      <c r="G57" s="262">
        <v>1</v>
      </c>
      <c r="H57" s="262" t="s">
        <v>72</v>
      </c>
      <c r="I57" s="262" t="s">
        <v>1011</v>
      </c>
      <c r="J57" s="263">
        <v>2113.3409999999999</v>
      </c>
      <c r="K57" s="263">
        <v>796.39</v>
      </c>
      <c r="L57" s="264">
        <f t="shared" si="1"/>
        <v>2909.7309999999998</v>
      </c>
      <c r="M57" s="264">
        <v>249.37</v>
      </c>
      <c r="N57" s="264">
        <v>0</v>
      </c>
      <c r="O57" s="264">
        <f t="shared" si="2"/>
        <v>2660.3609999999999</v>
      </c>
      <c r="P57" s="264">
        <f t="shared" si="3"/>
        <v>1863.971</v>
      </c>
      <c r="Q57" s="264">
        <f t="shared" si="3"/>
        <v>796.39</v>
      </c>
      <c r="R57" s="264">
        <f t="shared" si="4"/>
        <v>190.98081534772183</v>
      </c>
      <c r="S57" s="265">
        <f t="shared" si="5"/>
        <v>0.72630115979793319</v>
      </c>
      <c r="T57" s="266" t="s">
        <v>73</v>
      </c>
      <c r="U57" s="266" t="s">
        <v>1012</v>
      </c>
      <c r="V57" s="266">
        <f t="shared" si="6"/>
        <v>7</v>
      </c>
      <c r="W57" s="267">
        <v>793470.82237872668</v>
      </c>
      <c r="X57" s="267">
        <v>613013.24318100384</v>
      </c>
      <c r="Y57" s="267">
        <v>180457.57919772289</v>
      </c>
      <c r="Z57" s="267">
        <f t="shared" si="7"/>
        <v>101.54476866889259</v>
      </c>
      <c r="AA57" s="268">
        <v>15371.76276594668</v>
      </c>
      <c r="AB57" s="268">
        <v>98372.153158772417</v>
      </c>
      <c r="AC57" s="268">
        <v>0</v>
      </c>
      <c r="AD57" s="268">
        <v>346942.37544840801</v>
      </c>
      <c r="AE57" s="268">
        <v>258396.35386431316</v>
      </c>
      <c r="AF57" s="268">
        <v>102865.69762732013</v>
      </c>
      <c r="AG57" s="268">
        <v>66707.073285591745</v>
      </c>
      <c r="AH57" s="268">
        <v>79936.693717834118</v>
      </c>
      <c r="AI57" s="268">
        <v>731387.90643166564</v>
      </c>
      <c r="AJ57" s="268">
        <v>736959.19643166556</v>
      </c>
      <c r="AK57" s="268">
        <f t="shared" si="8"/>
        <v>-5571.2899999999208</v>
      </c>
      <c r="AL57" s="268">
        <v>49517.480320000002</v>
      </c>
      <c r="AM57" s="268">
        <v>0</v>
      </c>
      <c r="AN57" s="268">
        <v>0</v>
      </c>
      <c r="AO57" s="268">
        <v>0</v>
      </c>
      <c r="AP57" s="268">
        <v>0</v>
      </c>
      <c r="AQ57" s="268">
        <v>0</v>
      </c>
      <c r="AR57" s="268">
        <v>0</v>
      </c>
      <c r="AS57" s="268">
        <v>10391.803520000001</v>
      </c>
      <c r="AT57" s="269">
        <v>2.5999999999999999E-2</v>
      </c>
      <c r="AU57" s="268">
        <f t="shared" si="9"/>
        <v>66707.073285591745</v>
      </c>
    </row>
    <row r="58" spans="1:47" x14ac:dyDescent="0.25">
      <c r="A58" s="255" t="s">
        <v>70</v>
      </c>
      <c r="B58" s="255" t="s">
        <v>93</v>
      </c>
      <c r="C58" s="262">
        <v>72</v>
      </c>
      <c r="D58" s="262">
        <v>315</v>
      </c>
      <c r="E58" s="262" t="str">
        <f t="shared" si="0"/>
        <v>0-5000</v>
      </c>
      <c r="F58" s="296" t="s">
        <v>1010</v>
      </c>
      <c r="G58" s="262">
        <v>1</v>
      </c>
      <c r="H58" s="262" t="s">
        <v>72</v>
      </c>
      <c r="I58" s="262" t="s">
        <v>1011</v>
      </c>
      <c r="J58" s="263">
        <v>23.36</v>
      </c>
      <c r="K58" s="263">
        <v>53.23</v>
      </c>
      <c r="L58" s="264">
        <f t="shared" si="1"/>
        <v>76.59</v>
      </c>
      <c r="M58" s="264">
        <v>0</v>
      </c>
      <c r="N58" s="264">
        <v>0</v>
      </c>
      <c r="O58" s="264">
        <f t="shared" si="2"/>
        <v>76.59</v>
      </c>
      <c r="P58" s="264">
        <f t="shared" si="3"/>
        <v>23.36</v>
      </c>
      <c r="Q58" s="264">
        <f t="shared" si="3"/>
        <v>53.23</v>
      </c>
      <c r="R58" s="264">
        <f t="shared" si="4"/>
        <v>739.30555555555554</v>
      </c>
      <c r="S58" s="265">
        <f t="shared" si="5"/>
        <v>0.30500065282673977</v>
      </c>
      <c r="T58" s="266" t="s">
        <v>73</v>
      </c>
      <c r="U58" s="266" t="s">
        <v>1013</v>
      </c>
      <c r="V58" s="266">
        <f t="shared" si="6"/>
        <v>2</v>
      </c>
      <c r="W58" s="267">
        <v>52222.045137593406</v>
      </c>
      <c r="X58" s="267">
        <v>6344.4995184088611</v>
      </c>
      <c r="Y58" s="267">
        <v>45877.545619184544</v>
      </c>
      <c r="Z58" s="267">
        <f t="shared" si="7"/>
        <v>165.7842702780743</v>
      </c>
      <c r="AA58" s="268">
        <v>0</v>
      </c>
      <c r="AB58" s="268">
        <v>0</v>
      </c>
      <c r="AC58" s="268">
        <v>0</v>
      </c>
      <c r="AD58" s="268">
        <v>0</v>
      </c>
      <c r="AE58" s="268">
        <v>5826.2700737907544</v>
      </c>
      <c r="AF58" s="268">
        <v>388.38708774317143</v>
      </c>
      <c r="AG58" s="268">
        <v>233.03225264590284</v>
      </c>
      <c r="AH58" s="268">
        <v>162.21894386384926</v>
      </c>
      <c r="AI58" s="268">
        <v>9535.1682156154129</v>
      </c>
      <c r="AJ58" s="268">
        <v>9600.498215615411</v>
      </c>
      <c r="AK58" s="268">
        <f t="shared" si="8"/>
        <v>-65.329999999998108</v>
      </c>
      <c r="AL58" s="268">
        <v>0</v>
      </c>
      <c r="AM58" s="268">
        <v>0</v>
      </c>
      <c r="AN58" s="268">
        <v>0</v>
      </c>
      <c r="AO58" s="268">
        <v>0</v>
      </c>
      <c r="AP58" s="268">
        <v>0</v>
      </c>
      <c r="AQ58" s="268">
        <v>0</v>
      </c>
      <c r="AR58" s="268">
        <v>0</v>
      </c>
      <c r="AS58" s="268">
        <v>0</v>
      </c>
      <c r="AT58" s="269">
        <v>2.1999999999999999E-2</v>
      </c>
      <c r="AU58" s="268">
        <f t="shared" si="9"/>
        <v>233.03225264590284</v>
      </c>
    </row>
    <row r="59" spans="1:47" x14ac:dyDescent="0.25">
      <c r="A59" s="255" t="s">
        <v>94</v>
      </c>
      <c r="B59" s="255" t="s">
        <v>95</v>
      </c>
      <c r="C59" s="262">
        <v>2121</v>
      </c>
      <c r="D59" s="262">
        <v>4326</v>
      </c>
      <c r="E59" s="262" t="str">
        <f t="shared" si="0"/>
        <v>0-5000</v>
      </c>
      <c r="F59" s="296" t="s">
        <v>1010</v>
      </c>
      <c r="G59" s="262">
        <v>1</v>
      </c>
      <c r="H59" s="262" t="s">
        <v>96</v>
      </c>
      <c r="I59" s="262" t="s">
        <v>1011</v>
      </c>
      <c r="J59" s="263">
        <v>1011.2089999999999</v>
      </c>
      <c r="K59" s="263">
        <v>425.6</v>
      </c>
      <c r="L59" s="264">
        <f t="shared" si="1"/>
        <v>1436.809</v>
      </c>
      <c r="M59" s="264">
        <v>0</v>
      </c>
      <c r="N59" s="264">
        <v>0</v>
      </c>
      <c r="O59" s="264">
        <f t="shared" si="2"/>
        <v>1436.809</v>
      </c>
      <c r="P59" s="264">
        <f t="shared" si="3"/>
        <v>1011.2089999999999</v>
      </c>
      <c r="Q59" s="264">
        <f t="shared" si="3"/>
        <v>425.6</v>
      </c>
      <c r="R59" s="264">
        <f t="shared" si="4"/>
        <v>200.66006600660066</v>
      </c>
      <c r="S59" s="265">
        <f t="shared" si="5"/>
        <v>0.70378804698467223</v>
      </c>
      <c r="T59" s="266" t="s">
        <v>73</v>
      </c>
      <c r="U59" s="266" t="s">
        <v>1012</v>
      </c>
      <c r="V59" s="266">
        <f t="shared" si="6"/>
        <v>7</v>
      </c>
      <c r="W59" s="267">
        <v>400903.43403919437</v>
      </c>
      <c r="X59" s="267">
        <v>323662.04773016332</v>
      </c>
      <c r="Y59" s="267">
        <v>77241.386309031062</v>
      </c>
      <c r="Z59" s="267">
        <f t="shared" si="7"/>
        <v>92.673008330835501</v>
      </c>
      <c r="AA59" s="268">
        <v>4638.6261236683449</v>
      </c>
      <c r="AB59" s="268">
        <v>34145.9808290418</v>
      </c>
      <c r="AC59" s="268">
        <v>0</v>
      </c>
      <c r="AD59" s="268">
        <v>174117.70774067126</v>
      </c>
      <c r="AE59" s="268">
        <v>117189.94402118318</v>
      </c>
      <c r="AF59" s="268">
        <v>60999.399605386439</v>
      </c>
      <c r="AG59" s="268">
        <v>40425.735596077662</v>
      </c>
      <c r="AH59" s="268">
        <v>33146.208084448728</v>
      </c>
      <c r="AI59" s="268">
        <v>344314.04158161924</v>
      </c>
      <c r="AJ59" s="268">
        <v>351491.20051840227</v>
      </c>
      <c r="AK59" s="268">
        <f t="shared" si="8"/>
        <v>-7177.1589367830311</v>
      </c>
      <c r="AL59" s="268">
        <v>0</v>
      </c>
      <c r="AM59" s="268">
        <v>0</v>
      </c>
      <c r="AN59" s="268">
        <v>0</v>
      </c>
      <c r="AO59" s="268">
        <v>0</v>
      </c>
      <c r="AP59" s="268">
        <v>0</v>
      </c>
      <c r="AQ59" s="268">
        <v>0</v>
      </c>
      <c r="AR59" s="268">
        <v>0</v>
      </c>
      <c r="AS59" s="268">
        <v>17268.866560000002</v>
      </c>
      <c r="AT59" s="269">
        <v>2.5999999999999999E-2</v>
      </c>
      <c r="AU59" s="268">
        <f t="shared" si="9"/>
        <v>40425.735596077662</v>
      </c>
    </row>
    <row r="60" spans="1:47" x14ac:dyDescent="0.25">
      <c r="A60" s="255" t="s">
        <v>94</v>
      </c>
      <c r="B60" s="255" t="s">
        <v>97</v>
      </c>
      <c r="C60" s="262">
        <v>1763</v>
      </c>
      <c r="D60" s="262">
        <v>4337</v>
      </c>
      <c r="E60" s="262" t="str">
        <f t="shared" si="0"/>
        <v>0-5000</v>
      </c>
      <c r="F60" s="296" t="s">
        <v>1010</v>
      </c>
      <c r="G60" s="262">
        <v>1</v>
      </c>
      <c r="H60" s="262" t="s">
        <v>96</v>
      </c>
      <c r="I60" s="262" t="s">
        <v>1011</v>
      </c>
      <c r="J60" s="263">
        <v>627.48500000000001</v>
      </c>
      <c r="K60" s="263">
        <v>598.29</v>
      </c>
      <c r="L60" s="264">
        <f t="shared" si="1"/>
        <v>1225.7750000000001</v>
      </c>
      <c r="M60" s="264">
        <v>0</v>
      </c>
      <c r="N60" s="264">
        <v>0</v>
      </c>
      <c r="O60" s="264">
        <f t="shared" si="2"/>
        <v>1225.7750000000001</v>
      </c>
      <c r="P60" s="264">
        <f t="shared" si="3"/>
        <v>627.48500000000001</v>
      </c>
      <c r="Q60" s="264">
        <f t="shared" si="3"/>
        <v>598.29</v>
      </c>
      <c r="R60" s="264">
        <f t="shared" si="4"/>
        <v>339.35904707884288</v>
      </c>
      <c r="S60" s="265">
        <f t="shared" si="5"/>
        <v>0.51190879239664699</v>
      </c>
      <c r="T60" s="266" t="s">
        <v>73</v>
      </c>
      <c r="U60" s="266" t="s">
        <v>1012</v>
      </c>
      <c r="V60" s="266">
        <f t="shared" si="6"/>
        <v>4</v>
      </c>
      <c r="W60" s="267">
        <v>419792.48762683402</v>
      </c>
      <c r="X60" s="267">
        <v>302553.10964863404</v>
      </c>
      <c r="Y60" s="267">
        <v>117239.37797819998</v>
      </c>
      <c r="Z60" s="267">
        <f t="shared" si="7"/>
        <v>96.793287439897171</v>
      </c>
      <c r="AA60" s="268">
        <v>0</v>
      </c>
      <c r="AB60" s="268">
        <v>45272.338215417833</v>
      </c>
      <c r="AC60" s="268">
        <v>0</v>
      </c>
      <c r="AD60" s="268">
        <v>119307.34816511067</v>
      </c>
      <c r="AE60" s="268">
        <v>101466.61946985222</v>
      </c>
      <c r="AF60" s="268">
        <v>54868.166071763451</v>
      </c>
      <c r="AG60" s="268">
        <v>40006.778617228694</v>
      </c>
      <c r="AH60" s="268">
        <v>35164.337363446481</v>
      </c>
      <c r="AI60" s="268">
        <v>308430.6061743967</v>
      </c>
      <c r="AJ60" s="268">
        <v>317553.93377363065</v>
      </c>
      <c r="AK60" s="268">
        <f t="shared" si="8"/>
        <v>-9123.3275992339477</v>
      </c>
      <c r="AL60" s="268">
        <v>34400.944559999996</v>
      </c>
      <c r="AM60" s="268">
        <v>13808.54196</v>
      </c>
      <c r="AN60" s="268">
        <v>0</v>
      </c>
      <c r="AO60" s="268">
        <v>0</v>
      </c>
      <c r="AP60" s="268">
        <v>0</v>
      </c>
      <c r="AQ60" s="268">
        <v>0</v>
      </c>
      <c r="AR60" s="268">
        <v>0</v>
      </c>
      <c r="AS60" s="268">
        <v>0</v>
      </c>
      <c r="AT60" s="269">
        <v>2.4140000000000002E-2</v>
      </c>
      <c r="AU60" s="268">
        <f t="shared" si="9"/>
        <v>40006.778617228694</v>
      </c>
    </row>
    <row r="61" spans="1:47" x14ac:dyDescent="0.25">
      <c r="A61" s="255" t="s">
        <v>94</v>
      </c>
      <c r="B61" s="255" t="s">
        <v>98</v>
      </c>
      <c r="C61" s="262">
        <v>10945</v>
      </c>
      <c r="D61" s="262">
        <v>23370</v>
      </c>
      <c r="E61" s="262" t="str">
        <f t="shared" si="0"/>
        <v>5000-20000</v>
      </c>
      <c r="F61" s="296" t="s">
        <v>1010</v>
      </c>
      <c r="G61" s="262">
        <v>1</v>
      </c>
      <c r="H61" s="262" t="s">
        <v>96</v>
      </c>
      <c r="I61" s="262" t="s">
        <v>1011</v>
      </c>
      <c r="J61" s="263">
        <v>5846.2</v>
      </c>
      <c r="K61" s="263">
        <v>2253.21</v>
      </c>
      <c r="L61" s="264">
        <f t="shared" si="1"/>
        <v>8099.41</v>
      </c>
      <c r="M61" s="264">
        <v>337.61500000000001</v>
      </c>
      <c r="N61" s="264">
        <v>0</v>
      </c>
      <c r="O61" s="264">
        <f t="shared" si="2"/>
        <v>7761.7950000000001</v>
      </c>
      <c r="P61" s="264">
        <f t="shared" si="3"/>
        <v>5508.585</v>
      </c>
      <c r="Q61" s="264">
        <f t="shared" si="3"/>
        <v>2253.21</v>
      </c>
      <c r="R61" s="264">
        <f t="shared" si="4"/>
        <v>205.86660575605299</v>
      </c>
      <c r="S61" s="265">
        <f t="shared" si="5"/>
        <v>0.72180566238775412</v>
      </c>
      <c r="T61" s="266" t="s">
        <v>73</v>
      </c>
      <c r="U61" s="266" t="s">
        <v>1012</v>
      </c>
      <c r="V61" s="266">
        <f t="shared" si="6"/>
        <v>7</v>
      </c>
      <c r="W61" s="267">
        <v>2366769.2211856735</v>
      </c>
      <c r="X61" s="267">
        <v>1640172.1587619663</v>
      </c>
      <c r="Y61" s="267">
        <v>726597.06242370722</v>
      </c>
      <c r="Z61" s="267">
        <f t="shared" si="7"/>
        <v>101.27382204474426</v>
      </c>
      <c r="AA61" s="268">
        <v>1326.8462206354307</v>
      </c>
      <c r="AB61" s="268">
        <v>161553.50545315133</v>
      </c>
      <c r="AC61" s="268">
        <v>0</v>
      </c>
      <c r="AD61" s="268">
        <v>946532.53024604823</v>
      </c>
      <c r="AE61" s="268">
        <v>542532.3092557115</v>
      </c>
      <c r="AF61" s="268">
        <v>339522.06919160404</v>
      </c>
      <c r="AG61" s="268">
        <v>224253.08430444493</v>
      </c>
      <c r="AH61" s="268">
        <v>153659.15158726933</v>
      </c>
      <c r="AI61" s="268">
        <v>1860690.1959686764</v>
      </c>
      <c r="AJ61" s="268">
        <v>1640791.9359686766</v>
      </c>
      <c r="AK61" s="268">
        <f t="shared" si="8"/>
        <v>219898.25999999978</v>
      </c>
      <c r="AL61" s="268">
        <v>0</v>
      </c>
      <c r="AM61" s="268">
        <v>0</v>
      </c>
      <c r="AN61" s="268">
        <v>0</v>
      </c>
      <c r="AO61" s="268">
        <v>0</v>
      </c>
      <c r="AP61" s="268">
        <v>0</v>
      </c>
      <c r="AQ61" s="268">
        <v>0</v>
      </c>
      <c r="AR61" s="268">
        <v>0</v>
      </c>
      <c r="AS61" s="268">
        <v>313981.3504</v>
      </c>
      <c r="AT61" s="269">
        <v>2.503E-2</v>
      </c>
      <c r="AU61" s="268">
        <f t="shared" si="9"/>
        <v>224253.08430444493</v>
      </c>
    </row>
    <row r="62" spans="1:47" x14ac:dyDescent="0.25">
      <c r="A62" s="255" t="s">
        <v>94</v>
      </c>
      <c r="B62" s="255" t="s">
        <v>99</v>
      </c>
      <c r="C62" s="262">
        <v>5133</v>
      </c>
      <c r="D62" s="262">
        <v>10463</v>
      </c>
      <c r="E62" s="262" t="str">
        <f t="shared" si="0"/>
        <v>5000-20000</v>
      </c>
      <c r="F62" s="296" t="s">
        <v>1010</v>
      </c>
      <c r="G62" s="262">
        <v>1</v>
      </c>
      <c r="H62" s="262" t="s">
        <v>96</v>
      </c>
      <c r="I62" s="262" t="s">
        <v>1011</v>
      </c>
      <c r="J62" s="263">
        <v>2635.5259999999998</v>
      </c>
      <c r="K62" s="263">
        <v>839.5</v>
      </c>
      <c r="L62" s="264">
        <f t="shared" si="1"/>
        <v>3475.0259999999998</v>
      </c>
      <c r="M62" s="264">
        <v>0</v>
      </c>
      <c r="N62" s="264">
        <v>0</v>
      </c>
      <c r="O62" s="264">
        <f t="shared" si="2"/>
        <v>3475.0259999999998</v>
      </c>
      <c r="P62" s="264">
        <f t="shared" si="3"/>
        <v>2635.5259999999998</v>
      </c>
      <c r="Q62" s="264">
        <f t="shared" si="3"/>
        <v>839.5</v>
      </c>
      <c r="R62" s="264">
        <f t="shared" si="4"/>
        <v>163.54958114163259</v>
      </c>
      <c r="S62" s="265">
        <f t="shared" si="5"/>
        <v>0.75841907369901695</v>
      </c>
      <c r="T62" s="266" t="s">
        <v>73</v>
      </c>
      <c r="U62" s="266" t="s">
        <v>1012</v>
      </c>
      <c r="V62" s="266">
        <f t="shared" si="6"/>
        <v>8</v>
      </c>
      <c r="W62" s="267">
        <v>906106.95599193312</v>
      </c>
      <c r="X62" s="267">
        <v>687234.70452693861</v>
      </c>
      <c r="Y62" s="267">
        <v>218872.25146499457</v>
      </c>
      <c r="Z62" s="267">
        <f t="shared" si="7"/>
        <v>86.60106623262287</v>
      </c>
      <c r="AA62" s="268">
        <v>3652.5134738441661</v>
      </c>
      <c r="AB62" s="268">
        <v>73674.975969978157</v>
      </c>
      <c r="AC62" s="268">
        <v>0</v>
      </c>
      <c r="AD62" s="268">
        <v>415765.06920467695</v>
      </c>
      <c r="AE62" s="268">
        <v>300448.69703474763</v>
      </c>
      <c r="AF62" s="268">
        <v>151032.74093817783</v>
      </c>
      <c r="AG62" s="268">
        <v>99828.368650633114</v>
      </c>
      <c r="AH62" s="268">
        <v>79388.48499192376</v>
      </c>
      <c r="AI62" s="268">
        <v>750566.39432951098</v>
      </c>
      <c r="AJ62" s="268">
        <v>764614.91441289999</v>
      </c>
      <c r="AK62" s="268">
        <f t="shared" si="8"/>
        <v>-14048.520083389012</v>
      </c>
      <c r="AL62" s="268">
        <v>22722.100992</v>
      </c>
      <c r="AM62" s="268">
        <v>3114.5740799999999</v>
      </c>
      <c r="AN62" s="268">
        <v>0</v>
      </c>
      <c r="AO62" s="268">
        <v>0</v>
      </c>
      <c r="AP62" s="268">
        <v>0</v>
      </c>
      <c r="AQ62" s="268">
        <v>0</v>
      </c>
      <c r="AR62" s="268">
        <v>0</v>
      </c>
      <c r="AS62" s="268">
        <v>84465.670217324587</v>
      </c>
      <c r="AT62" s="269">
        <v>2.5999999999999999E-2</v>
      </c>
      <c r="AU62" s="268">
        <f t="shared" si="9"/>
        <v>99828.368650633114</v>
      </c>
    </row>
    <row r="63" spans="1:47" ht="45" x14ac:dyDescent="0.25">
      <c r="A63" s="255" t="s">
        <v>94</v>
      </c>
      <c r="B63" s="255" t="s">
        <v>100</v>
      </c>
      <c r="C63" s="262">
        <v>10825</v>
      </c>
      <c r="D63" s="262">
        <v>16834</v>
      </c>
      <c r="E63" s="262" t="str">
        <f t="shared" si="0"/>
        <v>5000-20000</v>
      </c>
      <c r="F63" s="296" t="s">
        <v>1015</v>
      </c>
      <c r="G63" s="262">
        <v>1</v>
      </c>
      <c r="H63" s="262" t="s">
        <v>96</v>
      </c>
      <c r="I63" s="262" t="s">
        <v>1011</v>
      </c>
      <c r="J63" s="263">
        <v>4708.5420000000004</v>
      </c>
      <c r="K63" s="263">
        <v>805.80899999999997</v>
      </c>
      <c r="L63" s="264">
        <f t="shared" si="1"/>
        <v>5514.3510000000006</v>
      </c>
      <c r="M63" s="264">
        <v>50.83</v>
      </c>
      <c r="N63" s="264">
        <v>0</v>
      </c>
      <c r="O63" s="264">
        <f t="shared" si="2"/>
        <v>5463.5210000000006</v>
      </c>
      <c r="P63" s="264">
        <f t="shared" si="3"/>
        <v>4657.7120000000004</v>
      </c>
      <c r="Q63" s="264">
        <f t="shared" si="3"/>
        <v>805.80899999999997</v>
      </c>
      <c r="R63" s="264">
        <f t="shared" si="4"/>
        <v>74.439630484988456</v>
      </c>
      <c r="S63" s="265">
        <f t="shared" si="5"/>
        <v>0.85387056427855246</v>
      </c>
      <c r="T63" s="266" t="s">
        <v>73</v>
      </c>
      <c r="U63" s="266" t="s">
        <v>1012</v>
      </c>
      <c r="V63" s="266">
        <f t="shared" si="6"/>
        <v>8</v>
      </c>
      <c r="W63" s="267">
        <v>1489608.7261879784</v>
      </c>
      <c r="X63" s="267">
        <v>1489608.7261879784</v>
      </c>
      <c r="Y63" s="267">
        <v>0</v>
      </c>
      <c r="Z63" s="267">
        <f t="shared" si="7"/>
        <v>88.488103016988148</v>
      </c>
      <c r="AA63" s="268">
        <v>34118.483981177407</v>
      </c>
      <c r="AB63" s="268">
        <v>156144.30683669413</v>
      </c>
      <c r="AC63" s="268">
        <v>0</v>
      </c>
      <c r="AD63" s="268">
        <v>824287.02070869633</v>
      </c>
      <c r="AE63" s="268">
        <v>456175.50810243306</v>
      </c>
      <c r="AF63" s="268">
        <v>289841.23396089213</v>
      </c>
      <c r="AG63" s="268">
        <v>129781.84482795605</v>
      </c>
      <c r="AH63" s="268">
        <v>152483.71203257871</v>
      </c>
      <c r="AI63" s="268">
        <v>1601041.1466098318</v>
      </c>
      <c r="AJ63" s="268">
        <v>1620452.2785419654</v>
      </c>
      <c r="AK63" s="268">
        <f t="shared" si="8"/>
        <v>-19411.131932133576</v>
      </c>
      <c r="AL63" s="268">
        <v>0</v>
      </c>
      <c r="AM63" s="268">
        <v>0</v>
      </c>
      <c r="AN63" s="268">
        <v>0</v>
      </c>
      <c r="AO63" s="268">
        <v>0</v>
      </c>
      <c r="AP63" s="268">
        <v>0</v>
      </c>
      <c r="AQ63" s="268">
        <v>0</v>
      </c>
      <c r="AR63" s="268">
        <v>0</v>
      </c>
      <c r="AS63" s="268">
        <v>0</v>
      </c>
      <c r="AT63" s="269">
        <v>2.5180000000000001E-2</v>
      </c>
      <c r="AU63" s="268">
        <f t="shared" si="9"/>
        <v>129781.84482795605</v>
      </c>
    </row>
    <row r="64" spans="1:47" x14ac:dyDescent="0.25">
      <c r="A64" s="255" t="s">
        <v>94</v>
      </c>
      <c r="B64" s="255" t="s">
        <v>101</v>
      </c>
      <c r="C64" s="262">
        <v>826</v>
      </c>
      <c r="D64" s="262">
        <v>2208</v>
      </c>
      <c r="E64" s="262" t="str">
        <f t="shared" si="0"/>
        <v>0-5000</v>
      </c>
      <c r="F64" s="296" t="s">
        <v>1010</v>
      </c>
      <c r="G64" s="262">
        <v>1</v>
      </c>
      <c r="H64" s="262" t="s">
        <v>96</v>
      </c>
      <c r="I64" s="262" t="s">
        <v>1011</v>
      </c>
      <c r="J64" s="263">
        <v>415.64100000000002</v>
      </c>
      <c r="K64" s="263">
        <v>289.27999999999997</v>
      </c>
      <c r="L64" s="264">
        <f t="shared" si="1"/>
        <v>704.92100000000005</v>
      </c>
      <c r="M64" s="264">
        <v>0</v>
      </c>
      <c r="N64" s="264">
        <v>0</v>
      </c>
      <c r="O64" s="264">
        <f t="shared" si="2"/>
        <v>704.92100000000005</v>
      </c>
      <c r="P64" s="264">
        <f t="shared" si="3"/>
        <v>415.64100000000002</v>
      </c>
      <c r="Q64" s="264">
        <f t="shared" si="3"/>
        <v>289.27999999999997</v>
      </c>
      <c r="R64" s="264">
        <f t="shared" si="4"/>
        <v>350.21791767554481</v>
      </c>
      <c r="S64" s="265">
        <f t="shared" si="5"/>
        <v>0.58962777389239363</v>
      </c>
      <c r="T64" s="266" t="s">
        <v>73</v>
      </c>
      <c r="U64" s="266" t="s">
        <v>1012</v>
      </c>
      <c r="V64" s="266">
        <f t="shared" si="6"/>
        <v>5</v>
      </c>
      <c r="W64" s="267">
        <v>273675.62695145624</v>
      </c>
      <c r="X64" s="267">
        <v>188611.15529917314</v>
      </c>
      <c r="Y64" s="267">
        <v>85064.471652283086</v>
      </c>
      <c r="Z64" s="267">
        <f t="shared" si="7"/>
        <v>123.94729481497113</v>
      </c>
      <c r="AA64" s="268">
        <v>0</v>
      </c>
      <c r="AB64" s="268">
        <v>25012.606144260128</v>
      </c>
      <c r="AC64" s="268">
        <v>0</v>
      </c>
      <c r="AD64" s="268">
        <v>117829.35522576314</v>
      </c>
      <c r="AE64" s="268">
        <v>50774.947419851407</v>
      </c>
      <c r="AF64" s="268">
        <v>35244.464884571069</v>
      </c>
      <c r="AG64" s="268">
        <v>26438.904566816291</v>
      </c>
      <c r="AH64" s="268">
        <v>21571.435055932277</v>
      </c>
      <c r="AI64" s="268">
        <v>206388.23856673998</v>
      </c>
      <c r="AJ64" s="268">
        <v>211283.47576984158</v>
      </c>
      <c r="AK64" s="268">
        <f t="shared" si="8"/>
        <v>-4895.2372031015984</v>
      </c>
      <c r="AL64" s="268">
        <v>0</v>
      </c>
      <c r="AM64" s="268">
        <v>0</v>
      </c>
      <c r="AN64" s="268">
        <v>0</v>
      </c>
      <c r="AO64" s="268">
        <v>11063.132160000001</v>
      </c>
      <c r="AP64" s="268">
        <v>0</v>
      </c>
      <c r="AQ64" s="268">
        <v>0</v>
      </c>
      <c r="AR64" s="268">
        <v>0</v>
      </c>
      <c r="AS64" s="268">
        <v>44553.295360000004</v>
      </c>
      <c r="AT64" s="269">
        <v>2.3089999999999999E-2</v>
      </c>
      <c r="AU64" s="268">
        <f t="shared" si="9"/>
        <v>26438.904566816291</v>
      </c>
    </row>
    <row r="65" spans="1:47" x14ac:dyDescent="0.25">
      <c r="A65" s="255" t="s">
        <v>94</v>
      </c>
      <c r="B65" s="255" t="s">
        <v>102</v>
      </c>
      <c r="C65" s="262">
        <v>3479</v>
      </c>
      <c r="D65" s="262">
        <v>7263</v>
      </c>
      <c r="E65" s="262" t="str">
        <f t="shared" si="0"/>
        <v>0-5000</v>
      </c>
      <c r="F65" s="296" t="s">
        <v>1010</v>
      </c>
      <c r="G65" s="262">
        <v>1</v>
      </c>
      <c r="H65" s="262" t="s">
        <v>96</v>
      </c>
      <c r="I65" s="262" t="s">
        <v>1011</v>
      </c>
      <c r="J65" s="263">
        <v>1238.1669999999999</v>
      </c>
      <c r="K65" s="263">
        <v>1173.77</v>
      </c>
      <c r="L65" s="264">
        <f t="shared" si="1"/>
        <v>2411.9369999999999</v>
      </c>
      <c r="M65" s="264">
        <v>0</v>
      </c>
      <c r="N65" s="264">
        <v>0</v>
      </c>
      <c r="O65" s="264">
        <f t="shared" si="2"/>
        <v>2411.9369999999999</v>
      </c>
      <c r="P65" s="264">
        <f t="shared" si="3"/>
        <v>1238.1669999999999</v>
      </c>
      <c r="Q65" s="264">
        <f t="shared" si="3"/>
        <v>1173.77</v>
      </c>
      <c r="R65" s="264">
        <f t="shared" si="4"/>
        <v>337.38718022420238</v>
      </c>
      <c r="S65" s="265">
        <f t="shared" si="5"/>
        <v>0.51334964387544113</v>
      </c>
      <c r="T65" s="266" t="s">
        <v>73</v>
      </c>
      <c r="U65" s="266" t="s">
        <v>1014</v>
      </c>
      <c r="V65" s="266">
        <f t="shared" si="6"/>
        <v>4</v>
      </c>
      <c r="W65" s="267">
        <v>596745.17657598236</v>
      </c>
      <c r="X65" s="267">
        <v>460489.4130707368</v>
      </c>
      <c r="Y65" s="267">
        <v>136255.76350524556</v>
      </c>
      <c r="Z65" s="267">
        <f t="shared" si="7"/>
        <v>82.162353927575708</v>
      </c>
      <c r="AA65" s="268">
        <v>0</v>
      </c>
      <c r="AB65" s="268">
        <v>64677.714052329778</v>
      </c>
      <c r="AC65" s="268">
        <v>0</v>
      </c>
      <c r="AD65" s="268">
        <v>106799.40096189427</v>
      </c>
      <c r="AE65" s="268">
        <v>217097.44462775119</v>
      </c>
      <c r="AF65" s="268">
        <v>0</v>
      </c>
      <c r="AG65" s="268">
        <v>0</v>
      </c>
      <c r="AH65" s="268">
        <v>32323.675037416375</v>
      </c>
      <c r="AI65" s="268">
        <v>448373.53639420791</v>
      </c>
      <c r="AJ65" s="268">
        <v>465740.68381048349</v>
      </c>
      <c r="AK65" s="268">
        <f t="shared" si="8"/>
        <v>-17367.147416275577</v>
      </c>
      <c r="AL65" s="268">
        <v>0</v>
      </c>
      <c r="AM65" s="268">
        <v>0</v>
      </c>
      <c r="AN65" s="268">
        <v>0</v>
      </c>
      <c r="AO65" s="268">
        <v>22276.147200000003</v>
      </c>
      <c r="AP65" s="268">
        <v>0</v>
      </c>
      <c r="AQ65" s="268">
        <v>0</v>
      </c>
      <c r="AR65" s="268">
        <v>0</v>
      </c>
      <c r="AS65" s="268">
        <v>21802.284032000003</v>
      </c>
      <c r="AT65" s="269">
        <v>2.4549999999999999E-2</v>
      </c>
      <c r="AU65" s="268">
        <f t="shared" si="9"/>
        <v>0</v>
      </c>
    </row>
    <row r="66" spans="1:47" x14ac:dyDescent="0.25">
      <c r="A66" s="255" t="s">
        <v>94</v>
      </c>
      <c r="B66" s="255" t="s">
        <v>103</v>
      </c>
      <c r="C66" s="262">
        <v>1022</v>
      </c>
      <c r="D66" s="262">
        <v>2430</v>
      </c>
      <c r="E66" s="262" t="str">
        <f t="shared" si="0"/>
        <v>0-5000</v>
      </c>
      <c r="F66" s="296" t="s">
        <v>1010</v>
      </c>
      <c r="G66" s="262">
        <v>1</v>
      </c>
      <c r="H66" s="262" t="s">
        <v>96</v>
      </c>
      <c r="I66" s="262" t="s">
        <v>1011</v>
      </c>
      <c r="J66" s="263">
        <v>500.81099999999998</v>
      </c>
      <c r="K66" s="263">
        <v>306.75</v>
      </c>
      <c r="L66" s="264">
        <f t="shared" si="1"/>
        <v>807.56099999999992</v>
      </c>
      <c r="M66" s="264">
        <v>0</v>
      </c>
      <c r="N66" s="264">
        <v>0</v>
      </c>
      <c r="O66" s="264">
        <f t="shared" si="2"/>
        <v>807.56099999999992</v>
      </c>
      <c r="P66" s="264">
        <f t="shared" si="3"/>
        <v>500.81099999999998</v>
      </c>
      <c r="Q66" s="264">
        <f t="shared" si="3"/>
        <v>306.75</v>
      </c>
      <c r="R66" s="264">
        <f t="shared" si="4"/>
        <v>300.14677103718202</v>
      </c>
      <c r="S66" s="265">
        <f t="shared" si="5"/>
        <v>0.62015253336899634</v>
      </c>
      <c r="T66" s="266" t="s">
        <v>73</v>
      </c>
      <c r="U66" s="266" t="s">
        <v>1012</v>
      </c>
      <c r="V66" s="266">
        <f t="shared" si="6"/>
        <v>6</v>
      </c>
      <c r="W66" s="267">
        <v>326189.27337141207</v>
      </c>
      <c r="X66" s="267">
        <v>236491.9787131261</v>
      </c>
      <c r="Y66" s="267">
        <v>89697.294658285988</v>
      </c>
      <c r="Z66" s="267">
        <f t="shared" si="7"/>
        <v>134.23426887712432</v>
      </c>
      <c r="AA66" s="268">
        <v>0</v>
      </c>
      <c r="AB66" s="268">
        <v>31740.146569947683</v>
      </c>
      <c r="AC66" s="268">
        <v>0</v>
      </c>
      <c r="AD66" s="268">
        <v>147141.14362992928</v>
      </c>
      <c r="AE66" s="268">
        <v>64114.302072041151</v>
      </c>
      <c r="AF66" s="268">
        <v>44603.761985812554</v>
      </c>
      <c r="AG66" s="268">
        <v>31791.012411787251</v>
      </c>
      <c r="AH66" s="268">
        <v>27488.89194749677</v>
      </c>
      <c r="AI66" s="268">
        <v>249209.8070409174</v>
      </c>
      <c r="AJ66" s="268">
        <v>254659.80707815272</v>
      </c>
      <c r="AK66" s="268">
        <f t="shared" si="8"/>
        <v>-5450.0000372353243</v>
      </c>
      <c r="AL66" s="268">
        <v>6961.2383360000003</v>
      </c>
      <c r="AM66" s="268">
        <v>0</v>
      </c>
      <c r="AN66" s="268">
        <v>0</v>
      </c>
      <c r="AO66" s="268">
        <v>0</v>
      </c>
      <c r="AP66" s="268">
        <v>0</v>
      </c>
      <c r="AQ66" s="268">
        <v>0</v>
      </c>
      <c r="AR66" s="268">
        <v>0</v>
      </c>
      <c r="AS66" s="268">
        <v>28182.115634973379</v>
      </c>
      <c r="AT66" s="269">
        <v>2.4289999999999999E-2</v>
      </c>
      <c r="AU66" s="268">
        <f t="shared" si="9"/>
        <v>31791.012411787251</v>
      </c>
    </row>
    <row r="67" spans="1:47" x14ac:dyDescent="0.25">
      <c r="A67" s="255" t="s">
        <v>94</v>
      </c>
      <c r="B67" s="270" t="s">
        <v>104</v>
      </c>
      <c r="C67" s="262">
        <v>20500</v>
      </c>
      <c r="D67" s="262">
        <v>37084</v>
      </c>
      <c r="E67" s="262" t="str">
        <f t="shared" ref="E67:E97" si="10">IF(C67&lt;=5000,"0-5000",IF(C67&lt;=20000,"5000-20000",IF(C67&lt;=50000,"20000-50000",IF(C67&lt;=100000,"50000-100000","&gt;100000"))))</f>
        <v>20000-50000</v>
      </c>
      <c r="F67" s="296" t="s">
        <v>1010</v>
      </c>
      <c r="G67" s="262">
        <v>1</v>
      </c>
      <c r="H67" s="262" t="s">
        <v>96</v>
      </c>
      <c r="I67" s="262" t="s">
        <v>1011</v>
      </c>
      <c r="J67" s="263">
        <v>8363.7090000000007</v>
      </c>
      <c r="K67" s="263">
        <v>3138.57</v>
      </c>
      <c r="L67" s="264">
        <f t="shared" ref="L67:L97" si="11">+J67+K67</f>
        <v>11502.279</v>
      </c>
      <c r="M67" s="264">
        <v>0</v>
      </c>
      <c r="N67" s="264">
        <v>0.01</v>
      </c>
      <c r="O67" s="264">
        <f t="shared" ref="O67:O97" si="12">+L67-M67-N67</f>
        <v>11502.269</v>
      </c>
      <c r="P67" s="264">
        <f t="shared" ref="P67:Q97" si="13">+J67-M67</f>
        <v>8363.7090000000007</v>
      </c>
      <c r="Q67" s="264">
        <f t="shared" si="13"/>
        <v>3138.56</v>
      </c>
      <c r="R67" s="264">
        <f t="shared" ref="R67:R97" si="14">+K67*1000/C67</f>
        <v>153.10097560975609</v>
      </c>
      <c r="S67" s="265">
        <f t="shared" ref="S67:S97" si="15">+J67/L67</f>
        <v>0.72713494430103809</v>
      </c>
      <c r="T67" s="266" t="s">
        <v>73</v>
      </c>
      <c r="U67" s="266" t="s">
        <v>1012</v>
      </c>
      <c r="V67" s="266">
        <f t="shared" ref="V67:V97" si="16">IF(S67&lt;=30%,1,IF(S67&lt;=40%,2,IF(S67&lt;=50%,3,IF(S67&lt;=55%,4,IF(S67&lt;=60%,5,IF(S67&lt;=70%,6,IF(S67&lt;=75%,7,8)))))))</f>
        <v>7</v>
      </c>
      <c r="W67" s="267">
        <v>3973787.7420761129</v>
      </c>
      <c r="X67" s="267">
        <v>2765135.1651724484</v>
      </c>
      <c r="Y67" s="267">
        <v>1208652.5769036645</v>
      </c>
      <c r="Z67" s="267">
        <f t="shared" ref="Z67:Z97" si="17">+W67/D67</f>
        <v>107.15639472754053</v>
      </c>
      <c r="AA67" s="268">
        <v>169536.17139296792</v>
      </c>
      <c r="AB67" s="268">
        <v>329016.19302869443</v>
      </c>
      <c r="AC67" s="268">
        <v>0</v>
      </c>
      <c r="AD67" s="268">
        <v>1470691.505590037</v>
      </c>
      <c r="AE67" s="268">
        <v>982471.34189021343</v>
      </c>
      <c r="AF67" s="268">
        <v>530954.81234810641</v>
      </c>
      <c r="AG67" s="268">
        <v>352842.53188573045</v>
      </c>
      <c r="AH67" s="268">
        <v>193987.78700284241</v>
      </c>
      <c r="AI67" s="268">
        <v>2978442.0525955278</v>
      </c>
      <c r="AJ67" s="268">
        <v>3039132.9991483176</v>
      </c>
      <c r="AK67" s="268">
        <f t="shared" ref="AK67:AK97" si="18">+AI67-AJ67</f>
        <v>-60690.94655278977</v>
      </c>
      <c r="AL67" s="268">
        <v>65822.334976000013</v>
      </c>
      <c r="AM67" s="268">
        <v>56614.556224000014</v>
      </c>
      <c r="AN67" s="268">
        <v>0</v>
      </c>
      <c r="AO67" s="268">
        <v>42003.491199999997</v>
      </c>
      <c r="AP67" s="268">
        <v>0</v>
      </c>
      <c r="AQ67" s="268">
        <v>0</v>
      </c>
      <c r="AR67" s="268">
        <v>0</v>
      </c>
      <c r="AS67" s="268">
        <v>535806.02363770653</v>
      </c>
      <c r="AT67" s="269">
        <v>2.5049999999999999E-2</v>
      </c>
      <c r="AU67" s="268">
        <f t="shared" ref="AU67:AU97" si="19">+AG67+AR67</f>
        <v>352842.53188573045</v>
      </c>
    </row>
    <row r="68" spans="1:47" x14ac:dyDescent="0.25">
      <c r="A68" s="255" t="s">
        <v>94</v>
      </c>
      <c r="B68" s="255" t="s">
        <v>105</v>
      </c>
      <c r="C68" s="262">
        <v>2171</v>
      </c>
      <c r="D68" s="262">
        <v>5906</v>
      </c>
      <c r="E68" s="262" t="str">
        <f t="shared" si="10"/>
        <v>0-5000</v>
      </c>
      <c r="F68" s="296" t="s">
        <v>1010</v>
      </c>
      <c r="G68" s="262">
        <v>1</v>
      </c>
      <c r="H68" s="262" t="s">
        <v>96</v>
      </c>
      <c r="I68" s="262" t="s">
        <v>1011</v>
      </c>
      <c r="J68" s="263">
        <v>1396.12</v>
      </c>
      <c r="K68" s="263">
        <v>667.89</v>
      </c>
      <c r="L68" s="264">
        <f t="shared" si="11"/>
        <v>2064.0099999999998</v>
      </c>
      <c r="M68" s="264">
        <v>0</v>
      </c>
      <c r="N68" s="264">
        <v>0</v>
      </c>
      <c r="O68" s="264">
        <f t="shared" si="12"/>
        <v>2064.0099999999998</v>
      </c>
      <c r="P68" s="264">
        <f t="shared" si="13"/>
        <v>1396.12</v>
      </c>
      <c r="Q68" s="264">
        <f t="shared" si="13"/>
        <v>667.89</v>
      </c>
      <c r="R68" s="264">
        <f t="shared" si="14"/>
        <v>307.64163979732842</v>
      </c>
      <c r="S68" s="265">
        <f t="shared" si="15"/>
        <v>0.67641145149490556</v>
      </c>
      <c r="T68" s="266" t="s">
        <v>73</v>
      </c>
      <c r="U68" s="266" t="s">
        <v>1012</v>
      </c>
      <c r="V68" s="266">
        <f t="shared" si="16"/>
        <v>6</v>
      </c>
      <c r="W68" s="267">
        <v>541152.21138234728</v>
      </c>
      <c r="X68" s="267">
        <v>420238.82258830208</v>
      </c>
      <c r="Y68" s="267">
        <v>120913.3887940452</v>
      </c>
      <c r="Z68" s="267">
        <f t="shared" si="17"/>
        <v>91.6275332513287</v>
      </c>
      <c r="AA68" s="268">
        <v>1009.8847231463408</v>
      </c>
      <c r="AB68" s="268">
        <v>54952.176389486754</v>
      </c>
      <c r="AC68" s="268">
        <v>0</v>
      </c>
      <c r="AD68" s="268">
        <v>217731.60454631606</v>
      </c>
      <c r="AE68" s="268">
        <v>154149.59255768848</v>
      </c>
      <c r="AF68" s="268">
        <v>81329.619881299179</v>
      </c>
      <c r="AG68" s="268">
        <v>56530.609928242164</v>
      </c>
      <c r="AH68" s="268">
        <v>47865.376634408036</v>
      </c>
      <c r="AI68" s="268">
        <v>446377.97382294247</v>
      </c>
      <c r="AJ68" s="268">
        <v>457548.50920483546</v>
      </c>
      <c r="AK68" s="268">
        <f t="shared" si="18"/>
        <v>-11170.535381892987</v>
      </c>
      <c r="AL68" s="268">
        <v>3893.8432000000003</v>
      </c>
      <c r="AM68" s="268">
        <v>0</v>
      </c>
      <c r="AN68" s="268">
        <v>0</v>
      </c>
      <c r="AO68" s="268">
        <v>32209.294656384009</v>
      </c>
      <c r="AP68" s="268">
        <v>0</v>
      </c>
      <c r="AQ68" s="268">
        <v>0</v>
      </c>
      <c r="AR68" s="268">
        <v>0</v>
      </c>
      <c r="AS68" s="268">
        <v>4062.3831040000009</v>
      </c>
      <c r="AT68" s="269">
        <v>2.5999999999999999E-2</v>
      </c>
      <c r="AU68" s="268">
        <f t="shared" si="19"/>
        <v>56530.609928242164</v>
      </c>
    </row>
    <row r="69" spans="1:47" ht="45" x14ac:dyDescent="0.25">
      <c r="A69" s="255" t="s">
        <v>94</v>
      </c>
      <c r="B69" s="255" t="s">
        <v>106</v>
      </c>
      <c r="C69" s="262">
        <v>9679</v>
      </c>
      <c r="D69" s="262">
        <v>19199</v>
      </c>
      <c r="E69" s="262" t="str">
        <f t="shared" si="10"/>
        <v>5000-20000</v>
      </c>
      <c r="F69" s="296" t="s">
        <v>1015</v>
      </c>
      <c r="G69" s="262">
        <v>1</v>
      </c>
      <c r="H69" s="262" t="s">
        <v>96</v>
      </c>
      <c r="I69" s="262" t="s">
        <v>1011</v>
      </c>
      <c r="J69" s="263">
        <v>6272.2870000000003</v>
      </c>
      <c r="K69" s="263">
        <v>981.56</v>
      </c>
      <c r="L69" s="264">
        <f t="shared" si="11"/>
        <v>7253.8469999999998</v>
      </c>
      <c r="M69" s="264">
        <v>877.21699999999998</v>
      </c>
      <c r="N69" s="264">
        <v>0</v>
      </c>
      <c r="O69" s="264">
        <f t="shared" si="12"/>
        <v>6376.63</v>
      </c>
      <c r="P69" s="264">
        <f t="shared" si="13"/>
        <v>5395.0700000000006</v>
      </c>
      <c r="Q69" s="264">
        <f t="shared" si="13"/>
        <v>981.56</v>
      </c>
      <c r="R69" s="264">
        <f t="shared" si="14"/>
        <v>101.41130282053931</v>
      </c>
      <c r="S69" s="265">
        <f t="shared" si="15"/>
        <v>0.86468421514818283</v>
      </c>
      <c r="T69" s="266" t="s">
        <v>73</v>
      </c>
      <c r="U69" s="266" t="s">
        <v>1012</v>
      </c>
      <c r="V69" s="266">
        <f t="shared" si="16"/>
        <v>8</v>
      </c>
      <c r="W69" s="267">
        <v>1633940.529993199</v>
      </c>
      <c r="X69" s="267">
        <v>1633940.529993199</v>
      </c>
      <c r="Y69" s="267">
        <v>0</v>
      </c>
      <c r="Z69" s="267">
        <f t="shared" si="17"/>
        <v>85.105501848700399</v>
      </c>
      <c r="AA69" s="268">
        <v>48668.486958635767</v>
      </c>
      <c r="AB69" s="268">
        <v>139124.56360906584</v>
      </c>
      <c r="AC69" s="268">
        <v>0</v>
      </c>
      <c r="AD69" s="268">
        <v>712862.60560742486</v>
      </c>
      <c r="AE69" s="268">
        <v>518928.17290254973</v>
      </c>
      <c r="AF69" s="268">
        <v>285229.3158911675</v>
      </c>
      <c r="AG69" s="268">
        <v>120304.19082814641</v>
      </c>
      <c r="AH69" s="268">
        <v>142678.86325465166</v>
      </c>
      <c r="AI69" s="268">
        <v>1612548.0396250382</v>
      </c>
      <c r="AJ69" s="268">
        <v>1633940.529993199</v>
      </c>
      <c r="AK69" s="268">
        <f t="shared" si="18"/>
        <v>-21392.490368160885</v>
      </c>
      <c r="AL69" s="268">
        <v>0</v>
      </c>
      <c r="AM69" s="268">
        <v>0</v>
      </c>
      <c r="AN69" s="268">
        <v>0</v>
      </c>
      <c r="AO69" s="268">
        <v>0</v>
      </c>
      <c r="AP69" s="268">
        <v>0</v>
      </c>
      <c r="AQ69" s="268">
        <v>0</v>
      </c>
      <c r="AR69" s="268">
        <v>0</v>
      </c>
      <c r="AS69" s="268">
        <v>0</v>
      </c>
      <c r="AT69" s="269">
        <v>2.5999999999999999E-2</v>
      </c>
      <c r="AU69" s="268">
        <f t="shared" si="19"/>
        <v>120304.19082814641</v>
      </c>
    </row>
    <row r="70" spans="1:47" x14ac:dyDescent="0.25">
      <c r="A70" s="255" t="s">
        <v>94</v>
      </c>
      <c r="B70" s="255" t="s">
        <v>107</v>
      </c>
      <c r="C70" s="262">
        <v>2101</v>
      </c>
      <c r="D70" s="262">
        <v>3399</v>
      </c>
      <c r="E70" s="262" t="str">
        <f t="shared" si="10"/>
        <v>0-5000</v>
      </c>
      <c r="F70" s="296" t="s">
        <v>1010</v>
      </c>
      <c r="G70" s="262">
        <v>1</v>
      </c>
      <c r="H70" s="262" t="s">
        <v>96</v>
      </c>
      <c r="I70" s="262" t="s">
        <v>1011</v>
      </c>
      <c r="J70" s="263">
        <v>491.71499999999997</v>
      </c>
      <c r="K70" s="263">
        <v>640.04</v>
      </c>
      <c r="L70" s="264">
        <f t="shared" si="11"/>
        <v>1131.7549999999999</v>
      </c>
      <c r="M70" s="264">
        <v>0</v>
      </c>
      <c r="N70" s="264">
        <v>0</v>
      </c>
      <c r="O70" s="264">
        <f t="shared" si="12"/>
        <v>1131.7549999999999</v>
      </c>
      <c r="P70" s="264">
        <f t="shared" si="13"/>
        <v>491.71499999999997</v>
      </c>
      <c r="Q70" s="264">
        <f t="shared" si="13"/>
        <v>640.04</v>
      </c>
      <c r="R70" s="264">
        <f t="shared" si="14"/>
        <v>304.63588767253691</v>
      </c>
      <c r="S70" s="265">
        <f t="shared" si="15"/>
        <v>0.43447124156730038</v>
      </c>
      <c r="T70" s="266" t="s">
        <v>73</v>
      </c>
      <c r="U70" s="266" t="s">
        <v>1013</v>
      </c>
      <c r="V70" s="266">
        <f t="shared" si="16"/>
        <v>3</v>
      </c>
      <c r="W70" s="267">
        <v>354258.25418023852</v>
      </c>
      <c r="X70" s="267">
        <v>272567.87072000001</v>
      </c>
      <c r="Y70" s="267">
        <v>81690.383460238503</v>
      </c>
      <c r="Z70" s="267">
        <f t="shared" si="17"/>
        <v>104.22425836429494</v>
      </c>
      <c r="AA70" s="268">
        <v>0</v>
      </c>
      <c r="AB70" s="268">
        <v>44255.009279999998</v>
      </c>
      <c r="AC70" s="268">
        <v>99878.400000000009</v>
      </c>
      <c r="AD70" s="268">
        <v>110845.44</v>
      </c>
      <c r="AE70" s="268">
        <v>0</v>
      </c>
      <c r="AF70" s="268">
        <v>0</v>
      </c>
      <c r="AG70" s="268">
        <v>0</v>
      </c>
      <c r="AH70" s="268">
        <v>0</v>
      </c>
      <c r="AI70" s="268">
        <v>272567.87072000001</v>
      </c>
      <c r="AJ70" s="268">
        <v>272567.87072000001</v>
      </c>
      <c r="AK70" s="268">
        <f t="shared" si="18"/>
        <v>0</v>
      </c>
      <c r="AL70" s="268">
        <v>0</v>
      </c>
      <c r="AM70" s="268">
        <v>0</v>
      </c>
      <c r="AN70" s="268">
        <v>0</v>
      </c>
      <c r="AO70" s="268">
        <v>0</v>
      </c>
      <c r="AP70" s="268">
        <v>0</v>
      </c>
      <c r="AQ70" s="268">
        <v>0</v>
      </c>
      <c r="AR70" s="268">
        <v>0</v>
      </c>
      <c r="AS70" s="268">
        <v>19784.180181637261</v>
      </c>
      <c r="AT70" s="269">
        <v>2.5499999999999998E-2</v>
      </c>
      <c r="AU70" s="268">
        <f t="shared" si="19"/>
        <v>0</v>
      </c>
    </row>
    <row r="71" spans="1:47" x14ac:dyDescent="0.25">
      <c r="A71" s="255" t="s">
        <v>94</v>
      </c>
      <c r="B71" s="255" t="s">
        <v>108</v>
      </c>
      <c r="C71" s="262">
        <v>2014</v>
      </c>
      <c r="D71" s="262">
        <v>3630</v>
      </c>
      <c r="E71" s="262" t="str">
        <f t="shared" si="10"/>
        <v>0-5000</v>
      </c>
      <c r="F71" s="296" t="s">
        <v>1010</v>
      </c>
      <c r="G71" s="262">
        <v>1</v>
      </c>
      <c r="H71" s="262" t="s">
        <v>96</v>
      </c>
      <c r="I71" s="262" t="s">
        <v>1011</v>
      </c>
      <c r="J71" s="263">
        <v>316.26100000000002</v>
      </c>
      <c r="K71" s="263">
        <v>759.2</v>
      </c>
      <c r="L71" s="264">
        <f t="shared" si="11"/>
        <v>1075.461</v>
      </c>
      <c r="M71" s="264">
        <v>0</v>
      </c>
      <c r="N71" s="264">
        <v>0</v>
      </c>
      <c r="O71" s="264">
        <f t="shared" si="12"/>
        <v>1075.461</v>
      </c>
      <c r="P71" s="264">
        <f t="shared" si="13"/>
        <v>316.26100000000002</v>
      </c>
      <c r="Q71" s="264">
        <f t="shared" si="13"/>
        <v>759.2</v>
      </c>
      <c r="R71" s="264">
        <f t="shared" si="14"/>
        <v>376.961271102284</v>
      </c>
      <c r="S71" s="265">
        <f t="shared" si="15"/>
        <v>0.29407017083836606</v>
      </c>
      <c r="T71" s="266" t="s">
        <v>73</v>
      </c>
      <c r="U71" s="266" t="s">
        <v>1013</v>
      </c>
      <c r="V71" s="266">
        <f t="shared" si="16"/>
        <v>1</v>
      </c>
      <c r="W71" s="267">
        <v>458476.76380357333</v>
      </c>
      <c r="X71" s="267">
        <v>260806.20623607567</v>
      </c>
      <c r="Y71" s="267">
        <v>197670.55756749766</v>
      </c>
      <c r="Z71" s="267">
        <f t="shared" si="17"/>
        <v>126.30213878886318</v>
      </c>
      <c r="AA71" s="268">
        <v>20810.464423686404</v>
      </c>
      <c r="AB71" s="268">
        <v>56204.92890473365</v>
      </c>
      <c r="AC71" s="268">
        <v>115305.30156801282</v>
      </c>
      <c r="AD71" s="268">
        <v>54441.748779642767</v>
      </c>
      <c r="AE71" s="268">
        <v>0</v>
      </c>
      <c r="AF71" s="268">
        <v>0</v>
      </c>
      <c r="AG71" s="268">
        <v>0</v>
      </c>
      <c r="AH71" s="268">
        <v>0</v>
      </c>
      <c r="AI71" s="268">
        <v>260968.20623607567</v>
      </c>
      <c r="AJ71" s="268">
        <v>260806.20623607567</v>
      </c>
      <c r="AK71" s="268">
        <f t="shared" si="18"/>
        <v>162</v>
      </c>
      <c r="AL71" s="268">
        <v>0</v>
      </c>
      <c r="AM71" s="268">
        <v>0</v>
      </c>
      <c r="AN71" s="268">
        <v>0</v>
      </c>
      <c r="AO71" s="268">
        <v>35496.532160000002</v>
      </c>
      <c r="AP71" s="268">
        <v>0</v>
      </c>
      <c r="AQ71" s="268">
        <v>0</v>
      </c>
      <c r="AR71" s="268">
        <v>0</v>
      </c>
      <c r="AS71" s="268">
        <v>20256.542145307569</v>
      </c>
      <c r="AT71" s="269">
        <v>2.1999999999999999E-2</v>
      </c>
      <c r="AU71" s="268">
        <f t="shared" si="19"/>
        <v>0</v>
      </c>
    </row>
    <row r="72" spans="1:47" x14ac:dyDescent="0.25">
      <c r="A72" s="255" t="s">
        <v>94</v>
      </c>
      <c r="B72" s="255" t="s">
        <v>109</v>
      </c>
      <c r="C72" s="262">
        <v>3125</v>
      </c>
      <c r="D72" s="262">
        <v>6079</v>
      </c>
      <c r="E72" s="262" t="str">
        <f t="shared" si="10"/>
        <v>0-5000</v>
      </c>
      <c r="F72" s="296" t="s">
        <v>1010</v>
      </c>
      <c r="G72" s="262">
        <v>1</v>
      </c>
      <c r="H72" s="262" t="s">
        <v>96</v>
      </c>
      <c r="I72" s="262" t="s">
        <v>1011</v>
      </c>
      <c r="J72" s="263">
        <v>1024.8050000000001</v>
      </c>
      <c r="K72" s="263">
        <v>682.72</v>
      </c>
      <c r="L72" s="264">
        <f t="shared" si="11"/>
        <v>1707.5250000000001</v>
      </c>
      <c r="M72" s="264">
        <v>0</v>
      </c>
      <c r="N72" s="264">
        <v>0</v>
      </c>
      <c r="O72" s="264">
        <f t="shared" si="12"/>
        <v>1707.5250000000001</v>
      </c>
      <c r="P72" s="264">
        <f t="shared" si="13"/>
        <v>1024.8050000000001</v>
      </c>
      <c r="Q72" s="264">
        <f t="shared" si="13"/>
        <v>682.72</v>
      </c>
      <c r="R72" s="264">
        <f t="shared" si="14"/>
        <v>218.47040000000001</v>
      </c>
      <c r="S72" s="265">
        <f t="shared" si="15"/>
        <v>0.60016983645920263</v>
      </c>
      <c r="T72" s="266" t="s">
        <v>73</v>
      </c>
      <c r="U72" s="266" t="s">
        <v>1014</v>
      </c>
      <c r="V72" s="266">
        <f t="shared" si="16"/>
        <v>6</v>
      </c>
      <c r="W72" s="267">
        <v>680202.84297600028</v>
      </c>
      <c r="X72" s="267">
        <v>136926.94297600011</v>
      </c>
      <c r="Y72" s="267">
        <v>543275.90000000014</v>
      </c>
      <c r="Z72" s="267">
        <f t="shared" si="17"/>
        <v>111.89387119197241</v>
      </c>
      <c r="AA72" s="268">
        <v>12430.978038857153</v>
      </c>
      <c r="AB72" s="268">
        <v>29246.258880000023</v>
      </c>
      <c r="AC72" s="268">
        <v>27224.000000000007</v>
      </c>
      <c r="AD72" s="268">
        <v>55599.195337142912</v>
      </c>
      <c r="AE72" s="268">
        <v>0</v>
      </c>
      <c r="AF72" s="268">
        <v>0</v>
      </c>
      <c r="AG72" s="268">
        <v>0</v>
      </c>
      <c r="AH72" s="268">
        <v>0</v>
      </c>
      <c r="AI72" s="268">
        <v>588232.00297600008</v>
      </c>
      <c r="AJ72" s="268">
        <v>136926.94297600011</v>
      </c>
      <c r="AK72" s="268">
        <f t="shared" si="18"/>
        <v>451305.05999999994</v>
      </c>
      <c r="AL72" s="268">
        <v>34760.985794816006</v>
      </c>
      <c r="AM72" s="268">
        <v>87609.937343101599</v>
      </c>
      <c r="AN72" s="268">
        <v>50790.711887061618</v>
      </c>
      <c r="AO72" s="268">
        <v>207310.52736000001</v>
      </c>
      <c r="AP72" s="268">
        <v>0</v>
      </c>
      <c r="AQ72" s="268">
        <v>0</v>
      </c>
      <c r="AR72" s="268">
        <v>0</v>
      </c>
      <c r="AS72" s="268">
        <v>65428.84065994143</v>
      </c>
      <c r="AT72" s="269">
        <v>2.3439999999999999E-2</v>
      </c>
      <c r="AU72" s="268">
        <f t="shared" si="19"/>
        <v>0</v>
      </c>
    </row>
    <row r="73" spans="1:47" x14ac:dyDescent="0.25">
      <c r="A73" s="255" t="s">
        <v>94</v>
      </c>
      <c r="B73" s="255" t="s">
        <v>110</v>
      </c>
      <c r="C73" s="262">
        <v>1991</v>
      </c>
      <c r="D73" s="262">
        <v>4124</v>
      </c>
      <c r="E73" s="262" t="str">
        <f t="shared" si="10"/>
        <v>0-5000</v>
      </c>
      <c r="F73" s="296" t="s">
        <v>1010</v>
      </c>
      <c r="G73" s="262">
        <v>1</v>
      </c>
      <c r="H73" s="262" t="s">
        <v>96</v>
      </c>
      <c r="I73" s="262" t="s">
        <v>1011</v>
      </c>
      <c r="J73" s="263">
        <v>984.86400000000003</v>
      </c>
      <c r="K73" s="263">
        <v>425.5</v>
      </c>
      <c r="L73" s="264">
        <f t="shared" si="11"/>
        <v>1410.364</v>
      </c>
      <c r="M73" s="264">
        <v>0</v>
      </c>
      <c r="N73" s="264">
        <v>0</v>
      </c>
      <c r="O73" s="264">
        <f t="shared" si="12"/>
        <v>1410.364</v>
      </c>
      <c r="P73" s="264">
        <f t="shared" si="13"/>
        <v>984.86400000000003</v>
      </c>
      <c r="Q73" s="264">
        <f t="shared" si="13"/>
        <v>425.5</v>
      </c>
      <c r="R73" s="264">
        <f t="shared" si="14"/>
        <v>213.7117026619789</v>
      </c>
      <c r="S73" s="265">
        <f t="shared" si="15"/>
        <v>0.69830483478024119</v>
      </c>
      <c r="T73" s="266" t="s">
        <v>73</v>
      </c>
      <c r="U73" s="266" t="s">
        <v>1012</v>
      </c>
      <c r="V73" s="266">
        <f t="shared" si="16"/>
        <v>6</v>
      </c>
      <c r="W73" s="267">
        <v>524267.72965705663</v>
      </c>
      <c r="X73" s="267">
        <v>392809.51264000009</v>
      </c>
      <c r="Y73" s="267">
        <v>131458.21701705654</v>
      </c>
      <c r="Z73" s="267">
        <f t="shared" si="17"/>
        <v>127.12602562004282</v>
      </c>
      <c r="AA73" s="268">
        <v>20637.038155776001</v>
      </c>
      <c r="AB73" s="268">
        <v>80062.35136000003</v>
      </c>
      <c r="AC73" s="268">
        <v>55850.304000000004</v>
      </c>
      <c r="AD73" s="268">
        <v>231930.25432422402</v>
      </c>
      <c r="AE73" s="268">
        <v>0</v>
      </c>
      <c r="AF73" s="268">
        <v>0</v>
      </c>
      <c r="AG73" s="268">
        <v>0</v>
      </c>
      <c r="AH73" s="268">
        <v>0</v>
      </c>
      <c r="AI73" s="268">
        <v>419572.2726400001</v>
      </c>
      <c r="AJ73" s="268">
        <v>413809.51264000009</v>
      </c>
      <c r="AK73" s="268">
        <f t="shared" si="18"/>
        <v>5762.7600000000093</v>
      </c>
      <c r="AL73" s="268">
        <v>0</v>
      </c>
      <c r="AM73" s="268">
        <v>0</v>
      </c>
      <c r="AN73" s="268">
        <v>0</v>
      </c>
      <c r="AO73" s="268">
        <v>13000.01432422403</v>
      </c>
      <c r="AP73" s="268">
        <v>0</v>
      </c>
      <c r="AQ73" s="268">
        <v>0</v>
      </c>
      <c r="AR73" s="268">
        <v>0</v>
      </c>
      <c r="AS73" s="268">
        <v>55672.687334502043</v>
      </c>
      <c r="AT73" s="269">
        <v>2.6340000000000002E-2</v>
      </c>
      <c r="AU73" s="268">
        <f t="shared" si="19"/>
        <v>0</v>
      </c>
    </row>
    <row r="74" spans="1:47" x14ac:dyDescent="0.25">
      <c r="A74" s="255" t="s">
        <v>94</v>
      </c>
      <c r="B74" s="255" t="s">
        <v>111</v>
      </c>
      <c r="C74" s="262">
        <v>635</v>
      </c>
      <c r="D74" s="262">
        <v>1348</v>
      </c>
      <c r="E74" s="262" t="str">
        <f t="shared" si="10"/>
        <v>0-5000</v>
      </c>
      <c r="F74" s="296" t="s">
        <v>1010</v>
      </c>
      <c r="G74" s="262">
        <v>1</v>
      </c>
      <c r="H74" s="262" t="s">
        <v>96</v>
      </c>
      <c r="I74" s="262" t="s">
        <v>1011</v>
      </c>
      <c r="J74" s="263">
        <v>149.108</v>
      </c>
      <c r="K74" s="263">
        <v>266.08</v>
      </c>
      <c r="L74" s="264">
        <f t="shared" si="11"/>
        <v>415.18799999999999</v>
      </c>
      <c r="M74" s="264">
        <v>0</v>
      </c>
      <c r="N74" s="264">
        <v>0</v>
      </c>
      <c r="O74" s="264">
        <f t="shared" si="12"/>
        <v>415.18799999999999</v>
      </c>
      <c r="P74" s="264">
        <f t="shared" si="13"/>
        <v>149.108</v>
      </c>
      <c r="Q74" s="264">
        <f t="shared" si="13"/>
        <v>266.08</v>
      </c>
      <c r="R74" s="264">
        <f t="shared" si="14"/>
        <v>419.02362204724409</v>
      </c>
      <c r="S74" s="265">
        <f t="shared" si="15"/>
        <v>0.35913369365203235</v>
      </c>
      <c r="T74" s="266" t="s">
        <v>73</v>
      </c>
      <c r="U74" s="266" t="s">
        <v>1013</v>
      </c>
      <c r="V74" s="266">
        <f t="shared" si="16"/>
        <v>2</v>
      </c>
      <c r="W74" s="267">
        <v>198119.59474635997</v>
      </c>
      <c r="X74" s="267">
        <v>124253.92556316734</v>
      </c>
      <c r="Y74" s="267">
        <v>73865.669183192644</v>
      </c>
      <c r="Z74" s="267">
        <f t="shared" si="17"/>
        <v>146.97299313528188</v>
      </c>
      <c r="AA74" s="268">
        <v>5620.6358033462147</v>
      </c>
      <c r="AB74" s="268">
        <v>29681.476555627818</v>
      </c>
      <c r="AC74" s="268">
        <v>41541.818181818177</v>
      </c>
      <c r="AD74" s="268">
        <v>10459.321676891548</v>
      </c>
      <c r="AE74" s="268">
        <v>19886.696436363636</v>
      </c>
      <c r="AF74" s="268">
        <v>0</v>
      </c>
      <c r="AG74" s="268">
        <v>0</v>
      </c>
      <c r="AH74" s="268">
        <v>0</v>
      </c>
      <c r="AI74" s="268">
        <v>150433.1110056304</v>
      </c>
      <c r="AJ74" s="268">
        <v>127608.23793404739</v>
      </c>
      <c r="AK74" s="268">
        <f t="shared" si="18"/>
        <v>22824.873071583017</v>
      </c>
      <c r="AL74" s="268">
        <v>0</v>
      </c>
      <c r="AM74" s="268">
        <v>0</v>
      </c>
      <c r="AN74" s="268">
        <v>0</v>
      </c>
      <c r="AO74" s="268">
        <v>28129.402240000007</v>
      </c>
      <c r="AP74" s="268">
        <v>0</v>
      </c>
      <c r="AQ74" s="268">
        <v>1305.6000000000001</v>
      </c>
      <c r="AR74" s="268">
        <v>783.36</v>
      </c>
      <c r="AS74" s="268">
        <v>32698.487537671324</v>
      </c>
      <c r="AT74" s="269">
        <v>2.1999999999999999E-2</v>
      </c>
      <c r="AU74" s="268">
        <f t="shared" si="19"/>
        <v>783.36</v>
      </c>
    </row>
    <row r="75" spans="1:47" x14ac:dyDescent="0.25">
      <c r="A75" s="255" t="s">
        <v>94</v>
      </c>
      <c r="B75" s="255" t="s">
        <v>112</v>
      </c>
      <c r="C75" s="262">
        <v>6781</v>
      </c>
      <c r="D75" s="262">
        <v>10974</v>
      </c>
      <c r="E75" s="262" t="str">
        <f t="shared" si="10"/>
        <v>5000-20000</v>
      </c>
      <c r="F75" s="296" t="s">
        <v>1010</v>
      </c>
      <c r="G75" s="262">
        <v>1</v>
      </c>
      <c r="H75" s="262" t="s">
        <v>96</v>
      </c>
      <c r="I75" s="262" t="s">
        <v>1011</v>
      </c>
      <c r="J75" s="263">
        <v>2385.127</v>
      </c>
      <c r="K75" s="263">
        <v>1541.4369999999999</v>
      </c>
      <c r="L75" s="264">
        <f t="shared" si="11"/>
        <v>3926.5639999999999</v>
      </c>
      <c r="M75" s="264">
        <v>164.315</v>
      </c>
      <c r="N75" s="264">
        <v>0</v>
      </c>
      <c r="O75" s="264">
        <f t="shared" si="12"/>
        <v>3762.2489999999998</v>
      </c>
      <c r="P75" s="264">
        <f t="shared" si="13"/>
        <v>2220.8119999999999</v>
      </c>
      <c r="Q75" s="264">
        <f t="shared" si="13"/>
        <v>1541.4369999999999</v>
      </c>
      <c r="R75" s="264">
        <f t="shared" si="14"/>
        <v>227.31706238017992</v>
      </c>
      <c r="S75" s="265">
        <f t="shared" si="15"/>
        <v>0.60743362390120215</v>
      </c>
      <c r="T75" s="266" t="s">
        <v>73</v>
      </c>
      <c r="U75" s="266" t="s">
        <v>1012</v>
      </c>
      <c r="V75" s="266">
        <f t="shared" si="16"/>
        <v>6</v>
      </c>
      <c r="W75" s="267">
        <v>1433083.8117469861</v>
      </c>
      <c r="X75" s="267">
        <v>1166666.4345204476</v>
      </c>
      <c r="Y75" s="267">
        <v>266417.37722653849</v>
      </c>
      <c r="Z75" s="267">
        <f t="shared" si="17"/>
        <v>130.58901145862822</v>
      </c>
      <c r="AA75" s="268">
        <v>182407.94822841394</v>
      </c>
      <c r="AB75" s="268">
        <v>492249.87898815272</v>
      </c>
      <c r="AC75" s="268">
        <v>0</v>
      </c>
      <c r="AD75" s="268">
        <v>358046.54360524163</v>
      </c>
      <c r="AE75" s="268">
        <v>83592.686754250681</v>
      </c>
      <c r="AF75" s="268">
        <v>0</v>
      </c>
      <c r="AG75" s="268">
        <v>0</v>
      </c>
      <c r="AH75" s="268">
        <v>968.3528795614501</v>
      </c>
      <c r="AI75" s="268">
        <v>1141806.2124113694</v>
      </c>
      <c r="AJ75" s="268">
        <v>1223818.7883011282</v>
      </c>
      <c r="AK75" s="268">
        <f t="shared" si="18"/>
        <v>-82012.575889758766</v>
      </c>
      <c r="AL75" s="268">
        <v>0</v>
      </c>
      <c r="AM75" s="268">
        <v>0</v>
      </c>
      <c r="AN75" s="268">
        <v>0</v>
      </c>
      <c r="AO75" s="268">
        <v>1663.5520000000001</v>
      </c>
      <c r="AP75" s="268">
        <v>0</v>
      </c>
      <c r="AQ75" s="268">
        <v>0</v>
      </c>
      <c r="AR75" s="268">
        <v>0</v>
      </c>
      <c r="AS75" s="268">
        <v>65026.036613418473</v>
      </c>
      <c r="AT75" s="269">
        <v>2.5724280601288479E-2</v>
      </c>
      <c r="AU75" s="268">
        <f t="shared" si="19"/>
        <v>0</v>
      </c>
    </row>
    <row r="76" spans="1:47" x14ac:dyDescent="0.25">
      <c r="A76" s="255" t="s">
        <v>94</v>
      </c>
      <c r="B76" s="255" t="s">
        <v>113</v>
      </c>
      <c r="C76" s="262">
        <v>1069</v>
      </c>
      <c r="D76" s="262">
        <v>2237</v>
      </c>
      <c r="E76" s="262" t="str">
        <f t="shared" si="10"/>
        <v>0-5000</v>
      </c>
      <c r="F76" s="296" t="s">
        <v>1010</v>
      </c>
      <c r="G76" s="262">
        <v>1</v>
      </c>
      <c r="H76" s="262" t="s">
        <v>96</v>
      </c>
      <c r="I76" s="262" t="s">
        <v>1011</v>
      </c>
      <c r="J76" s="263">
        <v>244.261</v>
      </c>
      <c r="K76" s="263">
        <v>418.024</v>
      </c>
      <c r="L76" s="264">
        <f t="shared" si="11"/>
        <v>662.28499999999997</v>
      </c>
      <c r="M76" s="264">
        <v>0</v>
      </c>
      <c r="N76" s="264">
        <v>0</v>
      </c>
      <c r="O76" s="264">
        <f t="shared" si="12"/>
        <v>662.28499999999997</v>
      </c>
      <c r="P76" s="264">
        <f t="shared" si="13"/>
        <v>244.261</v>
      </c>
      <c r="Q76" s="264">
        <f t="shared" si="13"/>
        <v>418.024</v>
      </c>
      <c r="R76" s="264">
        <f t="shared" si="14"/>
        <v>391.04209541627688</v>
      </c>
      <c r="S76" s="265">
        <f t="shared" si="15"/>
        <v>0.36881554013755408</v>
      </c>
      <c r="T76" s="266" t="s">
        <v>73</v>
      </c>
      <c r="U76" s="266" t="s">
        <v>1014</v>
      </c>
      <c r="V76" s="266">
        <f t="shared" si="16"/>
        <v>2</v>
      </c>
      <c r="W76" s="267">
        <v>229745.40294045393</v>
      </c>
      <c r="X76" s="267">
        <v>164911.22815509242</v>
      </c>
      <c r="Y76" s="267">
        <v>64834.174785361502</v>
      </c>
      <c r="Z76" s="267">
        <f t="shared" si="17"/>
        <v>102.70245996444073</v>
      </c>
      <c r="AA76" s="268">
        <v>0</v>
      </c>
      <c r="AB76" s="268">
        <v>70241.109606984683</v>
      </c>
      <c r="AC76" s="268">
        <v>0</v>
      </c>
      <c r="AD76" s="268">
        <v>29328.564767471344</v>
      </c>
      <c r="AE76" s="268">
        <v>1005.7189992398628</v>
      </c>
      <c r="AF76" s="268">
        <v>0</v>
      </c>
      <c r="AG76" s="268">
        <v>0</v>
      </c>
      <c r="AH76" s="268">
        <v>72.422474199099582</v>
      </c>
      <c r="AI76" s="268">
        <v>144068.13074399694</v>
      </c>
      <c r="AJ76" s="268">
        <v>164911.22815509242</v>
      </c>
      <c r="AK76" s="268">
        <f t="shared" si="18"/>
        <v>-20843.097411095485</v>
      </c>
      <c r="AL76" s="268">
        <v>0</v>
      </c>
      <c r="AM76" s="268">
        <v>0</v>
      </c>
      <c r="AN76" s="268">
        <v>0</v>
      </c>
      <c r="AO76" s="268">
        <v>0</v>
      </c>
      <c r="AP76" s="268">
        <v>0</v>
      </c>
      <c r="AQ76" s="268">
        <v>0</v>
      </c>
      <c r="AR76" s="268">
        <v>0</v>
      </c>
      <c r="AS76" s="268">
        <v>23937.131520000003</v>
      </c>
      <c r="AT76" s="269">
        <v>2.351E-2</v>
      </c>
      <c r="AU76" s="268">
        <f t="shared" si="19"/>
        <v>0</v>
      </c>
    </row>
    <row r="77" spans="1:47" ht="45" x14ac:dyDescent="0.25">
      <c r="A77" s="255" t="s">
        <v>94</v>
      </c>
      <c r="B77" s="255" t="s">
        <v>114</v>
      </c>
      <c r="C77" s="262">
        <v>6033</v>
      </c>
      <c r="D77" s="262">
        <v>9830</v>
      </c>
      <c r="E77" s="262" t="str">
        <f t="shared" si="10"/>
        <v>5000-20000</v>
      </c>
      <c r="F77" s="296" t="s">
        <v>1015</v>
      </c>
      <c r="G77" s="262">
        <v>1</v>
      </c>
      <c r="H77" s="262" t="s">
        <v>96</v>
      </c>
      <c r="I77" s="262" t="s">
        <v>1011</v>
      </c>
      <c r="J77" s="263">
        <v>2199.8330000000001</v>
      </c>
      <c r="K77" s="263">
        <v>725.22</v>
      </c>
      <c r="L77" s="264">
        <f t="shared" si="11"/>
        <v>2925.0529999999999</v>
      </c>
      <c r="M77" s="264">
        <v>215.102</v>
      </c>
      <c r="N77" s="264">
        <v>0</v>
      </c>
      <c r="O77" s="264">
        <f t="shared" si="12"/>
        <v>2709.951</v>
      </c>
      <c r="P77" s="264">
        <f t="shared" si="13"/>
        <v>1984.731</v>
      </c>
      <c r="Q77" s="264">
        <f t="shared" si="13"/>
        <v>725.22</v>
      </c>
      <c r="R77" s="264">
        <f t="shared" si="14"/>
        <v>120.20885131775236</v>
      </c>
      <c r="S77" s="265">
        <f t="shared" si="15"/>
        <v>0.75206603094029412</v>
      </c>
      <c r="T77" s="266" t="s">
        <v>73</v>
      </c>
      <c r="U77" s="266" t="s">
        <v>1012</v>
      </c>
      <c r="V77" s="266">
        <f t="shared" si="16"/>
        <v>8</v>
      </c>
      <c r="W77" s="267">
        <v>1230679.8673993908</v>
      </c>
      <c r="X77" s="267">
        <v>1230679.8673993908</v>
      </c>
      <c r="Y77" s="267">
        <v>0</v>
      </c>
      <c r="Z77" s="267">
        <f t="shared" si="17"/>
        <v>125.19632425222693</v>
      </c>
      <c r="AA77" s="268">
        <v>8063.1525502331669</v>
      </c>
      <c r="AB77" s="268">
        <v>608048.06750166079</v>
      </c>
      <c r="AC77" s="268">
        <v>0</v>
      </c>
      <c r="AD77" s="268">
        <v>379628.20526238612</v>
      </c>
      <c r="AE77" s="268">
        <v>69554.089931823255</v>
      </c>
      <c r="AF77" s="268">
        <v>0</v>
      </c>
      <c r="AG77" s="268">
        <v>0</v>
      </c>
      <c r="AH77" s="268">
        <v>813.36071948582355</v>
      </c>
      <c r="AI77" s="268">
        <v>1216236.9370593789</v>
      </c>
      <c r="AJ77" s="268">
        <v>1261764.4373840161</v>
      </c>
      <c r="AK77" s="268">
        <f t="shared" si="18"/>
        <v>-45527.500324637163</v>
      </c>
      <c r="AL77" s="268">
        <v>0</v>
      </c>
      <c r="AM77" s="268">
        <v>0</v>
      </c>
      <c r="AN77" s="268">
        <v>0</v>
      </c>
      <c r="AO77" s="268">
        <v>0</v>
      </c>
      <c r="AP77" s="268">
        <v>0</v>
      </c>
      <c r="AQ77" s="268">
        <v>0</v>
      </c>
      <c r="AR77" s="268">
        <v>0</v>
      </c>
      <c r="AS77" s="268">
        <v>0</v>
      </c>
      <c r="AT77" s="269">
        <v>2.46E-2</v>
      </c>
      <c r="AU77" s="268">
        <f t="shared" si="19"/>
        <v>0</v>
      </c>
    </row>
    <row r="78" spans="1:47" x14ac:dyDescent="0.25">
      <c r="A78" s="255" t="s">
        <v>94</v>
      </c>
      <c r="B78" s="255" t="s">
        <v>115</v>
      </c>
      <c r="C78" s="262">
        <v>968</v>
      </c>
      <c r="D78" s="262">
        <v>1756</v>
      </c>
      <c r="E78" s="262" t="str">
        <f t="shared" si="10"/>
        <v>0-5000</v>
      </c>
      <c r="F78" s="296" t="s">
        <v>1010</v>
      </c>
      <c r="G78" s="262">
        <v>1</v>
      </c>
      <c r="H78" s="262" t="s">
        <v>96</v>
      </c>
      <c r="I78" s="262" t="s">
        <v>1011</v>
      </c>
      <c r="J78" s="263">
        <v>162.5</v>
      </c>
      <c r="K78" s="263">
        <v>420.78</v>
      </c>
      <c r="L78" s="264">
        <f t="shared" si="11"/>
        <v>583.28</v>
      </c>
      <c r="M78" s="264">
        <v>0</v>
      </c>
      <c r="N78" s="264">
        <v>0</v>
      </c>
      <c r="O78" s="264">
        <f t="shared" si="12"/>
        <v>583.28</v>
      </c>
      <c r="P78" s="264">
        <f t="shared" si="13"/>
        <v>162.5</v>
      </c>
      <c r="Q78" s="264">
        <f t="shared" si="13"/>
        <v>420.78</v>
      </c>
      <c r="R78" s="264">
        <f t="shared" si="14"/>
        <v>434.69008264462809</v>
      </c>
      <c r="S78" s="265">
        <f t="shared" si="15"/>
        <v>0.27859690028802636</v>
      </c>
      <c r="T78" s="266" t="s">
        <v>73</v>
      </c>
      <c r="U78" s="266" t="s">
        <v>1014</v>
      </c>
      <c r="V78" s="266">
        <f t="shared" si="16"/>
        <v>1</v>
      </c>
      <c r="W78" s="267">
        <v>244057.27912173298</v>
      </c>
      <c r="X78" s="267">
        <v>184534.5269860444</v>
      </c>
      <c r="Y78" s="267">
        <v>59522.75213568857</v>
      </c>
      <c r="Z78" s="267">
        <f t="shared" si="17"/>
        <v>138.98478309893679</v>
      </c>
      <c r="AA78" s="268">
        <v>0</v>
      </c>
      <c r="AB78" s="268">
        <v>125198.14148472816</v>
      </c>
      <c r="AC78" s="268">
        <v>0</v>
      </c>
      <c r="AD78" s="268">
        <v>33596.280399454474</v>
      </c>
      <c r="AE78" s="268">
        <v>5405.7396209142626</v>
      </c>
      <c r="AF78" s="268">
        <v>0</v>
      </c>
      <c r="AG78" s="268">
        <v>0</v>
      </c>
      <c r="AH78" s="268">
        <v>108.69245907826925</v>
      </c>
      <c r="AI78" s="268">
        <v>167970.35089134707</v>
      </c>
      <c r="AJ78" s="268">
        <v>188990.09693474657</v>
      </c>
      <c r="AK78" s="268">
        <f t="shared" si="18"/>
        <v>-21019.7460433995</v>
      </c>
      <c r="AL78" s="268">
        <v>0</v>
      </c>
      <c r="AM78" s="268">
        <v>0</v>
      </c>
      <c r="AN78" s="268">
        <v>0</v>
      </c>
      <c r="AO78" s="268">
        <v>0</v>
      </c>
      <c r="AP78" s="268">
        <v>0</v>
      </c>
      <c r="AQ78" s="268">
        <v>0</v>
      </c>
      <c r="AR78" s="268">
        <v>0</v>
      </c>
      <c r="AS78" s="268">
        <v>4303.2358400000003</v>
      </c>
      <c r="AT78" s="269">
        <v>2.1999999999999999E-2</v>
      </c>
      <c r="AU78" s="268">
        <f t="shared" si="19"/>
        <v>0</v>
      </c>
    </row>
    <row r="79" spans="1:47" x14ac:dyDescent="0.25">
      <c r="A79" s="255" t="s">
        <v>94</v>
      </c>
      <c r="B79" s="255" t="s">
        <v>116</v>
      </c>
      <c r="C79" s="262">
        <v>1699</v>
      </c>
      <c r="D79" s="262">
        <v>2940</v>
      </c>
      <c r="E79" s="262" t="str">
        <f t="shared" si="10"/>
        <v>0-5000</v>
      </c>
      <c r="F79" s="296" t="s">
        <v>1010</v>
      </c>
      <c r="G79" s="262">
        <v>1</v>
      </c>
      <c r="H79" s="262" t="s">
        <v>96</v>
      </c>
      <c r="I79" s="262" t="s">
        <v>1011</v>
      </c>
      <c r="J79" s="263">
        <v>358.46600000000001</v>
      </c>
      <c r="K79" s="263">
        <v>571.32000000000005</v>
      </c>
      <c r="L79" s="264">
        <f t="shared" si="11"/>
        <v>929.78600000000006</v>
      </c>
      <c r="M79" s="264">
        <v>0</v>
      </c>
      <c r="N79" s="264">
        <v>0</v>
      </c>
      <c r="O79" s="264">
        <f t="shared" si="12"/>
        <v>929.78600000000006</v>
      </c>
      <c r="P79" s="264">
        <f t="shared" si="13"/>
        <v>358.46600000000001</v>
      </c>
      <c r="Q79" s="264">
        <f t="shared" si="13"/>
        <v>571.32000000000005</v>
      </c>
      <c r="R79" s="264">
        <f t="shared" si="14"/>
        <v>336.26839317245441</v>
      </c>
      <c r="S79" s="265">
        <f t="shared" si="15"/>
        <v>0.38553602656955471</v>
      </c>
      <c r="T79" s="266" t="s">
        <v>73</v>
      </c>
      <c r="U79" s="266" t="s">
        <v>1013</v>
      </c>
      <c r="V79" s="266">
        <f t="shared" si="16"/>
        <v>2</v>
      </c>
      <c r="W79" s="267">
        <v>431973.53002716193</v>
      </c>
      <c r="X79" s="267">
        <v>158012.76684799188</v>
      </c>
      <c r="Y79" s="267">
        <v>273960.76317917008</v>
      </c>
      <c r="Z79" s="267">
        <f t="shared" si="17"/>
        <v>146.9297721180823</v>
      </c>
      <c r="AA79" s="268">
        <v>0</v>
      </c>
      <c r="AB79" s="268">
        <v>47314.164880173434</v>
      </c>
      <c r="AC79" s="268">
        <v>0</v>
      </c>
      <c r="AD79" s="268">
        <v>88574.888593734882</v>
      </c>
      <c r="AE79" s="268">
        <v>0</v>
      </c>
      <c r="AF79" s="268">
        <v>1014.7962134957309</v>
      </c>
      <c r="AG79" s="268">
        <v>608.87772809743853</v>
      </c>
      <c r="AH79" s="268">
        <v>872.35420799765541</v>
      </c>
      <c r="AI79" s="268">
        <v>164589.41596235411</v>
      </c>
      <c r="AJ79" s="268">
        <v>193266.43075598651</v>
      </c>
      <c r="AK79" s="268">
        <f t="shared" si="18"/>
        <v>-28677.014793632407</v>
      </c>
      <c r="AL79" s="268">
        <v>50503.654400000007</v>
      </c>
      <c r="AM79" s="268">
        <v>86095.322240000009</v>
      </c>
      <c r="AN79" s="268">
        <v>0</v>
      </c>
      <c r="AO79" s="268">
        <v>0</v>
      </c>
      <c r="AP79" s="268">
        <v>0</v>
      </c>
      <c r="AQ79" s="268">
        <v>0</v>
      </c>
      <c r="AR79" s="268">
        <v>0</v>
      </c>
      <c r="AS79" s="268">
        <v>30385.059601139714</v>
      </c>
      <c r="AT79" s="269">
        <v>2.1999999999999999E-2</v>
      </c>
      <c r="AU79" s="268">
        <f t="shared" si="19"/>
        <v>608.87772809743853</v>
      </c>
    </row>
    <row r="80" spans="1:47" x14ac:dyDescent="0.25">
      <c r="A80" s="255" t="s">
        <v>94</v>
      </c>
      <c r="B80" s="255" t="s">
        <v>117</v>
      </c>
      <c r="C80" s="262">
        <v>1160</v>
      </c>
      <c r="D80" s="262">
        <v>1968</v>
      </c>
      <c r="E80" s="262" t="str">
        <f t="shared" si="10"/>
        <v>0-5000</v>
      </c>
      <c r="F80" s="296" t="s">
        <v>1010</v>
      </c>
      <c r="G80" s="262">
        <v>1</v>
      </c>
      <c r="H80" s="262" t="s">
        <v>96</v>
      </c>
      <c r="I80" s="262" t="s">
        <v>1011</v>
      </c>
      <c r="J80" s="263">
        <v>261.01499999999999</v>
      </c>
      <c r="K80" s="263">
        <v>392.8</v>
      </c>
      <c r="L80" s="264">
        <f t="shared" si="11"/>
        <v>653.81500000000005</v>
      </c>
      <c r="M80" s="264">
        <v>0</v>
      </c>
      <c r="N80" s="264">
        <v>0</v>
      </c>
      <c r="O80" s="264">
        <f t="shared" si="12"/>
        <v>653.81500000000005</v>
      </c>
      <c r="P80" s="264">
        <f t="shared" si="13"/>
        <v>261.01499999999999</v>
      </c>
      <c r="Q80" s="264">
        <f t="shared" si="13"/>
        <v>392.8</v>
      </c>
      <c r="R80" s="264">
        <f t="shared" si="14"/>
        <v>338.62068965517244</v>
      </c>
      <c r="S80" s="265">
        <f t="shared" si="15"/>
        <v>0.39921843334888302</v>
      </c>
      <c r="T80" s="266" t="s">
        <v>73</v>
      </c>
      <c r="U80" s="266" t="s">
        <v>1013</v>
      </c>
      <c r="V80" s="266">
        <f t="shared" si="16"/>
        <v>2</v>
      </c>
      <c r="W80" s="267">
        <v>211697.94964611903</v>
      </c>
      <c r="X80" s="267">
        <v>122710.67788734203</v>
      </c>
      <c r="Y80" s="267">
        <v>88987.271758777002</v>
      </c>
      <c r="Z80" s="267">
        <f t="shared" si="17"/>
        <v>107.57009636489788</v>
      </c>
      <c r="AA80" s="268">
        <v>0</v>
      </c>
      <c r="AB80" s="268">
        <v>37175.415262993425</v>
      </c>
      <c r="AC80" s="268">
        <v>0</v>
      </c>
      <c r="AD80" s="268">
        <v>69594.555323648834</v>
      </c>
      <c r="AE80" s="268">
        <v>0</v>
      </c>
      <c r="AF80" s="268">
        <v>797.33988203236015</v>
      </c>
      <c r="AG80" s="268">
        <v>478.40392921941606</v>
      </c>
      <c r="AH80" s="268">
        <v>638.90743727029314</v>
      </c>
      <c r="AI80" s="268">
        <v>129260.38794518815</v>
      </c>
      <c r="AJ80" s="268">
        <v>148760.82664625713</v>
      </c>
      <c r="AK80" s="268">
        <f t="shared" si="18"/>
        <v>-19500.438701068982</v>
      </c>
      <c r="AL80" s="268">
        <v>0</v>
      </c>
      <c r="AM80" s="268">
        <v>0</v>
      </c>
      <c r="AN80" s="268">
        <v>63165.939840000006</v>
      </c>
      <c r="AO80" s="268">
        <v>0</v>
      </c>
      <c r="AP80" s="268">
        <v>0</v>
      </c>
      <c r="AQ80" s="268">
        <v>0</v>
      </c>
      <c r="AR80" s="268">
        <v>0</v>
      </c>
      <c r="AS80" s="268">
        <v>20833.267712000001</v>
      </c>
      <c r="AT80" s="269">
        <v>2.1999999999999999E-2</v>
      </c>
      <c r="AU80" s="268">
        <f t="shared" si="19"/>
        <v>478.40392921941606</v>
      </c>
    </row>
    <row r="81" spans="1:47" x14ac:dyDescent="0.25">
      <c r="A81" s="255" t="s">
        <v>94</v>
      </c>
      <c r="B81" s="255" t="s">
        <v>118</v>
      </c>
      <c r="C81" s="262">
        <v>888</v>
      </c>
      <c r="D81" s="262">
        <v>1688</v>
      </c>
      <c r="E81" s="262" t="str">
        <f t="shared" si="10"/>
        <v>0-5000</v>
      </c>
      <c r="F81" s="296" t="s">
        <v>1010</v>
      </c>
      <c r="G81" s="262">
        <v>1</v>
      </c>
      <c r="H81" s="262" t="s">
        <v>96</v>
      </c>
      <c r="I81" s="262" t="s">
        <v>1011</v>
      </c>
      <c r="J81" s="263">
        <v>197.018</v>
      </c>
      <c r="K81" s="263">
        <v>363.59899999999999</v>
      </c>
      <c r="L81" s="264">
        <f t="shared" si="11"/>
        <v>560.61699999999996</v>
      </c>
      <c r="M81" s="264">
        <v>0</v>
      </c>
      <c r="N81" s="264">
        <v>0</v>
      </c>
      <c r="O81" s="264">
        <f t="shared" si="12"/>
        <v>560.61699999999996</v>
      </c>
      <c r="P81" s="264">
        <f t="shared" si="13"/>
        <v>197.018</v>
      </c>
      <c r="Q81" s="264">
        <f t="shared" si="13"/>
        <v>363.59899999999999</v>
      </c>
      <c r="R81" s="264">
        <f t="shared" si="14"/>
        <v>409.45833333333331</v>
      </c>
      <c r="S81" s="265">
        <f t="shared" si="15"/>
        <v>0.35143065586666122</v>
      </c>
      <c r="T81" s="266" t="s">
        <v>73</v>
      </c>
      <c r="U81" s="266" t="s">
        <v>1013</v>
      </c>
      <c r="V81" s="266">
        <f t="shared" si="16"/>
        <v>2</v>
      </c>
      <c r="W81" s="267">
        <v>276655.79269884282</v>
      </c>
      <c r="X81" s="267">
        <v>166631.96991259785</v>
      </c>
      <c r="Y81" s="267">
        <v>110023.82278624499</v>
      </c>
      <c r="Z81" s="267">
        <f t="shared" si="17"/>
        <v>163.89561178841399</v>
      </c>
      <c r="AA81" s="268">
        <v>9177.7696054770295</v>
      </c>
      <c r="AB81" s="268">
        <v>73693.361496342608</v>
      </c>
      <c r="AC81" s="268">
        <v>0</v>
      </c>
      <c r="AD81" s="268">
        <v>75763.804698837062</v>
      </c>
      <c r="AE81" s="268">
        <v>377.14462471494869</v>
      </c>
      <c r="AF81" s="268">
        <v>0</v>
      </c>
      <c r="AG81" s="268">
        <v>0</v>
      </c>
      <c r="AH81" s="268">
        <v>58.662462788818956</v>
      </c>
      <c r="AI81" s="268">
        <v>167602.39191639677</v>
      </c>
      <c r="AJ81" s="268">
        <v>187567.88578590375</v>
      </c>
      <c r="AK81" s="268">
        <f t="shared" si="18"/>
        <v>-19965.493869506987</v>
      </c>
      <c r="AL81" s="268">
        <v>0</v>
      </c>
      <c r="AM81" s="268">
        <v>0</v>
      </c>
      <c r="AN81" s="268">
        <v>0</v>
      </c>
      <c r="AO81" s="268">
        <v>0</v>
      </c>
      <c r="AP81" s="268">
        <v>0</v>
      </c>
      <c r="AQ81" s="268">
        <v>0</v>
      </c>
      <c r="AR81" s="268">
        <v>0</v>
      </c>
      <c r="AS81" s="268">
        <v>49512.138240000007</v>
      </c>
      <c r="AT81" s="269">
        <v>2.1999999999999999E-2</v>
      </c>
      <c r="AU81" s="268">
        <f t="shared" si="19"/>
        <v>0</v>
      </c>
    </row>
    <row r="82" spans="1:47" x14ac:dyDescent="0.25">
      <c r="A82" s="255" t="s">
        <v>94</v>
      </c>
      <c r="B82" s="255" t="s">
        <v>119</v>
      </c>
      <c r="C82" s="262">
        <v>536</v>
      </c>
      <c r="D82" s="262">
        <v>1027</v>
      </c>
      <c r="E82" s="262" t="str">
        <f t="shared" si="10"/>
        <v>0-5000</v>
      </c>
      <c r="F82" s="296" t="s">
        <v>1010</v>
      </c>
      <c r="G82" s="262">
        <v>1</v>
      </c>
      <c r="H82" s="262" t="s">
        <v>96</v>
      </c>
      <c r="I82" s="262" t="s">
        <v>1011</v>
      </c>
      <c r="J82" s="263">
        <v>93.516999999999996</v>
      </c>
      <c r="K82" s="263">
        <v>183.86</v>
      </c>
      <c r="L82" s="264">
        <f t="shared" si="11"/>
        <v>277.37700000000001</v>
      </c>
      <c r="M82" s="264">
        <v>0</v>
      </c>
      <c r="N82" s="264">
        <v>0</v>
      </c>
      <c r="O82" s="264">
        <f t="shared" si="12"/>
        <v>277.37700000000001</v>
      </c>
      <c r="P82" s="264">
        <f t="shared" si="13"/>
        <v>93.516999999999996</v>
      </c>
      <c r="Q82" s="264">
        <f t="shared" si="13"/>
        <v>183.86</v>
      </c>
      <c r="R82" s="264">
        <f t="shared" si="14"/>
        <v>343.02238805970148</v>
      </c>
      <c r="S82" s="265">
        <f t="shared" si="15"/>
        <v>0.33714763661010105</v>
      </c>
      <c r="T82" s="266" t="s">
        <v>73</v>
      </c>
      <c r="U82" s="266" t="s">
        <v>1013</v>
      </c>
      <c r="V82" s="266">
        <f t="shared" si="16"/>
        <v>2</v>
      </c>
      <c r="W82" s="267">
        <v>153182.1108895631</v>
      </c>
      <c r="X82" s="267">
        <v>87537.046906080912</v>
      </c>
      <c r="Y82" s="267">
        <v>65645.063983482207</v>
      </c>
      <c r="Z82" s="267">
        <f t="shared" si="17"/>
        <v>149.15492783793877</v>
      </c>
      <c r="AA82" s="268">
        <v>0</v>
      </c>
      <c r="AB82" s="268">
        <v>28163.193381055611</v>
      </c>
      <c r="AC82" s="268">
        <v>0</v>
      </c>
      <c r="AD82" s="268">
        <v>52723.147972461236</v>
      </c>
      <c r="AE82" s="268">
        <v>0</v>
      </c>
      <c r="AF82" s="268">
        <v>604.04536517603037</v>
      </c>
      <c r="AG82" s="268">
        <v>362.42721910561824</v>
      </c>
      <c r="AH82" s="268">
        <v>471.9263535470605</v>
      </c>
      <c r="AI82" s="268">
        <v>97846.358436716386</v>
      </c>
      <c r="AJ82" s="268">
        <v>106732.75975530752</v>
      </c>
      <c r="AK82" s="268">
        <f t="shared" si="18"/>
        <v>-8886.4013185911317</v>
      </c>
      <c r="AL82" s="268">
        <v>0</v>
      </c>
      <c r="AM82" s="268">
        <v>0</v>
      </c>
      <c r="AN82" s="268">
        <v>0</v>
      </c>
      <c r="AO82" s="268">
        <v>0</v>
      </c>
      <c r="AP82" s="268">
        <v>0</v>
      </c>
      <c r="AQ82" s="268">
        <v>0</v>
      </c>
      <c r="AR82" s="268">
        <v>0</v>
      </c>
      <c r="AS82" s="268">
        <v>8154.0290560000003</v>
      </c>
      <c r="AT82" s="269">
        <v>2.4E-2</v>
      </c>
      <c r="AU82" s="268">
        <f t="shared" si="19"/>
        <v>362.42721910561824</v>
      </c>
    </row>
    <row r="83" spans="1:47" x14ac:dyDescent="0.25">
      <c r="A83" s="255" t="s">
        <v>94</v>
      </c>
      <c r="B83" s="255" t="s">
        <v>120</v>
      </c>
      <c r="C83" s="262">
        <v>2579</v>
      </c>
      <c r="D83" s="262">
        <v>4907</v>
      </c>
      <c r="E83" s="262" t="str">
        <f t="shared" si="10"/>
        <v>0-5000</v>
      </c>
      <c r="F83" s="296" t="s">
        <v>1016</v>
      </c>
      <c r="G83" s="262">
        <v>1</v>
      </c>
      <c r="H83" s="262" t="s">
        <v>96</v>
      </c>
      <c r="I83" s="262" t="s">
        <v>1011</v>
      </c>
      <c r="J83" s="263">
        <v>797.03</v>
      </c>
      <c r="K83" s="263">
        <v>724.26</v>
      </c>
      <c r="L83" s="264">
        <f t="shared" si="11"/>
        <v>1521.29</v>
      </c>
      <c r="M83" s="264">
        <v>0</v>
      </c>
      <c r="N83" s="264">
        <v>0</v>
      </c>
      <c r="O83" s="264">
        <f t="shared" si="12"/>
        <v>1521.29</v>
      </c>
      <c r="P83" s="264">
        <f t="shared" si="13"/>
        <v>797.03</v>
      </c>
      <c r="Q83" s="264">
        <f t="shared" si="13"/>
        <v>724.26</v>
      </c>
      <c r="R83" s="264">
        <f t="shared" si="14"/>
        <v>280.82977898410235</v>
      </c>
      <c r="S83" s="265">
        <f t="shared" si="15"/>
        <v>0.52391720184843127</v>
      </c>
      <c r="T83" s="266" t="s">
        <v>73</v>
      </c>
      <c r="U83" s="266" t="s">
        <v>1012</v>
      </c>
      <c r="V83" s="266">
        <f t="shared" si="16"/>
        <v>4</v>
      </c>
      <c r="W83" s="267">
        <v>516275.83581110107</v>
      </c>
      <c r="X83" s="267">
        <v>346299.57890877465</v>
      </c>
      <c r="Y83" s="267">
        <v>169976.25690232642</v>
      </c>
      <c r="Z83" s="267">
        <f t="shared" si="17"/>
        <v>105.21211245386205</v>
      </c>
      <c r="AA83" s="268">
        <v>12491.677952398122</v>
      </c>
      <c r="AB83" s="268">
        <v>126046.02422077215</v>
      </c>
      <c r="AC83" s="268">
        <v>0</v>
      </c>
      <c r="AD83" s="268">
        <v>199042.08889300417</v>
      </c>
      <c r="AE83" s="268">
        <v>27115.250487808447</v>
      </c>
      <c r="AF83" s="268">
        <v>0</v>
      </c>
      <c r="AG83" s="268">
        <v>0</v>
      </c>
      <c r="AH83" s="268">
        <v>295.01783394665063</v>
      </c>
      <c r="AI83" s="268">
        <v>361216.60036236147</v>
      </c>
      <c r="AJ83" s="268">
        <v>400170.38637953839</v>
      </c>
      <c r="AK83" s="268">
        <f t="shared" si="18"/>
        <v>-38953.786017176928</v>
      </c>
      <c r="AL83" s="268">
        <v>0</v>
      </c>
      <c r="AM83" s="268">
        <v>0</v>
      </c>
      <c r="AN83" s="268">
        <v>0</v>
      </c>
      <c r="AO83" s="268">
        <v>0</v>
      </c>
      <c r="AP83" s="268">
        <v>0</v>
      </c>
      <c r="AQ83" s="268">
        <v>0</v>
      </c>
      <c r="AR83" s="268">
        <v>0</v>
      </c>
      <c r="AS83" s="268">
        <v>26755.956736000004</v>
      </c>
      <c r="AT83" s="269">
        <v>3.284981172852762E-2</v>
      </c>
      <c r="AU83" s="268">
        <f t="shared" si="19"/>
        <v>0</v>
      </c>
    </row>
    <row r="84" spans="1:47" x14ac:dyDescent="0.25">
      <c r="A84" s="255" t="s">
        <v>94</v>
      </c>
      <c r="B84" s="255" t="s">
        <v>121</v>
      </c>
      <c r="C84" s="262">
        <v>1141</v>
      </c>
      <c r="D84" s="262">
        <v>1980</v>
      </c>
      <c r="E84" s="262" t="str">
        <f t="shared" si="10"/>
        <v>0-5000</v>
      </c>
      <c r="F84" s="296" t="s">
        <v>1010</v>
      </c>
      <c r="G84" s="262">
        <v>1</v>
      </c>
      <c r="H84" s="262" t="s">
        <v>96</v>
      </c>
      <c r="I84" s="262" t="s">
        <v>1011</v>
      </c>
      <c r="J84" s="263">
        <v>282.08100000000002</v>
      </c>
      <c r="K84" s="263">
        <v>375.32</v>
      </c>
      <c r="L84" s="264">
        <f t="shared" si="11"/>
        <v>657.40100000000007</v>
      </c>
      <c r="M84" s="264">
        <v>0</v>
      </c>
      <c r="N84" s="264">
        <v>0</v>
      </c>
      <c r="O84" s="264">
        <f t="shared" si="12"/>
        <v>657.40100000000007</v>
      </c>
      <c r="P84" s="264">
        <f t="shared" si="13"/>
        <v>282.08100000000002</v>
      </c>
      <c r="Q84" s="264">
        <f t="shared" si="13"/>
        <v>375.32</v>
      </c>
      <c r="R84" s="264">
        <f t="shared" si="14"/>
        <v>328.93952673093776</v>
      </c>
      <c r="S84" s="265">
        <f t="shared" si="15"/>
        <v>0.42908513981572888</v>
      </c>
      <c r="T84" s="266" t="s">
        <v>73</v>
      </c>
      <c r="U84" s="266" t="s">
        <v>1013</v>
      </c>
      <c r="V84" s="266">
        <f t="shared" si="16"/>
        <v>3</v>
      </c>
      <c r="W84" s="267">
        <v>259947.84109624272</v>
      </c>
      <c r="X84" s="267">
        <v>161614.67806022064</v>
      </c>
      <c r="Y84" s="267">
        <v>98333.163036022059</v>
      </c>
      <c r="Z84" s="267">
        <f t="shared" si="17"/>
        <v>131.2867884324458</v>
      </c>
      <c r="AA84" s="268">
        <v>590.70328028745143</v>
      </c>
      <c r="AB84" s="268">
        <v>116680.8386974851</v>
      </c>
      <c r="AC84" s="268">
        <v>0</v>
      </c>
      <c r="AD84" s="268">
        <v>31684.643086728167</v>
      </c>
      <c r="AE84" s="268">
        <v>251.4297498099657</v>
      </c>
      <c r="AF84" s="268">
        <v>0</v>
      </c>
      <c r="AG84" s="268">
        <v>0</v>
      </c>
      <c r="AH84" s="268">
        <v>73.527735257264553</v>
      </c>
      <c r="AI84" s="268">
        <v>155847.83029086993</v>
      </c>
      <c r="AJ84" s="268">
        <v>177025.29981253287</v>
      </c>
      <c r="AK84" s="268">
        <f t="shared" si="18"/>
        <v>-21177.469521662948</v>
      </c>
      <c r="AL84" s="268">
        <v>0</v>
      </c>
      <c r="AM84" s="268">
        <v>0</v>
      </c>
      <c r="AN84" s="268">
        <v>21760</v>
      </c>
      <c r="AO84" s="268">
        <v>0</v>
      </c>
      <c r="AP84" s="268">
        <v>0</v>
      </c>
      <c r="AQ84" s="268">
        <v>0</v>
      </c>
      <c r="AR84" s="268">
        <v>0</v>
      </c>
      <c r="AS84" s="268">
        <v>0</v>
      </c>
      <c r="AT84" s="269">
        <v>2.1999999999999999E-2</v>
      </c>
      <c r="AU84" s="268">
        <f t="shared" si="19"/>
        <v>0</v>
      </c>
    </row>
    <row r="85" spans="1:47" x14ac:dyDescent="0.25">
      <c r="A85" s="255" t="s">
        <v>122</v>
      </c>
      <c r="B85" s="255" t="s">
        <v>123</v>
      </c>
      <c r="C85" s="262">
        <v>3234</v>
      </c>
      <c r="D85" s="262">
        <v>6617</v>
      </c>
      <c r="E85" s="262" t="str">
        <f t="shared" si="10"/>
        <v>0-5000</v>
      </c>
      <c r="F85" s="296" t="s">
        <v>1010</v>
      </c>
      <c r="G85" s="262">
        <v>0</v>
      </c>
      <c r="H85" s="262" t="s">
        <v>124</v>
      </c>
      <c r="I85" s="262" t="s">
        <v>1011</v>
      </c>
      <c r="J85" s="263">
        <v>1128.0329999999999</v>
      </c>
      <c r="K85" s="263">
        <v>1294.6990000000001</v>
      </c>
      <c r="L85" s="264">
        <f t="shared" si="11"/>
        <v>2422.732</v>
      </c>
      <c r="M85" s="264">
        <v>224.917</v>
      </c>
      <c r="N85" s="264">
        <v>0</v>
      </c>
      <c r="O85" s="264">
        <f t="shared" si="12"/>
        <v>2197.8150000000001</v>
      </c>
      <c r="P85" s="264">
        <f t="shared" si="13"/>
        <v>903.11599999999987</v>
      </c>
      <c r="Q85" s="264">
        <f t="shared" si="13"/>
        <v>1294.6990000000001</v>
      </c>
      <c r="R85" s="264">
        <f t="shared" si="14"/>
        <v>400.33982683982686</v>
      </c>
      <c r="S85" s="265">
        <f t="shared" si="15"/>
        <v>0.46560370688957753</v>
      </c>
      <c r="T85" s="266" t="s">
        <v>73</v>
      </c>
      <c r="U85" s="266" t="s">
        <v>1013</v>
      </c>
      <c r="V85" s="266">
        <f t="shared" si="16"/>
        <v>3</v>
      </c>
      <c r="W85" s="267">
        <v>671424.45548763266</v>
      </c>
      <c r="X85" s="267">
        <v>568920.93228763272</v>
      </c>
      <c r="Y85" s="267">
        <v>102503.5232</v>
      </c>
      <c r="Z85" s="267">
        <f t="shared" si="17"/>
        <v>101.46961696956818</v>
      </c>
      <c r="AA85" s="268">
        <v>28265.935148189903</v>
      </c>
      <c r="AB85" s="268">
        <v>51139.405373535672</v>
      </c>
      <c r="AC85" s="268">
        <v>0</v>
      </c>
      <c r="AD85" s="268">
        <v>196252.25165763346</v>
      </c>
      <c r="AE85" s="268">
        <v>178921.71279901185</v>
      </c>
      <c r="AF85" s="268">
        <v>69509.929359173824</v>
      </c>
      <c r="AG85" s="268">
        <v>49685.243390713062</v>
      </c>
      <c r="AH85" s="268">
        <v>43075.758909933102</v>
      </c>
      <c r="AI85" s="268">
        <v>719028.04741314088</v>
      </c>
      <c r="AJ85" s="268">
        <v>719028.04741314088</v>
      </c>
      <c r="AK85" s="268">
        <f t="shared" si="18"/>
        <v>0</v>
      </c>
      <c r="AL85" s="268">
        <v>0</v>
      </c>
      <c r="AM85" s="268">
        <v>0</v>
      </c>
      <c r="AN85" s="268">
        <v>0</v>
      </c>
      <c r="AO85" s="268">
        <v>0</v>
      </c>
      <c r="AP85" s="268">
        <v>0</v>
      </c>
      <c r="AQ85" s="268">
        <v>0</v>
      </c>
      <c r="AR85" s="268">
        <v>0</v>
      </c>
      <c r="AS85" s="268">
        <v>28000</v>
      </c>
      <c r="AT85" s="269">
        <v>4.5474501820365332E-2</v>
      </c>
      <c r="AU85" s="268">
        <f t="shared" si="19"/>
        <v>49685.243390713062</v>
      </c>
    </row>
    <row r="86" spans="1:47" x14ac:dyDescent="0.25">
      <c r="A86" s="255" t="s">
        <v>122</v>
      </c>
      <c r="B86" s="255" t="s">
        <v>125</v>
      </c>
      <c r="C86" s="262">
        <v>3787</v>
      </c>
      <c r="D86" s="262">
        <v>9260</v>
      </c>
      <c r="E86" s="262" t="str">
        <f t="shared" si="10"/>
        <v>0-5000</v>
      </c>
      <c r="F86" s="296" t="s">
        <v>1010</v>
      </c>
      <c r="G86" s="262">
        <v>0</v>
      </c>
      <c r="H86" s="262" t="s">
        <v>124</v>
      </c>
      <c r="I86" s="262" t="s">
        <v>1011</v>
      </c>
      <c r="J86" s="263">
        <v>1628.5260000000001</v>
      </c>
      <c r="K86" s="263">
        <v>1446.9690000000001</v>
      </c>
      <c r="L86" s="264">
        <f t="shared" si="11"/>
        <v>3075.4949999999999</v>
      </c>
      <c r="M86" s="264">
        <v>0</v>
      </c>
      <c r="N86" s="264">
        <v>0</v>
      </c>
      <c r="O86" s="264">
        <f t="shared" si="12"/>
        <v>3075.4949999999999</v>
      </c>
      <c r="P86" s="264">
        <f t="shared" si="13"/>
        <v>1628.5260000000001</v>
      </c>
      <c r="Q86" s="264">
        <f t="shared" si="13"/>
        <v>1446.9690000000001</v>
      </c>
      <c r="R86" s="264">
        <f t="shared" si="14"/>
        <v>382.08846052284127</v>
      </c>
      <c r="S86" s="265">
        <f t="shared" si="15"/>
        <v>0.52951671194393102</v>
      </c>
      <c r="T86" s="266" t="s">
        <v>73</v>
      </c>
      <c r="U86" s="266" t="s">
        <v>1014</v>
      </c>
      <c r="V86" s="266">
        <f t="shared" si="16"/>
        <v>4</v>
      </c>
      <c r="W86" s="267">
        <v>792278.08221645758</v>
      </c>
      <c r="X86" s="267">
        <v>674147.28841496143</v>
      </c>
      <c r="Y86" s="267">
        <v>118130.79380149615</v>
      </c>
      <c r="Z86" s="267">
        <f t="shared" si="17"/>
        <v>85.559188144325873</v>
      </c>
      <c r="AA86" s="268">
        <v>30313.956574857275</v>
      </c>
      <c r="AB86" s="268">
        <v>61001.794394508921</v>
      </c>
      <c r="AC86" s="268">
        <v>0</v>
      </c>
      <c r="AD86" s="268">
        <v>276833.90545777045</v>
      </c>
      <c r="AE86" s="268">
        <v>230588.51744172649</v>
      </c>
      <c r="AF86" s="268">
        <v>95161.312632586865</v>
      </c>
      <c r="AG86" s="268">
        <v>68365.611037123555</v>
      </c>
      <c r="AH86" s="268">
        <v>57845.985297196283</v>
      </c>
      <c r="AI86" s="268">
        <v>1022175.4702331433</v>
      </c>
      <c r="AJ86" s="268">
        <v>1022175.4702331433</v>
      </c>
      <c r="AK86" s="268">
        <f t="shared" si="18"/>
        <v>0</v>
      </c>
      <c r="AL86" s="268">
        <v>0</v>
      </c>
      <c r="AM86" s="268">
        <v>0</v>
      </c>
      <c r="AN86" s="268">
        <v>0</v>
      </c>
      <c r="AO86" s="268">
        <v>0</v>
      </c>
      <c r="AP86" s="268">
        <v>0</v>
      </c>
      <c r="AQ86" s="268">
        <v>0</v>
      </c>
      <c r="AR86" s="268">
        <v>0</v>
      </c>
      <c r="AS86" s="268">
        <v>34816</v>
      </c>
      <c r="AT86" s="269">
        <v>3.3135645871084647E-2</v>
      </c>
      <c r="AU86" s="268">
        <f t="shared" si="19"/>
        <v>68365.611037123555</v>
      </c>
    </row>
    <row r="87" spans="1:47" x14ac:dyDescent="0.25">
      <c r="A87" s="255" t="s">
        <v>122</v>
      </c>
      <c r="B87" s="255" t="s">
        <v>126</v>
      </c>
      <c r="C87" s="262">
        <v>3912</v>
      </c>
      <c r="D87" s="262">
        <v>8297</v>
      </c>
      <c r="E87" s="262" t="str">
        <f t="shared" si="10"/>
        <v>0-5000</v>
      </c>
      <c r="F87" s="296" t="s">
        <v>1010</v>
      </c>
      <c r="G87" s="262">
        <v>0</v>
      </c>
      <c r="H87" s="262" t="s">
        <v>124</v>
      </c>
      <c r="I87" s="262" t="s">
        <v>1011</v>
      </c>
      <c r="J87" s="263">
        <v>1532.58</v>
      </c>
      <c r="K87" s="263">
        <v>1228.4090000000001</v>
      </c>
      <c r="L87" s="264">
        <f t="shared" si="11"/>
        <v>2760.989</v>
      </c>
      <c r="M87" s="264">
        <v>5.3620000000000001</v>
      </c>
      <c r="N87" s="264">
        <v>0</v>
      </c>
      <c r="O87" s="264">
        <f t="shared" si="12"/>
        <v>2755.627</v>
      </c>
      <c r="P87" s="264">
        <f t="shared" si="13"/>
        <v>1527.2179999999998</v>
      </c>
      <c r="Q87" s="264">
        <f t="shared" si="13"/>
        <v>1228.4090000000001</v>
      </c>
      <c r="R87" s="264">
        <f t="shared" si="14"/>
        <v>314.01048057259715</v>
      </c>
      <c r="S87" s="265">
        <f t="shared" si="15"/>
        <v>0.55508370370182569</v>
      </c>
      <c r="T87" s="266" t="s">
        <v>73</v>
      </c>
      <c r="U87" s="266" t="s">
        <v>1014</v>
      </c>
      <c r="V87" s="266">
        <f t="shared" si="16"/>
        <v>5</v>
      </c>
      <c r="W87" s="267">
        <v>905625.48678849451</v>
      </c>
      <c r="X87" s="267">
        <v>767998.40174954047</v>
      </c>
      <c r="Y87" s="267">
        <v>137627.08503895407</v>
      </c>
      <c r="Z87" s="267">
        <f t="shared" si="17"/>
        <v>109.15095658533139</v>
      </c>
      <c r="AA87" s="268">
        <v>18634.490187313077</v>
      </c>
      <c r="AB87" s="268">
        <v>68113.385716527351</v>
      </c>
      <c r="AC87" s="268">
        <v>0</v>
      </c>
      <c r="AD87" s="268">
        <v>292454.31762322772</v>
      </c>
      <c r="AE87" s="268">
        <v>217999.6092800523</v>
      </c>
      <c r="AF87" s="268">
        <v>97049.473712629595</v>
      </c>
      <c r="AG87" s="268">
        <v>70134.353452436859</v>
      </c>
      <c r="AH87" s="268">
        <v>59493.141540362238</v>
      </c>
      <c r="AI87" s="268">
        <v>906892.40174954047</v>
      </c>
      <c r="AJ87" s="268">
        <v>906892.40174954047</v>
      </c>
      <c r="AK87" s="268">
        <f t="shared" si="18"/>
        <v>0</v>
      </c>
      <c r="AL87" s="268">
        <v>0</v>
      </c>
      <c r="AM87" s="268">
        <v>0</v>
      </c>
      <c r="AN87" s="268">
        <v>0</v>
      </c>
      <c r="AO87" s="268">
        <v>0</v>
      </c>
      <c r="AP87" s="268">
        <v>0</v>
      </c>
      <c r="AQ87" s="268">
        <v>0</v>
      </c>
      <c r="AR87" s="268">
        <v>0</v>
      </c>
      <c r="AS87" s="268">
        <v>85512.413184000019</v>
      </c>
      <c r="AT87" s="269">
        <v>5.5099999999999996E-2</v>
      </c>
      <c r="AU87" s="268">
        <f t="shared" si="19"/>
        <v>70134.353452436859</v>
      </c>
    </row>
    <row r="88" spans="1:47" x14ac:dyDescent="0.25">
      <c r="A88" s="255" t="s">
        <v>122</v>
      </c>
      <c r="B88" s="255" t="s">
        <v>127</v>
      </c>
      <c r="C88" s="262">
        <v>4579</v>
      </c>
      <c r="D88" s="262">
        <v>8705</v>
      </c>
      <c r="E88" s="262" t="str">
        <f t="shared" si="10"/>
        <v>0-5000</v>
      </c>
      <c r="F88" s="296" t="s">
        <v>1010</v>
      </c>
      <c r="G88" s="262">
        <v>0</v>
      </c>
      <c r="H88" s="262" t="s">
        <v>124</v>
      </c>
      <c r="I88" s="262" t="s">
        <v>1011</v>
      </c>
      <c r="J88" s="263">
        <v>1913.482</v>
      </c>
      <c r="K88" s="263">
        <v>838.28399999999999</v>
      </c>
      <c r="L88" s="264">
        <f t="shared" si="11"/>
        <v>2751.7660000000001</v>
      </c>
      <c r="M88" s="264">
        <v>0</v>
      </c>
      <c r="N88" s="264">
        <v>0</v>
      </c>
      <c r="O88" s="264">
        <f t="shared" si="12"/>
        <v>2751.7660000000001</v>
      </c>
      <c r="P88" s="264">
        <f t="shared" si="13"/>
        <v>1913.482</v>
      </c>
      <c r="Q88" s="264">
        <f t="shared" si="13"/>
        <v>838.28399999999999</v>
      </c>
      <c r="R88" s="264">
        <f t="shared" si="14"/>
        <v>183.07141297226468</v>
      </c>
      <c r="S88" s="265">
        <f t="shared" si="15"/>
        <v>0.69536508554869847</v>
      </c>
      <c r="T88" s="266" t="s">
        <v>73</v>
      </c>
      <c r="U88" s="266" t="s">
        <v>1014</v>
      </c>
      <c r="V88" s="266">
        <f t="shared" si="16"/>
        <v>6</v>
      </c>
      <c r="W88" s="267">
        <v>807325.65934735083</v>
      </c>
      <c r="X88" s="267">
        <v>658377.87224170798</v>
      </c>
      <c r="Y88" s="267">
        <v>148947.78710564281</v>
      </c>
      <c r="Z88" s="267">
        <f t="shared" si="17"/>
        <v>92.742752366151734</v>
      </c>
      <c r="AA88" s="268">
        <v>839.27582931265545</v>
      </c>
      <c r="AB88" s="268">
        <v>82829.108412022877</v>
      </c>
      <c r="AC88" s="268">
        <v>0</v>
      </c>
      <c r="AD88" s="268">
        <v>326897.81536572916</v>
      </c>
      <c r="AE88" s="268">
        <v>215365.64170015207</v>
      </c>
      <c r="AF88" s="268">
        <v>104629.67636639839</v>
      </c>
      <c r="AG88" s="268">
        <v>67213.382167722622</v>
      </c>
      <c r="AH88" s="268">
        <v>68395.659295406367</v>
      </c>
      <c r="AI88" s="268">
        <v>843291.87224170798</v>
      </c>
      <c r="AJ88" s="268">
        <v>843291.87224170798</v>
      </c>
      <c r="AK88" s="268">
        <f t="shared" si="18"/>
        <v>0</v>
      </c>
      <c r="AL88" s="268">
        <v>41601.736320000004</v>
      </c>
      <c r="AM88" s="268">
        <v>0</v>
      </c>
      <c r="AN88" s="268">
        <v>0</v>
      </c>
      <c r="AO88" s="268">
        <v>0</v>
      </c>
      <c r="AP88" s="268">
        <v>0</v>
      </c>
      <c r="AQ88" s="268">
        <v>0</v>
      </c>
      <c r="AR88" s="268">
        <v>0</v>
      </c>
      <c r="AS88" s="268">
        <v>36871.205888000004</v>
      </c>
      <c r="AT88" s="269">
        <v>5.5099999999999996E-2</v>
      </c>
      <c r="AU88" s="268">
        <f t="shared" si="19"/>
        <v>67213.382167722622</v>
      </c>
    </row>
    <row r="89" spans="1:47" x14ac:dyDescent="0.25">
      <c r="A89" s="255" t="s">
        <v>122</v>
      </c>
      <c r="B89" s="255" t="s">
        <v>128</v>
      </c>
      <c r="C89" s="262">
        <v>15268</v>
      </c>
      <c r="D89" s="262">
        <v>26206</v>
      </c>
      <c r="E89" s="262" t="str">
        <f t="shared" si="10"/>
        <v>5000-20000</v>
      </c>
      <c r="F89" s="296" t="s">
        <v>1010</v>
      </c>
      <c r="G89" s="262">
        <v>0</v>
      </c>
      <c r="H89" s="262" t="s">
        <v>124</v>
      </c>
      <c r="I89" s="262" t="s">
        <v>1011</v>
      </c>
      <c r="J89" s="263">
        <v>6189.3519999999999</v>
      </c>
      <c r="K89" s="263">
        <v>3873.7109999999998</v>
      </c>
      <c r="L89" s="264">
        <f t="shared" si="11"/>
        <v>10063.063</v>
      </c>
      <c r="M89" s="264">
        <v>1358.9880000000001</v>
      </c>
      <c r="N89" s="264">
        <v>0</v>
      </c>
      <c r="O89" s="264">
        <f t="shared" si="12"/>
        <v>8704.0750000000007</v>
      </c>
      <c r="P89" s="264">
        <f t="shared" si="13"/>
        <v>4830.3639999999996</v>
      </c>
      <c r="Q89" s="264">
        <f t="shared" si="13"/>
        <v>3873.7109999999998</v>
      </c>
      <c r="R89" s="264">
        <f t="shared" si="14"/>
        <v>253.71436992402411</v>
      </c>
      <c r="S89" s="265">
        <f t="shared" si="15"/>
        <v>0.61505646938710412</v>
      </c>
      <c r="T89" s="266" t="s">
        <v>73</v>
      </c>
      <c r="U89" s="266" t="s">
        <v>1013</v>
      </c>
      <c r="V89" s="266">
        <f t="shared" si="16"/>
        <v>6</v>
      </c>
      <c r="W89" s="267">
        <v>2484665.7843342596</v>
      </c>
      <c r="X89" s="267">
        <v>2044391.8468929632</v>
      </c>
      <c r="Y89" s="267">
        <v>440273.93744129629</v>
      </c>
      <c r="Z89" s="267">
        <f t="shared" si="17"/>
        <v>94.812859052669594</v>
      </c>
      <c r="AA89" s="268">
        <v>95590.911869757023</v>
      </c>
      <c r="AB89" s="268">
        <v>241151.96853835654</v>
      </c>
      <c r="AC89" s="268">
        <v>0</v>
      </c>
      <c r="AD89" s="268">
        <v>1049499.2257393182</v>
      </c>
      <c r="AE89" s="268">
        <v>733247.20255275548</v>
      </c>
      <c r="AF89" s="268">
        <v>341890.65663785191</v>
      </c>
      <c r="AG89" s="268">
        <v>247906.96243217032</v>
      </c>
      <c r="AH89" s="268">
        <v>221708.87650278801</v>
      </c>
      <c r="AI89" s="268">
        <v>2794331.8468929632</v>
      </c>
      <c r="AJ89" s="268">
        <v>2794331.8468929632</v>
      </c>
      <c r="AK89" s="268">
        <f t="shared" si="18"/>
        <v>0</v>
      </c>
      <c r="AL89" s="268">
        <v>51819.840640000002</v>
      </c>
      <c r="AM89" s="268">
        <v>0</v>
      </c>
      <c r="AN89" s="268">
        <v>0</v>
      </c>
      <c r="AO89" s="268">
        <v>0</v>
      </c>
      <c r="AP89" s="268">
        <v>0</v>
      </c>
      <c r="AQ89" s="268">
        <v>0</v>
      </c>
      <c r="AR89" s="268">
        <v>0</v>
      </c>
      <c r="AS89" s="268">
        <v>158272.300032</v>
      </c>
      <c r="AT89" s="269">
        <v>5.3519999999999998E-2</v>
      </c>
      <c r="AU89" s="268">
        <f t="shared" si="19"/>
        <v>247906.96243217032</v>
      </c>
    </row>
    <row r="90" spans="1:47" ht="45" x14ac:dyDescent="0.25">
      <c r="A90" s="255" t="s">
        <v>122</v>
      </c>
      <c r="B90" s="255" t="s">
        <v>129</v>
      </c>
      <c r="C90" s="262">
        <v>10363</v>
      </c>
      <c r="D90" s="262">
        <v>20758</v>
      </c>
      <c r="E90" s="262" t="str">
        <f t="shared" si="10"/>
        <v>5000-20000</v>
      </c>
      <c r="F90" s="296" t="s">
        <v>1015</v>
      </c>
      <c r="G90" s="262">
        <v>0</v>
      </c>
      <c r="H90" s="262" t="s">
        <v>124</v>
      </c>
      <c r="I90" s="262" t="s">
        <v>1011</v>
      </c>
      <c r="J90" s="263">
        <v>4875.5240000000003</v>
      </c>
      <c r="K90" s="263">
        <v>2019.1120000000001</v>
      </c>
      <c r="L90" s="264">
        <f t="shared" si="11"/>
        <v>6894.6360000000004</v>
      </c>
      <c r="M90" s="264">
        <v>0.21</v>
      </c>
      <c r="N90" s="264">
        <v>0</v>
      </c>
      <c r="O90" s="264">
        <f t="shared" si="12"/>
        <v>6894.4260000000004</v>
      </c>
      <c r="P90" s="264">
        <f t="shared" si="13"/>
        <v>4875.3140000000003</v>
      </c>
      <c r="Q90" s="264">
        <f t="shared" si="13"/>
        <v>2019.1120000000001</v>
      </c>
      <c r="R90" s="264">
        <f t="shared" si="14"/>
        <v>194.83856026247227</v>
      </c>
      <c r="S90" s="265">
        <f t="shared" si="15"/>
        <v>0.70714741140794091</v>
      </c>
      <c r="T90" s="266" t="s">
        <v>73</v>
      </c>
      <c r="U90" s="266" t="s">
        <v>1014</v>
      </c>
      <c r="V90" s="266">
        <f t="shared" si="16"/>
        <v>7</v>
      </c>
      <c r="W90" s="267">
        <v>2721320.4562025387</v>
      </c>
      <c r="X90" s="267">
        <v>2721320.4562025387</v>
      </c>
      <c r="Y90" s="267">
        <v>0</v>
      </c>
      <c r="Z90" s="267">
        <f t="shared" si="17"/>
        <v>131.09743020534438</v>
      </c>
      <c r="AA90" s="268">
        <v>187271.40836168299</v>
      </c>
      <c r="AB90" s="268">
        <v>167565.54509054904</v>
      </c>
      <c r="AC90" s="268">
        <v>0</v>
      </c>
      <c r="AD90" s="268">
        <v>920226.72793008795</v>
      </c>
      <c r="AE90" s="268">
        <v>599583.76538078929</v>
      </c>
      <c r="AF90" s="268">
        <v>278438.50189482723</v>
      </c>
      <c r="AG90" s="268">
        <v>178655.15697567619</v>
      </c>
      <c r="AH90" s="268">
        <v>170319.55683886207</v>
      </c>
      <c r="AI90" s="268">
        <v>2773308.7302588485</v>
      </c>
      <c r="AJ90" s="268">
        <v>2819720.7302588485</v>
      </c>
      <c r="AK90" s="268">
        <f t="shared" si="18"/>
        <v>-46412</v>
      </c>
      <c r="AL90" s="268">
        <v>0</v>
      </c>
      <c r="AM90" s="268">
        <v>0</v>
      </c>
      <c r="AN90" s="268">
        <v>0</v>
      </c>
      <c r="AO90" s="268">
        <v>0</v>
      </c>
      <c r="AP90" s="268">
        <v>0</v>
      </c>
      <c r="AQ90" s="268">
        <v>0</v>
      </c>
      <c r="AR90" s="268">
        <v>0</v>
      </c>
      <c r="AS90" s="268">
        <v>0</v>
      </c>
      <c r="AT90" s="269">
        <v>5.3749999999999999E-2</v>
      </c>
      <c r="AU90" s="268">
        <f t="shared" si="19"/>
        <v>178655.15697567619</v>
      </c>
    </row>
    <row r="91" spans="1:47" x14ac:dyDescent="0.25">
      <c r="A91" s="255" t="s">
        <v>122</v>
      </c>
      <c r="B91" s="255" t="s">
        <v>130</v>
      </c>
      <c r="C91" s="262">
        <v>6197</v>
      </c>
      <c r="D91" s="262">
        <v>17205</v>
      </c>
      <c r="E91" s="262" t="str">
        <f t="shared" si="10"/>
        <v>5000-20000</v>
      </c>
      <c r="F91" s="296" t="s">
        <v>1016</v>
      </c>
      <c r="G91" s="262">
        <v>0</v>
      </c>
      <c r="H91" s="262" t="s">
        <v>124</v>
      </c>
      <c r="I91" s="262" t="s">
        <v>1011</v>
      </c>
      <c r="J91" s="263">
        <v>5402.8689999999997</v>
      </c>
      <c r="K91" s="263">
        <v>444.79599999999999</v>
      </c>
      <c r="L91" s="264">
        <f t="shared" si="11"/>
        <v>5847.665</v>
      </c>
      <c r="M91" s="264">
        <v>80.87</v>
      </c>
      <c r="N91" s="264">
        <v>0</v>
      </c>
      <c r="O91" s="264">
        <f t="shared" si="12"/>
        <v>5766.7950000000001</v>
      </c>
      <c r="P91" s="264">
        <f t="shared" si="13"/>
        <v>5321.9989999999998</v>
      </c>
      <c r="Q91" s="264">
        <f t="shared" si="13"/>
        <v>444.79599999999999</v>
      </c>
      <c r="R91" s="264">
        <f t="shared" si="14"/>
        <v>71.776020655155719</v>
      </c>
      <c r="S91" s="265">
        <f t="shared" si="15"/>
        <v>0.9239361351924229</v>
      </c>
      <c r="T91" s="266" t="s">
        <v>73</v>
      </c>
      <c r="U91" s="266" t="s">
        <v>1014</v>
      </c>
      <c r="V91" s="266">
        <f t="shared" si="16"/>
        <v>8</v>
      </c>
      <c r="W91" s="267">
        <v>1253333.3684227879</v>
      </c>
      <c r="X91" s="267">
        <v>1029034.8084867878</v>
      </c>
      <c r="Y91" s="267">
        <v>224298.55993600001</v>
      </c>
      <c r="Z91" s="267">
        <f t="shared" si="17"/>
        <v>72.847042628467761</v>
      </c>
      <c r="AA91" s="268">
        <v>19684.429430632903</v>
      </c>
      <c r="AB91" s="268">
        <v>95708.385123466534</v>
      </c>
      <c r="AC91" s="268">
        <v>0</v>
      </c>
      <c r="AD91" s="268">
        <v>500322.71099529479</v>
      </c>
      <c r="AE91" s="268">
        <v>524299.65746973467</v>
      </c>
      <c r="AF91" s="268">
        <v>181792.40526106983</v>
      </c>
      <c r="AG91" s="268">
        <v>96317.026573873925</v>
      </c>
      <c r="AH91" s="268">
        <v>108927.22704386816</v>
      </c>
      <c r="AI91" s="268">
        <v>1475481.8084867878</v>
      </c>
      <c r="AJ91" s="268">
        <v>1475481.8084867878</v>
      </c>
      <c r="AK91" s="268">
        <f t="shared" si="18"/>
        <v>0</v>
      </c>
      <c r="AL91" s="268">
        <v>2611.1978240000003</v>
      </c>
      <c r="AM91" s="268">
        <v>1381.76</v>
      </c>
      <c r="AN91" s="268">
        <v>0</v>
      </c>
      <c r="AO91" s="268">
        <v>11777.452032000001</v>
      </c>
      <c r="AP91" s="268">
        <v>0</v>
      </c>
      <c r="AQ91" s="268">
        <v>0</v>
      </c>
      <c r="AR91" s="268">
        <v>0</v>
      </c>
      <c r="AS91" s="268">
        <v>142745.60000000001</v>
      </c>
      <c r="AT91" s="269">
        <v>5.5099999999999996E-2</v>
      </c>
      <c r="AU91" s="268">
        <f t="shared" si="19"/>
        <v>96317.026573873925</v>
      </c>
    </row>
    <row r="92" spans="1:47" x14ac:dyDescent="0.25">
      <c r="A92" s="255" t="s">
        <v>122</v>
      </c>
      <c r="B92" s="255" t="s">
        <v>131</v>
      </c>
      <c r="C92" s="262">
        <v>4176</v>
      </c>
      <c r="D92" s="262">
        <v>8966</v>
      </c>
      <c r="E92" s="262" t="str">
        <f t="shared" si="10"/>
        <v>0-5000</v>
      </c>
      <c r="F92" s="296" t="s">
        <v>1010</v>
      </c>
      <c r="G92" s="262">
        <v>0</v>
      </c>
      <c r="H92" s="262" t="s">
        <v>124</v>
      </c>
      <c r="I92" s="262" t="s">
        <v>1011</v>
      </c>
      <c r="J92" s="263">
        <v>1416.671</v>
      </c>
      <c r="K92" s="263">
        <v>1591.126</v>
      </c>
      <c r="L92" s="264">
        <f t="shared" si="11"/>
        <v>3007.797</v>
      </c>
      <c r="M92" s="264">
        <v>0.105</v>
      </c>
      <c r="N92" s="264">
        <v>0</v>
      </c>
      <c r="O92" s="264">
        <f t="shared" si="12"/>
        <v>3007.692</v>
      </c>
      <c r="P92" s="264">
        <f t="shared" si="13"/>
        <v>1416.566</v>
      </c>
      <c r="Q92" s="264">
        <f t="shared" si="13"/>
        <v>1591.126</v>
      </c>
      <c r="R92" s="264">
        <f t="shared" si="14"/>
        <v>381.01676245210729</v>
      </c>
      <c r="S92" s="265">
        <f t="shared" si="15"/>
        <v>0.47099953886515616</v>
      </c>
      <c r="T92" s="266" t="s">
        <v>73</v>
      </c>
      <c r="U92" s="266" t="s">
        <v>1013</v>
      </c>
      <c r="V92" s="266">
        <f t="shared" si="16"/>
        <v>3</v>
      </c>
      <c r="W92" s="267">
        <v>920896.02300647006</v>
      </c>
      <c r="X92" s="267">
        <v>721873.99038406368</v>
      </c>
      <c r="Y92" s="267">
        <v>199022.03262240638</v>
      </c>
      <c r="Z92" s="267">
        <f t="shared" si="17"/>
        <v>102.70979511560004</v>
      </c>
      <c r="AA92" s="268">
        <v>1258.9137439689835</v>
      </c>
      <c r="AB92" s="268">
        <v>68173.081176518041</v>
      </c>
      <c r="AC92" s="268">
        <v>0</v>
      </c>
      <c r="AD92" s="268">
        <v>277994.9646339913</v>
      </c>
      <c r="AE92" s="268">
        <v>264173.24741693627</v>
      </c>
      <c r="AF92" s="268">
        <v>99996.10136668614</v>
      </c>
      <c r="AG92" s="268">
        <v>71313.746446785241</v>
      </c>
      <c r="AH92" s="268">
        <v>60999.298803768019</v>
      </c>
      <c r="AI92" s="268">
        <v>975458.99038406368</v>
      </c>
      <c r="AJ92" s="268">
        <v>975458.99038406368</v>
      </c>
      <c r="AK92" s="268">
        <f t="shared" si="18"/>
        <v>0</v>
      </c>
      <c r="AL92" s="268">
        <v>34036.730880000003</v>
      </c>
      <c r="AM92" s="268">
        <v>0</v>
      </c>
      <c r="AN92" s="268">
        <v>0</v>
      </c>
      <c r="AO92" s="268">
        <v>0</v>
      </c>
      <c r="AP92" s="268">
        <v>0</v>
      </c>
      <c r="AQ92" s="268">
        <v>0</v>
      </c>
      <c r="AR92" s="268">
        <v>0</v>
      </c>
      <c r="AS92" s="268">
        <v>17846.951424000003</v>
      </c>
      <c r="AT92" s="269">
        <v>5.4609999999999999E-2</v>
      </c>
      <c r="AU92" s="268">
        <f t="shared" si="19"/>
        <v>71313.746446785241</v>
      </c>
    </row>
    <row r="93" spans="1:47" x14ac:dyDescent="0.25">
      <c r="A93" s="255" t="s">
        <v>122</v>
      </c>
      <c r="B93" s="270" t="s">
        <v>132</v>
      </c>
      <c r="C93" s="262">
        <v>3923</v>
      </c>
      <c r="D93" s="262">
        <v>11129</v>
      </c>
      <c r="E93" s="262" t="str">
        <f t="shared" si="10"/>
        <v>0-5000</v>
      </c>
      <c r="F93" s="296" t="s">
        <v>1010</v>
      </c>
      <c r="G93" s="262">
        <v>0</v>
      </c>
      <c r="H93" s="262" t="s">
        <v>124</v>
      </c>
      <c r="I93" s="262" t="s">
        <v>1011</v>
      </c>
      <c r="J93" s="263">
        <v>1342.883</v>
      </c>
      <c r="K93" s="263">
        <v>2140.6860000000001</v>
      </c>
      <c r="L93" s="264">
        <f t="shared" si="11"/>
        <v>3483.5690000000004</v>
      </c>
      <c r="M93" s="264">
        <v>0</v>
      </c>
      <c r="N93" s="264">
        <v>0</v>
      </c>
      <c r="O93" s="264">
        <f t="shared" si="12"/>
        <v>3483.5690000000004</v>
      </c>
      <c r="P93" s="264">
        <f t="shared" si="13"/>
        <v>1342.883</v>
      </c>
      <c r="Q93" s="264">
        <f t="shared" si="13"/>
        <v>2140.6860000000001</v>
      </c>
      <c r="R93" s="264">
        <f t="shared" si="14"/>
        <v>545.67575834820286</v>
      </c>
      <c r="S93" s="265">
        <f t="shared" si="15"/>
        <v>0.38549057015951166</v>
      </c>
      <c r="T93" s="266" t="s">
        <v>73</v>
      </c>
      <c r="U93" s="266" t="s">
        <v>1013</v>
      </c>
      <c r="V93" s="266">
        <f t="shared" si="16"/>
        <v>2</v>
      </c>
      <c r="W93" s="267">
        <v>1160982.1823636254</v>
      </c>
      <c r="X93" s="267">
        <v>910854.69952475035</v>
      </c>
      <c r="Y93" s="267">
        <v>250127.48283887506</v>
      </c>
      <c r="Z93" s="267">
        <f t="shared" si="17"/>
        <v>104.32044050351563</v>
      </c>
      <c r="AA93" s="268">
        <v>2937.465402594295</v>
      </c>
      <c r="AB93" s="268">
        <v>65375.662135139872</v>
      </c>
      <c r="AC93" s="268">
        <v>0</v>
      </c>
      <c r="AD93" s="268">
        <v>226764.48748014911</v>
      </c>
      <c r="AE93" s="268">
        <v>295367.23872068705</v>
      </c>
      <c r="AF93" s="268">
        <v>92430.786441196891</v>
      </c>
      <c r="AG93" s="268">
        <v>64689.16552427884</v>
      </c>
      <c r="AH93" s="268">
        <v>52290.661820396097</v>
      </c>
      <c r="AI93" s="268">
        <v>1233061.6995247505</v>
      </c>
      <c r="AJ93" s="268">
        <v>1233061.6995247505</v>
      </c>
      <c r="AK93" s="268">
        <f t="shared" si="18"/>
        <v>0</v>
      </c>
      <c r="AL93" s="268">
        <v>49563.982963200004</v>
      </c>
      <c r="AM93" s="268">
        <v>0</v>
      </c>
      <c r="AN93" s="268">
        <v>0</v>
      </c>
      <c r="AO93" s="268">
        <v>0</v>
      </c>
      <c r="AP93" s="268">
        <v>0</v>
      </c>
      <c r="AQ93" s="268">
        <v>0</v>
      </c>
      <c r="AR93" s="268">
        <v>0</v>
      </c>
      <c r="AS93" s="268">
        <v>21125.835264000001</v>
      </c>
      <c r="AT93" s="269">
        <v>5.4609999999999999E-2</v>
      </c>
      <c r="AU93" s="268">
        <f t="shared" si="19"/>
        <v>64689.16552427884</v>
      </c>
    </row>
    <row r="94" spans="1:47" x14ac:dyDescent="0.25">
      <c r="A94" s="255" t="s">
        <v>122</v>
      </c>
      <c r="B94" s="255" t="s">
        <v>133</v>
      </c>
      <c r="C94" s="262">
        <v>1781</v>
      </c>
      <c r="D94" s="262">
        <v>4825</v>
      </c>
      <c r="E94" s="262" t="str">
        <f t="shared" si="10"/>
        <v>0-5000</v>
      </c>
      <c r="F94" s="296" t="s">
        <v>1010</v>
      </c>
      <c r="G94" s="262">
        <v>0</v>
      </c>
      <c r="H94" s="262" t="s">
        <v>124</v>
      </c>
      <c r="I94" s="262" t="s">
        <v>1011</v>
      </c>
      <c r="J94" s="263">
        <v>854.05600000000004</v>
      </c>
      <c r="K94" s="263">
        <v>854.13800000000003</v>
      </c>
      <c r="L94" s="264">
        <f t="shared" si="11"/>
        <v>1708.194</v>
      </c>
      <c r="M94" s="264">
        <v>105.68</v>
      </c>
      <c r="N94" s="264">
        <v>0</v>
      </c>
      <c r="O94" s="264">
        <f t="shared" si="12"/>
        <v>1602.5139999999999</v>
      </c>
      <c r="P94" s="264">
        <f t="shared" si="13"/>
        <v>748.37599999999998</v>
      </c>
      <c r="Q94" s="264">
        <f t="shared" si="13"/>
        <v>854.13800000000003</v>
      </c>
      <c r="R94" s="264">
        <f t="shared" si="14"/>
        <v>479.58338012352613</v>
      </c>
      <c r="S94" s="265">
        <f t="shared" si="15"/>
        <v>0.49997599804237697</v>
      </c>
      <c r="T94" s="266" t="s">
        <v>73</v>
      </c>
      <c r="U94" s="266" t="s">
        <v>1013</v>
      </c>
      <c r="V94" s="266">
        <f t="shared" si="16"/>
        <v>3</v>
      </c>
      <c r="W94" s="267">
        <v>429650.56418072607</v>
      </c>
      <c r="X94" s="267">
        <v>357376.12016429642</v>
      </c>
      <c r="Y94" s="267">
        <v>72274.444016429639</v>
      </c>
      <c r="Z94" s="267">
        <f t="shared" si="17"/>
        <v>89.046749053000227</v>
      </c>
      <c r="AA94" s="268">
        <v>20410.520955836771</v>
      </c>
      <c r="AB94" s="268">
        <v>28571.745162929168</v>
      </c>
      <c r="AC94" s="268">
        <v>0</v>
      </c>
      <c r="AD94" s="268">
        <v>114739.58894203491</v>
      </c>
      <c r="AE94" s="268">
        <v>119322.62273432779</v>
      </c>
      <c r="AF94" s="268">
        <v>42671.412312031658</v>
      </c>
      <c r="AG94" s="268">
        <v>30273.44642112001</v>
      </c>
      <c r="AH94" s="268">
        <v>25133.137969284038</v>
      </c>
      <c r="AI94" s="268">
        <v>478734.12016429642</v>
      </c>
      <c r="AJ94" s="268">
        <v>478734.12016429642</v>
      </c>
      <c r="AK94" s="268">
        <f t="shared" si="18"/>
        <v>0</v>
      </c>
      <c r="AL94" s="268">
        <v>14089.6</v>
      </c>
      <c r="AM94" s="268">
        <v>0</v>
      </c>
      <c r="AN94" s="268">
        <v>0</v>
      </c>
      <c r="AO94" s="268">
        <v>0</v>
      </c>
      <c r="AP94" s="268">
        <v>0</v>
      </c>
      <c r="AQ94" s="268">
        <v>0</v>
      </c>
      <c r="AR94" s="268">
        <v>0</v>
      </c>
      <c r="AS94" s="268">
        <v>52224.000000000007</v>
      </c>
      <c r="AT94" s="269">
        <v>5.4859999999999999E-2</v>
      </c>
      <c r="AU94" s="268">
        <f t="shared" si="19"/>
        <v>30273.44642112001</v>
      </c>
    </row>
    <row r="95" spans="1:47" ht="45" x14ac:dyDescent="0.25">
      <c r="A95" s="255" t="s">
        <v>122</v>
      </c>
      <c r="B95" s="255" t="s">
        <v>134</v>
      </c>
      <c r="C95" s="262">
        <v>4400</v>
      </c>
      <c r="D95" s="262">
        <v>8092</v>
      </c>
      <c r="E95" s="262" t="str">
        <f t="shared" si="10"/>
        <v>0-5000</v>
      </c>
      <c r="F95" s="296" t="s">
        <v>1015</v>
      </c>
      <c r="G95" s="262">
        <v>0</v>
      </c>
      <c r="H95" s="262" t="s">
        <v>124</v>
      </c>
      <c r="I95" s="262" t="s">
        <v>1011</v>
      </c>
      <c r="J95" s="263">
        <v>2140.431</v>
      </c>
      <c r="K95" s="263">
        <v>547.49800000000005</v>
      </c>
      <c r="L95" s="264">
        <f t="shared" si="11"/>
        <v>2687.9290000000001</v>
      </c>
      <c r="M95" s="264">
        <v>0</v>
      </c>
      <c r="N95" s="264">
        <v>0</v>
      </c>
      <c r="O95" s="264">
        <f t="shared" si="12"/>
        <v>2687.9290000000001</v>
      </c>
      <c r="P95" s="264">
        <f t="shared" si="13"/>
        <v>2140.431</v>
      </c>
      <c r="Q95" s="264">
        <f t="shared" si="13"/>
        <v>547.49800000000005</v>
      </c>
      <c r="R95" s="264">
        <f t="shared" si="14"/>
        <v>124.43136363636364</v>
      </c>
      <c r="S95" s="265">
        <f t="shared" si="15"/>
        <v>0.79631232819021636</v>
      </c>
      <c r="T95" s="266" t="s">
        <v>73</v>
      </c>
      <c r="U95" s="266" t="s">
        <v>1013</v>
      </c>
      <c r="V95" s="266">
        <f t="shared" si="16"/>
        <v>8</v>
      </c>
      <c r="W95" s="267">
        <v>734363.56017749396</v>
      </c>
      <c r="X95" s="267">
        <v>734363.56017749396</v>
      </c>
      <c r="Y95" s="267">
        <v>0</v>
      </c>
      <c r="Z95" s="267">
        <f t="shared" si="17"/>
        <v>90.751799329892975</v>
      </c>
      <c r="AA95" s="268">
        <v>21305.144625283247</v>
      </c>
      <c r="AB95" s="268">
        <v>65852.690394471821</v>
      </c>
      <c r="AC95" s="268">
        <v>0</v>
      </c>
      <c r="AD95" s="268">
        <v>322011.17136496707</v>
      </c>
      <c r="AE95" s="268">
        <v>239065.59394208694</v>
      </c>
      <c r="AF95" s="268">
        <v>106726.38280163278</v>
      </c>
      <c r="AG95" s="268">
        <v>77143.642596732272</v>
      </c>
      <c r="AH95" s="268">
        <v>63862.826039931701</v>
      </c>
      <c r="AI95" s="268">
        <v>814865.77835221228</v>
      </c>
      <c r="AJ95" s="268">
        <v>840335.77835221228</v>
      </c>
      <c r="AK95" s="268">
        <f t="shared" si="18"/>
        <v>-25470</v>
      </c>
      <c r="AL95" s="268">
        <v>0</v>
      </c>
      <c r="AM95" s="268">
        <v>0</v>
      </c>
      <c r="AN95" s="268">
        <v>0</v>
      </c>
      <c r="AO95" s="268">
        <v>0</v>
      </c>
      <c r="AP95" s="268">
        <v>0</v>
      </c>
      <c r="AQ95" s="268">
        <v>0</v>
      </c>
      <c r="AR95" s="268">
        <v>0</v>
      </c>
      <c r="AS95" s="268">
        <v>0</v>
      </c>
      <c r="AT95" s="269">
        <v>4.3268144093236212E-2</v>
      </c>
      <c r="AU95" s="268">
        <f t="shared" si="19"/>
        <v>77143.642596732272</v>
      </c>
    </row>
    <row r="96" spans="1:47" x14ac:dyDescent="0.25">
      <c r="A96" s="255" t="s">
        <v>122</v>
      </c>
      <c r="B96" s="255" t="s">
        <v>135</v>
      </c>
      <c r="C96" s="262">
        <v>3429</v>
      </c>
      <c r="D96" s="262">
        <v>6080</v>
      </c>
      <c r="E96" s="262" t="str">
        <f t="shared" si="10"/>
        <v>0-5000</v>
      </c>
      <c r="F96" s="296" t="s">
        <v>1010</v>
      </c>
      <c r="G96" s="262">
        <v>0</v>
      </c>
      <c r="H96" s="262" t="s">
        <v>124</v>
      </c>
      <c r="I96" s="262" t="s">
        <v>1011</v>
      </c>
      <c r="J96" s="263">
        <v>1418.0650000000001</v>
      </c>
      <c r="K96" s="263">
        <v>807.02</v>
      </c>
      <c r="L96" s="264">
        <f t="shared" si="11"/>
        <v>2225.085</v>
      </c>
      <c r="M96" s="264">
        <v>143.19300000000001</v>
      </c>
      <c r="N96" s="264">
        <v>0.01</v>
      </c>
      <c r="O96" s="264">
        <f t="shared" si="12"/>
        <v>2081.8819999999996</v>
      </c>
      <c r="P96" s="264">
        <f t="shared" si="13"/>
        <v>1274.8720000000001</v>
      </c>
      <c r="Q96" s="264">
        <f t="shared" si="13"/>
        <v>807.01</v>
      </c>
      <c r="R96" s="264">
        <f t="shared" si="14"/>
        <v>235.35141440653251</v>
      </c>
      <c r="S96" s="265">
        <f t="shared" si="15"/>
        <v>0.63730823766283085</v>
      </c>
      <c r="T96" s="266" t="s">
        <v>73</v>
      </c>
      <c r="U96" s="266" t="s">
        <v>1014</v>
      </c>
      <c r="V96" s="266">
        <f t="shared" si="16"/>
        <v>6</v>
      </c>
      <c r="W96" s="267">
        <v>587639.40653772443</v>
      </c>
      <c r="X96" s="267">
        <v>501454.55979065853</v>
      </c>
      <c r="Y96" s="267">
        <v>86184.846747065865</v>
      </c>
      <c r="Z96" s="267">
        <f t="shared" si="17"/>
        <v>96.651218180546778</v>
      </c>
      <c r="AA96" s="268">
        <v>2870.6887192920303</v>
      </c>
      <c r="AB96" s="268">
        <v>51311.574826982149</v>
      </c>
      <c r="AC96" s="268">
        <v>0</v>
      </c>
      <c r="AD96" s="268">
        <v>241116.45840947161</v>
      </c>
      <c r="AE96" s="268">
        <v>168006.35333685868</v>
      </c>
      <c r="AF96" s="268">
        <v>79070.097886585761</v>
      </c>
      <c r="AG96" s="268">
        <v>57372.00545609949</v>
      </c>
      <c r="AH96" s="268">
        <v>49861.751075942258</v>
      </c>
      <c r="AI96" s="268">
        <v>672488.55979065853</v>
      </c>
      <c r="AJ96" s="268">
        <v>672488.55979065853</v>
      </c>
      <c r="AK96" s="268">
        <f t="shared" si="18"/>
        <v>0</v>
      </c>
      <c r="AL96" s="268">
        <v>0</v>
      </c>
      <c r="AM96" s="268">
        <v>0</v>
      </c>
      <c r="AN96" s="268">
        <v>0</v>
      </c>
      <c r="AO96" s="268">
        <v>0</v>
      </c>
      <c r="AP96" s="268">
        <v>0</v>
      </c>
      <c r="AQ96" s="268">
        <v>0</v>
      </c>
      <c r="AR96" s="268">
        <v>0</v>
      </c>
      <c r="AS96" s="268">
        <v>6986.7008000000005</v>
      </c>
      <c r="AT96" s="269">
        <v>7.7450000000000005E-2</v>
      </c>
      <c r="AU96" s="268">
        <f t="shared" si="19"/>
        <v>57372.00545609949</v>
      </c>
    </row>
    <row r="97" spans="1:47" x14ac:dyDescent="0.25">
      <c r="A97" s="255" t="s">
        <v>122</v>
      </c>
      <c r="B97" s="255" t="s">
        <v>136</v>
      </c>
      <c r="C97" s="262">
        <v>3557</v>
      </c>
      <c r="D97" s="262">
        <v>6906</v>
      </c>
      <c r="E97" s="262" t="str">
        <f t="shared" si="10"/>
        <v>0-5000</v>
      </c>
      <c r="F97" s="296" t="s">
        <v>1010</v>
      </c>
      <c r="G97" s="262">
        <v>0</v>
      </c>
      <c r="H97" s="262" t="s">
        <v>124</v>
      </c>
      <c r="I97" s="262" t="s">
        <v>1011</v>
      </c>
      <c r="J97" s="263">
        <v>1014.561</v>
      </c>
      <c r="K97" s="263">
        <v>1098.607</v>
      </c>
      <c r="L97" s="264">
        <f t="shared" si="11"/>
        <v>2113.1680000000001</v>
      </c>
      <c r="M97" s="264">
        <v>0.56000000000000005</v>
      </c>
      <c r="N97" s="264">
        <v>0</v>
      </c>
      <c r="O97" s="264">
        <f t="shared" si="12"/>
        <v>2112.6080000000002</v>
      </c>
      <c r="P97" s="264">
        <f t="shared" si="13"/>
        <v>1014.0010000000001</v>
      </c>
      <c r="Q97" s="264">
        <f t="shared" si="13"/>
        <v>1098.607</v>
      </c>
      <c r="R97" s="264">
        <f t="shared" si="14"/>
        <v>308.85774529097552</v>
      </c>
      <c r="S97" s="265">
        <f t="shared" si="15"/>
        <v>0.48011374391435041</v>
      </c>
      <c r="T97" s="266" t="s">
        <v>73</v>
      </c>
      <c r="U97" s="266" t="s">
        <v>1013</v>
      </c>
      <c r="V97" s="266">
        <f t="shared" si="16"/>
        <v>3</v>
      </c>
      <c r="W97" s="267">
        <v>788277.12109798961</v>
      </c>
      <c r="X97" s="267">
        <v>670317.8357012996</v>
      </c>
      <c r="Y97" s="267">
        <v>117959.28539668996</v>
      </c>
      <c r="Z97" s="267">
        <f t="shared" si="17"/>
        <v>114.143805545611</v>
      </c>
      <c r="AA97" s="268">
        <v>8890.4372997236824</v>
      </c>
      <c r="AB97" s="268">
        <v>56354.557459962627</v>
      </c>
      <c r="AC97" s="268">
        <v>0</v>
      </c>
      <c r="AD97" s="268">
        <v>161822.2273290492</v>
      </c>
      <c r="AE97" s="268">
        <v>195179.02442313367</v>
      </c>
      <c r="AF97" s="268">
        <v>63838.549673035632</v>
      </c>
      <c r="AG97" s="268">
        <v>44890.278542942207</v>
      </c>
      <c r="AH97" s="268">
        <v>38377.368500293145</v>
      </c>
      <c r="AI97" s="268">
        <v>903274.8357012996</v>
      </c>
      <c r="AJ97" s="268">
        <v>903274.8357012996</v>
      </c>
      <c r="AK97" s="268">
        <f t="shared" si="18"/>
        <v>0</v>
      </c>
      <c r="AL97" s="268">
        <v>19592.35584</v>
      </c>
      <c r="AM97" s="268">
        <v>0</v>
      </c>
      <c r="AN97" s="268">
        <v>0</v>
      </c>
      <c r="AO97" s="268">
        <v>0</v>
      </c>
      <c r="AP97" s="268">
        <v>0</v>
      </c>
      <c r="AQ97" s="268">
        <v>0</v>
      </c>
      <c r="AR97" s="268">
        <v>0</v>
      </c>
      <c r="AS97" s="268">
        <v>24562.748928000001</v>
      </c>
      <c r="AT97" s="269">
        <v>5.4609999999999999E-2</v>
      </c>
      <c r="AU97" s="268">
        <f t="shared" si="19"/>
        <v>44890.278542942207</v>
      </c>
    </row>
    <row r="98" spans="1:47" x14ac:dyDescent="0.25">
      <c r="A98" s="255" t="s">
        <v>137</v>
      </c>
      <c r="B98" s="270" t="s">
        <v>138</v>
      </c>
      <c r="C98" s="262">
        <v>3000</v>
      </c>
      <c r="D98" s="262">
        <v>7326</v>
      </c>
      <c r="E98" s="262" t="str">
        <f t="shared" ref="E98:E129" si="20">IF(C98&lt;=5000,"0-5000",IF(C98&lt;=20000,"5000-20000",IF(C98&lt;=50000,"20000-50000",IF(C98&lt;=100000,"50000-100000","&gt;100000"))))</f>
        <v>0-5000</v>
      </c>
      <c r="F98" s="296" t="s">
        <v>1010</v>
      </c>
      <c r="G98" s="262">
        <v>1</v>
      </c>
      <c r="H98" s="262" t="s">
        <v>139</v>
      </c>
      <c r="I98" s="262" t="s">
        <v>1017</v>
      </c>
      <c r="J98" s="263">
        <v>1065.9549999999999</v>
      </c>
      <c r="K98" s="263">
        <v>1308.17</v>
      </c>
      <c r="L98" s="264">
        <f t="shared" ref="L98:L129" si="21">+J98+K98</f>
        <v>2374.125</v>
      </c>
      <c r="M98" s="264">
        <v>0</v>
      </c>
      <c r="N98" s="264">
        <v>0</v>
      </c>
      <c r="O98" s="264">
        <f t="shared" ref="O98:O129" si="22">+L98-M98-N98</f>
        <v>2374.125</v>
      </c>
      <c r="P98" s="264">
        <f t="shared" ref="P98:Q129" si="23">+J98-M98</f>
        <v>1065.9549999999999</v>
      </c>
      <c r="Q98" s="264">
        <f t="shared" si="23"/>
        <v>1308.17</v>
      </c>
      <c r="R98" s="264">
        <f t="shared" ref="R98:R129" si="24">+K98*1000/C98</f>
        <v>436.05666666666667</v>
      </c>
      <c r="S98" s="265">
        <f t="shared" ref="S98:S129" si="25">+J98/L98</f>
        <v>0.44898857473806136</v>
      </c>
      <c r="T98" s="266" t="s">
        <v>73</v>
      </c>
      <c r="U98" s="266" t="s">
        <v>1013</v>
      </c>
      <c r="V98" s="266">
        <f t="shared" ref="V98:V129" si="26">IF(S98&lt;=30%,1,IF(S98&lt;=40%,2,IF(S98&lt;=50%,3,IF(S98&lt;=55%,4,IF(S98&lt;=60%,5,IF(S98&lt;=70%,6,IF(S98&lt;=75%,7,8)))))))</f>
        <v>3</v>
      </c>
      <c r="W98" s="267">
        <v>867023.37327916501</v>
      </c>
      <c r="X98" s="267">
        <v>666434.9658419427</v>
      </c>
      <c r="Y98" s="267">
        <v>200588.40743722225</v>
      </c>
      <c r="Z98" s="267">
        <f t="shared" ref="Z98:Z129" si="27">+W98/D98</f>
        <v>118.34880880141482</v>
      </c>
      <c r="AA98" s="268">
        <v>73302.9607225941</v>
      </c>
      <c r="AB98" s="268">
        <v>146071.85478005861</v>
      </c>
      <c r="AC98" s="268">
        <v>159465.2950784</v>
      </c>
      <c r="AD98" s="268">
        <v>336853.81461181235</v>
      </c>
      <c r="AE98" s="268">
        <v>54083.266187040179</v>
      </c>
      <c r="AF98" s="268">
        <v>63167.069851837987</v>
      </c>
      <c r="AG98" s="268">
        <v>45008.309335133679</v>
      </c>
      <c r="AH98" s="268">
        <v>114650.55630544739</v>
      </c>
      <c r="AI98" s="268">
        <v>894269.9658419427</v>
      </c>
      <c r="AJ98" s="268">
        <v>894269.9658419427</v>
      </c>
      <c r="AK98" s="268">
        <f t="shared" ref="AK98:AK129" si="28">+AI98-AJ98</f>
        <v>0</v>
      </c>
      <c r="AL98" s="268">
        <v>73266.074587868832</v>
      </c>
      <c r="AM98" s="268">
        <v>0</v>
      </c>
      <c r="AN98" s="268">
        <v>0</v>
      </c>
      <c r="AO98" s="268">
        <v>0</v>
      </c>
      <c r="AP98" s="268">
        <v>0</v>
      </c>
      <c r="AQ98" s="268">
        <v>0</v>
      </c>
      <c r="AR98" s="268">
        <v>0</v>
      </c>
      <c r="AS98" s="268">
        <v>25440.963568671188</v>
      </c>
      <c r="AT98" s="269">
        <v>2.351E-2</v>
      </c>
      <c r="AU98" s="268">
        <f t="shared" ref="AU98:AU129" si="29">+AG98+AR98</f>
        <v>45008.309335133679</v>
      </c>
    </row>
    <row r="99" spans="1:47" x14ac:dyDescent="0.25">
      <c r="A99" s="255" t="s">
        <v>137</v>
      </c>
      <c r="B99" s="270" t="s">
        <v>140</v>
      </c>
      <c r="C99" s="262">
        <v>1178</v>
      </c>
      <c r="D99" s="262">
        <v>3418</v>
      </c>
      <c r="E99" s="262" t="str">
        <f t="shared" si="20"/>
        <v>0-5000</v>
      </c>
      <c r="F99" s="296" t="s">
        <v>1010</v>
      </c>
      <c r="G99" s="262">
        <v>1</v>
      </c>
      <c r="H99" s="262" t="s">
        <v>139</v>
      </c>
      <c r="I99" s="262" t="s">
        <v>1017</v>
      </c>
      <c r="J99" s="263">
        <v>267.13499999999999</v>
      </c>
      <c r="K99" s="263">
        <v>512.67999999999995</v>
      </c>
      <c r="L99" s="264">
        <f t="shared" si="21"/>
        <v>779.81499999999994</v>
      </c>
      <c r="M99" s="264">
        <v>0</v>
      </c>
      <c r="N99" s="264">
        <v>0</v>
      </c>
      <c r="O99" s="264">
        <f t="shared" si="22"/>
        <v>779.81499999999994</v>
      </c>
      <c r="P99" s="264">
        <f t="shared" si="23"/>
        <v>267.13499999999999</v>
      </c>
      <c r="Q99" s="264">
        <f t="shared" si="23"/>
        <v>512.67999999999995</v>
      </c>
      <c r="R99" s="264">
        <f t="shared" si="24"/>
        <v>435.21222410865869</v>
      </c>
      <c r="S99" s="265">
        <f t="shared" si="25"/>
        <v>0.34256201791450536</v>
      </c>
      <c r="T99" s="266" t="s">
        <v>73</v>
      </c>
      <c r="U99" s="266" t="s">
        <v>1013</v>
      </c>
      <c r="V99" s="266">
        <f t="shared" si="26"/>
        <v>2</v>
      </c>
      <c r="W99" s="267">
        <v>288358.72372053307</v>
      </c>
      <c r="X99" s="267">
        <v>218974.99805298974</v>
      </c>
      <c r="Y99" s="267">
        <v>69383.725667543331</v>
      </c>
      <c r="Z99" s="267">
        <f t="shared" si="27"/>
        <v>84.364752405071116</v>
      </c>
      <c r="AA99" s="268">
        <v>25596.591718114403</v>
      </c>
      <c r="AB99" s="268">
        <v>63610.31927094506</v>
      </c>
      <c r="AC99" s="268">
        <v>62495.445913600008</v>
      </c>
      <c r="AD99" s="268">
        <v>89468.766318936556</v>
      </c>
      <c r="AE99" s="268">
        <v>10502.336074710151</v>
      </c>
      <c r="AF99" s="268">
        <v>20222.126030803171</v>
      </c>
      <c r="AG99" s="268">
        <v>14323.800346406373</v>
      </c>
      <c r="AH99" s="268">
        <v>48402.961259217409</v>
      </c>
      <c r="AI99" s="268">
        <v>303316.43306711328</v>
      </c>
      <c r="AJ99" s="268">
        <v>303316.43306711328</v>
      </c>
      <c r="AK99" s="268">
        <f t="shared" si="28"/>
        <v>0</v>
      </c>
      <c r="AL99" s="268">
        <v>16364.202572032002</v>
      </c>
      <c r="AM99" s="268">
        <v>0</v>
      </c>
      <c r="AN99" s="268">
        <v>0</v>
      </c>
      <c r="AO99" s="268">
        <v>2118.8256000000001</v>
      </c>
      <c r="AP99" s="268">
        <v>0</v>
      </c>
      <c r="AQ99" s="268">
        <v>0</v>
      </c>
      <c r="AR99" s="268">
        <v>0</v>
      </c>
      <c r="AS99" s="268">
        <v>8903.652352000001</v>
      </c>
      <c r="AT99" s="269">
        <v>2.351E-2</v>
      </c>
      <c r="AU99" s="268">
        <f t="shared" si="29"/>
        <v>14323.800346406373</v>
      </c>
    </row>
    <row r="100" spans="1:47" x14ac:dyDescent="0.25">
      <c r="A100" s="255" t="s">
        <v>137</v>
      </c>
      <c r="B100" s="270" t="s">
        <v>141</v>
      </c>
      <c r="C100" s="262">
        <v>1732</v>
      </c>
      <c r="D100" s="262">
        <v>3834</v>
      </c>
      <c r="E100" s="262" t="str">
        <f t="shared" si="20"/>
        <v>0-5000</v>
      </c>
      <c r="F100" s="296" t="s">
        <v>1010</v>
      </c>
      <c r="G100" s="262">
        <v>1</v>
      </c>
      <c r="H100" s="262" t="s">
        <v>139</v>
      </c>
      <c r="I100" s="262" t="s">
        <v>1017</v>
      </c>
      <c r="J100" s="263">
        <v>500.82900000000001</v>
      </c>
      <c r="K100" s="263">
        <v>583.79999999999995</v>
      </c>
      <c r="L100" s="264">
        <f t="shared" si="21"/>
        <v>1084.6289999999999</v>
      </c>
      <c r="M100" s="264">
        <v>0</v>
      </c>
      <c r="N100" s="264">
        <v>0</v>
      </c>
      <c r="O100" s="264">
        <f t="shared" si="22"/>
        <v>1084.6289999999999</v>
      </c>
      <c r="P100" s="264">
        <f t="shared" si="23"/>
        <v>500.82900000000001</v>
      </c>
      <c r="Q100" s="264">
        <f t="shared" si="23"/>
        <v>583.79999999999995</v>
      </c>
      <c r="R100" s="264">
        <f t="shared" si="24"/>
        <v>337.06697459584296</v>
      </c>
      <c r="S100" s="265">
        <f t="shared" si="25"/>
        <v>0.4617514375883367</v>
      </c>
      <c r="T100" s="266" t="s">
        <v>73</v>
      </c>
      <c r="U100" s="266" t="s">
        <v>1013</v>
      </c>
      <c r="V100" s="266">
        <f t="shared" si="26"/>
        <v>3</v>
      </c>
      <c r="W100" s="267">
        <v>520429.83043499151</v>
      </c>
      <c r="X100" s="267">
        <v>391240.29814817407</v>
      </c>
      <c r="Y100" s="267">
        <v>129189.53228681741</v>
      </c>
      <c r="Z100" s="267">
        <f t="shared" si="27"/>
        <v>135.74069651408229</v>
      </c>
      <c r="AA100" s="268">
        <v>24989.63358896544</v>
      </c>
      <c r="AB100" s="268">
        <v>114954.5299012825</v>
      </c>
      <c r="AC100" s="268">
        <v>71164.939775999999</v>
      </c>
      <c r="AD100" s="268">
        <v>202094.2872909891</v>
      </c>
      <c r="AE100" s="268">
        <v>15630.31367605219</v>
      </c>
      <c r="AF100" s="268">
        <v>46070.431286134015</v>
      </c>
      <c r="AG100" s="268">
        <v>32555.13581729529</v>
      </c>
      <c r="AH100" s="268">
        <v>112363.12431086041</v>
      </c>
      <c r="AI100" s="268">
        <v>544483.26814817404</v>
      </c>
      <c r="AJ100" s="268">
        <v>544483.26814817404</v>
      </c>
      <c r="AK100" s="268">
        <f t="shared" si="28"/>
        <v>0</v>
      </c>
      <c r="AL100" s="268">
        <v>0</v>
      </c>
      <c r="AM100" s="268">
        <v>0</v>
      </c>
      <c r="AN100" s="268">
        <v>0</v>
      </c>
      <c r="AO100" s="268">
        <v>67.847680000000011</v>
      </c>
      <c r="AP100" s="268">
        <v>0</v>
      </c>
      <c r="AQ100" s="268">
        <v>0</v>
      </c>
      <c r="AR100" s="268">
        <v>0</v>
      </c>
      <c r="AS100" s="268">
        <v>44977.728512000002</v>
      </c>
      <c r="AT100" s="269">
        <v>4.7232426374011892E-2</v>
      </c>
      <c r="AU100" s="268">
        <f t="shared" si="29"/>
        <v>32555.13581729529</v>
      </c>
    </row>
    <row r="101" spans="1:47" ht="45" x14ac:dyDescent="0.25">
      <c r="A101" s="255" t="s">
        <v>137</v>
      </c>
      <c r="B101" s="270" t="s">
        <v>142</v>
      </c>
      <c r="C101" s="262">
        <v>4184</v>
      </c>
      <c r="D101" s="262">
        <v>6194</v>
      </c>
      <c r="E101" s="262" t="str">
        <f t="shared" si="20"/>
        <v>0-5000</v>
      </c>
      <c r="F101" s="296" t="s">
        <v>1015</v>
      </c>
      <c r="G101" s="262">
        <v>1</v>
      </c>
      <c r="H101" s="262" t="s">
        <v>139</v>
      </c>
      <c r="I101" s="262" t="s">
        <v>1017</v>
      </c>
      <c r="J101" s="263">
        <v>1803.338</v>
      </c>
      <c r="K101" s="263">
        <v>238.92</v>
      </c>
      <c r="L101" s="264">
        <f t="shared" si="21"/>
        <v>2042.258</v>
      </c>
      <c r="M101" s="264">
        <v>0</v>
      </c>
      <c r="N101" s="264">
        <v>0</v>
      </c>
      <c r="O101" s="264">
        <f t="shared" si="22"/>
        <v>2042.258</v>
      </c>
      <c r="P101" s="264">
        <f t="shared" si="23"/>
        <v>1803.338</v>
      </c>
      <c r="Q101" s="264">
        <f t="shared" si="23"/>
        <v>238.92</v>
      </c>
      <c r="R101" s="264">
        <f t="shared" si="24"/>
        <v>57.103250478011475</v>
      </c>
      <c r="S101" s="265">
        <f t="shared" si="25"/>
        <v>0.88301184277402756</v>
      </c>
      <c r="T101" s="266" t="s">
        <v>73</v>
      </c>
      <c r="U101" s="266" t="s">
        <v>1014</v>
      </c>
      <c r="V101" s="266">
        <f t="shared" si="26"/>
        <v>8</v>
      </c>
      <c r="W101" s="267">
        <v>563033.09355155833</v>
      </c>
      <c r="X101" s="267">
        <v>563033.09355155833</v>
      </c>
      <c r="Y101" s="267">
        <v>0</v>
      </c>
      <c r="Z101" s="267">
        <f t="shared" si="27"/>
        <v>90.89975678907949</v>
      </c>
      <c r="AA101" s="268">
        <v>146494.77757431398</v>
      </c>
      <c r="AB101" s="268">
        <v>105956.85762227401</v>
      </c>
      <c r="AC101" s="268">
        <v>29124.233318399998</v>
      </c>
      <c r="AD101" s="268">
        <v>642658.23835845978</v>
      </c>
      <c r="AE101" s="268">
        <v>86399.429189401941</v>
      </c>
      <c r="AF101" s="268">
        <v>100515.47209262455</v>
      </c>
      <c r="AG101" s="268">
        <v>45512.193880043873</v>
      </c>
      <c r="AH101" s="268">
        <v>99874.676972585788</v>
      </c>
      <c r="AI101" s="268">
        <v>1172971.5911238045</v>
      </c>
      <c r="AJ101" s="268">
        <v>1172971.5911238047</v>
      </c>
      <c r="AK101" s="268">
        <f t="shared" si="28"/>
        <v>0</v>
      </c>
      <c r="AL101" s="268">
        <v>0</v>
      </c>
      <c r="AM101" s="268">
        <v>0</v>
      </c>
      <c r="AN101" s="268">
        <v>0</v>
      </c>
      <c r="AO101" s="268">
        <v>0</v>
      </c>
      <c r="AP101" s="268">
        <v>0</v>
      </c>
      <c r="AQ101" s="268">
        <v>0</v>
      </c>
      <c r="AR101" s="268">
        <v>0</v>
      </c>
      <c r="AS101" s="268">
        <v>0</v>
      </c>
      <c r="AT101" s="269">
        <v>2.5999999999999999E-2</v>
      </c>
      <c r="AU101" s="268">
        <f t="shared" si="29"/>
        <v>45512.193880043873</v>
      </c>
    </row>
    <row r="102" spans="1:47" x14ac:dyDescent="0.25">
      <c r="A102" s="255" t="s">
        <v>137</v>
      </c>
      <c r="B102" s="270" t="s">
        <v>143</v>
      </c>
      <c r="C102" s="262">
        <v>2648</v>
      </c>
      <c r="D102" s="262">
        <v>5976</v>
      </c>
      <c r="E102" s="262" t="str">
        <f t="shared" si="20"/>
        <v>0-5000</v>
      </c>
      <c r="F102" s="296" t="s">
        <v>1010</v>
      </c>
      <c r="G102" s="262">
        <v>1</v>
      </c>
      <c r="H102" s="262" t="s">
        <v>139</v>
      </c>
      <c r="I102" s="262" t="s">
        <v>1017</v>
      </c>
      <c r="J102" s="263">
        <v>790.48800000000006</v>
      </c>
      <c r="K102" s="263">
        <v>1194.23</v>
      </c>
      <c r="L102" s="264">
        <f t="shared" si="21"/>
        <v>1984.7180000000001</v>
      </c>
      <c r="M102" s="264">
        <v>0</v>
      </c>
      <c r="N102" s="264">
        <v>0</v>
      </c>
      <c r="O102" s="264">
        <f t="shared" si="22"/>
        <v>1984.7180000000001</v>
      </c>
      <c r="P102" s="264">
        <f t="shared" si="23"/>
        <v>790.48800000000006</v>
      </c>
      <c r="Q102" s="264">
        <f t="shared" si="23"/>
        <v>1194.23</v>
      </c>
      <c r="R102" s="264">
        <f t="shared" si="24"/>
        <v>450.99320241691845</v>
      </c>
      <c r="S102" s="265">
        <f t="shared" si="25"/>
        <v>0.39828731336139445</v>
      </c>
      <c r="T102" s="266" t="s">
        <v>73</v>
      </c>
      <c r="U102" s="266" t="s">
        <v>1013</v>
      </c>
      <c r="V102" s="266">
        <f t="shared" si="26"/>
        <v>2</v>
      </c>
      <c r="W102" s="267">
        <v>695352.71452208143</v>
      </c>
      <c r="X102" s="267">
        <v>562688.95953298197</v>
      </c>
      <c r="Y102" s="267">
        <v>132663.75498909943</v>
      </c>
      <c r="Z102" s="267">
        <f t="shared" si="27"/>
        <v>116.35754928415017</v>
      </c>
      <c r="AA102" s="268">
        <v>61377.934105208733</v>
      </c>
      <c r="AB102" s="268">
        <v>135183.00761889643</v>
      </c>
      <c r="AC102" s="268">
        <v>145576.0637696</v>
      </c>
      <c r="AD102" s="268">
        <v>251749.09911348691</v>
      </c>
      <c r="AE102" s="268">
        <v>36616.552932590712</v>
      </c>
      <c r="AF102" s="268">
        <v>49153.148695616328</v>
      </c>
      <c r="AG102" s="268">
        <v>33666.20169652201</v>
      </c>
      <c r="AH102" s="268">
        <v>96280.596847964276</v>
      </c>
      <c r="AI102" s="268">
        <v>738672.95953298185</v>
      </c>
      <c r="AJ102" s="268">
        <v>738672.95953298174</v>
      </c>
      <c r="AK102" s="268">
        <f t="shared" si="28"/>
        <v>0</v>
      </c>
      <c r="AL102" s="268">
        <v>0</v>
      </c>
      <c r="AM102" s="268">
        <v>0</v>
      </c>
      <c r="AN102" s="268">
        <v>0</v>
      </c>
      <c r="AO102" s="268">
        <v>0</v>
      </c>
      <c r="AP102" s="268">
        <v>0</v>
      </c>
      <c r="AQ102" s="268">
        <v>0</v>
      </c>
      <c r="AR102" s="268">
        <v>0</v>
      </c>
      <c r="AS102" s="268">
        <v>27489.930240000002</v>
      </c>
      <c r="AT102" s="269">
        <v>2.5509999999999998E-2</v>
      </c>
      <c r="AU102" s="268">
        <f t="shared" si="29"/>
        <v>33666.20169652201</v>
      </c>
    </row>
    <row r="103" spans="1:47" ht="45" x14ac:dyDescent="0.25">
      <c r="A103" s="255" t="s">
        <v>137</v>
      </c>
      <c r="B103" s="270" t="s">
        <v>144</v>
      </c>
      <c r="C103" s="262">
        <v>5289</v>
      </c>
      <c r="D103" s="262">
        <v>8889</v>
      </c>
      <c r="E103" s="262" t="str">
        <f t="shared" si="20"/>
        <v>5000-20000</v>
      </c>
      <c r="F103" s="296" t="s">
        <v>1015</v>
      </c>
      <c r="G103" s="262">
        <v>1</v>
      </c>
      <c r="H103" s="262" t="s">
        <v>139</v>
      </c>
      <c r="I103" s="262" t="s">
        <v>1017</v>
      </c>
      <c r="J103" s="263">
        <v>2259.6390000000001</v>
      </c>
      <c r="K103" s="263">
        <v>252.79</v>
      </c>
      <c r="L103" s="264">
        <f t="shared" si="21"/>
        <v>2512.4290000000001</v>
      </c>
      <c r="M103" s="264">
        <v>100.306</v>
      </c>
      <c r="N103" s="264">
        <v>0</v>
      </c>
      <c r="O103" s="264">
        <f t="shared" si="22"/>
        <v>2412.123</v>
      </c>
      <c r="P103" s="264">
        <f t="shared" si="23"/>
        <v>2159.3330000000001</v>
      </c>
      <c r="Q103" s="264">
        <f t="shared" si="23"/>
        <v>252.79</v>
      </c>
      <c r="R103" s="264">
        <f t="shared" si="24"/>
        <v>47.795424465872564</v>
      </c>
      <c r="S103" s="265">
        <f t="shared" si="25"/>
        <v>0.89938422140486363</v>
      </c>
      <c r="T103" s="266" t="s">
        <v>73</v>
      </c>
      <c r="U103" s="266" t="s">
        <v>1014</v>
      </c>
      <c r="V103" s="266">
        <f t="shared" si="26"/>
        <v>8</v>
      </c>
      <c r="W103" s="267">
        <v>736817.02934330958</v>
      </c>
      <c r="X103" s="267">
        <v>736817.02934330958</v>
      </c>
      <c r="Y103" s="267">
        <v>0</v>
      </c>
      <c r="Z103" s="267">
        <f t="shared" si="27"/>
        <v>82.890879665126519</v>
      </c>
      <c r="AA103" s="268">
        <v>158430.53420853545</v>
      </c>
      <c r="AB103" s="268">
        <v>75753.721908909138</v>
      </c>
      <c r="AC103" s="268">
        <v>30814.979660799992</v>
      </c>
      <c r="AD103" s="268">
        <v>593700.26040117769</v>
      </c>
      <c r="AE103" s="268">
        <v>117512.58135193976</v>
      </c>
      <c r="AF103" s="268">
        <v>137532.51196320282</v>
      </c>
      <c r="AG103" s="268">
        <v>62545.664336102695</v>
      </c>
      <c r="AH103" s="268">
        <v>113146.19530951657</v>
      </c>
      <c r="AI103" s="268">
        <v>1144964.7303584623</v>
      </c>
      <c r="AJ103" s="268">
        <v>1144964.7303584621</v>
      </c>
      <c r="AK103" s="268">
        <f t="shared" si="28"/>
        <v>0</v>
      </c>
      <c r="AL103" s="268">
        <v>0</v>
      </c>
      <c r="AM103" s="268">
        <v>0</v>
      </c>
      <c r="AN103" s="268">
        <v>0</v>
      </c>
      <c r="AO103" s="268">
        <v>0</v>
      </c>
      <c r="AP103" s="268">
        <v>0</v>
      </c>
      <c r="AQ103" s="268">
        <v>0</v>
      </c>
      <c r="AR103" s="268">
        <v>0</v>
      </c>
      <c r="AS103" s="268">
        <v>0</v>
      </c>
      <c r="AT103" s="269">
        <v>3.2274559888094245E-2</v>
      </c>
      <c r="AU103" s="268">
        <f t="shared" si="29"/>
        <v>62545.664336102695</v>
      </c>
    </row>
    <row r="104" spans="1:47" x14ac:dyDescent="0.25">
      <c r="A104" s="255" t="s">
        <v>137</v>
      </c>
      <c r="B104" s="270" t="s">
        <v>145</v>
      </c>
      <c r="C104" s="262">
        <v>943</v>
      </c>
      <c r="D104" s="262">
        <v>2860</v>
      </c>
      <c r="E104" s="262" t="str">
        <f t="shared" si="20"/>
        <v>0-5000</v>
      </c>
      <c r="F104" s="296" t="s">
        <v>1010</v>
      </c>
      <c r="G104" s="262">
        <v>1</v>
      </c>
      <c r="H104" s="262" t="s">
        <v>139</v>
      </c>
      <c r="I104" s="262" t="s">
        <v>1017</v>
      </c>
      <c r="J104" s="263">
        <v>313.81799999999998</v>
      </c>
      <c r="K104" s="263">
        <v>478.72</v>
      </c>
      <c r="L104" s="264">
        <f t="shared" si="21"/>
        <v>792.53800000000001</v>
      </c>
      <c r="M104" s="264">
        <v>0</v>
      </c>
      <c r="N104" s="264">
        <v>0</v>
      </c>
      <c r="O104" s="264">
        <f t="shared" si="22"/>
        <v>792.53800000000001</v>
      </c>
      <c r="P104" s="264">
        <f t="shared" si="23"/>
        <v>313.81799999999998</v>
      </c>
      <c r="Q104" s="264">
        <f t="shared" si="23"/>
        <v>478.72</v>
      </c>
      <c r="R104" s="264">
        <f t="shared" si="24"/>
        <v>507.65641569459171</v>
      </c>
      <c r="S104" s="265">
        <f t="shared" si="25"/>
        <v>0.39596587166798308</v>
      </c>
      <c r="T104" s="266" t="s">
        <v>73</v>
      </c>
      <c r="U104" s="266" t="s">
        <v>1013</v>
      </c>
      <c r="V104" s="266">
        <f t="shared" si="26"/>
        <v>2</v>
      </c>
      <c r="W104" s="267">
        <v>305881.52727048355</v>
      </c>
      <c r="X104" s="267">
        <v>242643.22696336999</v>
      </c>
      <c r="Y104" s="267">
        <v>63238.300307113546</v>
      </c>
      <c r="Z104" s="267">
        <f t="shared" si="27"/>
        <v>106.95158296170753</v>
      </c>
      <c r="AA104" s="268">
        <v>32132.486108255638</v>
      </c>
      <c r="AB104" s="268">
        <v>98745.521529359117</v>
      </c>
      <c r="AC104" s="268">
        <v>58355.738214400008</v>
      </c>
      <c r="AD104" s="268">
        <v>103543.6666590402</v>
      </c>
      <c r="AE104" s="268">
        <v>14058.722634265709</v>
      </c>
      <c r="AF104" s="268">
        <v>20285.717741145967</v>
      </c>
      <c r="AG104" s="268">
        <v>13613.250901777867</v>
      </c>
      <c r="AH104" s="268">
        <v>43675.220991202921</v>
      </c>
      <c r="AI104" s="268">
        <v>362524.36948137393</v>
      </c>
      <c r="AJ104" s="268">
        <v>362524.36948137399</v>
      </c>
      <c r="AK104" s="268">
        <f t="shared" si="28"/>
        <v>0</v>
      </c>
      <c r="AL104" s="268">
        <v>0</v>
      </c>
      <c r="AM104" s="268">
        <v>0</v>
      </c>
      <c r="AN104" s="268">
        <v>0</v>
      </c>
      <c r="AO104" s="268">
        <v>0</v>
      </c>
      <c r="AP104" s="268">
        <v>0</v>
      </c>
      <c r="AQ104" s="268">
        <v>0</v>
      </c>
      <c r="AR104" s="268">
        <v>0</v>
      </c>
      <c r="AS104" s="268">
        <v>8460.0965120000019</v>
      </c>
      <c r="AT104" s="269">
        <v>2.351E-2</v>
      </c>
      <c r="AU104" s="268">
        <f t="shared" si="29"/>
        <v>13613.250901777867</v>
      </c>
    </row>
    <row r="105" spans="1:47" x14ac:dyDescent="0.25">
      <c r="A105" s="255" t="s">
        <v>137</v>
      </c>
      <c r="B105" s="270" t="s">
        <v>146</v>
      </c>
      <c r="C105" s="262">
        <v>2121</v>
      </c>
      <c r="D105" s="262">
        <v>3656</v>
      </c>
      <c r="E105" s="262" t="str">
        <f t="shared" si="20"/>
        <v>0-5000</v>
      </c>
      <c r="F105" s="296" t="s">
        <v>1010</v>
      </c>
      <c r="G105" s="262">
        <v>1</v>
      </c>
      <c r="H105" s="262" t="s">
        <v>139</v>
      </c>
      <c r="I105" s="262" t="s">
        <v>1017</v>
      </c>
      <c r="J105" s="263">
        <v>555.95299999999997</v>
      </c>
      <c r="K105" s="263">
        <v>576.65</v>
      </c>
      <c r="L105" s="264">
        <f t="shared" si="21"/>
        <v>1132.6030000000001</v>
      </c>
      <c r="M105" s="264">
        <v>0</v>
      </c>
      <c r="N105" s="264">
        <v>0</v>
      </c>
      <c r="O105" s="264">
        <f t="shared" si="22"/>
        <v>1132.6030000000001</v>
      </c>
      <c r="P105" s="264">
        <f t="shared" si="23"/>
        <v>555.95299999999997</v>
      </c>
      <c r="Q105" s="264">
        <f t="shared" si="23"/>
        <v>576.65</v>
      </c>
      <c r="R105" s="264">
        <f t="shared" si="24"/>
        <v>271.87647336162189</v>
      </c>
      <c r="S105" s="265">
        <f t="shared" si="25"/>
        <v>0.49086308265120254</v>
      </c>
      <c r="T105" s="266" t="s">
        <v>73</v>
      </c>
      <c r="U105" s="266" t="s">
        <v>1013</v>
      </c>
      <c r="V105" s="266">
        <f t="shared" si="26"/>
        <v>3</v>
      </c>
      <c r="W105" s="267">
        <v>468167.25632266968</v>
      </c>
      <c r="X105" s="267">
        <v>381650.61801210948</v>
      </c>
      <c r="Y105" s="267">
        <v>86516.638310560229</v>
      </c>
      <c r="Z105" s="267">
        <f t="shared" si="27"/>
        <v>128.05450118234947</v>
      </c>
      <c r="AA105" s="268">
        <v>19897.167865282991</v>
      </c>
      <c r="AB105" s="268">
        <v>107057.93453430281</v>
      </c>
      <c r="AC105" s="268">
        <v>70293.358208000005</v>
      </c>
      <c r="AD105" s="268">
        <v>146180.10938606595</v>
      </c>
      <c r="AE105" s="268">
        <v>21981.992651975437</v>
      </c>
      <c r="AF105" s="268">
        <v>37528.819061067683</v>
      </c>
      <c r="AG105" s="268">
        <v>26002.964485595505</v>
      </c>
      <c r="AH105" s="268">
        <v>79906.253366415564</v>
      </c>
      <c r="AI105" s="268">
        <v>445180.17470937199</v>
      </c>
      <c r="AJ105" s="268">
        <v>445180.17470937199</v>
      </c>
      <c r="AK105" s="268">
        <f t="shared" si="28"/>
        <v>0</v>
      </c>
      <c r="AL105" s="268">
        <v>3264.0000000000005</v>
      </c>
      <c r="AM105" s="268">
        <v>1196.8000000000002</v>
      </c>
      <c r="AN105" s="268">
        <v>0</v>
      </c>
      <c r="AO105" s="268">
        <v>0</v>
      </c>
      <c r="AP105" s="268">
        <v>0</v>
      </c>
      <c r="AQ105" s="268">
        <v>0</v>
      </c>
      <c r="AR105" s="268">
        <v>0</v>
      </c>
      <c r="AS105" s="268">
        <v>26200.846080000003</v>
      </c>
      <c r="AT105" s="269">
        <v>2.351E-2</v>
      </c>
      <c r="AU105" s="268">
        <f t="shared" si="29"/>
        <v>26002.964485595505</v>
      </c>
    </row>
    <row r="106" spans="1:47" x14ac:dyDescent="0.25">
      <c r="A106" s="255" t="s">
        <v>137</v>
      </c>
      <c r="B106" s="270" t="s">
        <v>147</v>
      </c>
      <c r="C106" s="262">
        <v>3322</v>
      </c>
      <c r="D106" s="262">
        <v>7134</v>
      </c>
      <c r="E106" s="262" t="str">
        <f t="shared" si="20"/>
        <v>0-5000</v>
      </c>
      <c r="F106" s="296" t="s">
        <v>1010</v>
      </c>
      <c r="G106" s="262">
        <v>1</v>
      </c>
      <c r="H106" s="262" t="s">
        <v>139</v>
      </c>
      <c r="I106" s="262" t="s">
        <v>1017</v>
      </c>
      <c r="J106" s="263">
        <v>952.40300000000002</v>
      </c>
      <c r="K106" s="263">
        <v>1253.8800000000001</v>
      </c>
      <c r="L106" s="264">
        <f t="shared" si="21"/>
        <v>2206.2830000000004</v>
      </c>
      <c r="M106" s="264">
        <v>0</v>
      </c>
      <c r="N106" s="264">
        <v>0</v>
      </c>
      <c r="O106" s="264">
        <f t="shared" si="22"/>
        <v>2206.2830000000004</v>
      </c>
      <c r="P106" s="264">
        <f t="shared" si="23"/>
        <v>952.40300000000002</v>
      </c>
      <c r="Q106" s="264">
        <f t="shared" si="23"/>
        <v>1253.8800000000001</v>
      </c>
      <c r="R106" s="264">
        <f t="shared" si="24"/>
        <v>377.44732089102951</v>
      </c>
      <c r="S106" s="265">
        <f t="shared" si="25"/>
        <v>0.43167762249901753</v>
      </c>
      <c r="T106" s="266" t="s">
        <v>73</v>
      </c>
      <c r="U106" s="266" t="s">
        <v>1013</v>
      </c>
      <c r="V106" s="266">
        <f t="shared" si="26"/>
        <v>3</v>
      </c>
      <c r="W106" s="267">
        <v>812908.98956544755</v>
      </c>
      <c r="X106" s="267">
        <v>581404.82622545178</v>
      </c>
      <c r="Y106" s="267">
        <v>231504.16333999581</v>
      </c>
      <c r="Z106" s="267">
        <f t="shared" si="27"/>
        <v>113.948554747049</v>
      </c>
      <c r="AA106" s="268">
        <v>110764.30436057903</v>
      </c>
      <c r="AB106" s="268">
        <v>167368.71812376688</v>
      </c>
      <c r="AC106" s="268">
        <v>152847.37013760002</v>
      </c>
      <c r="AD106" s="268">
        <v>420502.99228284531</v>
      </c>
      <c r="AE106" s="268">
        <v>55905.253250292022</v>
      </c>
      <c r="AF106" s="268">
        <v>71624.265642668644</v>
      </c>
      <c r="AG106" s="268">
        <v>53662.290020371191</v>
      </c>
      <c r="AH106" s="268">
        <v>44787.052100238107</v>
      </c>
      <c r="AI106" s="268">
        <v>970941.04384717776</v>
      </c>
      <c r="AJ106" s="268">
        <v>970941.04384717776</v>
      </c>
      <c r="AK106" s="268">
        <f t="shared" si="28"/>
        <v>0</v>
      </c>
      <c r="AL106" s="268">
        <v>45035.420800000007</v>
      </c>
      <c r="AM106" s="268">
        <v>0</v>
      </c>
      <c r="AN106" s="268">
        <v>0</v>
      </c>
      <c r="AO106" s="268">
        <v>4515.2000000000007</v>
      </c>
      <c r="AP106" s="268">
        <v>0</v>
      </c>
      <c r="AQ106" s="268">
        <v>0</v>
      </c>
      <c r="AR106" s="268">
        <v>0</v>
      </c>
      <c r="AS106" s="268">
        <v>80652.047360000011</v>
      </c>
      <c r="AT106" s="269">
        <v>2.1999999999999999E-2</v>
      </c>
      <c r="AU106" s="268">
        <f t="shared" si="29"/>
        <v>53662.290020371191</v>
      </c>
    </row>
    <row r="107" spans="1:47" x14ac:dyDescent="0.25">
      <c r="A107" s="255" t="s">
        <v>137</v>
      </c>
      <c r="B107" s="270" t="s">
        <v>148</v>
      </c>
      <c r="C107" s="262">
        <v>2041</v>
      </c>
      <c r="D107" s="262">
        <v>3535</v>
      </c>
      <c r="E107" s="262" t="str">
        <f t="shared" si="20"/>
        <v>0-5000</v>
      </c>
      <c r="F107" s="296" t="s">
        <v>1010</v>
      </c>
      <c r="G107" s="262">
        <v>1</v>
      </c>
      <c r="H107" s="262" t="s">
        <v>139</v>
      </c>
      <c r="I107" s="262" t="s">
        <v>1017</v>
      </c>
      <c r="J107" s="263">
        <v>470.12</v>
      </c>
      <c r="K107" s="263">
        <v>642.16</v>
      </c>
      <c r="L107" s="264">
        <f t="shared" si="21"/>
        <v>1112.28</v>
      </c>
      <c r="M107" s="264">
        <v>0</v>
      </c>
      <c r="N107" s="264">
        <v>0</v>
      </c>
      <c r="O107" s="264">
        <f t="shared" si="22"/>
        <v>1112.28</v>
      </c>
      <c r="P107" s="264">
        <f t="shared" si="23"/>
        <v>470.12</v>
      </c>
      <c r="Q107" s="264">
        <f t="shared" si="23"/>
        <v>642.16</v>
      </c>
      <c r="R107" s="264">
        <f t="shared" si="24"/>
        <v>314.63008329250368</v>
      </c>
      <c r="S107" s="265">
        <f t="shared" si="25"/>
        <v>0.42266335814722911</v>
      </c>
      <c r="T107" s="266" t="s">
        <v>73</v>
      </c>
      <c r="U107" s="266" t="s">
        <v>1013</v>
      </c>
      <c r="V107" s="266">
        <f t="shared" si="26"/>
        <v>3</v>
      </c>
      <c r="W107" s="267">
        <v>506551.16402861767</v>
      </c>
      <c r="X107" s="267">
        <v>399571.66204547044</v>
      </c>
      <c r="Y107" s="267">
        <v>106979.50198314723</v>
      </c>
      <c r="Z107" s="267">
        <f t="shared" si="27"/>
        <v>143.29594456255097</v>
      </c>
      <c r="AA107" s="268">
        <v>45522.051106130268</v>
      </c>
      <c r="AB107" s="268">
        <v>93491.754742629215</v>
      </c>
      <c r="AC107" s="268">
        <v>78278.995763200015</v>
      </c>
      <c r="AD107" s="268">
        <v>224696.20487333435</v>
      </c>
      <c r="AE107" s="268">
        <v>23346.144548505057</v>
      </c>
      <c r="AF107" s="268">
        <v>42687.570421433869</v>
      </c>
      <c r="AG107" s="268">
        <v>30548.778879628291</v>
      </c>
      <c r="AH107" s="268">
        <v>78307.185917395094</v>
      </c>
      <c r="AI107" s="268">
        <v>549171.91895884939</v>
      </c>
      <c r="AJ107" s="268">
        <v>549171.91895884939</v>
      </c>
      <c r="AK107" s="268">
        <f t="shared" si="28"/>
        <v>0</v>
      </c>
      <c r="AL107" s="268">
        <v>0</v>
      </c>
      <c r="AM107" s="268">
        <v>0</v>
      </c>
      <c r="AN107" s="268">
        <v>0</v>
      </c>
      <c r="AO107" s="268">
        <v>1665.6192000000003</v>
      </c>
      <c r="AP107" s="268">
        <v>0</v>
      </c>
      <c r="AQ107" s="268">
        <v>0</v>
      </c>
      <c r="AR107" s="268">
        <v>0</v>
      </c>
      <c r="AS107" s="268">
        <v>47054.311424000007</v>
      </c>
      <c r="AT107" s="269">
        <v>2.351E-2</v>
      </c>
      <c r="AU107" s="268">
        <f t="shared" si="29"/>
        <v>30548.778879628291</v>
      </c>
    </row>
    <row r="108" spans="1:47" x14ac:dyDescent="0.25">
      <c r="A108" s="255" t="s">
        <v>137</v>
      </c>
      <c r="B108" s="270" t="s">
        <v>149</v>
      </c>
      <c r="C108" s="262">
        <v>18370</v>
      </c>
      <c r="D108" s="262">
        <v>33526</v>
      </c>
      <c r="E108" s="262" t="str">
        <f t="shared" si="20"/>
        <v>5000-20000</v>
      </c>
      <c r="F108" s="296" t="s">
        <v>1010</v>
      </c>
      <c r="G108" s="262">
        <v>1</v>
      </c>
      <c r="H108" s="262" t="s">
        <v>139</v>
      </c>
      <c r="I108" s="262" t="s">
        <v>1017</v>
      </c>
      <c r="J108" s="263">
        <v>6289.9939999999997</v>
      </c>
      <c r="K108" s="263">
        <v>6094.79</v>
      </c>
      <c r="L108" s="264">
        <f t="shared" si="21"/>
        <v>12384.784</v>
      </c>
      <c r="M108" s="264">
        <v>1556.393</v>
      </c>
      <c r="N108" s="264">
        <v>0</v>
      </c>
      <c r="O108" s="264">
        <f t="shared" si="22"/>
        <v>10828.391</v>
      </c>
      <c r="P108" s="264">
        <f t="shared" si="23"/>
        <v>4733.6009999999997</v>
      </c>
      <c r="Q108" s="264">
        <f t="shared" si="23"/>
        <v>6094.79</v>
      </c>
      <c r="R108" s="264">
        <f t="shared" si="24"/>
        <v>331.77953184540013</v>
      </c>
      <c r="S108" s="265">
        <f t="shared" si="25"/>
        <v>0.50788079953594667</v>
      </c>
      <c r="T108" s="266" t="s">
        <v>73</v>
      </c>
      <c r="U108" s="266" t="s">
        <v>1013</v>
      </c>
      <c r="V108" s="266">
        <f t="shared" si="26"/>
        <v>4</v>
      </c>
      <c r="W108" s="267">
        <v>3322529.8775957245</v>
      </c>
      <c r="X108" s="267">
        <v>2692407.8484600279</v>
      </c>
      <c r="Y108" s="267">
        <v>630122.02913569682</v>
      </c>
      <c r="Z108" s="267">
        <f t="shared" si="27"/>
        <v>99.103080522451961</v>
      </c>
      <c r="AA108" s="268">
        <v>485587.8139907578</v>
      </c>
      <c r="AB108" s="268">
        <v>732773.81833837181</v>
      </c>
      <c r="AC108" s="268">
        <v>742951.97550080006</v>
      </c>
      <c r="AD108" s="268">
        <v>1697169.7641023542</v>
      </c>
      <c r="AE108" s="268">
        <v>171406.17182723235</v>
      </c>
      <c r="AF108" s="268">
        <v>327563.74603261921</v>
      </c>
      <c r="AG108" s="268">
        <v>234122.52052399941</v>
      </c>
      <c r="AH108" s="268">
        <v>519766.42090527236</v>
      </c>
      <c r="AI108" s="268">
        <v>4442329.1630485281</v>
      </c>
      <c r="AJ108" s="268">
        <v>4442329.1630485281</v>
      </c>
      <c r="AK108" s="268">
        <f t="shared" si="28"/>
        <v>0</v>
      </c>
      <c r="AL108" s="268">
        <v>0</v>
      </c>
      <c r="AM108" s="268">
        <v>0</v>
      </c>
      <c r="AN108" s="268">
        <v>0</v>
      </c>
      <c r="AO108" s="268">
        <v>0</v>
      </c>
      <c r="AP108" s="268">
        <v>0</v>
      </c>
      <c r="AQ108" s="268">
        <v>0</v>
      </c>
      <c r="AR108" s="268">
        <v>0</v>
      </c>
      <c r="AS108" s="268">
        <v>191995.76929569704</v>
      </c>
      <c r="AT108" s="269">
        <v>2.58E-2</v>
      </c>
      <c r="AU108" s="268">
        <f t="shared" si="29"/>
        <v>234122.52052399941</v>
      </c>
    </row>
    <row r="109" spans="1:47" x14ac:dyDescent="0.25">
      <c r="A109" s="255" t="s">
        <v>137</v>
      </c>
      <c r="B109" s="270" t="s">
        <v>150</v>
      </c>
      <c r="C109" s="262">
        <v>2238</v>
      </c>
      <c r="D109" s="262">
        <v>5877</v>
      </c>
      <c r="E109" s="262" t="str">
        <f t="shared" si="20"/>
        <v>0-5000</v>
      </c>
      <c r="F109" s="296" t="s">
        <v>1010</v>
      </c>
      <c r="G109" s="262">
        <v>1</v>
      </c>
      <c r="H109" s="262" t="s">
        <v>139</v>
      </c>
      <c r="I109" s="262" t="s">
        <v>1017</v>
      </c>
      <c r="J109" s="263">
        <v>653.68499999999995</v>
      </c>
      <c r="K109" s="263">
        <v>923.95</v>
      </c>
      <c r="L109" s="264">
        <f t="shared" si="21"/>
        <v>1577.635</v>
      </c>
      <c r="M109" s="264">
        <v>0</v>
      </c>
      <c r="N109" s="264">
        <v>0</v>
      </c>
      <c r="O109" s="264">
        <f t="shared" si="22"/>
        <v>1577.635</v>
      </c>
      <c r="P109" s="264">
        <f t="shared" si="23"/>
        <v>653.68499999999995</v>
      </c>
      <c r="Q109" s="264">
        <f t="shared" si="23"/>
        <v>923.95</v>
      </c>
      <c r="R109" s="264">
        <f t="shared" si="24"/>
        <v>412.84629133154601</v>
      </c>
      <c r="S109" s="265">
        <f t="shared" si="25"/>
        <v>0.41434488966078969</v>
      </c>
      <c r="T109" s="266" t="s">
        <v>73</v>
      </c>
      <c r="U109" s="266" t="s">
        <v>1013</v>
      </c>
      <c r="V109" s="266">
        <f t="shared" si="26"/>
        <v>3</v>
      </c>
      <c r="W109" s="267">
        <v>596443.87970738555</v>
      </c>
      <c r="X109" s="267">
        <v>469645.83623387245</v>
      </c>
      <c r="Y109" s="267">
        <v>126798.04347351304</v>
      </c>
      <c r="Z109" s="267">
        <f t="shared" si="27"/>
        <v>101.4878134605046</v>
      </c>
      <c r="AA109" s="268">
        <v>49907.198990614466</v>
      </c>
      <c r="AB109" s="268">
        <v>137903.3320146506</v>
      </c>
      <c r="AC109" s="268">
        <v>112629.06150400001</v>
      </c>
      <c r="AD109" s="268">
        <v>249937.5148160836</v>
      </c>
      <c r="AE109" s="268">
        <v>18879.824934464028</v>
      </c>
      <c r="AF109" s="268">
        <v>47761.826583513961</v>
      </c>
      <c r="AG109" s="268">
        <v>34121.517435430913</v>
      </c>
      <c r="AH109" s="268">
        <v>117353.69471265368</v>
      </c>
      <c r="AI109" s="268">
        <v>714303.94853252743</v>
      </c>
      <c r="AJ109" s="268">
        <v>714303.94853252731</v>
      </c>
      <c r="AK109" s="268">
        <f t="shared" si="28"/>
        <v>0</v>
      </c>
      <c r="AL109" s="268">
        <v>17763.21024</v>
      </c>
      <c r="AM109" s="268">
        <v>0</v>
      </c>
      <c r="AN109" s="268">
        <v>0</v>
      </c>
      <c r="AO109" s="268">
        <v>2502.4</v>
      </c>
      <c r="AP109" s="268">
        <v>0</v>
      </c>
      <c r="AQ109" s="268">
        <v>0</v>
      </c>
      <c r="AR109" s="268">
        <v>0</v>
      </c>
      <c r="AS109" s="268">
        <v>25984.651776000002</v>
      </c>
      <c r="AT109" s="269">
        <v>4.7232426374011892E-2</v>
      </c>
      <c r="AU109" s="268">
        <f t="shared" si="29"/>
        <v>34121.517435430913</v>
      </c>
    </row>
    <row r="110" spans="1:47" x14ac:dyDescent="0.25">
      <c r="A110" s="255" t="s">
        <v>137</v>
      </c>
      <c r="B110" s="270" t="s">
        <v>151</v>
      </c>
      <c r="C110" s="262">
        <v>1581</v>
      </c>
      <c r="D110" s="262">
        <v>3023</v>
      </c>
      <c r="E110" s="262" t="str">
        <f t="shared" si="20"/>
        <v>0-5000</v>
      </c>
      <c r="F110" s="296" t="s">
        <v>1010</v>
      </c>
      <c r="G110" s="262">
        <v>1</v>
      </c>
      <c r="H110" s="262" t="s">
        <v>139</v>
      </c>
      <c r="I110" s="262" t="s">
        <v>1017</v>
      </c>
      <c r="J110" s="263">
        <v>502.96800000000002</v>
      </c>
      <c r="K110" s="263">
        <v>529.64</v>
      </c>
      <c r="L110" s="264">
        <f t="shared" si="21"/>
        <v>1032.6079999999999</v>
      </c>
      <c r="M110" s="264">
        <v>0</v>
      </c>
      <c r="N110" s="264">
        <v>0</v>
      </c>
      <c r="O110" s="264">
        <f t="shared" si="22"/>
        <v>1032.6079999999999</v>
      </c>
      <c r="P110" s="264">
        <f t="shared" si="23"/>
        <v>502.96800000000002</v>
      </c>
      <c r="Q110" s="264">
        <f t="shared" si="23"/>
        <v>529.64</v>
      </c>
      <c r="R110" s="264">
        <f t="shared" si="24"/>
        <v>335.00316255534472</v>
      </c>
      <c r="S110" s="265">
        <f t="shared" si="25"/>
        <v>0.48708512814156008</v>
      </c>
      <c r="T110" s="266" t="s">
        <v>73</v>
      </c>
      <c r="U110" s="266" t="s">
        <v>1013</v>
      </c>
      <c r="V110" s="266">
        <f t="shared" si="26"/>
        <v>3</v>
      </c>
      <c r="W110" s="267">
        <v>370364.39773017197</v>
      </c>
      <c r="X110" s="267">
        <v>296221.9128762419</v>
      </c>
      <c r="Y110" s="267">
        <v>74142.484853930073</v>
      </c>
      <c r="Z110" s="267">
        <f t="shared" si="27"/>
        <v>122.51551363882632</v>
      </c>
      <c r="AA110" s="268">
        <v>23871.467715567498</v>
      </c>
      <c r="AB110" s="268">
        <v>88656.294139607286</v>
      </c>
      <c r="AC110" s="268">
        <v>64562.86177280001</v>
      </c>
      <c r="AD110" s="268">
        <v>141398.17692956456</v>
      </c>
      <c r="AE110" s="268">
        <v>17468.875875790542</v>
      </c>
      <c r="AF110" s="268">
        <v>30951.453526666133</v>
      </c>
      <c r="AG110" s="268">
        <v>21590.763780900408</v>
      </c>
      <c r="AH110" s="268">
        <v>70007.177470545255</v>
      </c>
      <c r="AI110" s="268">
        <v>413901.90749863372</v>
      </c>
      <c r="AJ110" s="268">
        <v>413901.90749863372</v>
      </c>
      <c r="AK110" s="268">
        <f t="shared" si="28"/>
        <v>0</v>
      </c>
      <c r="AL110" s="268">
        <v>0</v>
      </c>
      <c r="AM110" s="268">
        <v>0</v>
      </c>
      <c r="AN110" s="268">
        <v>0</v>
      </c>
      <c r="AO110" s="268">
        <v>0</v>
      </c>
      <c r="AP110" s="268">
        <v>0</v>
      </c>
      <c r="AQ110" s="268">
        <v>0</v>
      </c>
      <c r="AR110" s="268">
        <v>0</v>
      </c>
      <c r="AS110" s="268">
        <v>22369.941504000002</v>
      </c>
      <c r="AT110" s="269">
        <v>2.351E-2</v>
      </c>
      <c r="AU110" s="268">
        <f t="shared" si="29"/>
        <v>21590.763780900408</v>
      </c>
    </row>
    <row r="111" spans="1:47" x14ac:dyDescent="0.25">
      <c r="A111" s="255" t="s">
        <v>137</v>
      </c>
      <c r="B111" s="270" t="s">
        <v>152</v>
      </c>
      <c r="C111" s="262">
        <v>670</v>
      </c>
      <c r="D111" s="262">
        <v>1863</v>
      </c>
      <c r="E111" s="262" t="str">
        <f t="shared" si="20"/>
        <v>0-5000</v>
      </c>
      <c r="F111" s="296" t="s">
        <v>1010</v>
      </c>
      <c r="G111" s="262">
        <v>1</v>
      </c>
      <c r="H111" s="262" t="s">
        <v>139</v>
      </c>
      <c r="I111" s="262" t="s">
        <v>1017</v>
      </c>
      <c r="J111" s="263">
        <v>184.69800000000001</v>
      </c>
      <c r="K111" s="263">
        <v>252.24</v>
      </c>
      <c r="L111" s="264">
        <f t="shared" si="21"/>
        <v>436.93799999999999</v>
      </c>
      <c r="M111" s="264">
        <v>0</v>
      </c>
      <c r="N111" s="264">
        <v>0</v>
      </c>
      <c r="O111" s="264">
        <f t="shared" si="22"/>
        <v>436.93799999999999</v>
      </c>
      <c r="P111" s="264">
        <f t="shared" si="23"/>
        <v>184.69800000000001</v>
      </c>
      <c r="Q111" s="264">
        <f t="shared" si="23"/>
        <v>252.24</v>
      </c>
      <c r="R111" s="264">
        <f t="shared" si="24"/>
        <v>376.47761194029852</v>
      </c>
      <c r="S111" s="265">
        <f t="shared" si="25"/>
        <v>0.42270985814921114</v>
      </c>
      <c r="T111" s="266" t="s">
        <v>73</v>
      </c>
      <c r="U111" s="266" t="s">
        <v>1013</v>
      </c>
      <c r="V111" s="266">
        <f t="shared" si="26"/>
        <v>3</v>
      </c>
      <c r="W111" s="267">
        <v>192692.43054127123</v>
      </c>
      <c r="X111" s="267">
        <v>146822.34709257251</v>
      </c>
      <c r="Y111" s="267">
        <v>45870.08344869873</v>
      </c>
      <c r="Z111" s="267">
        <f t="shared" si="27"/>
        <v>103.43125632918478</v>
      </c>
      <c r="AA111" s="268">
        <v>16553.145387118559</v>
      </c>
      <c r="AB111" s="268">
        <v>80649.743771659036</v>
      </c>
      <c r="AC111" s="268">
        <v>30747.9349248</v>
      </c>
      <c r="AD111" s="268">
        <v>87967.309958428537</v>
      </c>
      <c r="AE111" s="268">
        <v>6092.9870475429216</v>
      </c>
      <c r="AF111" s="268">
        <v>15013.548143367389</v>
      </c>
      <c r="AG111" s="268">
        <v>10537.083088153104</v>
      </c>
      <c r="AH111" s="268">
        <v>38022.377674611329</v>
      </c>
      <c r="AI111" s="268">
        <v>263769.01673627156</v>
      </c>
      <c r="AJ111" s="268">
        <v>263769.01673627156</v>
      </c>
      <c r="AK111" s="268">
        <f t="shared" si="28"/>
        <v>0</v>
      </c>
      <c r="AL111" s="268">
        <v>5440</v>
      </c>
      <c r="AM111" s="268">
        <v>0</v>
      </c>
      <c r="AN111" s="268">
        <v>0</v>
      </c>
      <c r="AO111" s="268">
        <v>0</v>
      </c>
      <c r="AP111" s="268">
        <v>0</v>
      </c>
      <c r="AQ111" s="268">
        <v>0</v>
      </c>
      <c r="AR111" s="268">
        <v>0</v>
      </c>
      <c r="AS111" s="268">
        <v>6250.2336000000005</v>
      </c>
      <c r="AT111" s="269">
        <v>2.351E-2</v>
      </c>
      <c r="AU111" s="268">
        <f t="shared" si="29"/>
        <v>10537.083088153104</v>
      </c>
    </row>
    <row r="112" spans="1:47" x14ac:dyDescent="0.25">
      <c r="A112" s="255" t="s">
        <v>137</v>
      </c>
      <c r="B112" s="270" t="s">
        <v>153</v>
      </c>
      <c r="C112" s="262">
        <v>2438</v>
      </c>
      <c r="D112" s="262">
        <v>7249</v>
      </c>
      <c r="E112" s="262" t="str">
        <f t="shared" si="20"/>
        <v>0-5000</v>
      </c>
      <c r="F112" s="296" t="s">
        <v>1010</v>
      </c>
      <c r="G112" s="262">
        <v>1</v>
      </c>
      <c r="H112" s="262" t="s">
        <v>139</v>
      </c>
      <c r="I112" s="262" t="s">
        <v>1017</v>
      </c>
      <c r="J112" s="263">
        <v>997.83699999999999</v>
      </c>
      <c r="K112" s="263">
        <v>1335.51</v>
      </c>
      <c r="L112" s="264">
        <f t="shared" si="21"/>
        <v>2333.3469999999998</v>
      </c>
      <c r="M112" s="264">
        <v>0</v>
      </c>
      <c r="N112" s="264">
        <v>0</v>
      </c>
      <c r="O112" s="264">
        <f t="shared" si="22"/>
        <v>2333.3469999999998</v>
      </c>
      <c r="P112" s="264">
        <f t="shared" si="23"/>
        <v>997.83699999999999</v>
      </c>
      <c r="Q112" s="264">
        <f t="shared" si="23"/>
        <v>1335.51</v>
      </c>
      <c r="R112" s="264">
        <f t="shared" si="24"/>
        <v>547.7891714520099</v>
      </c>
      <c r="S112" s="265">
        <f t="shared" si="25"/>
        <v>0.42764192381158916</v>
      </c>
      <c r="T112" s="266" t="s">
        <v>73</v>
      </c>
      <c r="U112" s="266" t="s">
        <v>1013</v>
      </c>
      <c r="V112" s="266">
        <f t="shared" si="26"/>
        <v>3</v>
      </c>
      <c r="W112" s="267">
        <v>998323.77048091986</v>
      </c>
      <c r="X112" s="267">
        <v>799545.42733022163</v>
      </c>
      <c r="Y112" s="267">
        <v>198778.34315069826</v>
      </c>
      <c r="Z112" s="267">
        <f t="shared" si="27"/>
        <v>137.71882611131466</v>
      </c>
      <c r="AA112" s="268">
        <v>103022.55647364931</v>
      </c>
      <c r="AB112" s="268">
        <v>242278.48147747159</v>
      </c>
      <c r="AC112" s="268">
        <v>162798.02795519997</v>
      </c>
      <c r="AD112" s="268">
        <v>378000.87855047308</v>
      </c>
      <c r="AE112" s="268">
        <v>45229.169493371795</v>
      </c>
      <c r="AF112" s="268">
        <v>67993.820009255083</v>
      </c>
      <c r="AG112" s="268">
        <v>47840.117390159154</v>
      </c>
      <c r="AH112" s="268">
        <v>116715.93063054862</v>
      </c>
      <c r="AI112" s="268">
        <v>1070368.6643101336</v>
      </c>
      <c r="AJ112" s="268">
        <v>1070368.6643101336</v>
      </c>
      <c r="AK112" s="268">
        <f t="shared" si="28"/>
        <v>0</v>
      </c>
      <c r="AL112" s="268">
        <v>92601.094400000016</v>
      </c>
      <c r="AM112" s="268">
        <v>0</v>
      </c>
      <c r="AN112" s="268">
        <v>0</v>
      </c>
      <c r="AO112" s="268">
        <v>0</v>
      </c>
      <c r="AP112" s="268">
        <v>0</v>
      </c>
      <c r="AQ112" s="268">
        <v>0</v>
      </c>
      <c r="AR112" s="268">
        <v>0</v>
      </c>
      <c r="AS112" s="268">
        <v>72076.257280000005</v>
      </c>
      <c r="AT112" s="269">
        <v>2.351E-2</v>
      </c>
      <c r="AU112" s="268">
        <f t="shared" si="29"/>
        <v>47840.117390159154</v>
      </c>
    </row>
    <row r="113" spans="1:47" x14ac:dyDescent="0.25">
      <c r="A113" s="255" t="s">
        <v>137</v>
      </c>
      <c r="B113" s="270" t="s">
        <v>154</v>
      </c>
      <c r="C113" s="262">
        <v>4714</v>
      </c>
      <c r="D113" s="262">
        <v>9285</v>
      </c>
      <c r="E113" s="262" t="str">
        <f t="shared" si="20"/>
        <v>0-5000</v>
      </c>
      <c r="F113" s="296" t="s">
        <v>1010</v>
      </c>
      <c r="G113" s="262">
        <v>1</v>
      </c>
      <c r="H113" s="262" t="s">
        <v>139</v>
      </c>
      <c r="I113" s="262" t="s">
        <v>1017</v>
      </c>
      <c r="J113" s="263">
        <v>2067.7620000000002</v>
      </c>
      <c r="K113" s="263">
        <v>1104.8900000000001</v>
      </c>
      <c r="L113" s="264">
        <f t="shared" si="21"/>
        <v>3172.652</v>
      </c>
      <c r="M113" s="264">
        <v>0</v>
      </c>
      <c r="N113" s="264">
        <v>0</v>
      </c>
      <c r="O113" s="264">
        <f t="shared" si="22"/>
        <v>3172.652</v>
      </c>
      <c r="P113" s="264">
        <f t="shared" si="23"/>
        <v>2067.7620000000002</v>
      </c>
      <c r="Q113" s="264">
        <f t="shared" si="23"/>
        <v>1104.8900000000001</v>
      </c>
      <c r="R113" s="264">
        <f t="shared" si="24"/>
        <v>234.38481120067883</v>
      </c>
      <c r="S113" s="265">
        <f t="shared" si="25"/>
        <v>0.65174560588428865</v>
      </c>
      <c r="T113" s="266" t="s">
        <v>73</v>
      </c>
      <c r="U113" s="266" t="s">
        <v>1014</v>
      </c>
      <c r="V113" s="266">
        <f t="shared" si="26"/>
        <v>6</v>
      </c>
      <c r="W113" s="267">
        <v>794918.09405638499</v>
      </c>
      <c r="X113" s="267">
        <v>696718.60671383142</v>
      </c>
      <c r="Y113" s="267">
        <v>98199.487342553533</v>
      </c>
      <c r="Z113" s="267">
        <f t="shared" si="27"/>
        <v>85.613149602195477</v>
      </c>
      <c r="AA113" s="268">
        <v>90092.421606369579</v>
      </c>
      <c r="AB113" s="268">
        <v>137344.54023496789</v>
      </c>
      <c r="AC113" s="268">
        <v>134685.56065280002</v>
      </c>
      <c r="AD113" s="268">
        <v>539102.91553189105</v>
      </c>
      <c r="AE113" s="268">
        <v>103501.95918675522</v>
      </c>
      <c r="AF113" s="268">
        <v>116616.39411610356</v>
      </c>
      <c r="AG113" s="268">
        <v>90160.030055539552</v>
      </c>
      <c r="AH113" s="268">
        <v>110046.10449102623</v>
      </c>
      <c r="AI113" s="268">
        <v>1102254.2850196282</v>
      </c>
      <c r="AJ113" s="268">
        <v>1102254.2850196282</v>
      </c>
      <c r="AK113" s="268">
        <f t="shared" si="28"/>
        <v>0</v>
      </c>
      <c r="AL113" s="268">
        <v>0</v>
      </c>
      <c r="AM113" s="268">
        <v>0</v>
      </c>
      <c r="AN113" s="268">
        <v>0</v>
      </c>
      <c r="AO113" s="268">
        <v>0</v>
      </c>
      <c r="AP113" s="268">
        <v>0</v>
      </c>
      <c r="AQ113" s="268">
        <v>0</v>
      </c>
      <c r="AR113" s="268">
        <v>0</v>
      </c>
      <c r="AS113" s="268">
        <v>88033.996800000008</v>
      </c>
      <c r="AT113" s="269">
        <v>2.5579999999999999E-2</v>
      </c>
      <c r="AU113" s="268">
        <f t="shared" si="29"/>
        <v>90160.030055539552</v>
      </c>
    </row>
    <row r="114" spans="1:47" x14ac:dyDescent="0.25">
      <c r="A114" s="255" t="s">
        <v>137</v>
      </c>
      <c r="B114" s="270" t="s">
        <v>155</v>
      </c>
      <c r="C114" s="262">
        <v>3822</v>
      </c>
      <c r="D114" s="262">
        <v>5816</v>
      </c>
      <c r="E114" s="262" t="str">
        <f t="shared" si="20"/>
        <v>0-5000</v>
      </c>
      <c r="F114" s="296" t="s">
        <v>1010</v>
      </c>
      <c r="G114" s="262">
        <v>1</v>
      </c>
      <c r="H114" s="262" t="s">
        <v>139</v>
      </c>
      <c r="I114" s="262" t="s">
        <v>1017</v>
      </c>
      <c r="J114" s="263">
        <v>1334.26</v>
      </c>
      <c r="K114" s="263">
        <v>633.46</v>
      </c>
      <c r="L114" s="264">
        <f t="shared" si="21"/>
        <v>1967.72</v>
      </c>
      <c r="M114" s="264">
        <v>52.74</v>
      </c>
      <c r="N114" s="264">
        <v>0</v>
      </c>
      <c r="O114" s="264">
        <f t="shared" si="22"/>
        <v>1914.98</v>
      </c>
      <c r="P114" s="264">
        <f t="shared" si="23"/>
        <v>1281.52</v>
      </c>
      <c r="Q114" s="264">
        <f t="shared" si="23"/>
        <v>633.46</v>
      </c>
      <c r="R114" s="264">
        <f t="shared" si="24"/>
        <v>165.74045002616432</v>
      </c>
      <c r="S114" s="265">
        <f t="shared" si="25"/>
        <v>0.67807411623604985</v>
      </c>
      <c r="T114" s="266" t="s">
        <v>73</v>
      </c>
      <c r="U114" s="266" t="s">
        <v>1013</v>
      </c>
      <c r="V114" s="266">
        <f t="shared" si="26"/>
        <v>6</v>
      </c>
      <c r="W114" s="267">
        <v>668591.9338456312</v>
      </c>
      <c r="X114" s="267">
        <v>535455.61505310191</v>
      </c>
      <c r="Y114" s="267">
        <v>133136.31879252932</v>
      </c>
      <c r="Z114" s="267">
        <f t="shared" si="27"/>
        <v>114.95734763508102</v>
      </c>
      <c r="AA114" s="268">
        <v>38388.731184586126</v>
      </c>
      <c r="AB114" s="268">
        <v>104541.02336161736</v>
      </c>
      <c r="AC114" s="268">
        <v>77218.469939200004</v>
      </c>
      <c r="AD114" s="268">
        <v>335039.45908113883</v>
      </c>
      <c r="AE114" s="268">
        <v>72392.83378821901</v>
      </c>
      <c r="AF114" s="268">
        <v>69174.613059258045</v>
      </c>
      <c r="AG114" s="268">
        <v>49243.83663405187</v>
      </c>
      <c r="AH114" s="268">
        <v>114022.28941489794</v>
      </c>
      <c r="AI114" s="268">
        <v>745056.46323508897</v>
      </c>
      <c r="AJ114" s="268">
        <v>745056.46323508897</v>
      </c>
      <c r="AK114" s="268">
        <f t="shared" si="28"/>
        <v>0</v>
      </c>
      <c r="AL114" s="268">
        <v>0</v>
      </c>
      <c r="AM114" s="268">
        <v>0</v>
      </c>
      <c r="AN114" s="268">
        <v>0</v>
      </c>
      <c r="AO114" s="268">
        <v>0</v>
      </c>
      <c r="AP114" s="268">
        <v>0</v>
      </c>
      <c r="AQ114" s="268">
        <v>0</v>
      </c>
      <c r="AR114" s="268">
        <v>0</v>
      </c>
      <c r="AS114" s="268">
        <v>85299.200000000012</v>
      </c>
      <c r="AT114" s="269">
        <v>4.8002426374011892E-2</v>
      </c>
      <c r="AU114" s="268">
        <f t="shared" si="29"/>
        <v>49243.83663405187</v>
      </c>
    </row>
    <row r="115" spans="1:47" x14ac:dyDescent="0.25">
      <c r="A115" s="255" t="s">
        <v>137</v>
      </c>
      <c r="B115" s="270" t="s">
        <v>156</v>
      </c>
      <c r="C115" s="262">
        <v>8870</v>
      </c>
      <c r="D115" s="262">
        <v>16068</v>
      </c>
      <c r="E115" s="262" t="str">
        <f t="shared" si="20"/>
        <v>5000-20000</v>
      </c>
      <c r="F115" s="296" t="s">
        <v>1010</v>
      </c>
      <c r="G115" s="262">
        <v>1</v>
      </c>
      <c r="H115" s="262" t="s">
        <v>139</v>
      </c>
      <c r="I115" s="262" t="s">
        <v>1017</v>
      </c>
      <c r="J115" s="263">
        <v>2653.261</v>
      </c>
      <c r="K115" s="263">
        <v>2827.29</v>
      </c>
      <c r="L115" s="264">
        <f t="shared" si="21"/>
        <v>5480.5509999999995</v>
      </c>
      <c r="M115" s="264">
        <v>143.90199999999999</v>
      </c>
      <c r="N115" s="264">
        <v>0</v>
      </c>
      <c r="O115" s="264">
        <f t="shared" si="22"/>
        <v>5336.6489999999994</v>
      </c>
      <c r="P115" s="264">
        <f t="shared" si="23"/>
        <v>2509.3589999999999</v>
      </c>
      <c r="Q115" s="264">
        <f t="shared" si="23"/>
        <v>2827.29</v>
      </c>
      <c r="R115" s="264">
        <f t="shared" si="24"/>
        <v>318.74746335963926</v>
      </c>
      <c r="S115" s="265">
        <f t="shared" si="25"/>
        <v>0.48412303799380757</v>
      </c>
      <c r="T115" s="266" t="s">
        <v>73</v>
      </c>
      <c r="U115" s="266" t="s">
        <v>1013</v>
      </c>
      <c r="V115" s="266">
        <f t="shared" si="26"/>
        <v>3</v>
      </c>
      <c r="W115" s="267">
        <v>1945905.4967470625</v>
      </c>
      <c r="X115" s="267">
        <v>1522656.8454685714</v>
      </c>
      <c r="Y115" s="267">
        <v>423248.65127849119</v>
      </c>
      <c r="Z115" s="267">
        <f t="shared" si="27"/>
        <v>121.10439984734022</v>
      </c>
      <c r="AA115" s="268">
        <v>97956.521289474869</v>
      </c>
      <c r="AB115" s="268">
        <v>298737.44299706968</v>
      </c>
      <c r="AC115" s="268">
        <v>344645.29390080005</v>
      </c>
      <c r="AD115" s="268">
        <v>599819.04359442298</v>
      </c>
      <c r="AE115" s="268">
        <v>122226.03895890299</v>
      </c>
      <c r="AF115" s="268">
        <v>135281.08959488425</v>
      </c>
      <c r="AG115" s="268">
        <v>96802.129459186937</v>
      </c>
      <c r="AH115" s="268">
        <v>175468.19593246095</v>
      </c>
      <c r="AI115" s="268">
        <v>1666274.1869582278</v>
      </c>
      <c r="AJ115" s="268">
        <v>1666274.1869582278</v>
      </c>
      <c r="AK115" s="268">
        <f t="shared" si="28"/>
        <v>0</v>
      </c>
      <c r="AL115" s="268">
        <v>0</v>
      </c>
      <c r="AM115" s="268">
        <v>0</v>
      </c>
      <c r="AN115" s="268">
        <v>0</v>
      </c>
      <c r="AO115" s="268">
        <v>0</v>
      </c>
      <c r="AP115" s="268">
        <v>0</v>
      </c>
      <c r="AQ115" s="268">
        <v>0</v>
      </c>
      <c r="AR115" s="268">
        <v>0</v>
      </c>
      <c r="AS115" s="268">
        <v>368450.76480000006</v>
      </c>
      <c r="AT115" s="269">
        <v>2.351E-2</v>
      </c>
      <c r="AU115" s="268">
        <f t="shared" si="29"/>
        <v>96802.129459186937</v>
      </c>
    </row>
    <row r="116" spans="1:47" x14ac:dyDescent="0.25">
      <c r="A116" s="255" t="s">
        <v>157</v>
      </c>
      <c r="B116" s="270" t="s">
        <v>158</v>
      </c>
      <c r="C116" s="262">
        <v>7169</v>
      </c>
      <c r="D116" s="262">
        <v>13541</v>
      </c>
      <c r="E116" s="262" t="str">
        <f t="shared" si="20"/>
        <v>5000-20000</v>
      </c>
      <c r="F116" s="296" t="s">
        <v>1010</v>
      </c>
      <c r="G116" s="262">
        <v>1</v>
      </c>
      <c r="H116" s="262" t="s">
        <v>159</v>
      </c>
      <c r="I116" s="262" t="s">
        <v>1017</v>
      </c>
      <c r="J116" s="263">
        <v>1371.3320000000001</v>
      </c>
      <c r="K116" s="263">
        <v>2090.46</v>
      </c>
      <c r="L116" s="264">
        <f t="shared" si="21"/>
        <v>3461.7920000000004</v>
      </c>
      <c r="M116" s="264">
        <v>0</v>
      </c>
      <c r="N116" s="264">
        <v>0</v>
      </c>
      <c r="O116" s="264">
        <f t="shared" si="22"/>
        <v>3461.7920000000004</v>
      </c>
      <c r="P116" s="264">
        <f t="shared" si="23"/>
        <v>1371.3320000000001</v>
      </c>
      <c r="Q116" s="264">
        <f t="shared" si="23"/>
        <v>2090.46</v>
      </c>
      <c r="R116" s="264">
        <f t="shared" si="24"/>
        <v>291.59715441484167</v>
      </c>
      <c r="S116" s="265">
        <f t="shared" si="25"/>
        <v>0.39613356319501575</v>
      </c>
      <c r="T116" s="266" t="s">
        <v>73</v>
      </c>
      <c r="U116" s="266" t="s">
        <v>1013</v>
      </c>
      <c r="V116" s="266">
        <f t="shared" si="26"/>
        <v>2</v>
      </c>
      <c r="W116" s="267">
        <v>1596951.9738075666</v>
      </c>
      <c r="X116" s="267">
        <v>1086237.7944673877</v>
      </c>
      <c r="Y116" s="267">
        <v>510714.17934017885</v>
      </c>
      <c r="Z116" s="267">
        <f t="shared" si="27"/>
        <v>117.93456715217241</v>
      </c>
      <c r="AA116" s="268">
        <v>85545.472532305226</v>
      </c>
      <c r="AB116" s="268">
        <v>185126.19684529226</v>
      </c>
      <c r="AC116" s="268">
        <v>199297.11376520558</v>
      </c>
      <c r="AD116" s="268">
        <v>429303.4865059022</v>
      </c>
      <c r="AE116" s="268">
        <v>29431.310221886102</v>
      </c>
      <c r="AF116" s="268">
        <v>87498.177768975118</v>
      </c>
      <c r="AG116" s="268">
        <v>66852.667554162123</v>
      </c>
      <c r="AH116" s="268">
        <v>63091.91632774748</v>
      </c>
      <c r="AI116" s="268">
        <v>1928680.4494792959</v>
      </c>
      <c r="AJ116" s="268">
        <v>1086237.7944673877</v>
      </c>
      <c r="AK116" s="268">
        <f t="shared" si="28"/>
        <v>842442.65501190815</v>
      </c>
      <c r="AL116" s="268">
        <v>104974.94233600001</v>
      </c>
      <c r="AM116" s="268">
        <v>0</v>
      </c>
      <c r="AN116" s="268">
        <v>0</v>
      </c>
      <c r="AO116" s="268">
        <v>0</v>
      </c>
      <c r="AP116" s="268">
        <v>0</v>
      </c>
      <c r="AQ116" s="268">
        <v>0</v>
      </c>
      <c r="AR116" s="268">
        <v>0</v>
      </c>
      <c r="AS116" s="268">
        <v>179929.56434944007</v>
      </c>
      <c r="AT116" s="269">
        <v>3.7699999999999997E-2</v>
      </c>
      <c r="AU116" s="268">
        <f t="shared" si="29"/>
        <v>66852.667554162123</v>
      </c>
    </row>
    <row r="117" spans="1:47" x14ac:dyDescent="0.25">
      <c r="A117" s="255" t="s">
        <v>157</v>
      </c>
      <c r="B117" s="270" t="s">
        <v>160</v>
      </c>
      <c r="C117" s="262">
        <v>1884</v>
      </c>
      <c r="D117" s="262">
        <v>4219</v>
      </c>
      <c r="E117" s="262" t="str">
        <f t="shared" si="20"/>
        <v>0-5000</v>
      </c>
      <c r="F117" s="296" t="s">
        <v>1010</v>
      </c>
      <c r="G117" s="262">
        <v>1</v>
      </c>
      <c r="H117" s="262" t="s">
        <v>159</v>
      </c>
      <c r="I117" s="262" t="s">
        <v>1017</v>
      </c>
      <c r="J117" s="263">
        <v>548.11400000000003</v>
      </c>
      <c r="K117" s="263">
        <v>853.32</v>
      </c>
      <c r="L117" s="264">
        <f t="shared" si="21"/>
        <v>1401.4340000000002</v>
      </c>
      <c r="M117" s="264">
        <v>7.0000000000000007E-2</v>
      </c>
      <c r="N117" s="264">
        <v>0</v>
      </c>
      <c r="O117" s="264">
        <f t="shared" si="22"/>
        <v>1401.3640000000003</v>
      </c>
      <c r="P117" s="264">
        <f t="shared" si="23"/>
        <v>548.04399999999998</v>
      </c>
      <c r="Q117" s="264">
        <f t="shared" si="23"/>
        <v>853.32</v>
      </c>
      <c r="R117" s="264">
        <f t="shared" si="24"/>
        <v>452.9299363057325</v>
      </c>
      <c r="S117" s="265">
        <f t="shared" si="25"/>
        <v>0.39110939223680885</v>
      </c>
      <c r="T117" s="266" t="s">
        <v>73</v>
      </c>
      <c r="U117" s="266" t="s">
        <v>1013</v>
      </c>
      <c r="V117" s="266">
        <f t="shared" si="26"/>
        <v>2</v>
      </c>
      <c r="W117" s="267">
        <v>526091.94977861294</v>
      </c>
      <c r="X117" s="267">
        <v>381422.99050419359</v>
      </c>
      <c r="Y117" s="267">
        <v>144668.95927441938</v>
      </c>
      <c r="Z117" s="267">
        <f t="shared" si="27"/>
        <v>124.69588759862833</v>
      </c>
      <c r="AA117" s="268">
        <v>19993.590582404093</v>
      </c>
      <c r="AB117" s="268">
        <v>88608.931042945245</v>
      </c>
      <c r="AC117" s="268">
        <v>73705.386792781646</v>
      </c>
      <c r="AD117" s="268">
        <v>140526.66834717168</v>
      </c>
      <c r="AE117" s="268">
        <v>12203.438753346541</v>
      </c>
      <c r="AF117" s="268">
        <v>32352.204606849256</v>
      </c>
      <c r="AG117" s="268">
        <v>23668.986706080468</v>
      </c>
      <c r="AH117" s="268">
        <v>18665.085260499047</v>
      </c>
      <c r="AI117" s="268">
        <v>749616.02818649472</v>
      </c>
      <c r="AJ117" s="268">
        <v>381422.99050419359</v>
      </c>
      <c r="AK117" s="268">
        <f t="shared" si="28"/>
        <v>368193.03768230113</v>
      </c>
      <c r="AL117" s="268">
        <v>0</v>
      </c>
      <c r="AM117" s="268">
        <v>0</v>
      </c>
      <c r="AN117" s="268">
        <v>0</v>
      </c>
      <c r="AO117" s="268">
        <v>0</v>
      </c>
      <c r="AP117" s="268">
        <v>0</v>
      </c>
      <c r="AQ117" s="268">
        <v>0</v>
      </c>
      <c r="AR117" s="268">
        <v>0</v>
      </c>
      <c r="AS117" s="268">
        <v>28280</v>
      </c>
      <c r="AT117" s="269">
        <v>2.8041396905795102E-2</v>
      </c>
      <c r="AU117" s="268">
        <f t="shared" si="29"/>
        <v>23668.986706080468</v>
      </c>
    </row>
    <row r="118" spans="1:47" x14ac:dyDescent="0.25">
      <c r="A118" s="255" t="s">
        <v>157</v>
      </c>
      <c r="B118" s="270" t="s">
        <v>161</v>
      </c>
      <c r="C118" s="262">
        <v>1910</v>
      </c>
      <c r="D118" s="262">
        <v>4190</v>
      </c>
      <c r="E118" s="262" t="str">
        <f t="shared" si="20"/>
        <v>0-5000</v>
      </c>
      <c r="F118" s="296" t="s">
        <v>1010</v>
      </c>
      <c r="G118" s="262">
        <v>1</v>
      </c>
      <c r="H118" s="262" t="s">
        <v>159</v>
      </c>
      <c r="I118" s="262" t="s">
        <v>1017</v>
      </c>
      <c r="J118" s="263">
        <v>741.65599999999995</v>
      </c>
      <c r="K118" s="263">
        <v>688.91</v>
      </c>
      <c r="L118" s="264">
        <f t="shared" si="21"/>
        <v>1430.5659999999998</v>
      </c>
      <c r="M118" s="264">
        <v>0.105</v>
      </c>
      <c r="N118" s="264">
        <v>0</v>
      </c>
      <c r="O118" s="264">
        <f t="shared" si="22"/>
        <v>1430.4609999999998</v>
      </c>
      <c r="P118" s="264">
        <f t="shared" si="23"/>
        <v>741.55099999999993</v>
      </c>
      <c r="Q118" s="264">
        <f t="shared" si="23"/>
        <v>688.91</v>
      </c>
      <c r="R118" s="264">
        <f t="shared" si="24"/>
        <v>360.68586387434556</v>
      </c>
      <c r="S118" s="265">
        <f t="shared" si="25"/>
        <v>0.51843536054960071</v>
      </c>
      <c r="T118" s="266" t="s">
        <v>73</v>
      </c>
      <c r="U118" s="266" t="s">
        <v>1013</v>
      </c>
      <c r="V118" s="266">
        <f t="shared" si="26"/>
        <v>4</v>
      </c>
      <c r="W118" s="267">
        <v>388926.65601547394</v>
      </c>
      <c r="X118" s="267">
        <v>288734.96619722655</v>
      </c>
      <c r="Y118" s="267">
        <v>100191.68981824741</v>
      </c>
      <c r="Z118" s="267">
        <f t="shared" si="27"/>
        <v>92.822590934480658</v>
      </c>
      <c r="AA118" s="268">
        <v>7432.2775417122066</v>
      </c>
      <c r="AB118" s="268">
        <v>51114.491651770782</v>
      </c>
      <c r="AC118" s="268">
        <v>54463.018636204339</v>
      </c>
      <c r="AD118" s="268">
        <v>126738.2031922889</v>
      </c>
      <c r="AE118" s="268">
        <v>15156.473726461711</v>
      </c>
      <c r="AF118" s="268">
        <v>34698.207495761097</v>
      </c>
      <c r="AG118" s="268">
        <v>24974.134693076761</v>
      </c>
      <c r="AH118" s="268">
        <v>18600.52164096812</v>
      </c>
      <c r="AI118" s="268">
        <v>626387.96619722655</v>
      </c>
      <c r="AJ118" s="268">
        <v>288734.96619722655</v>
      </c>
      <c r="AK118" s="268">
        <f t="shared" si="28"/>
        <v>337653</v>
      </c>
      <c r="AL118" s="268">
        <v>23963.012864</v>
      </c>
      <c r="AM118" s="268">
        <v>0</v>
      </c>
      <c r="AN118" s="268">
        <v>0</v>
      </c>
      <c r="AO118" s="268">
        <v>0</v>
      </c>
      <c r="AP118" s="268">
        <v>0</v>
      </c>
      <c r="AQ118" s="268">
        <v>0</v>
      </c>
      <c r="AR118" s="268">
        <v>0</v>
      </c>
      <c r="AS118" s="268">
        <v>0</v>
      </c>
      <c r="AT118" s="269">
        <v>2.4320000000000001E-2</v>
      </c>
      <c r="AU118" s="268">
        <f t="shared" si="29"/>
        <v>24974.134693076761</v>
      </c>
    </row>
    <row r="119" spans="1:47" x14ac:dyDescent="0.25">
      <c r="A119" s="255" t="s">
        <v>157</v>
      </c>
      <c r="B119" s="270" t="s">
        <v>162</v>
      </c>
      <c r="C119" s="262">
        <v>3361</v>
      </c>
      <c r="D119" s="262">
        <v>5224</v>
      </c>
      <c r="E119" s="262" t="str">
        <f t="shared" si="20"/>
        <v>0-5000</v>
      </c>
      <c r="F119" s="296" t="s">
        <v>1010</v>
      </c>
      <c r="G119" s="262">
        <v>1</v>
      </c>
      <c r="H119" s="262" t="s">
        <v>159</v>
      </c>
      <c r="I119" s="262" t="s">
        <v>1017</v>
      </c>
      <c r="J119" s="263">
        <v>725.99900000000002</v>
      </c>
      <c r="K119" s="263">
        <v>1008.89</v>
      </c>
      <c r="L119" s="264">
        <f t="shared" si="21"/>
        <v>1734.8890000000001</v>
      </c>
      <c r="M119" s="264">
        <v>0</v>
      </c>
      <c r="N119" s="264">
        <v>0</v>
      </c>
      <c r="O119" s="264">
        <f t="shared" si="22"/>
        <v>1734.8890000000001</v>
      </c>
      <c r="P119" s="264">
        <f t="shared" si="23"/>
        <v>725.99900000000002</v>
      </c>
      <c r="Q119" s="264">
        <f t="shared" si="23"/>
        <v>1008.89</v>
      </c>
      <c r="R119" s="264">
        <f t="shared" si="24"/>
        <v>300.1755429931568</v>
      </c>
      <c r="S119" s="265">
        <f t="shared" si="25"/>
        <v>0.41847000009798896</v>
      </c>
      <c r="T119" s="266" t="s">
        <v>73</v>
      </c>
      <c r="U119" s="266" t="s">
        <v>1013</v>
      </c>
      <c r="V119" s="266">
        <f t="shared" si="26"/>
        <v>3</v>
      </c>
      <c r="W119" s="267">
        <v>684792.02764464356</v>
      </c>
      <c r="X119" s="267">
        <v>507597.52973076684</v>
      </c>
      <c r="Y119" s="267">
        <v>177194.49791387672</v>
      </c>
      <c r="Z119" s="267">
        <f t="shared" si="27"/>
        <v>131.08576333166991</v>
      </c>
      <c r="AA119" s="268">
        <v>28248.748022926109</v>
      </c>
      <c r="AB119" s="268">
        <v>90971.318409451414</v>
      </c>
      <c r="AC119" s="268">
        <v>103274.5088114228</v>
      </c>
      <c r="AD119" s="268">
        <v>204272.91618313096</v>
      </c>
      <c r="AE119" s="268">
        <v>16784.345285472849</v>
      </c>
      <c r="AF119" s="268">
        <v>44582.353957649073</v>
      </c>
      <c r="AG119" s="268">
        <v>33252.941982509692</v>
      </c>
      <c r="AH119" s="268">
        <v>32209.276049544078</v>
      </c>
      <c r="AI119" s="268">
        <v>848012.91894731706</v>
      </c>
      <c r="AJ119" s="268">
        <v>507597.52973076678</v>
      </c>
      <c r="AK119" s="268">
        <f t="shared" si="28"/>
        <v>340415.38921655028</v>
      </c>
      <c r="AL119" s="268">
        <v>41873.921280000002</v>
      </c>
      <c r="AM119" s="268">
        <v>0</v>
      </c>
      <c r="AN119" s="268">
        <v>0</v>
      </c>
      <c r="AO119" s="268">
        <v>0</v>
      </c>
      <c r="AP119" s="268">
        <v>0</v>
      </c>
      <c r="AQ119" s="268">
        <v>0</v>
      </c>
      <c r="AR119" s="268">
        <v>0</v>
      </c>
      <c r="AS119" s="268">
        <v>72193.587200000009</v>
      </c>
      <c r="AT119" s="269">
        <v>2.4E-2</v>
      </c>
      <c r="AU119" s="268">
        <f t="shared" si="29"/>
        <v>33252.941982509692</v>
      </c>
    </row>
    <row r="120" spans="1:47" x14ac:dyDescent="0.25">
      <c r="A120" s="255" t="s">
        <v>157</v>
      </c>
      <c r="B120" s="270" t="s">
        <v>163</v>
      </c>
      <c r="C120" s="262">
        <v>5506</v>
      </c>
      <c r="D120" s="262">
        <v>10278</v>
      </c>
      <c r="E120" s="262" t="str">
        <f t="shared" si="20"/>
        <v>5000-20000</v>
      </c>
      <c r="F120" s="296" t="s">
        <v>1010</v>
      </c>
      <c r="G120" s="262">
        <v>1</v>
      </c>
      <c r="H120" s="262" t="s">
        <v>159</v>
      </c>
      <c r="I120" s="262" t="s">
        <v>1017</v>
      </c>
      <c r="J120" s="263">
        <v>1450.5060000000001</v>
      </c>
      <c r="K120" s="263">
        <v>1970.68</v>
      </c>
      <c r="L120" s="264">
        <f t="shared" si="21"/>
        <v>3421.1860000000001</v>
      </c>
      <c r="M120" s="264">
        <v>51.003</v>
      </c>
      <c r="N120" s="264">
        <v>0</v>
      </c>
      <c r="O120" s="264">
        <f t="shared" si="22"/>
        <v>3370.183</v>
      </c>
      <c r="P120" s="264">
        <f t="shared" si="23"/>
        <v>1399.5030000000002</v>
      </c>
      <c r="Q120" s="264">
        <f t="shared" si="23"/>
        <v>1970.68</v>
      </c>
      <c r="R120" s="264">
        <f t="shared" si="24"/>
        <v>357.91500181620052</v>
      </c>
      <c r="S120" s="265">
        <f t="shared" si="25"/>
        <v>0.42397753293740825</v>
      </c>
      <c r="T120" s="266" t="s">
        <v>73</v>
      </c>
      <c r="U120" s="266" t="s">
        <v>1013</v>
      </c>
      <c r="V120" s="266">
        <f t="shared" si="26"/>
        <v>3</v>
      </c>
      <c r="W120" s="267">
        <v>1278672.8598532234</v>
      </c>
      <c r="X120" s="267">
        <v>907531.38065322326</v>
      </c>
      <c r="Y120" s="267">
        <v>371141.47920000006</v>
      </c>
      <c r="Z120" s="267">
        <f t="shared" si="27"/>
        <v>124.40872347277909</v>
      </c>
      <c r="AA120" s="268">
        <v>48989.345650915391</v>
      </c>
      <c r="AB120" s="268">
        <v>185746.80069971122</v>
      </c>
      <c r="AC120" s="268">
        <v>174663.50346465586</v>
      </c>
      <c r="AD120" s="268">
        <v>331555.91016035585</v>
      </c>
      <c r="AE120" s="268">
        <v>31373.527116643771</v>
      </c>
      <c r="AF120" s="268">
        <v>64459.835229425917</v>
      </c>
      <c r="AG120" s="268">
        <v>48903.879426863554</v>
      </c>
      <c r="AH120" s="268">
        <v>78972.819451104879</v>
      </c>
      <c r="AI120" s="268">
        <v>1749930.0405376593</v>
      </c>
      <c r="AJ120" s="268">
        <v>907531.38065322326</v>
      </c>
      <c r="AK120" s="268">
        <f t="shared" si="28"/>
        <v>842398.65988443606</v>
      </c>
      <c r="AL120" s="268">
        <v>18069.025280000002</v>
      </c>
      <c r="AM120" s="268">
        <v>0</v>
      </c>
      <c r="AN120" s="268">
        <v>0</v>
      </c>
      <c r="AO120" s="268">
        <v>0</v>
      </c>
      <c r="AP120" s="268">
        <v>0</v>
      </c>
      <c r="AQ120" s="268">
        <v>0</v>
      </c>
      <c r="AR120" s="268">
        <v>0</v>
      </c>
      <c r="AS120" s="268">
        <v>131218.02240000002</v>
      </c>
      <c r="AT120" s="269">
        <v>2.1999999999999999E-2</v>
      </c>
      <c r="AU120" s="268">
        <f t="shared" si="29"/>
        <v>48903.879426863554</v>
      </c>
    </row>
    <row r="121" spans="1:47" x14ac:dyDescent="0.25">
      <c r="A121" s="255" t="s">
        <v>157</v>
      </c>
      <c r="B121" s="270" t="s">
        <v>164</v>
      </c>
      <c r="C121" s="262">
        <v>4853</v>
      </c>
      <c r="D121" s="262">
        <v>9893</v>
      </c>
      <c r="E121" s="262" t="str">
        <f t="shared" si="20"/>
        <v>0-5000</v>
      </c>
      <c r="F121" s="296" t="s">
        <v>1010</v>
      </c>
      <c r="G121" s="262">
        <v>1</v>
      </c>
      <c r="H121" s="262" t="s">
        <v>159</v>
      </c>
      <c r="I121" s="262" t="s">
        <v>1017</v>
      </c>
      <c r="J121" s="263">
        <v>1953.8219999999999</v>
      </c>
      <c r="K121" s="263">
        <v>1422.99</v>
      </c>
      <c r="L121" s="264">
        <f t="shared" si="21"/>
        <v>3376.8119999999999</v>
      </c>
      <c r="M121" s="264">
        <v>643.68399999999997</v>
      </c>
      <c r="N121" s="264">
        <v>0</v>
      </c>
      <c r="O121" s="264">
        <f t="shared" si="22"/>
        <v>2733.1279999999997</v>
      </c>
      <c r="P121" s="264">
        <f t="shared" si="23"/>
        <v>1310.1379999999999</v>
      </c>
      <c r="Q121" s="264">
        <f t="shared" si="23"/>
        <v>1422.99</v>
      </c>
      <c r="R121" s="264">
        <f t="shared" si="24"/>
        <v>293.21862765299812</v>
      </c>
      <c r="S121" s="265">
        <f t="shared" si="25"/>
        <v>0.57859957853738964</v>
      </c>
      <c r="T121" s="266" t="s">
        <v>73</v>
      </c>
      <c r="U121" s="266" t="s">
        <v>1013</v>
      </c>
      <c r="V121" s="266">
        <f t="shared" si="26"/>
        <v>5</v>
      </c>
      <c r="W121" s="267">
        <v>1111473.9965076118</v>
      </c>
      <c r="X121" s="267">
        <v>836204.9830810969</v>
      </c>
      <c r="Y121" s="267">
        <v>275269.01342651492</v>
      </c>
      <c r="Z121" s="267">
        <f t="shared" si="27"/>
        <v>112.34953972582754</v>
      </c>
      <c r="AA121" s="268">
        <v>38493.90362835917</v>
      </c>
      <c r="AB121" s="268">
        <v>110197.9331296852</v>
      </c>
      <c r="AC121" s="268">
        <v>103038.46142708138</v>
      </c>
      <c r="AD121" s="268">
        <v>474379.07493106095</v>
      </c>
      <c r="AE121" s="268">
        <v>17923.952181785284</v>
      </c>
      <c r="AF121" s="268">
        <v>86025.909360088655</v>
      </c>
      <c r="AG121" s="268">
        <v>65644.100787058997</v>
      </c>
      <c r="AH121" s="268">
        <v>39200.302898052178</v>
      </c>
      <c r="AI121" s="268">
        <v>1973151.8157820972</v>
      </c>
      <c r="AJ121" s="268">
        <v>836204.98308109702</v>
      </c>
      <c r="AK121" s="268">
        <f t="shared" si="28"/>
        <v>1136946.8327010002</v>
      </c>
      <c r="AL121" s="268">
        <v>18616.561280000002</v>
      </c>
      <c r="AM121" s="268">
        <v>0</v>
      </c>
      <c r="AN121" s="268">
        <v>0</v>
      </c>
      <c r="AO121" s="268">
        <v>0</v>
      </c>
      <c r="AP121" s="268">
        <v>0</v>
      </c>
      <c r="AQ121" s="268">
        <v>0</v>
      </c>
      <c r="AR121" s="268">
        <v>0</v>
      </c>
      <c r="AS121" s="268">
        <v>83627.840511999995</v>
      </c>
      <c r="AT121" s="269">
        <v>2.4300000000000002E-2</v>
      </c>
      <c r="AU121" s="268">
        <f t="shared" si="29"/>
        <v>65644.100787058997</v>
      </c>
    </row>
    <row r="122" spans="1:47" x14ac:dyDescent="0.25">
      <c r="A122" s="255" t="s">
        <v>157</v>
      </c>
      <c r="B122" s="270" t="s">
        <v>165</v>
      </c>
      <c r="C122" s="262">
        <v>3958</v>
      </c>
      <c r="D122" s="262">
        <v>6258</v>
      </c>
      <c r="E122" s="262" t="str">
        <f t="shared" si="20"/>
        <v>0-5000</v>
      </c>
      <c r="F122" s="296" t="s">
        <v>1010</v>
      </c>
      <c r="G122" s="262">
        <v>1</v>
      </c>
      <c r="H122" s="262" t="s">
        <v>159</v>
      </c>
      <c r="I122" s="262" t="s">
        <v>1017</v>
      </c>
      <c r="J122" s="263">
        <v>993.697</v>
      </c>
      <c r="K122" s="263">
        <v>1084.92</v>
      </c>
      <c r="L122" s="264">
        <f t="shared" si="21"/>
        <v>2078.6170000000002</v>
      </c>
      <c r="M122" s="264">
        <v>0</v>
      </c>
      <c r="N122" s="264">
        <v>0</v>
      </c>
      <c r="O122" s="264">
        <f t="shared" si="22"/>
        <v>2078.6170000000002</v>
      </c>
      <c r="P122" s="264">
        <f t="shared" si="23"/>
        <v>993.697</v>
      </c>
      <c r="Q122" s="264">
        <f t="shared" si="23"/>
        <v>1084.92</v>
      </c>
      <c r="R122" s="264">
        <f t="shared" si="24"/>
        <v>274.10813542193029</v>
      </c>
      <c r="S122" s="265">
        <f t="shared" si="25"/>
        <v>0.47805680411542861</v>
      </c>
      <c r="T122" s="266" t="s">
        <v>73</v>
      </c>
      <c r="U122" s="266" t="s">
        <v>1013</v>
      </c>
      <c r="V122" s="266">
        <f t="shared" si="26"/>
        <v>3</v>
      </c>
      <c r="W122" s="267">
        <v>701783.50975507218</v>
      </c>
      <c r="X122" s="267">
        <v>521875.90240570199</v>
      </c>
      <c r="Y122" s="267">
        <v>179907.6073493702</v>
      </c>
      <c r="Z122" s="267">
        <f t="shared" si="27"/>
        <v>112.14182003117165</v>
      </c>
      <c r="AA122" s="268">
        <v>44504.856500775044</v>
      </c>
      <c r="AB122" s="268">
        <v>86804.750213932683</v>
      </c>
      <c r="AC122" s="268">
        <v>85863.747453840755</v>
      </c>
      <c r="AD122" s="268">
        <v>236529.02813235333</v>
      </c>
      <c r="AE122" s="268">
        <v>11779.923097675184</v>
      </c>
      <c r="AF122" s="268">
        <v>67889.921013988525</v>
      </c>
      <c r="AG122" s="268">
        <v>51303.242997692359</v>
      </c>
      <c r="AH122" s="268">
        <v>29156.650549493905</v>
      </c>
      <c r="AI122" s="268">
        <v>1136092.3477411028</v>
      </c>
      <c r="AJ122" s="268">
        <v>521875.90240570204</v>
      </c>
      <c r="AK122" s="268">
        <f t="shared" si="28"/>
        <v>614216.44533540076</v>
      </c>
      <c r="AL122" s="268">
        <v>0</v>
      </c>
      <c r="AM122" s="268">
        <v>0</v>
      </c>
      <c r="AN122" s="268">
        <v>0</v>
      </c>
      <c r="AO122" s="268">
        <v>0</v>
      </c>
      <c r="AP122" s="268">
        <v>0</v>
      </c>
      <c r="AQ122" s="268">
        <v>0</v>
      </c>
      <c r="AR122" s="268">
        <v>0</v>
      </c>
      <c r="AS122" s="268">
        <v>99560.429280000011</v>
      </c>
      <c r="AT122" s="269">
        <v>2.1999999999999999E-2</v>
      </c>
      <c r="AU122" s="268">
        <f t="shared" si="29"/>
        <v>51303.242997692359</v>
      </c>
    </row>
    <row r="123" spans="1:47" x14ac:dyDescent="0.25">
      <c r="A123" s="255" t="s">
        <v>157</v>
      </c>
      <c r="B123" s="270" t="s">
        <v>166</v>
      </c>
      <c r="C123" s="262">
        <v>2237</v>
      </c>
      <c r="D123" s="262">
        <v>6803</v>
      </c>
      <c r="E123" s="262" t="str">
        <f t="shared" si="20"/>
        <v>0-5000</v>
      </c>
      <c r="F123" s="296" t="s">
        <v>1010</v>
      </c>
      <c r="G123" s="262">
        <v>1</v>
      </c>
      <c r="H123" s="262" t="s">
        <v>159</v>
      </c>
      <c r="I123" s="262" t="s">
        <v>1017</v>
      </c>
      <c r="J123" s="263">
        <v>1002.756</v>
      </c>
      <c r="K123" s="263">
        <v>959.59</v>
      </c>
      <c r="L123" s="264">
        <f t="shared" si="21"/>
        <v>1962.346</v>
      </c>
      <c r="M123" s="264">
        <v>0</v>
      </c>
      <c r="N123" s="264">
        <v>0</v>
      </c>
      <c r="O123" s="264">
        <f t="shared" si="22"/>
        <v>1962.346</v>
      </c>
      <c r="P123" s="264">
        <f t="shared" si="23"/>
        <v>1002.756</v>
      </c>
      <c r="Q123" s="264">
        <f t="shared" si="23"/>
        <v>959.59</v>
      </c>
      <c r="R123" s="264">
        <f t="shared" si="24"/>
        <v>428.96289673670094</v>
      </c>
      <c r="S123" s="265">
        <f t="shared" si="25"/>
        <v>0.51099857007887495</v>
      </c>
      <c r="T123" s="266" t="s">
        <v>73</v>
      </c>
      <c r="U123" s="266" t="s">
        <v>1013</v>
      </c>
      <c r="V123" s="266">
        <f t="shared" si="26"/>
        <v>4</v>
      </c>
      <c r="W123" s="267">
        <v>721748.60365219903</v>
      </c>
      <c r="X123" s="267">
        <v>460588.03853496874</v>
      </c>
      <c r="Y123" s="267">
        <v>261160.56511723023</v>
      </c>
      <c r="Z123" s="267">
        <f t="shared" si="27"/>
        <v>106.09269493638087</v>
      </c>
      <c r="AA123" s="268">
        <v>29858.562501743694</v>
      </c>
      <c r="AB123" s="268">
        <v>81303.041444199465</v>
      </c>
      <c r="AC123" s="268">
        <v>71532.719122106369</v>
      </c>
      <c r="AD123" s="268">
        <v>241183.56546867522</v>
      </c>
      <c r="AE123" s="268">
        <v>19407.741627457985</v>
      </c>
      <c r="AF123" s="268">
        <v>46097.725949628177</v>
      </c>
      <c r="AG123" s="268">
        <v>33395.838494277967</v>
      </c>
      <c r="AH123" s="268">
        <v>21049.323012370856</v>
      </c>
      <c r="AI123" s="268">
        <v>1100484.4524257481</v>
      </c>
      <c r="AJ123" s="268">
        <v>460588.03853496886</v>
      </c>
      <c r="AK123" s="268">
        <f t="shared" si="28"/>
        <v>639896.41389077925</v>
      </c>
      <c r="AL123" s="268">
        <v>34785.629785600002</v>
      </c>
      <c r="AM123" s="268">
        <v>0</v>
      </c>
      <c r="AN123" s="268">
        <v>0</v>
      </c>
      <c r="AO123" s="268">
        <v>0</v>
      </c>
      <c r="AP123" s="268">
        <v>0</v>
      </c>
      <c r="AQ123" s="268">
        <v>0</v>
      </c>
      <c r="AR123" s="268">
        <v>0</v>
      </c>
      <c r="AS123" s="268">
        <v>98255.185143726383</v>
      </c>
      <c r="AT123" s="269">
        <v>2.2190000000000001E-2</v>
      </c>
      <c r="AU123" s="268">
        <f t="shared" si="29"/>
        <v>33395.838494277967</v>
      </c>
    </row>
    <row r="124" spans="1:47" x14ac:dyDescent="0.25">
      <c r="A124" s="255" t="s">
        <v>157</v>
      </c>
      <c r="B124" s="270" t="s">
        <v>167</v>
      </c>
      <c r="C124" s="262">
        <v>4530</v>
      </c>
      <c r="D124" s="262">
        <v>7507</v>
      </c>
      <c r="E124" s="262" t="str">
        <f t="shared" si="20"/>
        <v>0-5000</v>
      </c>
      <c r="F124" s="296" t="s">
        <v>1010</v>
      </c>
      <c r="G124" s="262">
        <v>1</v>
      </c>
      <c r="H124" s="262" t="s">
        <v>159</v>
      </c>
      <c r="I124" s="262" t="s">
        <v>1017</v>
      </c>
      <c r="J124" s="263">
        <v>1360.4870000000001</v>
      </c>
      <c r="K124" s="263">
        <v>1164.3</v>
      </c>
      <c r="L124" s="264">
        <f t="shared" si="21"/>
        <v>2524.7870000000003</v>
      </c>
      <c r="M124" s="264">
        <v>0</v>
      </c>
      <c r="N124" s="264">
        <v>0</v>
      </c>
      <c r="O124" s="264">
        <f t="shared" si="22"/>
        <v>2524.7870000000003</v>
      </c>
      <c r="P124" s="264">
        <f t="shared" si="23"/>
        <v>1360.4870000000001</v>
      </c>
      <c r="Q124" s="264">
        <f t="shared" si="23"/>
        <v>1164.3</v>
      </c>
      <c r="R124" s="264">
        <f t="shared" si="24"/>
        <v>257.0198675496689</v>
      </c>
      <c r="S124" s="265">
        <f t="shared" si="25"/>
        <v>0.53885218832321302</v>
      </c>
      <c r="T124" s="266" t="s">
        <v>73</v>
      </c>
      <c r="U124" s="266" t="s">
        <v>1013</v>
      </c>
      <c r="V124" s="266">
        <f t="shared" si="26"/>
        <v>4</v>
      </c>
      <c r="W124" s="267">
        <v>801981.58992559277</v>
      </c>
      <c r="X124" s="267">
        <v>609282.26369149575</v>
      </c>
      <c r="Y124" s="267">
        <v>192699.32623409695</v>
      </c>
      <c r="Z124" s="267">
        <f t="shared" si="27"/>
        <v>106.83116956515155</v>
      </c>
      <c r="AA124" s="268">
        <v>69600.684862062873</v>
      </c>
      <c r="AB124" s="268">
        <v>91411.225065632549</v>
      </c>
      <c r="AC124" s="268">
        <v>80652.700501388244</v>
      </c>
      <c r="AD124" s="268">
        <v>288634.41824559047</v>
      </c>
      <c r="AE124" s="268">
        <v>45272.665431803282</v>
      </c>
      <c r="AF124" s="268">
        <v>72912.122437658603</v>
      </c>
      <c r="AG124" s="268">
        <v>52404.468123912549</v>
      </c>
      <c r="AH124" s="268">
        <v>46700.117881271639</v>
      </c>
      <c r="AI124" s="268">
        <v>1114837.3993529817</v>
      </c>
      <c r="AJ124" s="268">
        <v>609282.26369149575</v>
      </c>
      <c r="AK124" s="268">
        <f t="shared" si="28"/>
        <v>505555.13566148595</v>
      </c>
      <c r="AL124" s="268">
        <v>0</v>
      </c>
      <c r="AM124" s="268">
        <v>0</v>
      </c>
      <c r="AN124" s="268">
        <v>0</v>
      </c>
      <c r="AO124" s="268">
        <v>0</v>
      </c>
      <c r="AP124" s="268">
        <v>0</v>
      </c>
      <c r="AQ124" s="268">
        <v>0</v>
      </c>
      <c r="AR124" s="268">
        <v>0</v>
      </c>
      <c r="AS124" s="268">
        <v>39626.176000000007</v>
      </c>
      <c r="AT124" s="269">
        <v>3.7639586291635704E-2</v>
      </c>
      <c r="AU124" s="268">
        <f t="shared" si="29"/>
        <v>52404.468123912549</v>
      </c>
    </row>
    <row r="125" spans="1:47" x14ac:dyDescent="0.25">
      <c r="A125" s="255" t="s">
        <v>157</v>
      </c>
      <c r="B125" s="270" t="s">
        <v>168</v>
      </c>
      <c r="C125" s="262">
        <v>6932</v>
      </c>
      <c r="D125" s="262">
        <v>10609</v>
      </c>
      <c r="E125" s="262" t="str">
        <f t="shared" si="20"/>
        <v>5000-20000</v>
      </c>
      <c r="F125" s="296" t="s">
        <v>1010</v>
      </c>
      <c r="G125" s="262">
        <v>1</v>
      </c>
      <c r="H125" s="262" t="s">
        <v>159</v>
      </c>
      <c r="I125" s="262" t="s">
        <v>1017</v>
      </c>
      <c r="J125" s="263">
        <v>1917.413</v>
      </c>
      <c r="K125" s="263">
        <v>1662.17</v>
      </c>
      <c r="L125" s="264">
        <f t="shared" si="21"/>
        <v>3579.5830000000001</v>
      </c>
      <c r="M125" s="264">
        <v>0</v>
      </c>
      <c r="N125" s="264">
        <v>0</v>
      </c>
      <c r="O125" s="264">
        <f t="shared" si="22"/>
        <v>3579.5830000000001</v>
      </c>
      <c r="P125" s="264">
        <f t="shared" si="23"/>
        <v>1917.413</v>
      </c>
      <c r="Q125" s="264">
        <f t="shared" si="23"/>
        <v>1662.17</v>
      </c>
      <c r="R125" s="264">
        <f t="shared" si="24"/>
        <v>239.78216964800924</v>
      </c>
      <c r="S125" s="265">
        <f t="shared" si="25"/>
        <v>0.53565261651985718</v>
      </c>
      <c r="T125" s="266" t="s">
        <v>73</v>
      </c>
      <c r="U125" s="266" t="s">
        <v>1013</v>
      </c>
      <c r="V125" s="266">
        <f t="shared" si="26"/>
        <v>4</v>
      </c>
      <c r="W125" s="267">
        <v>1090121.1311657873</v>
      </c>
      <c r="X125" s="267">
        <v>815147.50583315012</v>
      </c>
      <c r="Y125" s="267">
        <v>274973.62533263722</v>
      </c>
      <c r="Z125" s="267">
        <f t="shared" si="27"/>
        <v>102.7543718697132</v>
      </c>
      <c r="AA125" s="268">
        <v>58261.899129209676</v>
      </c>
      <c r="AB125" s="268">
        <v>115227.91537320508</v>
      </c>
      <c r="AC125" s="268">
        <v>138212.79223089165</v>
      </c>
      <c r="AD125" s="268">
        <v>390694.64148448932</v>
      </c>
      <c r="AE125" s="268">
        <v>43143.357124587528</v>
      </c>
      <c r="AF125" s="268">
        <v>88036.267739284332</v>
      </c>
      <c r="AG125" s="268">
        <v>66681.098137339897</v>
      </c>
      <c r="AH125" s="268">
        <v>33166.788507089543</v>
      </c>
      <c r="AI125" s="268">
        <v>1694968.3105309804</v>
      </c>
      <c r="AJ125" s="268">
        <v>815147.50583315035</v>
      </c>
      <c r="AK125" s="268">
        <f t="shared" si="28"/>
        <v>879820.80469783</v>
      </c>
      <c r="AL125" s="268">
        <v>0</v>
      </c>
      <c r="AM125" s="268">
        <v>0</v>
      </c>
      <c r="AN125" s="268">
        <v>0</v>
      </c>
      <c r="AO125" s="268">
        <v>0</v>
      </c>
      <c r="AP125" s="268">
        <v>0</v>
      </c>
      <c r="AQ125" s="268">
        <v>0</v>
      </c>
      <c r="AR125" s="268">
        <v>0</v>
      </c>
      <c r="AS125" s="268">
        <v>111394.68000000001</v>
      </c>
      <c r="AT125" s="269">
        <v>2.265E-2</v>
      </c>
      <c r="AU125" s="268">
        <f t="shared" si="29"/>
        <v>66681.098137339897</v>
      </c>
    </row>
    <row r="126" spans="1:47" x14ac:dyDescent="0.25">
      <c r="A126" s="255" t="s">
        <v>157</v>
      </c>
      <c r="B126" s="270" t="s">
        <v>169</v>
      </c>
      <c r="C126" s="262">
        <v>3882</v>
      </c>
      <c r="D126" s="262">
        <v>8510</v>
      </c>
      <c r="E126" s="262" t="str">
        <f t="shared" si="20"/>
        <v>0-5000</v>
      </c>
      <c r="F126" s="296" t="s">
        <v>1010</v>
      </c>
      <c r="G126" s="262">
        <v>1</v>
      </c>
      <c r="H126" s="262" t="s">
        <v>159</v>
      </c>
      <c r="I126" s="262" t="s">
        <v>1017</v>
      </c>
      <c r="J126" s="263">
        <v>1455.7529999999999</v>
      </c>
      <c r="K126" s="263">
        <v>1370.63</v>
      </c>
      <c r="L126" s="264">
        <f t="shared" si="21"/>
        <v>2826.3829999999998</v>
      </c>
      <c r="M126" s="264">
        <v>0</v>
      </c>
      <c r="N126" s="264">
        <v>0</v>
      </c>
      <c r="O126" s="264">
        <f t="shared" si="22"/>
        <v>2826.3829999999998</v>
      </c>
      <c r="P126" s="264">
        <f t="shared" si="23"/>
        <v>1455.7529999999999</v>
      </c>
      <c r="Q126" s="264">
        <f t="shared" si="23"/>
        <v>1370.63</v>
      </c>
      <c r="R126" s="264">
        <f t="shared" si="24"/>
        <v>353.07315816589386</v>
      </c>
      <c r="S126" s="265">
        <f t="shared" si="25"/>
        <v>0.51505864562587589</v>
      </c>
      <c r="T126" s="266" t="s">
        <v>73</v>
      </c>
      <c r="U126" s="266" t="s">
        <v>1013</v>
      </c>
      <c r="V126" s="266">
        <f t="shared" si="26"/>
        <v>4</v>
      </c>
      <c r="W126" s="267">
        <v>980517.36339805275</v>
      </c>
      <c r="X126" s="267">
        <v>746285.72616776288</v>
      </c>
      <c r="Y126" s="267">
        <v>234231.63723028984</v>
      </c>
      <c r="Z126" s="267">
        <f t="shared" si="27"/>
        <v>115.21943165664544</v>
      </c>
      <c r="AA126" s="268">
        <v>72340.321263283637</v>
      </c>
      <c r="AB126" s="268">
        <v>134537.9770542302</v>
      </c>
      <c r="AC126" s="268">
        <v>99534.880728117292</v>
      </c>
      <c r="AD126" s="268">
        <v>345130.2341749522</v>
      </c>
      <c r="AE126" s="268">
        <v>44258.925908856894</v>
      </c>
      <c r="AF126" s="268">
        <v>66269.086801510653</v>
      </c>
      <c r="AG126" s="268">
        <v>48025.943712070977</v>
      </c>
      <c r="AH126" s="268">
        <v>34784.19274555258</v>
      </c>
      <c r="AI126" s="268">
        <v>1276617.819886128</v>
      </c>
      <c r="AJ126" s="268">
        <v>746285.72616776265</v>
      </c>
      <c r="AK126" s="268">
        <f t="shared" si="28"/>
        <v>530332.0937183653</v>
      </c>
      <c r="AL126" s="268">
        <v>0</v>
      </c>
      <c r="AM126" s="268">
        <v>0</v>
      </c>
      <c r="AN126" s="268">
        <v>0</v>
      </c>
      <c r="AO126" s="268">
        <v>0</v>
      </c>
      <c r="AP126" s="268">
        <v>0</v>
      </c>
      <c r="AQ126" s="268">
        <v>0</v>
      </c>
      <c r="AR126" s="268">
        <v>0</v>
      </c>
      <c r="AS126" s="268">
        <v>43975.427197189478</v>
      </c>
      <c r="AT126" s="269">
        <v>5.8169999999999999E-2</v>
      </c>
      <c r="AU126" s="268">
        <f t="shared" si="29"/>
        <v>48025.943712070977</v>
      </c>
    </row>
    <row r="127" spans="1:47" x14ac:dyDescent="0.25">
      <c r="A127" s="255" t="s">
        <v>157</v>
      </c>
      <c r="B127" s="270" t="s">
        <v>170</v>
      </c>
      <c r="C127" s="262">
        <v>6431</v>
      </c>
      <c r="D127" s="262">
        <v>10602</v>
      </c>
      <c r="E127" s="262" t="str">
        <f t="shared" si="20"/>
        <v>5000-20000</v>
      </c>
      <c r="F127" s="296" t="s">
        <v>1010</v>
      </c>
      <c r="G127" s="262">
        <v>1</v>
      </c>
      <c r="H127" s="262" t="s">
        <v>159</v>
      </c>
      <c r="I127" s="262" t="s">
        <v>1017</v>
      </c>
      <c r="J127" s="263">
        <v>1927.6120000000001</v>
      </c>
      <c r="K127" s="263">
        <v>1435.93</v>
      </c>
      <c r="L127" s="264">
        <f t="shared" si="21"/>
        <v>3363.5420000000004</v>
      </c>
      <c r="M127" s="264">
        <v>285.351</v>
      </c>
      <c r="N127" s="264">
        <v>0</v>
      </c>
      <c r="O127" s="264">
        <f t="shared" si="22"/>
        <v>3078.1910000000003</v>
      </c>
      <c r="P127" s="264">
        <f t="shared" si="23"/>
        <v>1642.261</v>
      </c>
      <c r="Q127" s="264">
        <f t="shared" si="23"/>
        <v>1435.93</v>
      </c>
      <c r="R127" s="264">
        <f t="shared" si="24"/>
        <v>223.28253770797699</v>
      </c>
      <c r="S127" s="265">
        <f t="shared" si="25"/>
        <v>0.57308991533330034</v>
      </c>
      <c r="T127" s="266" t="s">
        <v>73</v>
      </c>
      <c r="U127" s="266" t="s">
        <v>1013</v>
      </c>
      <c r="V127" s="266">
        <f t="shared" si="26"/>
        <v>5</v>
      </c>
      <c r="W127" s="267">
        <v>1287927.305664276</v>
      </c>
      <c r="X127" s="267">
        <v>972694.81664746022</v>
      </c>
      <c r="Y127" s="267">
        <v>315232.48901681579</v>
      </c>
      <c r="Z127" s="267">
        <f t="shared" si="27"/>
        <v>121.47965531638144</v>
      </c>
      <c r="AA127" s="268">
        <v>82736.889131318123</v>
      </c>
      <c r="AB127" s="268">
        <v>200120.04477963786</v>
      </c>
      <c r="AC127" s="268">
        <v>156823.56331298652</v>
      </c>
      <c r="AD127" s="268">
        <v>397382.61200006248</v>
      </c>
      <c r="AE127" s="268">
        <v>47090.356492305902</v>
      </c>
      <c r="AF127" s="268">
        <v>98693.789517771103</v>
      </c>
      <c r="AG127" s="268">
        <v>72870.6366754396</v>
      </c>
      <c r="AH127" s="268">
        <v>59119.93975427741</v>
      </c>
      <c r="AI127" s="268">
        <v>1544743.8166474602</v>
      </c>
      <c r="AJ127" s="268">
        <v>972694.81664746022</v>
      </c>
      <c r="AK127" s="268">
        <f t="shared" si="28"/>
        <v>572049</v>
      </c>
      <c r="AL127" s="268">
        <v>0</v>
      </c>
      <c r="AM127" s="268">
        <v>0</v>
      </c>
      <c r="AN127" s="268">
        <v>0</v>
      </c>
      <c r="AO127" s="268">
        <v>0</v>
      </c>
      <c r="AP127" s="268">
        <v>0</v>
      </c>
      <c r="AQ127" s="268">
        <v>0</v>
      </c>
      <c r="AR127" s="268">
        <v>0</v>
      </c>
      <c r="AS127" s="268">
        <v>130186.89600000001</v>
      </c>
      <c r="AT127" s="269">
        <v>2.1999999999999999E-2</v>
      </c>
      <c r="AU127" s="268">
        <f t="shared" si="29"/>
        <v>72870.6366754396</v>
      </c>
    </row>
    <row r="128" spans="1:47" x14ac:dyDescent="0.25">
      <c r="A128" s="255" t="s">
        <v>157</v>
      </c>
      <c r="B128" s="270" t="s">
        <v>171</v>
      </c>
      <c r="C128" s="262">
        <v>4239</v>
      </c>
      <c r="D128" s="262">
        <v>8578</v>
      </c>
      <c r="E128" s="262" t="str">
        <f t="shared" si="20"/>
        <v>0-5000</v>
      </c>
      <c r="F128" s="296" t="s">
        <v>1010</v>
      </c>
      <c r="G128" s="262">
        <v>1</v>
      </c>
      <c r="H128" s="262" t="s">
        <v>159</v>
      </c>
      <c r="I128" s="262" t="s">
        <v>1017</v>
      </c>
      <c r="J128" s="263">
        <v>1373.64</v>
      </c>
      <c r="K128" s="263">
        <v>1252.07</v>
      </c>
      <c r="L128" s="264">
        <f t="shared" si="21"/>
        <v>2625.71</v>
      </c>
      <c r="M128" s="264">
        <v>46.88</v>
      </c>
      <c r="N128" s="264">
        <v>0</v>
      </c>
      <c r="O128" s="264">
        <f t="shared" si="22"/>
        <v>2578.83</v>
      </c>
      <c r="P128" s="264">
        <f t="shared" si="23"/>
        <v>1326.76</v>
      </c>
      <c r="Q128" s="264">
        <f t="shared" si="23"/>
        <v>1252.07</v>
      </c>
      <c r="R128" s="264">
        <f t="shared" si="24"/>
        <v>295.36919084689788</v>
      </c>
      <c r="S128" s="265">
        <f t="shared" si="25"/>
        <v>0.52314992897159251</v>
      </c>
      <c r="T128" s="266" t="s">
        <v>73</v>
      </c>
      <c r="U128" s="266" t="s">
        <v>1013</v>
      </c>
      <c r="V128" s="266">
        <f t="shared" si="26"/>
        <v>4</v>
      </c>
      <c r="W128" s="267">
        <v>889590.19189059036</v>
      </c>
      <c r="X128" s="267">
        <v>701174.81357326393</v>
      </c>
      <c r="Y128" s="267">
        <v>188415.37831732642</v>
      </c>
      <c r="Z128" s="267">
        <f t="shared" si="27"/>
        <v>103.70601444282937</v>
      </c>
      <c r="AA128" s="268">
        <v>71898.377666922548</v>
      </c>
      <c r="AB128" s="268">
        <v>144794.69657655427</v>
      </c>
      <c r="AC128" s="268">
        <v>105789.07792136386</v>
      </c>
      <c r="AD128" s="268">
        <v>294333.47126252041</v>
      </c>
      <c r="AE128" s="268">
        <v>25911.607356405577</v>
      </c>
      <c r="AF128" s="268">
        <v>70813.526208521231</v>
      </c>
      <c r="AG128" s="268">
        <v>53631.889008505917</v>
      </c>
      <c r="AH128" s="268">
        <v>33720.750455360525</v>
      </c>
      <c r="AI128" s="268">
        <v>1441603.8135732641</v>
      </c>
      <c r="AJ128" s="268">
        <v>701174.81357326393</v>
      </c>
      <c r="AK128" s="268">
        <f t="shared" si="28"/>
        <v>740429.00000000012</v>
      </c>
      <c r="AL128" s="268">
        <v>25842.90496</v>
      </c>
      <c r="AM128" s="268">
        <v>0</v>
      </c>
      <c r="AN128" s="268">
        <v>0</v>
      </c>
      <c r="AO128" s="268">
        <v>0</v>
      </c>
      <c r="AP128" s="268">
        <v>0</v>
      </c>
      <c r="AQ128" s="268">
        <v>0</v>
      </c>
      <c r="AR128" s="268">
        <v>0</v>
      </c>
      <c r="AS128" s="268">
        <v>60909.678080000005</v>
      </c>
      <c r="AT128" s="269">
        <v>2.4389999999999998E-2</v>
      </c>
      <c r="AU128" s="268">
        <f t="shared" si="29"/>
        <v>53631.889008505917</v>
      </c>
    </row>
    <row r="129" spans="1:47" x14ac:dyDescent="0.25">
      <c r="A129" s="255" t="s">
        <v>157</v>
      </c>
      <c r="B129" s="270" t="s">
        <v>172</v>
      </c>
      <c r="C129" s="262">
        <v>7690</v>
      </c>
      <c r="D129" s="262">
        <v>11964</v>
      </c>
      <c r="E129" s="262" t="str">
        <f t="shared" si="20"/>
        <v>5000-20000</v>
      </c>
      <c r="F129" s="296" t="s">
        <v>1010</v>
      </c>
      <c r="G129" s="262">
        <v>1</v>
      </c>
      <c r="H129" s="262" t="s">
        <v>159</v>
      </c>
      <c r="I129" s="262" t="s">
        <v>1017</v>
      </c>
      <c r="J129" s="263">
        <v>2095.8200000000002</v>
      </c>
      <c r="K129" s="263">
        <v>1868.83</v>
      </c>
      <c r="L129" s="264">
        <f t="shared" si="21"/>
        <v>3964.65</v>
      </c>
      <c r="M129" s="264">
        <v>351.23500000000001</v>
      </c>
      <c r="N129" s="264">
        <v>0</v>
      </c>
      <c r="O129" s="264">
        <f t="shared" si="22"/>
        <v>3613.415</v>
      </c>
      <c r="P129" s="264">
        <f t="shared" si="23"/>
        <v>1744.585</v>
      </c>
      <c r="Q129" s="264">
        <f t="shared" si="23"/>
        <v>1868.83</v>
      </c>
      <c r="R129" s="264">
        <f t="shared" si="24"/>
        <v>243.02080624187255</v>
      </c>
      <c r="S129" s="265">
        <f t="shared" si="25"/>
        <v>0.52862673880418198</v>
      </c>
      <c r="T129" s="266" t="s">
        <v>73</v>
      </c>
      <c r="U129" s="266" t="s">
        <v>1013</v>
      </c>
      <c r="V129" s="266">
        <f t="shared" si="26"/>
        <v>4</v>
      </c>
      <c r="W129" s="267">
        <v>1296020.3794070652</v>
      </c>
      <c r="X129" s="267">
        <v>1019684.7079386676</v>
      </c>
      <c r="Y129" s="267">
        <v>276335.6714683976</v>
      </c>
      <c r="Z129" s="267">
        <f t="shared" si="27"/>
        <v>108.32667831887873</v>
      </c>
      <c r="AA129" s="268">
        <v>29399.943129080471</v>
      </c>
      <c r="AB129" s="268">
        <v>164114.50247878113</v>
      </c>
      <c r="AC129" s="268">
        <v>187118.29065455575</v>
      </c>
      <c r="AD129" s="268">
        <v>435613.05071862735</v>
      </c>
      <c r="AE129" s="268">
        <v>40699.733162258766</v>
      </c>
      <c r="AF129" s="268">
        <v>93852.74011717792</v>
      </c>
      <c r="AG129" s="268">
        <v>71899.595405264467</v>
      </c>
      <c r="AH129" s="268">
        <v>72815.798977039958</v>
      </c>
      <c r="AI129" s="268">
        <v>1722616.6925858336</v>
      </c>
      <c r="AJ129" s="268">
        <v>1019684.7079386675</v>
      </c>
      <c r="AK129" s="268">
        <f t="shared" si="28"/>
        <v>702931.9846471661</v>
      </c>
      <c r="AL129" s="268">
        <v>0</v>
      </c>
      <c r="AM129" s="268">
        <v>15366.170114193344</v>
      </c>
      <c r="AN129" s="268">
        <v>0</v>
      </c>
      <c r="AO129" s="268">
        <v>0</v>
      </c>
      <c r="AP129" s="268">
        <v>0</v>
      </c>
      <c r="AQ129" s="268">
        <v>0</v>
      </c>
      <c r="AR129" s="268">
        <v>0</v>
      </c>
      <c r="AS129" s="268">
        <v>90899.331488337513</v>
      </c>
      <c r="AT129" s="269">
        <v>3.9631973601262714E-2</v>
      </c>
      <c r="AU129" s="268">
        <f t="shared" si="29"/>
        <v>71899.595405264467</v>
      </c>
    </row>
    <row r="130" spans="1:47" x14ac:dyDescent="0.25">
      <c r="A130" s="255" t="s">
        <v>157</v>
      </c>
      <c r="B130" s="270" t="s">
        <v>173</v>
      </c>
      <c r="C130" s="262">
        <v>3198</v>
      </c>
      <c r="D130" s="262">
        <v>4904</v>
      </c>
      <c r="E130" s="262" t="str">
        <f t="shared" ref="E130:E142" si="30">IF(C130&lt;=5000,"0-5000",IF(C130&lt;=20000,"5000-20000",IF(C130&lt;=50000,"20000-50000",IF(C130&lt;=100000,"50000-100000","&gt;100000"))))</f>
        <v>0-5000</v>
      </c>
      <c r="F130" s="296" t="s">
        <v>1010</v>
      </c>
      <c r="G130" s="262">
        <v>1</v>
      </c>
      <c r="H130" s="262" t="s">
        <v>159</v>
      </c>
      <c r="I130" s="262" t="s">
        <v>1017</v>
      </c>
      <c r="J130" s="263">
        <v>1081.7560000000001</v>
      </c>
      <c r="K130" s="263">
        <v>641.55999999999995</v>
      </c>
      <c r="L130" s="264">
        <f t="shared" ref="L130:L142" si="31">+J130+K130</f>
        <v>1723.316</v>
      </c>
      <c r="M130" s="264">
        <v>50.24</v>
      </c>
      <c r="N130" s="264">
        <v>0</v>
      </c>
      <c r="O130" s="264">
        <f t="shared" ref="O130:O142" si="32">+L130-M130-N130</f>
        <v>1673.076</v>
      </c>
      <c r="P130" s="264">
        <f t="shared" ref="P130:Q142" si="33">+J130-M130</f>
        <v>1031.5160000000001</v>
      </c>
      <c r="Q130" s="264">
        <f t="shared" si="33"/>
        <v>641.55999999999995</v>
      </c>
      <c r="R130" s="264">
        <f t="shared" ref="R130:R142" si="34">+K130*1000/C130</f>
        <v>200.61288305190743</v>
      </c>
      <c r="S130" s="265">
        <f t="shared" ref="S130:S142" si="35">+J130/L130</f>
        <v>0.62771772559414529</v>
      </c>
      <c r="T130" s="266" t="s">
        <v>73</v>
      </c>
      <c r="U130" s="266" t="s">
        <v>1013</v>
      </c>
      <c r="V130" s="266">
        <f t="shared" ref="V130:V142" si="36">IF(S130&lt;=30%,1,IF(S130&lt;=40%,2,IF(S130&lt;=50%,3,IF(S130&lt;=55%,4,IF(S130&lt;=60%,5,IF(S130&lt;=70%,6,IF(S130&lt;=75%,7,8)))))))</f>
        <v>6</v>
      </c>
      <c r="W130" s="267">
        <v>587438.64216831315</v>
      </c>
      <c r="X130" s="267">
        <v>461648.73267164087</v>
      </c>
      <c r="Y130" s="267">
        <v>125789.90949667229</v>
      </c>
      <c r="Z130" s="267">
        <f t="shared" ref="Z130:Z132" si="37">+W130/D130</f>
        <v>119.7876513393787</v>
      </c>
      <c r="AA130" s="268">
        <v>36186.449463701145</v>
      </c>
      <c r="AB130" s="268">
        <v>48648.446954174084</v>
      </c>
      <c r="AC130" s="268">
        <v>55432.931092691564</v>
      </c>
      <c r="AD130" s="268">
        <v>181614.13584129041</v>
      </c>
      <c r="AE130" s="268">
        <v>33616.137686624003</v>
      </c>
      <c r="AF130" s="268">
        <v>50666.126209850547</v>
      </c>
      <c r="AG130" s="268">
        <v>29679.920092476386</v>
      </c>
      <c r="AH130" s="268">
        <v>69110.750860004671</v>
      </c>
      <c r="AI130" s="268">
        <v>648286.96962944116</v>
      </c>
      <c r="AJ130" s="268">
        <v>461648.73267164081</v>
      </c>
      <c r="AK130" s="268">
        <f t="shared" ref="AK130:AK142" si="38">+AI130-AJ130</f>
        <v>186638.23695780034</v>
      </c>
      <c r="AL130" s="268">
        <v>0</v>
      </c>
      <c r="AM130" s="268">
        <v>0</v>
      </c>
      <c r="AN130" s="268">
        <v>0</v>
      </c>
      <c r="AO130" s="268">
        <v>0</v>
      </c>
      <c r="AP130" s="268">
        <v>0</v>
      </c>
      <c r="AQ130" s="268">
        <v>0</v>
      </c>
      <c r="AR130" s="268">
        <v>0</v>
      </c>
      <c r="AS130" s="268">
        <v>66167.199999999997</v>
      </c>
      <c r="AT130" s="269">
        <v>9.5880000000000007E-2</v>
      </c>
      <c r="AU130" s="268">
        <f t="shared" ref="AU130:AU142" si="39">+AG130+AR130</f>
        <v>29679.920092476386</v>
      </c>
    </row>
    <row r="131" spans="1:47" ht="45" x14ac:dyDescent="0.25">
      <c r="A131" s="255" t="s">
        <v>157</v>
      </c>
      <c r="B131" s="270" t="s">
        <v>174</v>
      </c>
      <c r="C131" s="262">
        <v>3396</v>
      </c>
      <c r="D131" s="262">
        <v>5638</v>
      </c>
      <c r="E131" s="262" t="str">
        <f t="shared" si="30"/>
        <v>0-5000</v>
      </c>
      <c r="F131" s="296" t="s">
        <v>1015</v>
      </c>
      <c r="G131" s="262">
        <v>1</v>
      </c>
      <c r="H131" s="262" t="s">
        <v>159</v>
      </c>
      <c r="I131" s="262" t="s">
        <v>1017</v>
      </c>
      <c r="J131" s="263">
        <v>1634.0709999999999</v>
      </c>
      <c r="K131" s="263">
        <v>546.95000000000005</v>
      </c>
      <c r="L131" s="264">
        <f t="shared" si="31"/>
        <v>2181.0209999999997</v>
      </c>
      <c r="M131" s="264">
        <v>352.34</v>
      </c>
      <c r="N131" s="264">
        <v>0.19</v>
      </c>
      <c r="O131" s="264">
        <f t="shared" si="32"/>
        <v>1828.4909999999998</v>
      </c>
      <c r="P131" s="264">
        <f t="shared" si="33"/>
        <v>1281.731</v>
      </c>
      <c r="Q131" s="264">
        <f t="shared" si="33"/>
        <v>546.76</v>
      </c>
      <c r="R131" s="264">
        <f t="shared" si="34"/>
        <v>161.05712603062426</v>
      </c>
      <c r="S131" s="265">
        <f t="shared" si="35"/>
        <v>0.74922295567076158</v>
      </c>
      <c r="T131" s="266" t="s">
        <v>73</v>
      </c>
      <c r="U131" s="266" t="s">
        <v>1013</v>
      </c>
      <c r="V131" s="266">
        <f t="shared" si="36"/>
        <v>7</v>
      </c>
      <c r="W131" s="267">
        <v>551224.76946091186</v>
      </c>
      <c r="X131" s="267">
        <v>551224.76946091186</v>
      </c>
      <c r="Y131" s="267">
        <v>0</v>
      </c>
      <c r="Z131" s="267">
        <f t="shared" si="37"/>
        <v>97.769558258409347</v>
      </c>
      <c r="AA131" s="268">
        <v>36784.913747602106</v>
      </c>
      <c r="AB131" s="268">
        <v>58855.89201889492</v>
      </c>
      <c r="AC131" s="268">
        <v>53852.958486112657</v>
      </c>
      <c r="AD131" s="268">
        <v>256318.32319704158</v>
      </c>
      <c r="AE131" s="268">
        <v>40538.095984217238</v>
      </c>
      <c r="AF131" s="268">
        <v>64320.188174397088</v>
      </c>
      <c r="AG131" s="268">
        <v>34059.201628706644</v>
      </c>
      <c r="AH131" s="268">
        <v>108649.40073935769</v>
      </c>
      <c r="AI131" s="268">
        <v>691876.5598601182</v>
      </c>
      <c r="AJ131" s="268">
        <v>551224.76946091186</v>
      </c>
      <c r="AK131" s="268">
        <f t="shared" si="38"/>
        <v>140651.79039920634</v>
      </c>
      <c r="AL131" s="268">
        <v>0</v>
      </c>
      <c r="AM131" s="268">
        <v>0</v>
      </c>
      <c r="AN131" s="268">
        <v>0</v>
      </c>
      <c r="AO131" s="268">
        <v>0</v>
      </c>
      <c r="AP131" s="268">
        <v>0</v>
      </c>
      <c r="AQ131" s="268">
        <v>0</v>
      </c>
      <c r="AR131" s="268">
        <v>0</v>
      </c>
      <c r="AS131" s="268">
        <v>0</v>
      </c>
      <c r="AT131" s="269">
        <v>7.0218760530301294E-2</v>
      </c>
      <c r="AU131" s="268">
        <f t="shared" si="39"/>
        <v>34059.201628706644</v>
      </c>
    </row>
    <row r="132" spans="1:47" x14ac:dyDescent="0.25">
      <c r="A132" s="255" t="s">
        <v>157</v>
      </c>
      <c r="B132" s="270" t="s">
        <v>175</v>
      </c>
      <c r="C132" s="262">
        <v>1214</v>
      </c>
      <c r="D132" s="262">
        <v>2452</v>
      </c>
      <c r="E132" s="262" t="str">
        <f t="shared" si="30"/>
        <v>0-5000</v>
      </c>
      <c r="F132" s="296" t="s">
        <v>1010</v>
      </c>
      <c r="G132" s="262">
        <v>1</v>
      </c>
      <c r="H132" s="262" t="s">
        <v>159</v>
      </c>
      <c r="I132" s="262" t="s">
        <v>1017</v>
      </c>
      <c r="J132" s="263">
        <v>638.62599999999998</v>
      </c>
      <c r="K132" s="263">
        <v>202.09</v>
      </c>
      <c r="L132" s="264">
        <f t="shared" si="31"/>
        <v>840.71600000000001</v>
      </c>
      <c r="M132" s="264">
        <v>0</v>
      </c>
      <c r="N132" s="264">
        <v>0</v>
      </c>
      <c r="O132" s="264">
        <f t="shared" si="32"/>
        <v>840.71600000000001</v>
      </c>
      <c r="P132" s="264">
        <f t="shared" si="33"/>
        <v>638.62599999999998</v>
      </c>
      <c r="Q132" s="264">
        <f t="shared" si="33"/>
        <v>202.09</v>
      </c>
      <c r="R132" s="264">
        <f t="shared" si="34"/>
        <v>166.46622734761121</v>
      </c>
      <c r="S132" s="265">
        <f t="shared" si="35"/>
        <v>0.75962156066971487</v>
      </c>
      <c r="T132" s="266" t="s">
        <v>73</v>
      </c>
      <c r="U132" s="266" t="s">
        <v>1013</v>
      </c>
      <c r="V132" s="266">
        <f t="shared" si="36"/>
        <v>8</v>
      </c>
      <c r="W132" s="267">
        <v>247360.13887325392</v>
      </c>
      <c r="X132" s="267">
        <v>203721.98758969433</v>
      </c>
      <c r="Y132" s="267">
        <v>43638.1512835596</v>
      </c>
      <c r="Z132" s="267">
        <f t="shared" si="37"/>
        <v>100.88097017669409</v>
      </c>
      <c r="AA132" s="268">
        <v>12684.715571128567</v>
      </c>
      <c r="AB132" s="268">
        <v>19776.099734073076</v>
      </c>
      <c r="AC132" s="268">
        <v>16022.61340859021</v>
      </c>
      <c r="AD132" s="268">
        <v>96234.028643065307</v>
      </c>
      <c r="AE132" s="268">
        <v>23494.587588373885</v>
      </c>
      <c r="AF132" s="268">
        <v>26489.346068899584</v>
      </c>
      <c r="AG132" s="268">
        <v>15633.030293817064</v>
      </c>
      <c r="AH132" s="268">
        <v>35862.978253681591</v>
      </c>
      <c r="AI132" s="268">
        <v>320409.92362886737</v>
      </c>
      <c r="AJ132" s="268">
        <v>203721.98758969433</v>
      </c>
      <c r="AK132" s="268">
        <f t="shared" si="38"/>
        <v>116687.93603917304</v>
      </c>
      <c r="AL132" s="268">
        <v>0</v>
      </c>
      <c r="AM132" s="268">
        <v>0</v>
      </c>
      <c r="AN132" s="268">
        <v>0</v>
      </c>
      <c r="AO132" s="268">
        <v>0</v>
      </c>
      <c r="AP132" s="268">
        <v>0</v>
      </c>
      <c r="AQ132" s="268">
        <v>0</v>
      </c>
      <c r="AR132" s="268">
        <v>0</v>
      </c>
      <c r="AS132" s="268">
        <v>15387.264000000003</v>
      </c>
      <c r="AT132" s="269">
        <v>8.2400000000000001E-2</v>
      </c>
      <c r="AU132" s="268">
        <f t="shared" si="39"/>
        <v>15633.030293817064</v>
      </c>
    </row>
    <row r="133" spans="1:47" x14ac:dyDescent="0.25">
      <c r="A133" s="255" t="s">
        <v>157</v>
      </c>
      <c r="B133" s="270" t="s">
        <v>1018</v>
      </c>
      <c r="C133" s="262">
        <v>4402</v>
      </c>
      <c r="D133" s="262">
        <v>14281</v>
      </c>
      <c r="E133" s="262" t="str">
        <f t="shared" si="30"/>
        <v>0-5000</v>
      </c>
      <c r="F133" s="296" t="s">
        <v>1010</v>
      </c>
      <c r="G133" s="262">
        <v>1</v>
      </c>
      <c r="H133" s="262" t="s">
        <v>159</v>
      </c>
      <c r="I133" s="262" t="s">
        <v>1017</v>
      </c>
      <c r="J133" s="263">
        <v>928.17300000000012</v>
      </c>
      <c r="K133" s="263">
        <v>2330.16</v>
      </c>
      <c r="L133" s="264">
        <f t="shared" si="31"/>
        <v>3258.3330000000001</v>
      </c>
      <c r="M133" s="264">
        <v>36.774999999999999</v>
      </c>
      <c r="N133" s="264"/>
      <c r="O133" s="264">
        <f t="shared" si="32"/>
        <v>3221.558</v>
      </c>
      <c r="P133" s="264">
        <f t="shared" si="33"/>
        <v>891.39800000000014</v>
      </c>
      <c r="Q133" s="264">
        <f t="shared" si="33"/>
        <v>2330.16</v>
      </c>
      <c r="R133" s="264">
        <f t="shared" si="34"/>
        <v>529.34120854157197</v>
      </c>
      <c r="S133" s="265">
        <f t="shared" si="35"/>
        <v>0.28486130791420033</v>
      </c>
      <c r="T133" s="266" t="s">
        <v>73</v>
      </c>
      <c r="U133" s="266" t="s">
        <v>1013</v>
      </c>
      <c r="V133" s="266">
        <f t="shared" si="36"/>
        <v>1</v>
      </c>
      <c r="W133" s="267">
        <v>1116121.0875258048</v>
      </c>
      <c r="X133" s="267">
        <v>881443.47476891335</v>
      </c>
      <c r="Y133" s="267">
        <v>234677.61275689135</v>
      </c>
      <c r="Z133" s="267"/>
      <c r="AA133" s="268">
        <v>176154.97803352072</v>
      </c>
      <c r="AB133" s="268">
        <v>157188.28388799611</v>
      </c>
      <c r="AC133" s="268">
        <v>150756.75512641892</v>
      </c>
      <c r="AD133" s="268">
        <v>272400.13294075697</v>
      </c>
      <c r="AE133" s="268">
        <v>20753.157251968329</v>
      </c>
      <c r="AF133" s="268">
        <v>28393.157593266653</v>
      </c>
      <c r="AG133" s="268">
        <v>20768.023808811075</v>
      </c>
      <c r="AH133" s="268">
        <v>105218.89817134649</v>
      </c>
      <c r="AI133" s="268">
        <v>1687506.9525363534</v>
      </c>
      <c r="AJ133" s="268">
        <v>881443.47476891335</v>
      </c>
      <c r="AK133" s="268">
        <f t="shared" si="38"/>
        <v>806063.47776744002</v>
      </c>
      <c r="AL133" s="268">
        <v>0</v>
      </c>
      <c r="AM133" s="268">
        <v>0</v>
      </c>
      <c r="AN133" s="268">
        <v>0</v>
      </c>
      <c r="AO133" s="268">
        <v>0</v>
      </c>
      <c r="AP133" s="268">
        <v>0</v>
      </c>
      <c r="AQ133" s="268">
        <v>0</v>
      </c>
      <c r="AR133" s="268">
        <v>0</v>
      </c>
      <c r="AS133" s="268">
        <v>104448.00000000001</v>
      </c>
      <c r="AT133" s="269">
        <v>2.6936666101968647E-2</v>
      </c>
      <c r="AU133" s="268">
        <f t="shared" si="39"/>
        <v>20768.023808811075</v>
      </c>
    </row>
    <row r="134" spans="1:47" x14ac:dyDescent="0.25">
      <c r="A134" s="255" t="s">
        <v>157</v>
      </c>
      <c r="B134" s="270" t="s">
        <v>176</v>
      </c>
      <c r="C134" s="262">
        <v>1915</v>
      </c>
      <c r="D134" s="262">
        <v>2888</v>
      </c>
      <c r="E134" s="262" t="str">
        <f t="shared" si="30"/>
        <v>0-5000</v>
      </c>
      <c r="F134" s="296" t="s">
        <v>1010</v>
      </c>
      <c r="G134" s="262">
        <v>1</v>
      </c>
      <c r="H134" s="262" t="s">
        <v>159</v>
      </c>
      <c r="I134" s="262" t="s">
        <v>1017</v>
      </c>
      <c r="J134" s="263">
        <v>650.56200000000001</v>
      </c>
      <c r="K134" s="263">
        <v>333.64</v>
      </c>
      <c r="L134" s="264">
        <f t="shared" si="31"/>
        <v>984.202</v>
      </c>
      <c r="M134" s="264">
        <v>0</v>
      </c>
      <c r="N134" s="264">
        <v>0</v>
      </c>
      <c r="O134" s="264">
        <f t="shared" si="32"/>
        <v>984.202</v>
      </c>
      <c r="P134" s="264">
        <f t="shared" si="33"/>
        <v>650.56200000000001</v>
      </c>
      <c r="Q134" s="264">
        <f t="shared" si="33"/>
        <v>333.64</v>
      </c>
      <c r="R134" s="264">
        <f t="shared" si="34"/>
        <v>174.22454308093995</v>
      </c>
      <c r="S134" s="265">
        <f t="shared" si="35"/>
        <v>0.66100454987898827</v>
      </c>
      <c r="T134" s="266" t="s">
        <v>73</v>
      </c>
      <c r="U134" s="266" t="s">
        <v>1013</v>
      </c>
      <c r="V134" s="266">
        <f t="shared" si="36"/>
        <v>6</v>
      </c>
      <c r="W134" s="267">
        <v>376152.34958105156</v>
      </c>
      <c r="X134" s="267">
        <v>294449.47445550142</v>
      </c>
      <c r="Y134" s="267">
        <v>81702.875125550141</v>
      </c>
      <c r="Z134" s="267">
        <f>+W134/D134</f>
        <v>130.24665844219237</v>
      </c>
      <c r="AA134" s="268">
        <v>36245.69432380428</v>
      </c>
      <c r="AB134" s="268">
        <v>26555.910680175119</v>
      </c>
      <c r="AC134" s="268">
        <v>24406.082104125286</v>
      </c>
      <c r="AD134" s="268">
        <v>130897.72361891079</v>
      </c>
      <c r="AE134" s="268">
        <v>16418.857721212375</v>
      </c>
      <c r="AF134" s="268">
        <v>38841.122723413966</v>
      </c>
      <c r="AG134" s="268">
        <v>22932.646477217826</v>
      </c>
      <c r="AH134" s="268">
        <v>54759.903506462084</v>
      </c>
      <c r="AI134" s="268">
        <v>500557.97528746258</v>
      </c>
      <c r="AJ134" s="268">
        <v>294449.47445550142</v>
      </c>
      <c r="AK134" s="268">
        <f t="shared" si="38"/>
        <v>206108.50083196117</v>
      </c>
      <c r="AL134" s="268">
        <v>0</v>
      </c>
      <c r="AM134" s="268">
        <v>0</v>
      </c>
      <c r="AN134" s="268">
        <v>0</v>
      </c>
      <c r="AO134" s="268">
        <v>0</v>
      </c>
      <c r="AP134" s="268">
        <v>0</v>
      </c>
      <c r="AQ134" s="268">
        <v>0</v>
      </c>
      <c r="AR134" s="268">
        <v>0</v>
      </c>
      <c r="AS134" s="268">
        <v>50697.927680000001</v>
      </c>
      <c r="AT134" s="269">
        <v>9.3679999999999999E-2</v>
      </c>
      <c r="AU134" s="268">
        <f t="shared" si="39"/>
        <v>22932.646477217826</v>
      </c>
    </row>
    <row r="135" spans="1:47" x14ac:dyDescent="0.25">
      <c r="A135" s="255" t="s">
        <v>157</v>
      </c>
      <c r="B135" s="270" t="s">
        <v>1019</v>
      </c>
      <c r="C135" s="262">
        <v>2900</v>
      </c>
      <c r="D135" s="262">
        <v>5187</v>
      </c>
      <c r="E135" s="262" t="str">
        <f t="shared" si="30"/>
        <v>0-5000</v>
      </c>
      <c r="F135" s="296" t="s">
        <v>1010</v>
      </c>
      <c r="G135" s="262">
        <v>1</v>
      </c>
      <c r="H135" s="262" t="s">
        <v>159</v>
      </c>
      <c r="I135" s="262" t="s">
        <v>1017</v>
      </c>
      <c r="J135" s="263">
        <v>685.13799999999992</v>
      </c>
      <c r="K135" s="263">
        <v>1038.99</v>
      </c>
      <c r="L135" s="264">
        <f t="shared" si="31"/>
        <v>1724.1279999999999</v>
      </c>
      <c r="M135" s="264">
        <v>0.83100000000000007</v>
      </c>
      <c r="N135" s="264"/>
      <c r="O135" s="264">
        <f t="shared" si="32"/>
        <v>1723.297</v>
      </c>
      <c r="P135" s="264">
        <f t="shared" si="33"/>
        <v>684.3069999999999</v>
      </c>
      <c r="Q135" s="264">
        <f t="shared" si="33"/>
        <v>1038.99</v>
      </c>
      <c r="R135" s="264">
        <f t="shared" si="34"/>
        <v>358.27241379310345</v>
      </c>
      <c r="S135" s="265">
        <f t="shared" si="35"/>
        <v>0.39738232892221459</v>
      </c>
      <c r="T135" s="266" t="s">
        <v>73</v>
      </c>
      <c r="U135" s="266" t="s">
        <v>1013</v>
      </c>
      <c r="V135" s="266">
        <f t="shared" si="36"/>
        <v>2</v>
      </c>
      <c r="W135" s="267">
        <v>645533.52364663419</v>
      </c>
      <c r="X135" s="267">
        <v>580030.47604239476</v>
      </c>
      <c r="Y135" s="267">
        <v>65503.04760423948</v>
      </c>
      <c r="Z135" s="267"/>
      <c r="AA135" s="268">
        <v>106171.06948458593</v>
      </c>
      <c r="AB135" s="268">
        <v>67638.447527628232</v>
      </c>
      <c r="AC135" s="268">
        <v>76888.527480428631</v>
      </c>
      <c r="AD135" s="268">
        <v>187791.24902522675</v>
      </c>
      <c r="AE135" s="268">
        <v>13900.529319900761</v>
      </c>
      <c r="AF135" s="268">
        <v>24382.740106160465</v>
      </c>
      <c r="AG135" s="268">
        <v>17460.317679765711</v>
      </c>
      <c r="AH135" s="268">
        <v>127943.92038357767</v>
      </c>
      <c r="AI135" s="268">
        <v>973698.506517014</v>
      </c>
      <c r="AJ135" s="268">
        <v>580030.47604239464</v>
      </c>
      <c r="AK135" s="268">
        <f t="shared" si="38"/>
        <v>393668.03047461936</v>
      </c>
      <c r="AL135" s="268">
        <v>0</v>
      </c>
      <c r="AM135" s="268">
        <v>0</v>
      </c>
      <c r="AN135" s="268">
        <v>0</v>
      </c>
      <c r="AO135" s="268">
        <v>0</v>
      </c>
      <c r="AP135" s="268">
        <v>0</v>
      </c>
      <c r="AQ135" s="268">
        <v>0</v>
      </c>
      <c r="AR135" s="268">
        <v>0</v>
      </c>
      <c r="AS135" s="268">
        <v>7500.0000000000018</v>
      </c>
      <c r="AT135" s="269">
        <v>4.1999999999999996E-2</v>
      </c>
      <c r="AU135" s="268">
        <f t="shared" si="39"/>
        <v>17460.317679765711</v>
      </c>
    </row>
    <row r="136" spans="1:47" ht="45" x14ac:dyDescent="0.25">
      <c r="A136" s="255" t="s">
        <v>157</v>
      </c>
      <c r="B136" s="270" t="s">
        <v>177</v>
      </c>
      <c r="C136" s="262">
        <v>10841</v>
      </c>
      <c r="D136" s="262">
        <v>14286</v>
      </c>
      <c r="E136" s="262" t="str">
        <f t="shared" si="30"/>
        <v>5000-20000</v>
      </c>
      <c r="F136" s="296" t="s">
        <v>1015</v>
      </c>
      <c r="G136" s="262">
        <v>1</v>
      </c>
      <c r="H136" s="262" t="s">
        <v>159</v>
      </c>
      <c r="I136" s="262" t="s">
        <v>1017</v>
      </c>
      <c r="J136" s="263">
        <v>4430.4369999999999</v>
      </c>
      <c r="K136" s="263">
        <v>523.51</v>
      </c>
      <c r="L136" s="264">
        <f t="shared" si="31"/>
        <v>4953.9470000000001</v>
      </c>
      <c r="M136" s="264">
        <v>0.23300000000000001</v>
      </c>
      <c r="N136" s="264">
        <v>0</v>
      </c>
      <c r="O136" s="264">
        <f t="shared" si="32"/>
        <v>4953.7139999999999</v>
      </c>
      <c r="P136" s="264">
        <f t="shared" si="33"/>
        <v>4430.2039999999997</v>
      </c>
      <c r="Q136" s="264">
        <f t="shared" si="33"/>
        <v>523.51</v>
      </c>
      <c r="R136" s="264">
        <f t="shared" si="34"/>
        <v>48.289825661839316</v>
      </c>
      <c r="S136" s="265">
        <f t="shared" si="35"/>
        <v>0.89432466677580524</v>
      </c>
      <c r="T136" s="266" t="s">
        <v>73</v>
      </c>
      <c r="U136" s="266" t="s">
        <v>1012</v>
      </c>
      <c r="V136" s="266">
        <f t="shared" si="36"/>
        <v>8</v>
      </c>
      <c r="W136" s="267">
        <v>1402393.2151908204</v>
      </c>
      <c r="X136" s="267">
        <v>1402393.2151908204</v>
      </c>
      <c r="Y136" s="267">
        <v>0</v>
      </c>
      <c r="Z136" s="267">
        <f t="shared" ref="Z136:Z137" si="40">+W136/D136</f>
        <v>98.165561752122386</v>
      </c>
      <c r="AA136" s="268">
        <v>223110.05558569112</v>
      </c>
      <c r="AB136" s="268">
        <v>103677.85775544283</v>
      </c>
      <c r="AC136" s="268">
        <v>37852.45218971229</v>
      </c>
      <c r="AD136" s="268">
        <v>698877.50519790151</v>
      </c>
      <c r="AE136" s="268">
        <v>154701.174688161</v>
      </c>
      <c r="AF136" s="268">
        <v>185788.16762261215</v>
      </c>
      <c r="AG136" s="268">
        <v>104293.3566560043</v>
      </c>
      <c r="AH136" s="268">
        <v>88004.707915289793</v>
      </c>
      <c r="AI136" s="268">
        <v>2385622.100545119</v>
      </c>
      <c r="AJ136" s="268">
        <v>1402393.2151908204</v>
      </c>
      <c r="AK136" s="268">
        <f t="shared" si="38"/>
        <v>983228.88535429863</v>
      </c>
      <c r="AL136" s="268">
        <v>0</v>
      </c>
      <c r="AM136" s="268">
        <v>0</v>
      </c>
      <c r="AN136" s="268">
        <v>0</v>
      </c>
      <c r="AO136" s="268">
        <v>0</v>
      </c>
      <c r="AP136" s="268">
        <v>0</v>
      </c>
      <c r="AQ136" s="268">
        <v>0</v>
      </c>
      <c r="AR136" s="268">
        <v>0</v>
      </c>
      <c r="AS136" s="268">
        <v>0</v>
      </c>
      <c r="AT136" s="269">
        <v>3.3113213487934529E-2</v>
      </c>
      <c r="AU136" s="268">
        <f t="shared" si="39"/>
        <v>104293.3566560043</v>
      </c>
    </row>
    <row r="137" spans="1:47" x14ac:dyDescent="0.25">
      <c r="A137" s="255" t="s">
        <v>157</v>
      </c>
      <c r="B137" s="270" t="s">
        <v>178</v>
      </c>
      <c r="C137" s="262">
        <v>6153</v>
      </c>
      <c r="D137" s="262">
        <v>10689</v>
      </c>
      <c r="E137" s="262" t="str">
        <f t="shared" si="30"/>
        <v>5000-20000</v>
      </c>
      <c r="F137" s="296" t="s">
        <v>1010</v>
      </c>
      <c r="G137" s="262">
        <v>1</v>
      </c>
      <c r="H137" s="262" t="s">
        <v>159</v>
      </c>
      <c r="I137" s="262" t="s">
        <v>1017</v>
      </c>
      <c r="J137" s="263">
        <v>1532.5509999999999</v>
      </c>
      <c r="K137" s="263">
        <v>2017.69</v>
      </c>
      <c r="L137" s="264">
        <f t="shared" si="31"/>
        <v>3550.241</v>
      </c>
      <c r="M137" s="264">
        <v>0</v>
      </c>
      <c r="N137" s="264">
        <v>0</v>
      </c>
      <c r="O137" s="264">
        <f t="shared" si="32"/>
        <v>3550.241</v>
      </c>
      <c r="P137" s="264">
        <f t="shared" si="33"/>
        <v>1532.5509999999999</v>
      </c>
      <c r="Q137" s="264">
        <f t="shared" si="33"/>
        <v>2017.69</v>
      </c>
      <c r="R137" s="264">
        <f t="shared" si="34"/>
        <v>327.91971396066958</v>
      </c>
      <c r="S137" s="265">
        <f t="shared" si="35"/>
        <v>0.43167520176799262</v>
      </c>
      <c r="T137" s="266" t="s">
        <v>73</v>
      </c>
      <c r="U137" s="266" t="s">
        <v>1013</v>
      </c>
      <c r="V137" s="266">
        <f t="shared" si="36"/>
        <v>3</v>
      </c>
      <c r="W137" s="267">
        <v>1107215.959594659</v>
      </c>
      <c r="X137" s="267">
        <v>931341.47136459895</v>
      </c>
      <c r="Y137" s="267">
        <v>175874.48823006009</v>
      </c>
      <c r="Z137" s="267">
        <f t="shared" si="40"/>
        <v>103.58461592241173</v>
      </c>
      <c r="AA137" s="268">
        <v>87932.456253139419</v>
      </c>
      <c r="AB137" s="268">
        <v>108343.51315779673</v>
      </c>
      <c r="AC137" s="268">
        <v>204228.34581572498</v>
      </c>
      <c r="AD137" s="268">
        <v>350772.62529344787</v>
      </c>
      <c r="AE137" s="268">
        <v>83598.130746525421</v>
      </c>
      <c r="AF137" s="268">
        <v>89104.009102409997</v>
      </c>
      <c r="AG137" s="268">
        <v>59761.379691433161</v>
      </c>
      <c r="AH137" s="268">
        <v>95515.276293925737</v>
      </c>
      <c r="AI137" s="268">
        <v>1134851.0011651681</v>
      </c>
      <c r="AJ137" s="268">
        <v>931341.47136459895</v>
      </c>
      <c r="AK137" s="268">
        <f t="shared" si="38"/>
        <v>203509.52980056917</v>
      </c>
      <c r="AL137" s="268">
        <v>0</v>
      </c>
      <c r="AM137" s="268">
        <v>0</v>
      </c>
      <c r="AN137" s="268">
        <v>0</v>
      </c>
      <c r="AO137" s="268">
        <v>0</v>
      </c>
      <c r="AP137" s="268">
        <v>0</v>
      </c>
      <c r="AQ137" s="268">
        <v>0</v>
      </c>
      <c r="AR137" s="268">
        <v>0</v>
      </c>
      <c r="AS137" s="268">
        <v>28200.960000000003</v>
      </c>
      <c r="AT137" s="269">
        <v>2.351E-2</v>
      </c>
      <c r="AU137" s="268">
        <f t="shared" si="39"/>
        <v>59761.379691433161</v>
      </c>
    </row>
    <row r="138" spans="1:47" x14ac:dyDescent="0.25">
      <c r="A138" s="255" t="s">
        <v>157</v>
      </c>
      <c r="B138" s="270" t="s">
        <v>1020</v>
      </c>
      <c r="C138" s="262">
        <v>1113</v>
      </c>
      <c r="D138" s="262">
        <v>3219</v>
      </c>
      <c r="E138" s="262" t="str">
        <f t="shared" si="30"/>
        <v>0-5000</v>
      </c>
      <c r="F138" s="296" t="s">
        <v>1010</v>
      </c>
      <c r="G138" s="262">
        <v>1</v>
      </c>
      <c r="H138" s="262" t="s">
        <v>159</v>
      </c>
      <c r="I138" s="262" t="s">
        <v>1017</v>
      </c>
      <c r="J138" s="263">
        <v>232.57899999999998</v>
      </c>
      <c r="K138" s="263">
        <v>514.48</v>
      </c>
      <c r="L138" s="264">
        <f t="shared" si="31"/>
        <v>747.05899999999997</v>
      </c>
      <c r="M138" s="264">
        <v>21.619999999999997</v>
      </c>
      <c r="N138" s="264"/>
      <c r="O138" s="264">
        <f t="shared" si="32"/>
        <v>725.43899999999996</v>
      </c>
      <c r="P138" s="264">
        <f t="shared" si="33"/>
        <v>210.95899999999997</v>
      </c>
      <c r="Q138" s="264">
        <f t="shared" si="33"/>
        <v>514.48</v>
      </c>
      <c r="R138" s="264">
        <f t="shared" si="34"/>
        <v>462.24618149146448</v>
      </c>
      <c r="S138" s="265">
        <f t="shared" si="35"/>
        <v>0.31132614693083144</v>
      </c>
      <c r="T138" s="266" t="s">
        <v>73</v>
      </c>
      <c r="U138" s="266" t="s">
        <v>1013</v>
      </c>
      <c r="V138" s="266">
        <f t="shared" si="36"/>
        <v>2</v>
      </c>
      <c r="W138" s="267">
        <v>302335.4908378222</v>
      </c>
      <c r="X138" s="267">
        <v>188438.74247802017</v>
      </c>
      <c r="Y138" s="267">
        <v>113896.74835980202</v>
      </c>
      <c r="Z138" s="267"/>
      <c r="AA138" s="268">
        <v>13498.133764042223</v>
      </c>
      <c r="AB138" s="268">
        <v>16100.63240599892</v>
      </c>
      <c r="AC138" s="268">
        <v>23784.05386623738</v>
      </c>
      <c r="AD138" s="268">
        <v>42104.717003247373</v>
      </c>
      <c r="AE138" s="268">
        <v>4998.5003540541111</v>
      </c>
      <c r="AF138" s="268">
        <v>9746.8934608411164</v>
      </c>
      <c r="AG138" s="268">
        <v>7241.2522603841553</v>
      </c>
      <c r="AH138" s="268">
        <v>24715.025577939439</v>
      </c>
      <c r="AI138" s="268">
        <v>405705.30157889327</v>
      </c>
      <c r="AJ138" s="268">
        <v>188438.74247802014</v>
      </c>
      <c r="AK138" s="268">
        <f t="shared" si="38"/>
        <v>217266.55910087313</v>
      </c>
      <c r="AL138" s="268">
        <v>12127.205952</v>
      </c>
      <c r="AM138" s="268">
        <v>0</v>
      </c>
      <c r="AN138" s="268">
        <v>0</v>
      </c>
      <c r="AO138" s="268">
        <v>31108.136256000002</v>
      </c>
      <c r="AP138" s="268">
        <v>0</v>
      </c>
      <c r="AQ138" s="268">
        <v>0</v>
      </c>
      <c r="AR138" s="268">
        <v>0</v>
      </c>
      <c r="AS138" s="268">
        <v>19893.462016000001</v>
      </c>
      <c r="AT138" s="269">
        <v>6.6745594875240399E-2</v>
      </c>
      <c r="AU138" s="268">
        <f t="shared" si="39"/>
        <v>7241.2522603841553</v>
      </c>
    </row>
    <row r="139" spans="1:47" x14ac:dyDescent="0.25">
      <c r="A139" s="255" t="s">
        <v>157</v>
      </c>
      <c r="B139" s="270" t="s">
        <v>179</v>
      </c>
      <c r="C139" s="262">
        <v>17853</v>
      </c>
      <c r="D139" s="262">
        <v>30575</v>
      </c>
      <c r="E139" s="262" t="str">
        <f t="shared" si="30"/>
        <v>5000-20000</v>
      </c>
      <c r="F139" s="296" t="s">
        <v>1010</v>
      </c>
      <c r="G139" s="262">
        <v>1</v>
      </c>
      <c r="H139" s="262" t="s">
        <v>159</v>
      </c>
      <c r="I139" s="262" t="s">
        <v>1017</v>
      </c>
      <c r="J139" s="263">
        <v>5029.2579999999998</v>
      </c>
      <c r="K139" s="263">
        <v>5583.04</v>
      </c>
      <c r="L139" s="264">
        <f t="shared" si="31"/>
        <v>10612.297999999999</v>
      </c>
      <c r="M139" s="264">
        <v>212.17699999999999</v>
      </c>
      <c r="N139" s="264">
        <v>0</v>
      </c>
      <c r="O139" s="264">
        <f t="shared" si="32"/>
        <v>10400.120999999999</v>
      </c>
      <c r="P139" s="264">
        <f t="shared" si="33"/>
        <v>4817.0810000000001</v>
      </c>
      <c r="Q139" s="264">
        <f t="shared" si="33"/>
        <v>5583.04</v>
      </c>
      <c r="R139" s="264">
        <f t="shared" si="34"/>
        <v>312.72279168767153</v>
      </c>
      <c r="S139" s="265">
        <f t="shared" si="35"/>
        <v>0.47390847863488195</v>
      </c>
      <c r="T139" s="266" t="s">
        <v>73</v>
      </c>
      <c r="U139" s="266" t="s">
        <v>1014</v>
      </c>
      <c r="V139" s="266">
        <f t="shared" si="36"/>
        <v>3</v>
      </c>
      <c r="W139" s="267">
        <v>2928997.1629007994</v>
      </c>
      <c r="X139" s="267">
        <v>2304564.1499999994</v>
      </c>
      <c r="Y139" s="267">
        <v>624433.01290079998</v>
      </c>
      <c r="Z139" s="267">
        <f t="shared" ref="Z139:Z150" si="41">+W139/D139</f>
        <v>95.797127159470136</v>
      </c>
      <c r="AA139" s="268">
        <v>250068.66198097757</v>
      </c>
      <c r="AB139" s="268">
        <v>324904.86026539566</v>
      </c>
      <c r="AC139" s="268">
        <v>450831.55207978009</v>
      </c>
      <c r="AD139" s="268">
        <v>701735.93185487378</v>
      </c>
      <c r="AE139" s="268">
        <v>184769.68236277992</v>
      </c>
      <c r="AF139" s="268">
        <v>248108.07918563584</v>
      </c>
      <c r="AG139" s="268">
        <v>171584.73863376974</v>
      </c>
      <c r="AH139" s="268">
        <v>164140.38840546942</v>
      </c>
      <c r="AI139" s="268">
        <v>3436898.1088147941</v>
      </c>
      <c r="AJ139" s="268">
        <v>2304564.1499999994</v>
      </c>
      <c r="AK139" s="268">
        <f t="shared" si="38"/>
        <v>1132333.9588147947</v>
      </c>
      <c r="AL139" s="268">
        <v>0</v>
      </c>
      <c r="AM139" s="268">
        <v>0</v>
      </c>
      <c r="AN139" s="268">
        <v>0</v>
      </c>
      <c r="AO139" s="268">
        <v>78164.188479999997</v>
      </c>
      <c r="AP139" s="268">
        <v>0</v>
      </c>
      <c r="AQ139" s="268">
        <v>0</v>
      </c>
      <c r="AR139" s="268">
        <v>0</v>
      </c>
      <c r="AS139" s="268">
        <v>171373.082112</v>
      </c>
      <c r="AT139" s="269">
        <v>4.7536423742417094E-2</v>
      </c>
      <c r="AU139" s="268">
        <f t="shared" si="39"/>
        <v>171584.73863376974</v>
      </c>
    </row>
    <row r="140" spans="1:47" x14ac:dyDescent="0.25">
      <c r="A140" s="255" t="s">
        <v>157</v>
      </c>
      <c r="B140" s="270" t="s">
        <v>180</v>
      </c>
      <c r="C140" s="262">
        <v>14934</v>
      </c>
      <c r="D140" s="262">
        <v>22820</v>
      </c>
      <c r="E140" s="262" t="str">
        <f t="shared" si="30"/>
        <v>5000-20000</v>
      </c>
      <c r="F140" s="296" t="s">
        <v>1010</v>
      </c>
      <c r="G140" s="262">
        <v>1</v>
      </c>
      <c r="H140" s="262" t="s">
        <v>159</v>
      </c>
      <c r="I140" s="262" t="s">
        <v>1017</v>
      </c>
      <c r="J140" s="263">
        <v>6156.723</v>
      </c>
      <c r="K140" s="263">
        <v>1759.52</v>
      </c>
      <c r="L140" s="264">
        <f t="shared" si="31"/>
        <v>7916.2430000000004</v>
      </c>
      <c r="M140" s="264">
        <v>0</v>
      </c>
      <c r="N140" s="264">
        <v>0</v>
      </c>
      <c r="O140" s="264">
        <f t="shared" si="32"/>
        <v>7916.2430000000004</v>
      </c>
      <c r="P140" s="264">
        <f t="shared" si="33"/>
        <v>6156.723</v>
      </c>
      <c r="Q140" s="264">
        <f t="shared" si="33"/>
        <v>1759.52</v>
      </c>
      <c r="R140" s="264">
        <f t="shared" si="34"/>
        <v>117.81974019017008</v>
      </c>
      <c r="S140" s="265">
        <f t="shared" si="35"/>
        <v>0.77773294730846432</v>
      </c>
      <c r="T140" s="266" t="s">
        <v>73</v>
      </c>
      <c r="U140" s="266" t="s">
        <v>1012</v>
      </c>
      <c r="V140" s="266">
        <f t="shared" si="36"/>
        <v>8</v>
      </c>
      <c r="W140" s="267">
        <v>2495394.3890599213</v>
      </c>
      <c r="X140" s="267">
        <v>2142238.7915090192</v>
      </c>
      <c r="Y140" s="267">
        <v>353155.59755090193</v>
      </c>
      <c r="Z140" s="267">
        <f t="shared" si="41"/>
        <v>109.35120022173187</v>
      </c>
      <c r="AA140" s="268">
        <v>361701.5767589591</v>
      </c>
      <c r="AB140" s="268">
        <v>162105.27057592827</v>
      </c>
      <c r="AC140" s="268">
        <v>150017.32437599855</v>
      </c>
      <c r="AD140" s="268">
        <v>1058254.3955102556</v>
      </c>
      <c r="AE140" s="268">
        <v>258948.30277421104</v>
      </c>
      <c r="AF140" s="268">
        <v>248362.48246444133</v>
      </c>
      <c r="AG140" s="268">
        <v>158719.5787999194</v>
      </c>
      <c r="AH140" s="268">
        <v>150719.42958531302</v>
      </c>
      <c r="AI140" s="268">
        <v>3134440.9881494385</v>
      </c>
      <c r="AJ140" s="268">
        <v>2142238.7915090187</v>
      </c>
      <c r="AK140" s="268">
        <f t="shared" si="38"/>
        <v>992202.19664041977</v>
      </c>
      <c r="AL140" s="268">
        <v>0</v>
      </c>
      <c r="AM140" s="268">
        <v>0</v>
      </c>
      <c r="AN140" s="268">
        <v>0</v>
      </c>
      <c r="AO140" s="268">
        <v>0</v>
      </c>
      <c r="AP140" s="268">
        <v>0</v>
      </c>
      <c r="AQ140" s="268">
        <v>0</v>
      </c>
      <c r="AR140" s="268">
        <v>0</v>
      </c>
      <c r="AS140" s="268">
        <v>0</v>
      </c>
      <c r="AT140" s="269">
        <v>2.5399999999999999E-2</v>
      </c>
      <c r="AU140" s="268">
        <f t="shared" si="39"/>
        <v>158719.5787999194</v>
      </c>
    </row>
    <row r="141" spans="1:47" x14ac:dyDescent="0.25">
      <c r="A141" s="255" t="s">
        <v>181</v>
      </c>
      <c r="B141" s="255" t="s">
        <v>182</v>
      </c>
      <c r="C141" s="262">
        <v>7243</v>
      </c>
      <c r="D141" s="262">
        <v>14202</v>
      </c>
      <c r="E141" s="262" t="str">
        <f t="shared" si="30"/>
        <v>5000-20000</v>
      </c>
      <c r="F141" s="296" t="s">
        <v>1010</v>
      </c>
      <c r="G141" s="262">
        <v>1</v>
      </c>
      <c r="H141" s="262" t="s">
        <v>183</v>
      </c>
      <c r="I141" s="262" t="s">
        <v>1021</v>
      </c>
      <c r="J141" s="263">
        <v>2857.1880000000001</v>
      </c>
      <c r="K141" s="263">
        <v>2091.16</v>
      </c>
      <c r="L141" s="264">
        <f t="shared" si="31"/>
        <v>4948.348</v>
      </c>
      <c r="M141" s="264">
        <v>86.376999999999995</v>
      </c>
      <c r="N141" s="264">
        <v>0</v>
      </c>
      <c r="O141" s="264">
        <f t="shared" si="32"/>
        <v>4861.9709999999995</v>
      </c>
      <c r="P141" s="264">
        <f t="shared" si="33"/>
        <v>2770.8110000000001</v>
      </c>
      <c r="Q141" s="264">
        <f t="shared" si="33"/>
        <v>2091.16</v>
      </c>
      <c r="R141" s="264">
        <f t="shared" si="34"/>
        <v>288.71462101339222</v>
      </c>
      <c r="S141" s="265">
        <f t="shared" si="35"/>
        <v>0.57740239772950486</v>
      </c>
      <c r="T141" s="266" t="s">
        <v>73</v>
      </c>
      <c r="U141" s="266" t="s">
        <v>1013</v>
      </c>
      <c r="V141" s="266">
        <f t="shared" si="36"/>
        <v>5</v>
      </c>
      <c r="W141" s="267">
        <v>1522142.1236773478</v>
      </c>
      <c r="X141" s="267">
        <v>1297939.1576077323</v>
      </c>
      <c r="Y141" s="267">
        <v>224202.96606961556</v>
      </c>
      <c r="Z141" s="267">
        <f t="shared" si="41"/>
        <v>107.17801180660102</v>
      </c>
      <c r="AA141" s="268">
        <v>112833.86664461179</v>
      </c>
      <c r="AB141" s="268">
        <v>189736.0137870195</v>
      </c>
      <c r="AC141" s="268">
        <v>172427.1641662445</v>
      </c>
      <c r="AD141" s="268">
        <v>645823.8201763191</v>
      </c>
      <c r="AE141" s="268">
        <v>116617.75562834844</v>
      </c>
      <c r="AF141" s="268">
        <v>119903.84184280163</v>
      </c>
      <c r="AG141" s="268">
        <v>90552.284692786503</v>
      </c>
      <c r="AH141" s="268">
        <v>119228.77539160616</v>
      </c>
      <c r="AI141" s="268">
        <v>2493448.6015646583</v>
      </c>
      <c r="AJ141" s="268">
        <v>1835694.3140145326</v>
      </c>
      <c r="AK141" s="268">
        <f t="shared" si="38"/>
        <v>657754.28755012574</v>
      </c>
      <c r="AL141" s="268">
        <v>0</v>
      </c>
      <c r="AM141" s="268">
        <v>0</v>
      </c>
      <c r="AN141" s="268">
        <v>0</v>
      </c>
      <c r="AO141" s="268">
        <v>0</v>
      </c>
      <c r="AP141" s="268">
        <v>0</v>
      </c>
      <c r="AQ141" s="268">
        <v>0</v>
      </c>
      <c r="AR141" s="268">
        <v>0</v>
      </c>
      <c r="AS141" s="268">
        <v>37248.694016000001</v>
      </c>
      <c r="AT141" s="269">
        <v>9.4510000000000011E-2</v>
      </c>
      <c r="AU141" s="268">
        <f t="shared" si="39"/>
        <v>90552.284692786503</v>
      </c>
    </row>
    <row r="142" spans="1:47" x14ac:dyDescent="0.25">
      <c r="A142" s="255" t="s">
        <v>181</v>
      </c>
      <c r="B142" s="255" t="s">
        <v>184</v>
      </c>
      <c r="C142" s="262">
        <v>2509</v>
      </c>
      <c r="D142" s="262">
        <v>6458</v>
      </c>
      <c r="E142" s="262" t="str">
        <f t="shared" si="30"/>
        <v>0-5000</v>
      </c>
      <c r="F142" s="296" t="s">
        <v>1010</v>
      </c>
      <c r="G142" s="262">
        <v>1</v>
      </c>
      <c r="H142" s="262" t="s">
        <v>183</v>
      </c>
      <c r="I142" s="262" t="s">
        <v>1021</v>
      </c>
      <c r="J142" s="263">
        <v>1720.1369999999999</v>
      </c>
      <c r="K142" s="263">
        <v>588.58000000000004</v>
      </c>
      <c r="L142" s="264">
        <f t="shared" si="31"/>
        <v>2308.7170000000001</v>
      </c>
      <c r="M142" s="264">
        <v>106.842</v>
      </c>
      <c r="N142" s="264">
        <v>0</v>
      </c>
      <c r="O142" s="264">
        <f t="shared" si="32"/>
        <v>2201.875</v>
      </c>
      <c r="P142" s="264">
        <f t="shared" si="33"/>
        <v>1613.2949999999998</v>
      </c>
      <c r="Q142" s="264">
        <f t="shared" si="33"/>
        <v>588.58000000000004</v>
      </c>
      <c r="R142" s="264">
        <f t="shared" si="34"/>
        <v>234.58748505380629</v>
      </c>
      <c r="S142" s="265">
        <f t="shared" si="35"/>
        <v>0.74506186769534766</v>
      </c>
      <c r="T142" s="266" t="s">
        <v>73</v>
      </c>
      <c r="U142" s="266" t="s">
        <v>1013</v>
      </c>
      <c r="V142" s="266">
        <f t="shared" si="36"/>
        <v>7</v>
      </c>
      <c r="W142" s="267">
        <v>604013.77374218637</v>
      </c>
      <c r="X142" s="267">
        <v>486517.14809228259</v>
      </c>
      <c r="Y142" s="267">
        <v>117496.62564990376</v>
      </c>
      <c r="Z142" s="267">
        <f t="shared" si="41"/>
        <v>93.529540684760974</v>
      </c>
      <c r="AA142" s="268">
        <v>34171.879591315294</v>
      </c>
      <c r="AB142" s="268">
        <v>91029.412414460618</v>
      </c>
      <c r="AC142" s="268">
        <v>37955.692614229847</v>
      </c>
      <c r="AD142" s="268">
        <v>281913.20932697837</v>
      </c>
      <c r="AE142" s="268">
        <v>62105.098980593189</v>
      </c>
      <c r="AF142" s="268">
        <v>77541.248340795515</v>
      </c>
      <c r="AG142" s="268">
        <v>59053.555140370016</v>
      </c>
      <c r="AH142" s="268">
        <v>29238.383437900215</v>
      </c>
      <c r="AI142" s="268">
        <v>1136566.6719576183</v>
      </c>
      <c r="AJ142" s="268">
        <v>698457.39085130789</v>
      </c>
      <c r="AK142" s="268">
        <f t="shared" si="38"/>
        <v>438109.28110631043</v>
      </c>
      <c r="AL142" s="268">
        <v>28154.176000000003</v>
      </c>
      <c r="AM142" s="268">
        <v>0</v>
      </c>
      <c r="AN142" s="268">
        <v>0</v>
      </c>
      <c r="AO142" s="268">
        <v>0</v>
      </c>
      <c r="AP142" s="268">
        <v>0</v>
      </c>
      <c r="AQ142" s="268">
        <v>0</v>
      </c>
      <c r="AR142" s="268">
        <v>0</v>
      </c>
      <c r="AS142" s="268">
        <v>50890.808320000011</v>
      </c>
      <c r="AT142" s="269">
        <v>9.6000000000000002E-2</v>
      </c>
      <c r="AU142" s="268">
        <f t="shared" si="39"/>
        <v>59053.555140370016</v>
      </c>
    </row>
    <row r="143" spans="1:47" x14ac:dyDescent="0.25">
      <c r="A143" s="255" t="s">
        <v>181</v>
      </c>
      <c r="B143" s="255" t="s">
        <v>185</v>
      </c>
      <c r="C143" s="262">
        <v>5773</v>
      </c>
      <c r="D143" s="262">
        <v>9377</v>
      </c>
      <c r="E143" s="262" t="str">
        <f t="shared" ref="E143:E167" si="42">IF(C143&lt;=5000,"0-5000",IF(C143&lt;=20000,"5000-20000",IF(C143&lt;=50000,"20000-50000",IF(C143&lt;=100000,"50000-100000","&gt;100000"))))</f>
        <v>5000-20000</v>
      </c>
      <c r="F143" s="296" t="s">
        <v>1010</v>
      </c>
      <c r="G143" s="262">
        <v>1</v>
      </c>
      <c r="H143" s="262" t="s">
        <v>183</v>
      </c>
      <c r="I143" s="262" t="s">
        <v>1021</v>
      </c>
      <c r="J143" s="263">
        <v>2804.7449999999999</v>
      </c>
      <c r="K143" s="263">
        <v>680.86</v>
      </c>
      <c r="L143" s="264">
        <f t="shared" ref="L143:L167" si="43">+J143+K143</f>
        <v>3485.605</v>
      </c>
      <c r="M143" s="264">
        <v>52.244</v>
      </c>
      <c r="N143" s="264">
        <v>0</v>
      </c>
      <c r="O143" s="264">
        <f t="shared" ref="O143:O167" si="44">+L143-M143-N143</f>
        <v>3433.3609999999999</v>
      </c>
      <c r="P143" s="264">
        <f t="shared" ref="P143:Q167" si="45">+J143-M143</f>
        <v>2752.5009999999997</v>
      </c>
      <c r="Q143" s="264">
        <f t="shared" si="45"/>
        <v>680.86</v>
      </c>
      <c r="R143" s="264">
        <f t="shared" ref="R143:R167" si="46">+K143*1000/C143</f>
        <v>117.93868006235925</v>
      </c>
      <c r="S143" s="265">
        <f t="shared" ref="S143:S167" si="47">+J143/L143</f>
        <v>0.80466518724869851</v>
      </c>
      <c r="T143" s="266" t="s">
        <v>73</v>
      </c>
      <c r="U143" s="266" t="s">
        <v>1014</v>
      </c>
      <c r="V143" s="266">
        <f t="shared" ref="V143:V167" si="48">IF(S143&lt;=30%,1,IF(S143&lt;=40%,2,IF(S143&lt;=50%,3,IF(S143&lt;=55%,4,IF(S143&lt;=60%,5,IF(S143&lt;=70%,6,IF(S143&lt;=75%,7,8)))))))</f>
        <v>8</v>
      </c>
      <c r="W143" s="267">
        <v>1198955.1297639983</v>
      </c>
      <c r="X143" s="267">
        <v>1039878.3760017839</v>
      </c>
      <c r="Y143" s="267">
        <v>159076.75376221439</v>
      </c>
      <c r="Z143" s="267">
        <f t="shared" si="41"/>
        <v>127.86127010387099</v>
      </c>
      <c r="AA143" s="268">
        <v>104009.5213752203</v>
      </c>
      <c r="AB143" s="268">
        <v>122947.37715709789</v>
      </c>
      <c r="AC143" s="268">
        <v>55487.782227664429</v>
      </c>
      <c r="AD143" s="268">
        <v>613584.11688615324</v>
      </c>
      <c r="AE143" s="268">
        <v>102371.53990636129</v>
      </c>
      <c r="AF143" s="268">
        <v>116220.1356542304</v>
      </c>
      <c r="AG143" s="268">
        <v>78672.576453480404</v>
      </c>
      <c r="AH143" s="268">
        <v>77111.995339995119</v>
      </c>
      <c r="AI143" s="268">
        <v>2033561.5861059197</v>
      </c>
      <c r="AJ143" s="268">
        <v>1436127.6671356258</v>
      </c>
      <c r="AK143" s="268">
        <f t="shared" ref="AK143:AK167" si="49">+AI143-AJ143</f>
        <v>597433.91897029383</v>
      </c>
      <c r="AL143" s="268">
        <v>0</v>
      </c>
      <c r="AM143" s="268">
        <v>0</v>
      </c>
      <c r="AN143" s="268">
        <v>0</v>
      </c>
      <c r="AO143" s="268">
        <v>0</v>
      </c>
      <c r="AP143" s="268">
        <v>0</v>
      </c>
      <c r="AQ143" s="268">
        <v>0</v>
      </c>
      <c r="AR143" s="268">
        <v>0</v>
      </c>
      <c r="AS143" s="268">
        <v>36232.501140160006</v>
      </c>
      <c r="AT143" s="269">
        <v>9.5090000000000008E-2</v>
      </c>
      <c r="AU143" s="268">
        <f t="shared" ref="AU143:AU165" si="50">+AG143+AR143</f>
        <v>78672.576453480404</v>
      </c>
    </row>
    <row r="144" spans="1:47" x14ac:dyDescent="0.25">
      <c r="A144" s="255" t="s">
        <v>186</v>
      </c>
      <c r="B144" s="255" t="s">
        <v>187</v>
      </c>
      <c r="C144" s="262">
        <v>5609</v>
      </c>
      <c r="D144" s="262">
        <v>12839</v>
      </c>
      <c r="E144" s="262" t="str">
        <f t="shared" si="42"/>
        <v>5000-20000</v>
      </c>
      <c r="F144" s="296" t="s">
        <v>1010</v>
      </c>
      <c r="G144" s="262">
        <v>1</v>
      </c>
      <c r="H144" s="262" t="s">
        <v>183</v>
      </c>
      <c r="I144" s="262" t="s">
        <v>1021</v>
      </c>
      <c r="J144" s="263">
        <v>2821.32</v>
      </c>
      <c r="K144" s="263">
        <v>588.55999999999995</v>
      </c>
      <c r="L144" s="264">
        <f t="shared" si="43"/>
        <v>3409.88</v>
      </c>
      <c r="M144" s="264">
        <v>13</v>
      </c>
      <c r="N144" s="264">
        <v>0</v>
      </c>
      <c r="O144" s="264">
        <f t="shared" si="44"/>
        <v>3396.88</v>
      </c>
      <c r="P144" s="264">
        <f t="shared" si="45"/>
        <v>2808.32</v>
      </c>
      <c r="Q144" s="264">
        <f t="shared" si="45"/>
        <v>588.55999999999995</v>
      </c>
      <c r="R144" s="264">
        <f t="shared" si="46"/>
        <v>104.93136031378143</v>
      </c>
      <c r="S144" s="265">
        <f t="shared" si="47"/>
        <v>0.82739568547866793</v>
      </c>
      <c r="T144" s="266" t="s">
        <v>73</v>
      </c>
      <c r="U144" s="266" t="s">
        <v>1014</v>
      </c>
      <c r="V144" s="266">
        <f t="shared" si="48"/>
        <v>8</v>
      </c>
      <c r="W144" s="267">
        <v>1138696.9084559516</v>
      </c>
      <c r="X144" s="267">
        <v>1138696.9084559516</v>
      </c>
      <c r="Y144" s="267">
        <v>0</v>
      </c>
      <c r="Z144" s="267">
        <f t="shared" si="41"/>
        <v>88.690467205853381</v>
      </c>
      <c r="AA144" s="268">
        <v>145622.55239987586</v>
      </c>
      <c r="AB144" s="268">
        <v>208258.94588260152</v>
      </c>
      <c r="AC144" s="268">
        <v>11093.641356067084</v>
      </c>
      <c r="AD144" s="268">
        <v>605992.82218328759</v>
      </c>
      <c r="AE144" s="268">
        <v>98477.414454971862</v>
      </c>
      <c r="AF144" s="268">
        <v>174900.95527082702</v>
      </c>
      <c r="AG144" s="268">
        <v>137630.93686321663</v>
      </c>
      <c r="AH144" s="268">
        <v>151018.16739014146</v>
      </c>
      <c r="AI144" s="268">
        <v>2301998.2441818775</v>
      </c>
      <c r="AJ144" s="268">
        <v>1857933.1907972754</v>
      </c>
      <c r="AK144" s="268">
        <f t="shared" si="49"/>
        <v>444065.05338460207</v>
      </c>
      <c r="AL144" s="268">
        <v>0</v>
      </c>
      <c r="AM144" s="268">
        <v>0</v>
      </c>
      <c r="AN144" s="268">
        <v>0</v>
      </c>
      <c r="AO144" s="268">
        <v>0</v>
      </c>
      <c r="AP144" s="268">
        <v>0</v>
      </c>
      <c r="AQ144" s="268">
        <v>0</v>
      </c>
      <c r="AR144" s="268">
        <v>0</v>
      </c>
      <c r="AS144" s="268">
        <v>0</v>
      </c>
      <c r="AT144" s="269">
        <v>9.4E-2</v>
      </c>
      <c r="AU144" s="268">
        <f t="shared" si="50"/>
        <v>137630.93686321663</v>
      </c>
    </row>
    <row r="145" spans="1:47" x14ac:dyDescent="0.25">
      <c r="A145" s="255" t="s">
        <v>186</v>
      </c>
      <c r="B145" s="255" t="s">
        <v>188</v>
      </c>
      <c r="C145" s="262">
        <v>6854</v>
      </c>
      <c r="D145" s="262">
        <v>11683</v>
      </c>
      <c r="E145" s="262" t="str">
        <f t="shared" si="42"/>
        <v>5000-20000</v>
      </c>
      <c r="F145" s="296" t="s">
        <v>1010</v>
      </c>
      <c r="G145" s="262">
        <v>1</v>
      </c>
      <c r="H145" s="262" t="s">
        <v>183</v>
      </c>
      <c r="I145" s="262" t="s">
        <v>1021</v>
      </c>
      <c r="J145" s="263">
        <v>3988.4450000000002</v>
      </c>
      <c r="K145" s="263">
        <v>513.76</v>
      </c>
      <c r="L145" s="264">
        <f t="shared" si="43"/>
        <v>4502.2049999999999</v>
      </c>
      <c r="M145" s="264">
        <v>1370.4580000000001</v>
      </c>
      <c r="N145" s="264">
        <v>0</v>
      </c>
      <c r="O145" s="264">
        <f t="shared" si="44"/>
        <v>3131.7469999999998</v>
      </c>
      <c r="P145" s="264">
        <f t="shared" si="45"/>
        <v>2617.9870000000001</v>
      </c>
      <c r="Q145" s="264">
        <f t="shared" si="45"/>
        <v>513.76</v>
      </c>
      <c r="R145" s="264">
        <f t="shared" si="46"/>
        <v>74.957688940764513</v>
      </c>
      <c r="S145" s="265">
        <f t="shared" si="47"/>
        <v>0.88588702646814177</v>
      </c>
      <c r="T145" s="266" t="s">
        <v>73</v>
      </c>
      <c r="U145" s="266" t="s">
        <v>1014</v>
      </c>
      <c r="V145" s="266">
        <f t="shared" si="48"/>
        <v>8</v>
      </c>
      <c r="W145" s="267">
        <v>1285912.096158779</v>
      </c>
      <c r="X145" s="267">
        <v>1030296.4378052874</v>
      </c>
      <c r="Y145" s="267">
        <v>255615.65835349154</v>
      </c>
      <c r="Z145" s="267">
        <f t="shared" si="41"/>
        <v>110.06694309327904</v>
      </c>
      <c r="AA145" s="268">
        <v>123460.26167691214</v>
      </c>
      <c r="AB145" s="268">
        <v>82382.860673874529</v>
      </c>
      <c r="AC145" s="268">
        <v>48305.596462166191</v>
      </c>
      <c r="AD145" s="268">
        <v>580153.7077486401</v>
      </c>
      <c r="AE145" s="268">
        <v>115694.69797217147</v>
      </c>
      <c r="AF145" s="268">
        <v>146861.08363218763</v>
      </c>
      <c r="AG145" s="268">
        <v>78714.45525945547</v>
      </c>
      <c r="AH145" s="268">
        <v>121974.53454455627</v>
      </c>
      <c r="AI145" s="268">
        <v>1861134.9376344685</v>
      </c>
      <c r="AJ145" s="268">
        <v>1541709.0104262244</v>
      </c>
      <c r="AK145" s="268">
        <f t="shared" si="49"/>
        <v>319425.9272082441</v>
      </c>
      <c r="AL145" s="268">
        <v>0</v>
      </c>
      <c r="AM145" s="268">
        <v>0</v>
      </c>
      <c r="AN145" s="268">
        <v>0</v>
      </c>
      <c r="AO145" s="268">
        <v>0</v>
      </c>
      <c r="AP145" s="268">
        <v>0</v>
      </c>
      <c r="AQ145" s="268">
        <v>0</v>
      </c>
      <c r="AR145" s="268">
        <v>0</v>
      </c>
      <c r="AS145" s="268">
        <v>66150.400000000009</v>
      </c>
      <c r="AT145" s="269">
        <v>9.6000000000000002E-2</v>
      </c>
      <c r="AU145" s="268">
        <f t="shared" si="50"/>
        <v>78714.45525945547</v>
      </c>
    </row>
    <row r="146" spans="1:47" x14ac:dyDescent="0.25">
      <c r="A146" s="255" t="s">
        <v>186</v>
      </c>
      <c r="B146" s="255" t="s">
        <v>189</v>
      </c>
      <c r="C146" s="262">
        <v>692</v>
      </c>
      <c r="D146" s="262">
        <v>1759</v>
      </c>
      <c r="E146" s="262" t="str">
        <f t="shared" si="42"/>
        <v>0-5000</v>
      </c>
      <c r="F146" s="296" t="s">
        <v>1010</v>
      </c>
      <c r="G146" s="262">
        <v>1</v>
      </c>
      <c r="H146" s="262" t="s">
        <v>183</v>
      </c>
      <c r="I146" s="262" t="s">
        <v>1021</v>
      </c>
      <c r="J146" s="263">
        <v>377.34</v>
      </c>
      <c r="K146" s="263">
        <v>54.72</v>
      </c>
      <c r="L146" s="264">
        <f t="shared" si="43"/>
        <v>432.05999999999995</v>
      </c>
      <c r="M146" s="264">
        <v>0</v>
      </c>
      <c r="N146" s="264">
        <v>0</v>
      </c>
      <c r="O146" s="264">
        <f t="shared" si="44"/>
        <v>432.05999999999995</v>
      </c>
      <c r="P146" s="264">
        <f t="shared" si="45"/>
        <v>377.34</v>
      </c>
      <c r="Q146" s="264">
        <f t="shared" si="45"/>
        <v>54.72</v>
      </c>
      <c r="R146" s="264">
        <f t="shared" si="46"/>
        <v>79.075144508670519</v>
      </c>
      <c r="S146" s="265">
        <f t="shared" si="47"/>
        <v>0.87335092348284971</v>
      </c>
      <c r="T146" s="266" t="s">
        <v>73</v>
      </c>
      <c r="U146" s="266" t="s">
        <v>1014</v>
      </c>
      <c r="V146" s="266">
        <f t="shared" si="48"/>
        <v>8</v>
      </c>
      <c r="W146" s="267">
        <v>196807.5830783415</v>
      </c>
      <c r="X146" s="267">
        <v>196807.5830783415</v>
      </c>
      <c r="Y146" s="267">
        <v>0</v>
      </c>
      <c r="Z146" s="267">
        <f t="shared" si="41"/>
        <v>111.88606201156423</v>
      </c>
      <c r="AA146" s="268">
        <v>43604.518793477226</v>
      </c>
      <c r="AB146" s="268">
        <v>70959.665219855669</v>
      </c>
      <c r="AC146" s="268">
        <v>-5113.9960743103384</v>
      </c>
      <c r="AD146" s="268">
        <v>117388.35520465049</v>
      </c>
      <c r="AE146" s="268">
        <v>15780.535968874708</v>
      </c>
      <c r="AF146" s="268">
        <v>20539.91400103553</v>
      </c>
      <c r="AG146" s="268">
        <v>14937.246755860506</v>
      </c>
      <c r="AH146" s="268">
        <v>31236.484073669431</v>
      </c>
      <c r="AI146" s="268">
        <v>512110.73363559262</v>
      </c>
      <c r="AJ146" s="268">
        <v>413782.92885599815</v>
      </c>
      <c r="AK146" s="268">
        <f t="shared" si="49"/>
        <v>98327.804779594473</v>
      </c>
      <c r="AL146" s="268">
        <v>0</v>
      </c>
      <c r="AM146" s="268">
        <v>0</v>
      </c>
      <c r="AN146" s="268">
        <v>0</v>
      </c>
      <c r="AO146" s="268">
        <v>0</v>
      </c>
      <c r="AP146" s="268">
        <v>0</v>
      </c>
      <c r="AQ146" s="268">
        <v>0</v>
      </c>
      <c r="AR146" s="268">
        <v>0</v>
      </c>
      <c r="AS146" s="268">
        <v>0</v>
      </c>
      <c r="AT146" s="269">
        <v>9.351000000000001E-2</v>
      </c>
      <c r="AU146" s="268">
        <f t="shared" si="50"/>
        <v>14937.246755860506</v>
      </c>
    </row>
    <row r="147" spans="1:47" ht="45" x14ac:dyDescent="0.25">
      <c r="A147" s="255" t="s">
        <v>186</v>
      </c>
      <c r="B147" s="255" t="s">
        <v>190</v>
      </c>
      <c r="C147" s="262">
        <v>4014</v>
      </c>
      <c r="D147" s="262">
        <v>7420</v>
      </c>
      <c r="E147" s="262" t="str">
        <f t="shared" si="42"/>
        <v>0-5000</v>
      </c>
      <c r="F147" s="296" t="s">
        <v>1015</v>
      </c>
      <c r="G147" s="262">
        <v>1</v>
      </c>
      <c r="H147" s="262" t="s">
        <v>183</v>
      </c>
      <c r="I147" s="262" t="s">
        <v>1021</v>
      </c>
      <c r="J147" s="263">
        <v>1878.4110000000001</v>
      </c>
      <c r="K147" s="263">
        <v>216.51</v>
      </c>
      <c r="L147" s="264">
        <f t="shared" si="43"/>
        <v>2094.9210000000003</v>
      </c>
      <c r="M147" s="264">
        <v>116.929</v>
      </c>
      <c r="N147" s="264">
        <v>0</v>
      </c>
      <c r="O147" s="264">
        <f t="shared" si="44"/>
        <v>1977.9920000000002</v>
      </c>
      <c r="P147" s="264">
        <f t="shared" si="45"/>
        <v>1761.482</v>
      </c>
      <c r="Q147" s="264">
        <f t="shared" si="45"/>
        <v>216.51</v>
      </c>
      <c r="R147" s="264">
        <f t="shared" si="46"/>
        <v>53.938714499252619</v>
      </c>
      <c r="S147" s="265">
        <f t="shared" si="47"/>
        <v>0.89665004074139298</v>
      </c>
      <c r="T147" s="266" t="s">
        <v>73</v>
      </c>
      <c r="U147" s="266" t="s">
        <v>1014</v>
      </c>
      <c r="V147" s="266">
        <f t="shared" si="48"/>
        <v>8</v>
      </c>
      <c r="W147" s="267">
        <v>914604.7221185927</v>
      </c>
      <c r="X147" s="267">
        <v>914604.7221185927</v>
      </c>
      <c r="Y147" s="267">
        <v>0</v>
      </c>
      <c r="Z147" s="267">
        <f t="shared" si="41"/>
        <v>123.26209192972948</v>
      </c>
      <c r="AA147" s="268">
        <v>146873.01925671805</v>
      </c>
      <c r="AB147" s="268">
        <v>196475.09409823155</v>
      </c>
      <c r="AC147" s="268">
        <v>1670.8934044070957</v>
      </c>
      <c r="AD147" s="268">
        <v>444199.31446875457</v>
      </c>
      <c r="AE147" s="268">
        <v>100991.69240139863</v>
      </c>
      <c r="AF147" s="268">
        <v>71017.678835276995</v>
      </c>
      <c r="AG147" s="268">
        <v>51154.974672643504</v>
      </c>
      <c r="AH147" s="268">
        <v>108156.74215244257</v>
      </c>
      <c r="AI147" s="268">
        <v>1565813.3110753857</v>
      </c>
      <c r="AJ147" s="268">
        <v>1350163.3573474083</v>
      </c>
      <c r="AK147" s="268">
        <f t="shared" si="49"/>
        <v>215649.95372797735</v>
      </c>
      <c r="AL147" s="268">
        <v>0</v>
      </c>
      <c r="AM147" s="268">
        <v>0</v>
      </c>
      <c r="AN147" s="268">
        <v>0</v>
      </c>
      <c r="AO147" s="268">
        <v>0</v>
      </c>
      <c r="AP147" s="268">
        <v>0</v>
      </c>
      <c r="AQ147" s="268">
        <v>0</v>
      </c>
      <c r="AR147" s="268">
        <v>0</v>
      </c>
      <c r="AS147" s="268">
        <v>0</v>
      </c>
      <c r="AT147" s="269">
        <v>9.5690000000000011E-2</v>
      </c>
      <c r="AU147" s="268">
        <f t="shared" si="50"/>
        <v>51154.974672643504</v>
      </c>
    </row>
    <row r="148" spans="1:47" x14ac:dyDescent="0.25">
      <c r="A148" s="255" t="s">
        <v>186</v>
      </c>
      <c r="B148" s="255" t="s">
        <v>191</v>
      </c>
      <c r="C148" s="262">
        <v>3353</v>
      </c>
      <c r="D148" s="262">
        <v>5137</v>
      </c>
      <c r="E148" s="262" t="str">
        <f t="shared" si="42"/>
        <v>0-5000</v>
      </c>
      <c r="F148" s="296" t="s">
        <v>1010</v>
      </c>
      <c r="G148" s="262">
        <v>1</v>
      </c>
      <c r="H148" s="262" t="s">
        <v>183</v>
      </c>
      <c r="I148" s="262" t="s">
        <v>1021</v>
      </c>
      <c r="J148" s="263">
        <v>1299.2460000000001</v>
      </c>
      <c r="K148" s="263">
        <v>249.21</v>
      </c>
      <c r="L148" s="264">
        <f t="shared" si="43"/>
        <v>1548.4560000000001</v>
      </c>
      <c r="M148" s="264">
        <v>0</v>
      </c>
      <c r="N148" s="264">
        <v>0</v>
      </c>
      <c r="O148" s="264">
        <f t="shared" si="44"/>
        <v>1548.4560000000001</v>
      </c>
      <c r="P148" s="264">
        <f t="shared" si="45"/>
        <v>1299.2460000000001</v>
      </c>
      <c r="Q148" s="264">
        <f t="shared" si="45"/>
        <v>249.21</v>
      </c>
      <c r="R148" s="264">
        <f t="shared" si="46"/>
        <v>74.324485535341481</v>
      </c>
      <c r="S148" s="265">
        <f t="shared" si="47"/>
        <v>0.8390590368728591</v>
      </c>
      <c r="T148" s="266" t="s">
        <v>73</v>
      </c>
      <c r="U148" s="266" t="s">
        <v>1014</v>
      </c>
      <c r="V148" s="266">
        <f t="shared" si="48"/>
        <v>8</v>
      </c>
      <c r="W148" s="267">
        <v>689386.72769631213</v>
      </c>
      <c r="X148" s="267">
        <v>588162.14031446434</v>
      </c>
      <c r="Y148" s="267">
        <v>101224.58738184776</v>
      </c>
      <c r="Z148" s="267">
        <f t="shared" si="41"/>
        <v>134.20025845752622</v>
      </c>
      <c r="AA148" s="268">
        <v>77333.524833907402</v>
      </c>
      <c r="AB148" s="268">
        <v>55624.715642671821</v>
      </c>
      <c r="AC148" s="268">
        <v>25555.380286696658</v>
      </c>
      <c r="AD148" s="268">
        <v>383937.92666610796</v>
      </c>
      <c r="AE148" s="268">
        <v>63042.824706563122</v>
      </c>
      <c r="AF148" s="268">
        <v>71148.672051119225</v>
      </c>
      <c r="AG148" s="268">
        <v>45395.129345812893</v>
      </c>
      <c r="AH148" s="268">
        <v>70395.978189295944</v>
      </c>
      <c r="AI148" s="268">
        <v>1291249.95783714</v>
      </c>
      <c r="AJ148" s="268">
        <v>1069616.2823162838</v>
      </c>
      <c r="AK148" s="268">
        <f t="shared" si="49"/>
        <v>221633.67552085617</v>
      </c>
      <c r="AL148" s="268">
        <v>0</v>
      </c>
      <c r="AM148" s="268">
        <v>0</v>
      </c>
      <c r="AN148" s="268">
        <v>0</v>
      </c>
      <c r="AO148" s="268">
        <v>0</v>
      </c>
      <c r="AP148" s="268">
        <v>0</v>
      </c>
      <c r="AQ148" s="268">
        <v>0</v>
      </c>
      <c r="AR148" s="268">
        <v>0</v>
      </c>
      <c r="AS148" s="268">
        <v>53235.948800000006</v>
      </c>
      <c r="AT148" s="269">
        <v>9.5400000000000013E-2</v>
      </c>
      <c r="AU148" s="268">
        <f t="shared" si="50"/>
        <v>45395.129345812893</v>
      </c>
    </row>
    <row r="149" spans="1:47" ht="45" x14ac:dyDescent="0.25">
      <c r="A149" s="255" t="s">
        <v>186</v>
      </c>
      <c r="B149" s="255" t="s">
        <v>192</v>
      </c>
      <c r="C149" s="262">
        <v>3160</v>
      </c>
      <c r="D149" s="262">
        <v>5008</v>
      </c>
      <c r="E149" s="262" t="str">
        <f t="shared" si="42"/>
        <v>0-5000</v>
      </c>
      <c r="F149" s="296" t="s">
        <v>1015</v>
      </c>
      <c r="G149" s="262">
        <v>1</v>
      </c>
      <c r="H149" s="262" t="s">
        <v>183</v>
      </c>
      <c r="I149" s="262" t="s">
        <v>1021</v>
      </c>
      <c r="J149" s="263">
        <v>1399.828</v>
      </c>
      <c r="K149" s="263">
        <v>272.19</v>
      </c>
      <c r="L149" s="264">
        <f t="shared" si="43"/>
        <v>1672.018</v>
      </c>
      <c r="M149" s="264">
        <v>0</v>
      </c>
      <c r="N149" s="264">
        <v>0</v>
      </c>
      <c r="O149" s="264">
        <f t="shared" si="44"/>
        <v>1672.018</v>
      </c>
      <c r="P149" s="264">
        <f t="shared" si="45"/>
        <v>1399.828</v>
      </c>
      <c r="Q149" s="264">
        <f t="shared" si="45"/>
        <v>272.19</v>
      </c>
      <c r="R149" s="264">
        <f t="shared" si="46"/>
        <v>86.136075949367083</v>
      </c>
      <c r="S149" s="265">
        <f t="shared" si="47"/>
        <v>0.83720869033706569</v>
      </c>
      <c r="T149" s="266" t="s">
        <v>73</v>
      </c>
      <c r="U149" s="266" t="s">
        <v>1014</v>
      </c>
      <c r="V149" s="266">
        <f t="shared" si="48"/>
        <v>8</v>
      </c>
      <c r="W149" s="267">
        <v>436995.78302124399</v>
      </c>
      <c r="X149" s="267">
        <v>436995.78302124399</v>
      </c>
      <c r="Y149" s="267">
        <v>0</v>
      </c>
      <c r="Z149" s="267">
        <f t="shared" si="41"/>
        <v>87.259541338107823</v>
      </c>
      <c r="AA149" s="268">
        <v>78510.992525654816</v>
      </c>
      <c r="AB149" s="268">
        <v>66617.322516145854</v>
      </c>
      <c r="AC149" s="268">
        <v>21162.552354380638</v>
      </c>
      <c r="AD149" s="268">
        <v>244521.42155720675</v>
      </c>
      <c r="AE149" s="268">
        <v>87614.063829649502</v>
      </c>
      <c r="AF149" s="268">
        <v>51662.484505299661</v>
      </c>
      <c r="AG149" s="268">
        <v>35420.685879062039</v>
      </c>
      <c r="AH149" s="268">
        <v>74717.555465546931</v>
      </c>
      <c r="AI149" s="268">
        <v>1277603.9562896942</v>
      </c>
      <c r="AJ149" s="268">
        <v>967805.28641665261</v>
      </c>
      <c r="AK149" s="268">
        <f t="shared" si="49"/>
        <v>309798.66987304157</v>
      </c>
      <c r="AL149" s="268">
        <v>0</v>
      </c>
      <c r="AM149" s="268">
        <v>0</v>
      </c>
      <c r="AN149" s="268">
        <v>0</v>
      </c>
      <c r="AO149" s="268">
        <v>0</v>
      </c>
      <c r="AP149" s="268">
        <v>0</v>
      </c>
      <c r="AQ149" s="268">
        <v>0</v>
      </c>
      <c r="AR149" s="268">
        <v>0</v>
      </c>
      <c r="AS149" s="268">
        <v>0</v>
      </c>
      <c r="AT149" s="269">
        <v>9.6000000000000002E-2</v>
      </c>
      <c r="AU149" s="268">
        <f t="shared" si="50"/>
        <v>35420.685879062039</v>
      </c>
    </row>
    <row r="150" spans="1:47" x14ac:dyDescent="0.25">
      <c r="A150" s="255" t="s">
        <v>186</v>
      </c>
      <c r="B150" s="255" t="s">
        <v>193</v>
      </c>
      <c r="C150" s="262">
        <v>1749</v>
      </c>
      <c r="D150" s="262">
        <v>3791</v>
      </c>
      <c r="E150" s="262" t="str">
        <f t="shared" si="42"/>
        <v>0-5000</v>
      </c>
      <c r="F150" s="296" t="s">
        <v>1010</v>
      </c>
      <c r="G150" s="262">
        <v>1</v>
      </c>
      <c r="H150" s="262" t="s">
        <v>183</v>
      </c>
      <c r="I150" s="262" t="s">
        <v>1021</v>
      </c>
      <c r="J150" s="263">
        <v>935.15200000000004</v>
      </c>
      <c r="K150" s="263">
        <v>259.58</v>
      </c>
      <c r="L150" s="264">
        <f t="shared" si="43"/>
        <v>1194.732</v>
      </c>
      <c r="M150" s="264">
        <v>0</v>
      </c>
      <c r="N150" s="264">
        <v>0</v>
      </c>
      <c r="O150" s="264">
        <f t="shared" si="44"/>
        <v>1194.732</v>
      </c>
      <c r="P150" s="264">
        <f t="shared" si="45"/>
        <v>935.15200000000004</v>
      </c>
      <c r="Q150" s="264">
        <f t="shared" si="45"/>
        <v>259.58</v>
      </c>
      <c r="R150" s="264">
        <f t="shared" si="46"/>
        <v>148.4162378502001</v>
      </c>
      <c r="S150" s="265">
        <f t="shared" si="47"/>
        <v>0.7827295159081703</v>
      </c>
      <c r="T150" s="266" t="s">
        <v>73</v>
      </c>
      <c r="U150" s="266" t="s">
        <v>1014</v>
      </c>
      <c r="V150" s="266">
        <f t="shared" si="48"/>
        <v>8</v>
      </c>
      <c r="W150" s="267">
        <v>420872.27356928046</v>
      </c>
      <c r="X150" s="267">
        <v>360849.0056352063</v>
      </c>
      <c r="Y150" s="267">
        <v>60023.267934074145</v>
      </c>
      <c r="Z150" s="267">
        <f t="shared" si="41"/>
        <v>111.01880073048812</v>
      </c>
      <c r="AA150" s="268">
        <v>64673.137199714743</v>
      </c>
      <c r="AB150" s="268">
        <v>131030.84599982324</v>
      </c>
      <c r="AC150" s="268">
        <v>21637.660349592588</v>
      </c>
      <c r="AD150" s="268">
        <v>255536.29121819933</v>
      </c>
      <c r="AE150" s="268">
        <v>47877.963182973668</v>
      </c>
      <c r="AF150" s="268">
        <v>55460.972944130874</v>
      </c>
      <c r="AG150" s="268">
        <v>40417.951192024295</v>
      </c>
      <c r="AH150" s="268">
        <v>61950.946090701</v>
      </c>
      <c r="AI150" s="268">
        <v>955953.63894837361</v>
      </c>
      <c r="AJ150" s="268">
        <v>866484.13112071669</v>
      </c>
      <c r="AK150" s="268">
        <f t="shared" si="49"/>
        <v>89469.507827656926</v>
      </c>
      <c r="AL150" s="268">
        <v>0</v>
      </c>
      <c r="AM150" s="268">
        <v>0</v>
      </c>
      <c r="AN150" s="268">
        <v>0</v>
      </c>
      <c r="AO150" s="268">
        <v>0</v>
      </c>
      <c r="AP150" s="268">
        <v>0</v>
      </c>
      <c r="AQ150" s="268">
        <v>0</v>
      </c>
      <c r="AR150" s="268">
        <v>0</v>
      </c>
      <c r="AS150" s="268">
        <v>0</v>
      </c>
      <c r="AT150" s="269">
        <v>9.5510000000000012E-2</v>
      </c>
      <c r="AU150" s="268">
        <f t="shared" si="50"/>
        <v>40417.951192024295</v>
      </c>
    </row>
    <row r="151" spans="1:47" s="279" customFormat="1" x14ac:dyDescent="0.25">
      <c r="A151" s="271" t="s">
        <v>186</v>
      </c>
      <c r="B151" s="271" t="s">
        <v>246</v>
      </c>
      <c r="C151" s="272">
        <v>3651</v>
      </c>
      <c r="D151" s="272">
        <v>5128.7994800791785</v>
      </c>
      <c r="E151" s="272" t="str">
        <f t="shared" si="42"/>
        <v>0-5000</v>
      </c>
      <c r="F151" s="329"/>
      <c r="G151" s="272"/>
      <c r="H151" s="272" t="s">
        <v>247</v>
      </c>
      <c r="I151" s="272" t="s">
        <v>247</v>
      </c>
      <c r="J151" s="273"/>
      <c r="K151" s="273"/>
      <c r="L151" s="274"/>
      <c r="M151" s="274"/>
      <c r="N151" s="274"/>
      <c r="O151" s="274" t="e">
        <f>+W151*#REF!/#REF!</f>
        <v>#REF!</v>
      </c>
      <c r="P151" s="274" t="e">
        <f>+W151*#REF!/#REF!</f>
        <v>#REF!</v>
      </c>
      <c r="Q151" s="274" t="e">
        <f>+W151*#REF!/#REF!</f>
        <v>#REF!</v>
      </c>
      <c r="R151" s="274"/>
      <c r="S151" s="275"/>
      <c r="T151" s="276" t="s">
        <v>73</v>
      </c>
      <c r="U151" s="276"/>
      <c r="V151" s="280">
        <v>8</v>
      </c>
      <c r="W151" s="277">
        <v>530325.99345425796</v>
      </c>
      <c r="X151" s="277"/>
      <c r="Y151" s="277"/>
      <c r="Z151" s="277"/>
      <c r="AA151" s="277"/>
      <c r="AB151" s="277"/>
      <c r="AC151" s="277"/>
      <c r="AD151" s="277"/>
      <c r="AE151" s="277"/>
      <c r="AF151" s="277"/>
      <c r="AG151" s="277">
        <v>30934.863641113327</v>
      </c>
      <c r="AH151" s="277"/>
      <c r="AI151" s="277"/>
      <c r="AJ151" s="277"/>
      <c r="AK151" s="277"/>
      <c r="AL151" s="277"/>
      <c r="AM151" s="277"/>
      <c r="AN151" s="277"/>
      <c r="AO151" s="277"/>
      <c r="AP151" s="277"/>
      <c r="AQ151" s="277"/>
      <c r="AR151" s="277"/>
      <c r="AS151" s="277"/>
      <c r="AT151" s="278"/>
      <c r="AU151" s="277">
        <f t="shared" si="50"/>
        <v>30934.863641113327</v>
      </c>
    </row>
    <row r="152" spans="1:47" s="279" customFormat="1" x14ac:dyDescent="0.25">
      <c r="A152" s="271" t="s">
        <v>186</v>
      </c>
      <c r="B152" s="271" t="s">
        <v>248</v>
      </c>
      <c r="C152" s="272">
        <v>1573</v>
      </c>
      <c r="D152" s="272">
        <v>2583.4616821591758</v>
      </c>
      <c r="E152" s="272" t="str">
        <f t="shared" si="42"/>
        <v>0-5000</v>
      </c>
      <c r="F152" s="329"/>
      <c r="G152" s="272"/>
      <c r="H152" s="272" t="s">
        <v>247</v>
      </c>
      <c r="I152" s="272" t="s">
        <v>247</v>
      </c>
      <c r="J152" s="273"/>
      <c r="K152" s="273"/>
      <c r="L152" s="274"/>
      <c r="M152" s="274"/>
      <c r="N152" s="274"/>
      <c r="O152" s="274" t="e">
        <f>+W152*#REF!/#REF!</f>
        <v>#REF!</v>
      </c>
      <c r="P152" s="274" t="e">
        <f>+W152*#REF!/#REF!</f>
        <v>#REF!</v>
      </c>
      <c r="Q152" s="274" t="e">
        <f>+W152*#REF!/#REF!</f>
        <v>#REF!</v>
      </c>
      <c r="R152" s="274"/>
      <c r="S152" s="275"/>
      <c r="T152" s="276" t="s">
        <v>73</v>
      </c>
      <c r="U152" s="276"/>
      <c r="V152" s="280">
        <v>8</v>
      </c>
      <c r="W152" s="277">
        <v>267134.03174828785</v>
      </c>
      <c r="X152" s="277"/>
      <c r="Y152" s="277"/>
      <c r="Z152" s="277"/>
      <c r="AA152" s="277"/>
      <c r="AB152" s="277"/>
      <c r="AC152" s="277"/>
      <c r="AD152" s="277"/>
      <c r="AE152" s="277"/>
      <c r="AF152" s="277"/>
      <c r="AG152" s="277">
        <v>15582.405818369329</v>
      </c>
      <c r="AH152" s="277"/>
      <c r="AI152" s="277"/>
      <c r="AJ152" s="277"/>
      <c r="AK152" s="277"/>
      <c r="AL152" s="277"/>
      <c r="AM152" s="277"/>
      <c r="AN152" s="277"/>
      <c r="AO152" s="277"/>
      <c r="AP152" s="277"/>
      <c r="AQ152" s="277"/>
      <c r="AR152" s="277"/>
      <c r="AS152" s="277"/>
      <c r="AT152" s="278"/>
      <c r="AU152" s="277">
        <f t="shared" si="50"/>
        <v>15582.405818369329</v>
      </c>
    </row>
    <row r="153" spans="1:47" s="279" customFormat="1" x14ac:dyDescent="0.25">
      <c r="A153" s="271" t="s">
        <v>186</v>
      </c>
      <c r="B153" s="271" t="s">
        <v>249</v>
      </c>
      <c r="C153" s="272">
        <v>2523</v>
      </c>
      <c r="D153" s="272">
        <v>4043.8832228732463</v>
      </c>
      <c r="E153" s="272" t="str">
        <f t="shared" si="42"/>
        <v>0-5000</v>
      </c>
      <c r="F153" s="329"/>
      <c r="G153" s="272"/>
      <c r="H153" s="272" t="s">
        <v>247</v>
      </c>
      <c r="I153" s="272" t="s">
        <v>247</v>
      </c>
      <c r="J153" s="273"/>
      <c r="K153" s="273"/>
      <c r="L153" s="274"/>
      <c r="M153" s="274"/>
      <c r="N153" s="274"/>
      <c r="O153" s="274" t="e">
        <f>+W153*#REF!/#REF!</f>
        <v>#REF!</v>
      </c>
      <c r="P153" s="274" t="e">
        <f>+W153*#REF!/#REF!</f>
        <v>#REF!</v>
      </c>
      <c r="Q153" s="274" t="e">
        <f>+W153*#REF!/#REF!</f>
        <v>#REF!</v>
      </c>
      <c r="R153" s="274"/>
      <c r="S153" s="275"/>
      <c r="T153" s="276" t="s">
        <v>73</v>
      </c>
      <c r="U153" s="276"/>
      <c r="V153" s="280">
        <v>8</v>
      </c>
      <c r="W153" s="277">
        <v>418143.93327581458</v>
      </c>
      <c r="X153" s="277"/>
      <c r="Y153" s="277"/>
      <c r="Z153" s="277"/>
      <c r="AA153" s="277"/>
      <c r="AB153" s="277"/>
      <c r="AC153" s="277"/>
      <c r="AD153" s="277"/>
      <c r="AE153" s="277"/>
      <c r="AF153" s="277"/>
      <c r="AG153" s="277">
        <v>24391.083442833002</v>
      </c>
      <c r="AH153" s="277"/>
      <c r="AI153" s="277"/>
      <c r="AJ153" s="277"/>
      <c r="AK153" s="277"/>
      <c r="AL153" s="277"/>
      <c r="AM153" s="277"/>
      <c r="AN153" s="277"/>
      <c r="AO153" s="277"/>
      <c r="AP153" s="277"/>
      <c r="AQ153" s="277"/>
      <c r="AR153" s="277"/>
      <c r="AS153" s="277"/>
      <c r="AT153" s="278"/>
      <c r="AU153" s="277">
        <f t="shared" si="50"/>
        <v>24391.083442833002</v>
      </c>
    </row>
    <row r="154" spans="1:47" s="279" customFormat="1" x14ac:dyDescent="0.25">
      <c r="A154" s="271" t="s">
        <v>186</v>
      </c>
      <c r="B154" s="271" t="s">
        <v>250</v>
      </c>
      <c r="C154" s="272">
        <v>4307</v>
      </c>
      <c r="D154" s="272">
        <v>6441.1028170804293</v>
      </c>
      <c r="E154" s="272" t="str">
        <f t="shared" si="42"/>
        <v>0-5000</v>
      </c>
      <c r="F154" s="329"/>
      <c r="G154" s="272"/>
      <c r="H154" s="272" t="s">
        <v>247</v>
      </c>
      <c r="I154" s="272" t="s">
        <v>247</v>
      </c>
      <c r="J154" s="273"/>
      <c r="K154" s="273"/>
      <c r="L154" s="274"/>
      <c r="M154" s="274"/>
      <c r="N154" s="274"/>
      <c r="O154" s="274" t="e">
        <f>+W154*#REF!/#REF!</f>
        <v>#REF!</v>
      </c>
      <c r="P154" s="274" t="e">
        <f>+W154*#REF!/#REF!</f>
        <v>#REF!</v>
      </c>
      <c r="Q154" s="274" t="e">
        <f>+W154*#REF!/#REF!</f>
        <v>#REF!</v>
      </c>
      <c r="R154" s="274"/>
      <c r="S154" s="275"/>
      <c r="T154" s="276" t="s">
        <v>73</v>
      </c>
      <c r="U154" s="276"/>
      <c r="V154" s="280">
        <v>8</v>
      </c>
      <c r="W154" s="277">
        <v>666020.23800635373</v>
      </c>
      <c r="X154" s="277"/>
      <c r="Y154" s="277"/>
      <c r="Z154" s="277"/>
      <c r="AA154" s="277"/>
      <c r="AB154" s="277"/>
      <c r="AC154" s="277"/>
      <c r="AD154" s="277"/>
      <c r="AE154" s="277"/>
      <c r="AF154" s="277"/>
      <c r="AG154" s="277">
        <v>38850.15160345046</v>
      </c>
      <c r="AH154" s="277"/>
      <c r="AI154" s="277"/>
      <c r="AJ154" s="277"/>
      <c r="AK154" s="277"/>
      <c r="AL154" s="277"/>
      <c r="AM154" s="277"/>
      <c r="AN154" s="277"/>
      <c r="AO154" s="277"/>
      <c r="AP154" s="277"/>
      <c r="AQ154" s="277"/>
      <c r="AR154" s="277"/>
      <c r="AS154" s="277"/>
      <c r="AT154" s="278"/>
      <c r="AU154" s="277">
        <f t="shared" si="50"/>
        <v>38850.15160345046</v>
      </c>
    </row>
    <row r="155" spans="1:47" s="279" customFormat="1" x14ac:dyDescent="0.25">
      <c r="A155" s="271" t="s">
        <v>186</v>
      </c>
      <c r="B155" s="271" t="s">
        <v>251</v>
      </c>
      <c r="C155" s="272">
        <v>758</v>
      </c>
      <c r="D155" s="272">
        <v>1516.9297518921653</v>
      </c>
      <c r="E155" s="272" t="str">
        <f t="shared" si="42"/>
        <v>0-5000</v>
      </c>
      <c r="F155" s="329"/>
      <c r="G155" s="272"/>
      <c r="H155" s="272" t="s">
        <v>247</v>
      </c>
      <c r="I155" s="272" t="s">
        <v>247</v>
      </c>
      <c r="J155" s="273"/>
      <c r="K155" s="273"/>
      <c r="L155" s="274"/>
      <c r="M155" s="274"/>
      <c r="N155" s="274"/>
      <c r="O155" s="274" t="e">
        <f>+W155*#REF!/#REF!</f>
        <v>#REF!</v>
      </c>
      <c r="P155" s="274" t="e">
        <f>+W155*#REF!/#REF!</f>
        <v>#REF!</v>
      </c>
      <c r="Q155" s="274" t="e">
        <f>+W155*#REF!/#REF!</f>
        <v>#REF!</v>
      </c>
      <c r="R155" s="274"/>
      <c r="S155" s="275"/>
      <c r="T155" s="276" t="s">
        <v>73</v>
      </c>
      <c r="U155" s="276"/>
      <c r="V155" s="280">
        <v>8</v>
      </c>
      <c r="W155" s="277">
        <v>156852.94010755789</v>
      </c>
      <c r="X155" s="277"/>
      <c r="Y155" s="277"/>
      <c r="Z155" s="277"/>
      <c r="AA155" s="277"/>
      <c r="AB155" s="277"/>
      <c r="AC155" s="277"/>
      <c r="AD155" s="277"/>
      <c r="AE155" s="277"/>
      <c r="AF155" s="277"/>
      <c r="AG155" s="277">
        <v>9149.5125146143473</v>
      </c>
      <c r="AH155" s="277"/>
      <c r="AI155" s="277"/>
      <c r="AJ155" s="277"/>
      <c r="AK155" s="277"/>
      <c r="AL155" s="277"/>
      <c r="AM155" s="277"/>
      <c r="AN155" s="277"/>
      <c r="AO155" s="277"/>
      <c r="AP155" s="277"/>
      <c r="AQ155" s="277"/>
      <c r="AR155" s="277"/>
      <c r="AS155" s="277"/>
      <c r="AT155" s="278"/>
      <c r="AU155" s="277">
        <f t="shared" si="50"/>
        <v>9149.5125146143473</v>
      </c>
    </row>
    <row r="156" spans="1:47" s="279" customFormat="1" x14ac:dyDescent="0.25">
      <c r="A156" s="271" t="s">
        <v>186</v>
      </c>
      <c r="B156" s="271" t="s">
        <v>252</v>
      </c>
      <c r="C156" s="272">
        <v>6318</v>
      </c>
      <c r="D156" s="272">
        <v>10526.872077277027</v>
      </c>
      <c r="E156" s="272" t="str">
        <f t="shared" si="42"/>
        <v>5000-20000</v>
      </c>
      <c r="F156" s="329"/>
      <c r="G156" s="272"/>
      <c r="H156" s="272" t="s">
        <v>247</v>
      </c>
      <c r="I156" s="272" t="s">
        <v>247</v>
      </c>
      <c r="J156" s="273"/>
      <c r="K156" s="273"/>
      <c r="L156" s="274"/>
      <c r="M156" s="274"/>
      <c r="N156" s="274"/>
      <c r="O156" s="274" t="e">
        <f>+W156*#REF!/#REF!</f>
        <v>#REF!</v>
      </c>
      <c r="P156" s="274" t="e">
        <f>+W156*#REF!/#REF!</f>
        <v>#REF!</v>
      </c>
      <c r="Q156" s="274" t="e">
        <f>+W156*#REF!/#REF!</f>
        <v>#REF!</v>
      </c>
      <c r="R156" s="274"/>
      <c r="S156" s="275"/>
      <c r="T156" s="276" t="s">
        <v>73</v>
      </c>
      <c r="U156" s="276"/>
      <c r="V156" s="280">
        <v>8</v>
      </c>
      <c r="W156" s="277">
        <v>1088495.2539149846</v>
      </c>
      <c r="X156" s="277"/>
      <c r="Y156" s="277"/>
      <c r="Z156" s="277"/>
      <c r="AA156" s="277"/>
      <c r="AB156" s="277"/>
      <c r="AC156" s="277"/>
      <c r="AD156" s="277"/>
      <c r="AE156" s="277"/>
      <c r="AF156" s="277"/>
      <c r="AG156" s="277">
        <v>63493.874842028497</v>
      </c>
      <c r="AH156" s="277"/>
      <c r="AI156" s="277"/>
      <c r="AJ156" s="277"/>
      <c r="AK156" s="277"/>
      <c r="AL156" s="277"/>
      <c r="AM156" s="277"/>
      <c r="AN156" s="277"/>
      <c r="AO156" s="277"/>
      <c r="AP156" s="277"/>
      <c r="AQ156" s="277"/>
      <c r="AR156" s="277"/>
      <c r="AS156" s="277"/>
      <c r="AT156" s="278"/>
      <c r="AU156" s="277">
        <f t="shared" si="50"/>
        <v>63493.874842028497</v>
      </c>
    </row>
    <row r="157" spans="1:47" s="279" customFormat="1" x14ac:dyDescent="0.25">
      <c r="A157" s="271" t="s">
        <v>186</v>
      </c>
      <c r="B157" s="271" t="s">
        <v>253</v>
      </c>
      <c r="C157" s="272">
        <v>1788</v>
      </c>
      <c r="D157" s="272">
        <v>3761.146751496542</v>
      </c>
      <c r="E157" s="272" t="str">
        <f t="shared" si="42"/>
        <v>0-5000</v>
      </c>
      <c r="F157" s="329"/>
      <c r="G157" s="272"/>
      <c r="H157" s="272" t="s">
        <v>247</v>
      </c>
      <c r="I157" s="272" t="s">
        <v>247</v>
      </c>
      <c r="J157" s="273"/>
      <c r="K157" s="273"/>
      <c r="L157" s="274"/>
      <c r="M157" s="274"/>
      <c r="N157" s="274"/>
      <c r="O157" s="274" t="e">
        <f>+W157*#REF!/#REF!</f>
        <v>#REF!</v>
      </c>
      <c r="P157" s="274" t="e">
        <f>+W157*#REF!/#REF!</f>
        <v>#REF!</v>
      </c>
      <c r="Q157" s="274" t="e">
        <f>+W157*#REF!/#REF!</f>
        <v>#REF!</v>
      </c>
      <c r="R157" s="274"/>
      <c r="S157" s="275"/>
      <c r="T157" s="276" t="s">
        <v>73</v>
      </c>
      <c r="U157" s="276"/>
      <c r="V157" s="280">
        <v>8</v>
      </c>
      <c r="W157" s="277">
        <v>388908.53410472296</v>
      </c>
      <c r="X157" s="277"/>
      <c r="Y157" s="277"/>
      <c r="Z157" s="277"/>
      <c r="AA157" s="277"/>
      <c r="AB157" s="277"/>
      <c r="AC157" s="277"/>
      <c r="AD157" s="277"/>
      <c r="AE157" s="277"/>
      <c r="AF157" s="277"/>
      <c r="AG157" s="277">
        <v>22685.730324158754</v>
      </c>
      <c r="AH157" s="277"/>
      <c r="AI157" s="277"/>
      <c r="AJ157" s="277"/>
      <c r="AK157" s="277"/>
      <c r="AL157" s="277"/>
      <c r="AM157" s="277"/>
      <c r="AN157" s="277"/>
      <c r="AO157" s="277"/>
      <c r="AP157" s="277"/>
      <c r="AQ157" s="277"/>
      <c r="AR157" s="277"/>
      <c r="AS157" s="277"/>
      <c r="AT157" s="278"/>
      <c r="AU157" s="277">
        <f t="shared" si="50"/>
        <v>22685.730324158754</v>
      </c>
    </row>
    <row r="158" spans="1:47" s="279" customFormat="1" x14ac:dyDescent="0.25">
      <c r="A158" s="271" t="s">
        <v>186</v>
      </c>
      <c r="B158" s="271" t="s">
        <v>254</v>
      </c>
      <c r="C158" s="272">
        <v>1124</v>
      </c>
      <c r="D158" s="272">
        <v>2137.6633206472493</v>
      </c>
      <c r="E158" s="272" t="str">
        <f t="shared" si="42"/>
        <v>0-5000</v>
      </c>
      <c r="F158" s="329"/>
      <c r="G158" s="272"/>
      <c r="H158" s="272" t="s">
        <v>247</v>
      </c>
      <c r="I158" s="272" t="s">
        <v>247</v>
      </c>
      <c r="J158" s="273"/>
      <c r="K158" s="273"/>
      <c r="L158" s="274"/>
      <c r="M158" s="274"/>
      <c r="N158" s="274"/>
      <c r="O158" s="274" t="e">
        <f>+W158*#REF!/#REF!</f>
        <v>#REF!</v>
      </c>
      <c r="P158" s="274" t="e">
        <f>+W158*#REF!/#REF!</f>
        <v>#REF!</v>
      </c>
      <c r="Q158" s="274" t="e">
        <f>+W158*#REF!/#REF!</f>
        <v>#REF!</v>
      </c>
      <c r="R158" s="274"/>
      <c r="S158" s="275"/>
      <c r="T158" s="276" t="s">
        <v>73</v>
      </c>
      <c r="U158" s="276"/>
      <c r="V158" s="280">
        <v>8</v>
      </c>
      <c r="W158" s="277">
        <v>221037.77474557827</v>
      </c>
      <c r="X158" s="277"/>
      <c r="Y158" s="277"/>
      <c r="Z158" s="277"/>
      <c r="AA158" s="277"/>
      <c r="AB158" s="277"/>
      <c r="AC158" s="277"/>
      <c r="AD158" s="277"/>
      <c r="AE158" s="277"/>
      <c r="AF158" s="277"/>
      <c r="AG158" s="277">
        <v>12893.528708166863</v>
      </c>
      <c r="AH158" s="277"/>
      <c r="AI158" s="277"/>
      <c r="AJ158" s="277"/>
      <c r="AK158" s="277"/>
      <c r="AL158" s="277"/>
      <c r="AM158" s="277"/>
      <c r="AN158" s="277"/>
      <c r="AO158" s="277"/>
      <c r="AP158" s="277"/>
      <c r="AQ158" s="277"/>
      <c r="AR158" s="277"/>
      <c r="AS158" s="277"/>
      <c r="AT158" s="278"/>
      <c r="AU158" s="277">
        <f t="shared" si="50"/>
        <v>12893.528708166863</v>
      </c>
    </row>
    <row r="159" spans="1:47" x14ac:dyDescent="0.25">
      <c r="A159" s="255" t="s">
        <v>194</v>
      </c>
      <c r="B159" s="255" t="s">
        <v>195</v>
      </c>
      <c r="C159" s="262">
        <v>366</v>
      </c>
      <c r="D159" s="262">
        <v>542</v>
      </c>
      <c r="E159" s="262" t="str">
        <f t="shared" si="42"/>
        <v>0-5000</v>
      </c>
      <c r="F159" s="296" t="s">
        <v>1010</v>
      </c>
      <c r="G159" s="262">
        <v>0</v>
      </c>
      <c r="H159" s="262" t="s">
        <v>196</v>
      </c>
      <c r="I159" s="262" t="s">
        <v>196</v>
      </c>
      <c r="J159" s="263">
        <v>130.34299999999999</v>
      </c>
      <c r="K159" s="263">
        <v>57.113</v>
      </c>
      <c r="L159" s="264">
        <f t="shared" si="43"/>
        <v>187.45599999999999</v>
      </c>
      <c r="M159" s="264">
        <v>0</v>
      </c>
      <c r="N159" s="264">
        <v>0</v>
      </c>
      <c r="O159" s="264">
        <f t="shared" si="44"/>
        <v>187.45599999999999</v>
      </c>
      <c r="P159" s="264">
        <f t="shared" si="45"/>
        <v>130.34299999999999</v>
      </c>
      <c r="Q159" s="264">
        <f t="shared" si="45"/>
        <v>57.113</v>
      </c>
      <c r="R159" s="264">
        <f t="shared" si="46"/>
        <v>156.04644808743168</v>
      </c>
      <c r="S159" s="265">
        <f t="shared" si="47"/>
        <v>0.69532583646295665</v>
      </c>
      <c r="T159" s="266" t="s">
        <v>73</v>
      </c>
      <c r="U159" s="266" t="s">
        <v>1013</v>
      </c>
      <c r="V159" s="266">
        <f t="shared" si="48"/>
        <v>6</v>
      </c>
      <c r="W159" s="267">
        <v>77201.92253425048</v>
      </c>
      <c r="X159" s="267">
        <v>52011.38813659134</v>
      </c>
      <c r="Y159" s="267">
        <v>25190.534397659143</v>
      </c>
      <c r="Z159" s="267">
        <f t="shared" ref="Z159:Z167" si="51">+W159/D159</f>
        <v>142.43897146540678</v>
      </c>
      <c r="AA159" s="268">
        <v>0</v>
      </c>
      <c r="AB159" s="268">
        <v>9954.9450997415861</v>
      </c>
      <c r="AC159" s="268">
        <v>15650.508069033513</v>
      </c>
      <c r="AD159" s="268">
        <v>18254.3906006451</v>
      </c>
      <c r="AE159" s="268">
        <v>464.34521952975189</v>
      </c>
      <c r="AF159" s="268">
        <v>5377.4616832575739</v>
      </c>
      <c r="AG159" s="268">
        <v>3848.0069126496928</v>
      </c>
      <c r="AH159" s="268">
        <v>5468.5626011495287</v>
      </c>
      <c r="AI159" s="268">
        <v>60516.45219653823</v>
      </c>
      <c r="AJ159" s="268">
        <v>60516.45219653823</v>
      </c>
      <c r="AK159" s="268">
        <f t="shared" si="49"/>
        <v>0</v>
      </c>
      <c r="AL159" s="268">
        <v>7667.8016000000025</v>
      </c>
      <c r="AM159" s="268">
        <v>0</v>
      </c>
      <c r="AN159" s="268">
        <v>0</v>
      </c>
      <c r="AO159" s="268">
        <v>0</v>
      </c>
      <c r="AP159" s="268">
        <v>0</v>
      </c>
      <c r="AQ159" s="268">
        <v>0</v>
      </c>
      <c r="AR159" s="268">
        <v>0</v>
      </c>
      <c r="AS159" s="268">
        <v>8372.8803840000037</v>
      </c>
      <c r="AT159" s="269">
        <v>3.4000000000000002E-2</v>
      </c>
      <c r="AU159" s="268">
        <f t="shared" si="50"/>
        <v>3848.0069126496928</v>
      </c>
    </row>
    <row r="160" spans="1:47" x14ac:dyDescent="0.25">
      <c r="A160" s="255" t="s">
        <v>194</v>
      </c>
      <c r="B160" s="255" t="s">
        <v>197</v>
      </c>
      <c r="C160" s="262">
        <v>801</v>
      </c>
      <c r="D160" s="262">
        <v>997</v>
      </c>
      <c r="E160" s="262" t="str">
        <f t="shared" si="42"/>
        <v>0-5000</v>
      </c>
      <c r="F160" s="296" t="s">
        <v>1010</v>
      </c>
      <c r="G160" s="262">
        <v>0</v>
      </c>
      <c r="H160" s="262" t="s">
        <v>196</v>
      </c>
      <c r="I160" s="262" t="s">
        <v>196</v>
      </c>
      <c r="J160" s="263">
        <v>103.309</v>
      </c>
      <c r="K160" s="263">
        <v>171.62700000000001</v>
      </c>
      <c r="L160" s="264">
        <f t="shared" si="43"/>
        <v>274.93600000000004</v>
      </c>
      <c r="M160" s="264">
        <v>0</v>
      </c>
      <c r="N160" s="264">
        <v>0</v>
      </c>
      <c r="O160" s="264">
        <f t="shared" si="44"/>
        <v>274.93600000000004</v>
      </c>
      <c r="P160" s="264">
        <f t="shared" si="45"/>
        <v>103.309</v>
      </c>
      <c r="Q160" s="264">
        <f t="shared" si="45"/>
        <v>171.62700000000001</v>
      </c>
      <c r="R160" s="264">
        <f t="shared" si="46"/>
        <v>214.26591760299627</v>
      </c>
      <c r="S160" s="265">
        <f t="shared" si="47"/>
        <v>0.37575653970378553</v>
      </c>
      <c r="T160" s="266" t="s">
        <v>73</v>
      </c>
      <c r="U160" s="266" t="s">
        <v>1013</v>
      </c>
      <c r="V160" s="266">
        <f t="shared" si="48"/>
        <v>2</v>
      </c>
      <c r="W160" s="267">
        <v>82665.453745693318</v>
      </c>
      <c r="X160" s="267">
        <v>21448.926488812103</v>
      </c>
      <c r="Y160" s="267">
        <v>61216.527256881207</v>
      </c>
      <c r="Z160" s="267">
        <f t="shared" si="51"/>
        <v>82.914196334697408</v>
      </c>
      <c r="AA160" s="268">
        <v>0</v>
      </c>
      <c r="AB160" s="268">
        <v>3143.1275520000004</v>
      </c>
      <c r="AC160" s="268">
        <v>4941.4178201600007</v>
      </c>
      <c r="AD160" s="268">
        <v>6571.1169177600013</v>
      </c>
      <c r="AE160" s="268">
        <v>146.61017600000002</v>
      </c>
      <c r="AF160" s="268">
        <v>1697.854464</v>
      </c>
      <c r="AG160" s="268">
        <v>1214.9516070912</v>
      </c>
      <c r="AH160" s="268">
        <v>6038.6539936629852</v>
      </c>
      <c r="AI160" s="268">
        <v>24228.926488812103</v>
      </c>
      <c r="AJ160" s="268">
        <v>24228.926488812103</v>
      </c>
      <c r="AK160" s="268">
        <f t="shared" si="49"/>
        <v>0</v>
      </c>
      <c r="AL160" s="268">
        <v>2901.8809600000004</v>
      </c>
      <c r="AM160" s="268">
        <v>18862.242559999999</v>
      </c>
      <c r="AN160" s="268">
        <v>0</v>
      </c>
      <c r="AO160" s="268">
        <v>7254.7187200000008</v>
      </c>
      <c r="AP160" s="268">
        <v>0</v>
      </c>
      <c r="AQ160" s="268">
        <v>0</v>
      </c>
      <c r="AR160" s="268">
        <v>0</v>
      </c>
      <c r="AS160" s="268">
        <v>16752.720448</v>
      </c>
      <c r="AT160" s="269">
        <v>3.4000000000000002E-2</v>
      </c>
      <c r="AU160" s="268">
        <f t="shared" si="50"/>
        <v>1214.9516070912</v>
      </c>
    </row>
    <row r="161" spans="1:47" x14ac:dyDescent="0.25">
      <c r="A161" s="255" t="s">
        <v>194</v>
      </c>
      <c r="B161" s="255" t="s">
        <v>198</v>
      </c>
      <c r="C161" s="262">
        <v>7015</v>
      </c>
      <c r="D161" s="262">
        <v>11026</v>
      </c>
      <c r="E161" s="262" t="str">
        <f t="shared" si="42"/>
        <v>5000-20000</v>
      </c>
      <c r="F161" s="296" t="s">
        <v>1010</v>
      </c>
      <c r="G161" s="262">
        <v>0</v>
      </c>
      <c r="H161" s="262" t="s">
        <v>196</v>
      </c>
      <c r="I161" s="262" t="s">
        <v>196</v>
      </c>
      <c r="J161" s="263">
        <v>1590.8230000000001</v>
      </c>
      <c r="K161" s="263">
        <v>2222.027</v>
      </c>
      <c r="L161" s="264">
        <f t="shared" si="43"/>
        <v>3812.8500000000004</v>
      </c>
      <c r="M161" s="264">
        <v>0</v>
      </c>
      <c r="N161" s="264">
        <v>0</v>
      </c>
      <c r="O161" s="264">
        <f t="shared" si="44"/>
        <v>3812.8500000000004</v>
      </c>
      <c r="P161" s="264">
        <f t="shared" si="45"/>
        <v>1590.8230000000001</v>
      </c>
      <c r="Q161" s="264">
        <f t="shared" si="45"/>
        <v>2222.027</v>
      </c>
      <c r="R161" s="264">
        <f t="shared" si="46"/>
        <v>316.75367070563078</v>
      </c>
      <c r="S161" s="265">
        <f t="shared" si="47"/>
        <v>0.41722674639705204</v>
      </c>
      <c r="T161" s="266" t="s">
        <v>73</v>
      </c>
      <c r="U161" s="266" t="s">
        <v>1013</v>
      </c>
      <c r="V161" s="266">
        <f t="shared" si="48"/>
        <v>3</v>
      </c>
      <c r="W161" s="267">
        <v>1371254.8251998287</v>
      </c>
      <c r="X161" s="267">
        <v>1000147.2693928836</v>
      </c>
      <c r="Y161" s="267">
        <v>371107.55580694508</v>
      </c>
      <c r="Z161" s="267">
        <f t="shared" si="51"/>
        <v>124.36557456918453</v>
      </c>
      <c r="AA161" s="268">
        <v>139607.1890170236</v>
      </c>
      <c r="AB161" s="268">
        <v>157579.87045149997</v>
      </c>
      <c r="AC161" s="268">
        <v>247736.67853602464</v>
      </c>
      <c r="AD161" s="268">
        <v>288954.33146039175</v>
      </c>
      <c r="AE161" s="268">
        <v>7350.2624881548572</v>
      </c>
      <c r="AF161" s="268">
        <v>85121.485544669646</v>
      </c>
      <c r="AG161" s="268">
        <v>60911.278235733829</v>
      </c>
      <c r="AH161" s="268">
        <v>48777.799033081559</v>
      </c>
      <c r="AI161" s="268">
        <v>1000147.2693928836</v>
      </c>
      <c r="AJ161" s="268">
        <v>1000147.2693928836</v>
      </c>
      <c r="AK161" s="268">
        <f t="shared" si="49"/>
        <v>0</v>
      </c>
      <c r="AL161" s="268">
        <v>33728</v>
      </c>
      <c r="AM161" s="268">
        <v>0</v>
      </c>
      <c r="AN161" s="268">
        <v>0</v>
      </c>
      <c r="AO161" s="268">
        <v>0</v>
      </c>
      <c r="AP161" s="268">
        <v>0</v>
      </c>
      <c r="AQ161" s="268">
        <v>0</v>
      </c>
      <c r="AR161" s="268">
        <v>0</v>
      </c>
      <c r="AS161" s="268">
        <v>37211.72170377466</v>
      </c>
      <c r="AT161" s="269">
        <v>3.4000000000000002E-2</v>
      </c>
      <c r="AU161" s="268">
        <f t="shared" si="50"/>
        <v>60911.278235733829</v>
      </c>
    </row>
    <row r="162" spans="1:47" x14ac:dyDescent="0.25">
      <c r="A162" s="255" t="s">
        <v>194</v>
      </c>
      <c r="B162" s="255" t="s">
        <v>199</v>
      </c>
      <c r="C162" s="262">
        <v>2648</v>
      </c>
      <c r="D162" s="262">
        <v>4253</v>
      </c>
      <c r="E162" s="262" t="str">
        <f t="shared" si="42"/>
        <v>0-5000</v>
      </c>
      <c r="F162" s="296" t="s">
        <v>1010</v>
      </c>
      <c r="G162" s="262">
        <v>0</v>
      </c>
      <c r="H162" s="262" t="s">
        <v>196</v>
      </c>
      <c r="I162" s="262" t="s">
        <v>196</v>
      </c>
      <c r="J162" s="263">
        <v>418.87900000000002</v>
      </c>
      <c r="K162" s="263">
        <v>786.14099999999996</v>
      </c>
      <c r="L162" s="264">
        <f t="shared" si="43"/>
        <v>1205.02</v>
      </c>
      <c r="M162" s="264">
        <v>0</v>
      </c>
      <c r="N162" s="264">
        <v>0</v>
      </c>
      <c r="O162" s="264">
        <f t="shared" si="44"/>
        <v>1205.02</v>
      </c>
      <c r="P162" s="264">
        <f t="shared" si="45"/>
        <v>418.87900000000002</v>
      </c>
      <c r="Q162" s="264">
        <f t="shared" si="45"/>
        <v>786.14099999999996</v>
      </c>
      <c r="R162" s="264">
        <f t="shared" si="46"/>
        <v>296.88104229607251</v>
      </c>
      <c r="S162" s="265">
        <f t="shared" si="47"/>
        <v>0.34761165789779425</v>
      </c>
      <c r="T162" s="266" t="s">
        <v>73</v>
      </c>
      <c r="U162" s="266" t="s">
        <v>1013</v>
      </c>
      <c r="V162" s="266">
        <f t="shared" si="48"/>
        <v>2</v>
      </c>
      <c r="W162" s="267">
        <v>534842.57131214929</v>
      </c>
      <c r="X162" s="267">
        <v>351772.1222837721</v>
      </c>
      <c r="Y162" s="267">
        <v>183070.44902837725</v>
      </c>
      <c r="Z162" s="267">
        <f t="shared" si="51"/>
        <v>125.75654157351265</v>
      </c>
      <c r="AA162" s="268">
        <v>12704.254200549149</v>
      </c>
      <c r="AB162" s="268">
        <v>62862.551040000006</v>
      </c>
      <c r="AC162" s="268">
        <v>98828.356403200014</v>
      </c>
      <c r="AD162" s="268">
        <v>115271.10891520001</v>
      </c>
      <c r="AE162" s="268">
        <v>2932.20352</v>
      </c>
      <c r="AF162" s="268">
        <v>33957.089280000007</v>
      </c>
      <c r="AG162" s="268">
        <v>24299.032141824002</v>
      </c>
      <c r="AH162" s="268">
        <v>17706.398955143923</v>
      </c>
      <c r="AI162" s="268">
        <v>351772.1222837721</v>
      </c>
      <c r="AJ162" s="268">
        <v>351772.1222837721</v>
      </c>
      <c r="AK162" s="268">
        <f t="shared" si="49"/>
        <v>0</v>
      </c>
      <c r="AL162" s="268">
        <v>71449.656320000009</v>
      </c>
      <c r="AM162" s="268">
        <v>0</v>
      </c>
      <c r="AN162" s="268">
        <v>0</v>
      </c>
      <c r="AO162" s="268">
        <v>0</v>
      </c>
      <c r="AP162" s="268">
        <v>0</v>
      </c>
      <c r="AQ162" s="268">
        <v>0</v>
      </c>
      <c r="AR162" s="268">
        <v>0</v>
      </c>
      <c r="AS162" s="268">
        <v>20828.788800000009</v>
      </c>
      <c r="AT162" s="269">
        <v>3.4000000000000002E-2</v>
      </c>
      <c r="AU162" s="268">
        <f t="shared" si="50"/>
        <v>24299.032141824002</v>
      </c>
    </row>
    <row r="163" spans="1:47" x14ac:dyDescent="0.25">
      <c r="A163" s="255" t="s">
        <v>194</v>
      </c>
      <c r="B163" s="255" t="s">
        <v>200</v>
      </c>
      <c r="C163" s="262">
        <v>2834</v>
      </c>
      <c r="D163" s="262">
        <v>5467</v>
      </c>
      <c r="E163" s="262" t="str">
        <f t="shared" si="42"/>
        <v>0-5000</v>
      </c>
      <c r="F163" s="296" t="s">
        <v>1010</v>
      </c>
      <c r="G163" s="262">
        <v>0</v>
      </c>
      <c r="H163" s="262" t="s">
        <v>196</v>
      </c>
      <c r="I163" s="262" t="s">
        <v>196</v>
      </c>
      <c r="J163" s="263">
        <v>714.34400000000005</v>
      </c>
      <c r="K163" s="263">
        <v>970.10500000000002</v>
      </c>
      <c r="L163" s="264">
        <f t="shared" si="43"/>
        <v>1684.4490000000001</v>
      </c>
      <c r="M163" s="264">
        <v>64.662999999999997</v>
      </c>
      <c r="N163" s="264">
        <v>0</v>
      </c>
      <c r="O163" s="264">
        <f t="shared" si="44"/>
        <v>1619.7860000000001</v>
      </c>
      <c r="P163" s="264">
        <f t="shared" si="45"/>
        <v>649.68100000000004</v>
      </c>
      <c r="Q163" s="264">
        <f t="shared" si="45"/>
        <v>970.10500000000002</v>
      </c>
      <c r="R163" s="264">
        <f t="shared" si="46"/>
        <v>342.30945659844741</v>
      </c>
      <c r="S163" s="265">
        <f t="shared" si="47"/>
        <v>0.42408170268141099</v>
      </c>
      <c r="T163" s="266" t="s">
        <v>73</v>
      </c>
      <c r="U163" s="266" t="s">
        <v>1013</v>
      </c>
      <c r="V163" s="266">
        <f t="shared" si="48"/>
        <v>3</v>
      </c>
      <c r="W163" s="267">
        <v>657525.27585514635</v>
      </c>
      <c r="X163" s="267">
        <v>445059.30392649671</v>
      </c>
      <c r="Y163" s="267">
        <v>212465.9719286497</v>
      </c>
      <c r="Z163" s="267">
        <f t="shared" si="51"/>
        <v>120.27168023690257</v>
      </c>
      <c r="AA163" s="268">
        <v>41882.156705107082</v>
      </c>
      <c r="AB163" s="268">
        <v>78396.966564270522</v>
      </c>
      <c r="AC163" s="268">
        <v>123250.53985819727</v>
      </c>
      <c r="AD163" s="268">
        <v>143756.57878887313</v>
      </c>
      <c r="AE163" s="268">
        <v>3656.8013469705397</v>
      </c>
      <c r="AF163" s="268">
        <v>42348.468982911145</v>
      </c>
      <c r="AG163" s="268">
        <v>30303.740125890865</v>
      </c>
      <c r="AH163" s="268">
        <v>21138.67305908148</v>
      </c>
      <c r="AI163" s="268">
        <v>445059.30392649671</v>
      </c>
      <c r="AJ163" s="268">
        <v>445059.30392649671</v>
      </c>
      <c r="AK163" s="268">
        <f t="shared" si="49"/>
        <v>0</v>
      </c>
      <c r="AL163" s="268">
        <v>6422.8687360000004</v>
      </c>
      <c r="AM163" s="268">
        <v>0</v>
      </c>
      <c r="AN163" s="268">
        <v>0</v>
      </c>
      <c r="AO163" s="268">
        <v>0</v>
      </c>
      <c r="AP163" s="268">
        <v>0</v>
      </c>
      <c r="AQ163" s="268">
        <v>0</v>
      </c>
      <c r="AR163" s="268">
        <v>0</v>
      </c>
      <c r="AS163" s="268">
        <v>97004.774400000009</v>
      </c>
      <c r="AT163" s="269">
        <v>3.4000000000000002E-2</v>
      </c>
      <c r="AU163" s="268">
        <f t="shared" si="50"/>
        <v>30303.740125890865</v>
      </c>
    </row>
    <row r="164" spans="1:47" x14ac:dyDescent="0.25">
      <c r="A164" s="255" t="s">
        <v>194</v>
      </c>
      <c r="B164" s="255" t="s">
        <v>201</v>
      </c>
      <c r="C164" s="262">
        <v>1977</v>
      </c>
      <c r="D164" s="262">
        <v>4136</v>
      </c>
      <c r="E164" s="262" t="str">
        <f t="shared" si="42"/>
        <v>0-5000</v>
      </c>
      <c r="F164" s="296" t="s">
        <v>1010</v>
      </c>
      <c r="G164" s="262">
        <v>0</v>
      </c>
      <c r="H164" s="262" t="s">
        <v>196</v>
      </c>
      <c r="I164" s="262" t="s">
        <v>196</v>
      </c>
      <c r="J164" s="263">
        <v>877.23400000000004</v>
      </c>
      <c r="K164" s="263">
        <v>619.35500000000002</v>
      </c>
      <c r="L164" s="264">
        <f t="shared" si="43"/>
        <v>1496.5889999999999</v>
      </c>
      <c r="M164" s="264">
        <v>405.15499999999997</v>
      </c>
      <c r="N164" s="264">
        <v>0</v>
      </c>
      <c r="O164" s="264">
        <f t="shared" si="44"/>
        <v>1091.434</v>
      </c>
      <c r="P164" s="264">
        <f t="shared" si="45"/>
        <v>472.07900000000006</v>
      </c>
      <c r="Q164" s="264">
        <f t="shared" si="45"/>
        <v>619.35500000000002</v>
      </c>
      <c r="R164" s="264">
        <f t="shared" si="46"/>
        <v>313.28022255943347</v>
      </c>
      <c r="S164" s="265">
        <f t="shared" si="47"/>
        <v>0.58615558446574179</v>
      </c>
      <c r="T164" s="266" t="s">
        <v>73</v>
      </c>
      <c r="U164" s="266" t="s">
        <v>1013</v>
      </c>
      <c r="V164" s="266">
        <f t="shared" si="48"/>
        <v>5</v>
      </c>
      <c r="W164" s="267">
        <v>434793.7102953539</v>
      </c>
      <c r="X164" s="267">
        <v>313680.67504844925</v>
      </c>
      <c r="Y164" s="267">
        <v>121113.03524690468</v>
      </c>
      <c r="Z164" s="267">
        <f t="shared" si="51"/>
        <v>105.12420461686506</v>
      </c>
      <c r="AA164" s="268">
        <v>19545.006462383306</v>
      </c>
      <c r="AB164" s="268">
        <v>56456.732934088002</v>
      </c>
      <c r="AC164" s="268">
        <v>88757.551697512667</v>
      </c>
      <c r="AD164" s="268">
        <v>103524.75525373805</v>
      </c>
      <c r="AE164" s="268">
        <v>2633.4061901448531</v>
      </c>
      <c r="AF164" s="268">
        <v>30496.794816361667</v>
      </c>
      <c r="AG164" s="268">
        <v>21822.912775443387</v>
      </c>
      <c r="AH164" s="268">
        <v>19061.957262917516</v>
      </c>
      <c r="AI164" s="268">
        <v>313680.67504844925</v>
      </c>
      <c r="AJ164" s="268">
        <v>313680.67504844925</v>
      </c>
      <c r="AK164" s="268">
        <f t="shared" si="49"/>
        <v>0</v>
      </c>
      <c r="AL164" s="268">
        <v>4437.4188800000002</v>
      </c>
      <c r="AM164" s="268">
        <v>0</v>
      </c>
      <c r="AN164" s="268">
        <v>0</v>
      </c>
      <c r="AO164" s="268">
        <v>0</v>
      </c>
      <c r="AP164" s="268">
        <v>0</v>
      </c>
      <c r="AQ164" s="268">
        <v>0</v>
      </c>
      <c r="AR164" s="268">
        <v>0</v>
      </c>
      <c r="AS164" s="268">
        <v>49284.625664000014</v>
      </c>
      <c r="AT164" s="269">
        <v>3.6000000000000004E-2</v>
      </c>
      <c r="AU164" s="268">
        <f t="shared" si="50"/>
        <v>21822.912775443387</v>
      </c>
    </row>
    <row r="165" spans="1:47" x14ac:dyDescent="0.25">
      <c r="A165" s="255" t="s">
        <v>194</v>
      </c>
      <c r="B165" s="255" t="s">
        <v>202</v>
      </c>
      <c r="C165" s="262">
        <v>1064</v>
      </c>
      <c r="D165" s="262">
        <v>2760</v>
      </c>
      <c r="E165" s="262" t="str">
        <f t="shared" si="42"/>
        <v>0-5000</v>
      </c>
      <c r="F165" s="296" t="s">
        <v>1010</v>
      </c>
      <c r="G165" s="262">
        <v>0</v>
      </c>
      <c r="H165" s="262" t="s">
        <v>196</v>
      </c>
      <c r="I165" s="262" t="s">
        <v>196</v>
      </c>
      <c r="J165" s="263">
        <v>249.28</v>
      </c>
      <c r="K165" s="263">
        <v>400.76400000000001</v>
      </c>
      <c r="L165" s="264">
        <f t="shared" si="43"/>
        <v>650.04399999999998</v>
      </c>
      <c r="M165" s="264">
        <v>0</v>
      </c>
      <c r="N165" s="264">
        <v>0</v>
      </c>
      <c r="O165" s="264">
        <f t="shared" si="44"/>
        <v>650.04399999999998</v>
      </c>
      <c r="P165" s="264">
        <f t="shared" si="45"/>
        <v>249.28</v>
      </c>
      <c r="Q165" s="264">
        <f t="shared" si="45"/>
        <v>400.76400000000001</v>
      </c>
      <c r="R165" s="264">
        <f t="shared" si="46"/>
        <v>376.65789473684208</v>
      </c>
      <c r="S165" s="265">
        <f t="shared" si="47"/>
        <v>0.38348173354419085</v>
      </c>
      <c r="T165" s="266" t="s">
        <v>73</v>
      </c>
      <c r="U165" s="266" t="s">
        <v>1013</v>
      </c>
      <c r="V165" s="266">
        <f t="shared" si="48"/>
        <v>2</v>
      </c>
      <c r="W165" s="267">
        <v>216262.15521674551</v>
      </c>
      <c r="X165" s="267">
        <v>166455.09730685953</v>
      </c>
      <c r="Y165" s="267">
        <v>49807.05790988596</v>
      </c>
      <c r="Z165" s="267">
        <f t="shared" si="51"/>
        <v>78.355853339400539</v>
      </c>
      <c r="AA165" s="268">
        <v>40486.084814936847</v>
      </c>
      <c r="AB165" s="268">
        <v>24496.750358400008</v>
      </c>
      <c r="AC165" s="268">
        <v>38512.175135872014</v>
      </c>
      <c r="AD165" s="268">
        <v>44919.710255392019</v>
      </c>
      <c r="AE165" s="268">
        <v>1142.6430592000004</v>
      </c>
      <c r="AF165" s="268">
        <v>13232.653228800005</v>
      </c>
      <c r="AG165" s="268">
        <v>9469.0290877670413</v>
      </c>
      <c r="AH165" s="268">
        <v>6478.2220136521328</v>
      </c>
      <c r="AI165" s="268">
        <v>179729.09730685953</v>
      </c>
      <c r="AJ165" s="268">
        <v>179729.09730685953</v>
      </c>
      <c r="AK165" s="268">
        <f t="shared" si="49"/>
        <v>0</v>
      </c>
      <c r="AL165" s="268">
        <v>0</v>
      </c>
      <c r="AM165" s="268">
        <v>0</v>
      </c>
      <c r="AN165" s="268">
        <v>0</v>
      </c>
      <c r="AO165" s="268">
        <v>0</v>
      </c>
      <c r="AP165" s="268">
        <v>0</v>
      </c>
      <c r="AQ165" s="268">
        <v>0</v>
      </c>
      <c r="AR165" s="268">
        <v>0</v>
      </c>
      <c r="AS165" s="268">
        <v>2954.2256192000004</v>
      </c>
      <c r="AT165" s="269">
        <v>3.4000000000000002E-2</v>
      </c>
      <c r="AU165" s="268">
        <f t="shared" si="50"/>
        <v>9469.0290877670413</v>
      </c>
    </row>
    <row r="166" spans="1:47" x14ac:dyDescent="0.25">
      <c r="A166" s="255" t="s">
        <v>194</v>
      </c>
      <c r="B166" s="255" t="s">
        <v>203</v>
      </c>
      <c r="C166" s="262">
        <v>1049</v>
      </c>
      <c r="D166" s="262">
        <v>2554</v>
      </c>
      <c r="E166" s="262" t="str">
        <f t="shared" si="42"/>
        <v>0-5000</v>
      </c>
      <c r="F166" s="296" t="s">
        <v>1010</v>
      </c>
      <c r="G166" s="262">
        <v>0</v>
      </c>
      <c r="H166" s="262" t="s">
        <v>204</v>
      </c>
      <c r="I166" s="262" t="s">
        <v>204</v>
      </c>
      <c r="J166" s="263">
        <v>303.26499999999999</v>
      </c>
      <c r="K166" s="263">
        <v>342.88400000000001</v>
      </c>
      <c r="L166" s="264">
        <f t="shared" si="43"/>
        <v>646.149</v>
      </c>
      <c r="M166" s="264">
        <v>0</v>
      </c>
      <c r="N166" s="264">
        <v>0</v>
      </c>
      <c r="O166" s="264">
        <f t="shared" si="44"/>
        <v>646.149</v>
      </c>
      <c r="P166" s="264">
        <f t="shared" si="45"/>
        <v>303.26499999999999</v>
      </c>
      <c r="Q166" s="264">
        <f t="shared" si="45"/>
        <v>342.88400000000001</v>
      </c>
      <c r="R166" s="264">
        <f t="shared" si="46"/>
        <v>326.86749285033363</v>
      </c>
      <c r="S166" s="265">
        <f t="shared" si="47"/>
        <v>0.46934221054276953</v>
      </c>
      <c r="T166" s="266" t="s">
        <v>73</v>
      </c>
      <c r="U166" s="266" t="s">
        <v>1013</v>
      </c>
      <c r="V166" s="266">
        <f t="shared" si="48"/>
        <v>3</v>
      </c>
      <c r="W166" s="267">
        <v>231329.12814918166</v>
      </c>
      <c r="X166" s="267">
        <v>171465.244672</v>
      </c>
      <c r="Y166" s="267">
        <v>59863.883477181662</v>
      </c>
      <c r="Z166" s="267">
        <f t="shared" si="51"/>
        <v>90.575226370078965</v>
      </c>
      <c r="AA166" s="268">
        <v>1140.4089599999998</v>
      </c>
      <c r="AB166" s="268">
        <v>46838.862113796698</v>
      </c>
      <c r="AC166" s="268">
        <v>25038.652358043208</v>
      </c>
      <c r="AD166" s="268">
        <v>60720.11838343252</v>
      </c>
      <c r="AE166" s="268">
        <v>20770.205917251133</v>
      </c>
      <c r="AF166" s="268">
        <v>19545.066777439955</v>
      </c>
      <c r="AG166" s="268">
        <v>14547.986543544768</v>
      </c>
      <c r="AH166" s="268">
        <v>29069.685771366028</v>
      </c>
      <c r="AI166" s="268">
        <v>240787.99906685285</v>
      </c>
      <c r="AJ166" s="268">
        <v>240787.99906685285</v>
      </c>
      <c r="AK166" s="268">
        <f t="shared" si="49"/>
        <v>0</v>
      </c>
      <c r="AL166" s="268">
        <v>8682.24</v>
      </c>
      <c r="AM166" s="268">
        <v>0</v>
      </c>
      <c r="AN166" s="268">
        <v>0</v>
      </c>
      <c r="AO166" s="268">
        <v>0</v>
      </c>
      <c r="AP166" s="268">
        <v>0</v>
      </c>
      <c r="AQ166" s="268">
        <v>0</v>
      </c>
      <c r="AR166" s="268">
        <v>0</v>
      </c>
      <c r="AS166" s="268">
        <v>133890.15040000001</v>
      </c>
      <c r="AT166" s="269">
        <v>2.4E-2</v>
      </c>
      <c r="AU166" s="268">
        <f t="shared" ref="AU166:AU167" si="52">+AG166+AR166</f>
        <v>14547.986543544768</v>
      </c>
    </row>
    <row r="167" spans="1:47" x14ac:dyDescent="0.25">
      <c r="A167" s="255" t="s">
        <v>194</v>
      </c>
      <c r="B167" s="255" t="s">
        <v>205</v>
      </c>
      <c r="C167" s="262">
        <v>1370</v>
      </c>
      <c r="D167" s="262">
        <v>1973</v>
      </c>
      <c r="E167" s="262" t="str">
        <f t="shared" si="42"/>
        <v>0-5000</v>
      </c>
      <c r="F167" s="296" t="s">
        <v>1010</v>
      </c>
      <c r="G167" s="262">
        <v>0</v>
      </c>
      <c r="H167" s="262" t="s">
        <v>204</v>
      </c>
      <c r="I167" s="262" t="s">
        <v>204</v>
      </c>
      <c r="J167" s="263">
        <v>238.71899999999999</v>
      </c>
      <c r="K167" s="263">
        <v>377.96800000000002</v>
      </c>
      <c r="L167" s="264">
        <f t="shared" si="43"/>
        <v>616.68700000000001</v>
      </c>
      <c r="M167" s="264">
        <v>0</v>
      </c>
      <c r="N167" s="264">
        <v>0</v>
      </c>
      <c r="O167" s="264">
        <f t="shared" si="44"/>
        <v>616.68700000000001</v>
      </c>
      <c r="P167" s="264">
        <f t="shared" si="45"/>
        <v>238.71899999999999</v>
      </c>
      <c r="Q167" s="264">
        <f t="shared" si="45"/>
        <v>377.96800000000002</v>
      </c>
      <c r="R167" s="264">
        <f t="shared" si="46"/>
        <v>275.88905109489053</v>
      </c>
      <c r="S167" s="265">
        <f t="shared" si="47"/>
        <v>0.38709912808280372</v>
      </c>
      <c r="T167" s="266" t="s">
        <v>73</v>
      </c>
      <c r="U167" s="266" t="s">
        <v>1013</v>
      </c>
      <c r="V167" s="266">
        <f t="shared" si="48"/>
        <v>2</v>
      </c>
      <c r="W167" s="267">
        <v>252676.91974192014</v>
      </c>
      <c r="X167" s="267">
        <v>185581.68098399998</v>
      </c>
      <c r="Y167" s="267">
        <v>67095.238757920175</v>
      </c>
      <c r="Z167" s="267">
        <f t="shared" si="51"/>
        <v>128.06736935728338</v>
      </c>
      <c r="AA167" s="268">
        <v>1507.9135999999996</v>
      </c>
      <c r="AB167" s="268">
        <v>60695.229283104316</v>
      </c>
      <c r="AC167" s="268">
        <v>27606.456144777894</v>
      </c>
      <c r="AD167" s="268">
        <v>41219.778254568431</v>
      </c>
      <c r="AE167" s="268">
        <v>21213.770531256585</v>
      </c>
      <c r="AF167" s="268">
        <v>16024.951743960955</v>
      </c>
      <c r="AG167" s="268">
        <v>11835.510076029186</v>
      </c>
      <c r="AH167" s="268">
        <v>30313.943717718808</v>
      </c>
      <c r="AI167" s="268">
        <v>215253.60251881083</v>
      </c>
      <c r="AJ167" s="268">
        <v>215253.60251881083</v>
      </c>
      <c r="AK167" s="268">
        <f t="shared" si="49"/>
        <v>0</v>
      </c>
      <c r="AL167" s="268">
        <v>18963.84</v>
      </c>
      <c r="AM167" s="268">
        <v>0</v>
      </c>
      <c r="AN167" s="268">
        <v>0</v>
      </c>
      <c r="AO167" s="268">
        <v>0</v>
      </c>
      <c r="AP167" s="268">
        <v>0</v>
      </c>
      <c r="AQ167" s="268">
        <v>0</v>
      </c>
      <c r="AR167" s="268">
        <v>0</v>
      </c>
      <c r="AS167" s="268">
        <v>18466.961280000003</v>
      </c>
      <c r="AT167" s="269">
        <v>2.1999999999999999E-2</v>
      </c>
      <c r="AU167" s="268">
        <f t="shared" si="52"/>
        <v>11835.510076029186</v>
      </c>
    </row>
    <row r="168" spans="1:47" s="289" customFormat="1" x14ac:dyDescent="0.25">
      <c r="A168" s="281" t="s">
        <v>1022</v>
      </c>
      <c r="B168" s="255"/>
      <c r="C168" s="282">
        <f>SUM(C38:C167)</f>
        <v>504518</v>
      </c>
      <c r="D168" s="283">
        <f>+SUM(D38:D167)</f>
        <v>958940.85910350503</v>
      </c>
      <c r="E168" s="283"/>
      <c r="F168" s="330"/>
      <c r="G168" s="284"/>
      <c r="H168" s="281"/>
      <c r="I168" s="281"/>
      <c r="J168" s="285">
        <f t="shared" ref="J168:Q168" si="53">SUM(J38:J167)</f>
        <v>186204.11600000004</v>
      </c>
      <c r="K168" s="285">
        <f t="shared" si="53"/>
        <v>116918.353</v>
      </c>
      <c r="L168" s="285">
        <f t="shared" si="53"/>
        <v>303122.46899999981</v>
      </c>
      <c r="M168" s="285">
        <f t="shared" si="53"/>
        <v>10292.461000000001</v>
      </c>
      <c r="N168" s="285">
        <f t="shared" si="53"/>
        <v>0.21</v>
      </c>
      <c r="O168" s="285" t="e">
        <f t="shared" si="53"/>
        <v>#REF!</v>
      </c>
      <c r="P168" s="285" t="e">
        <f t="shared" si="53"/>
        <v>#REF!</v>
      </c>
      <c r="Q168" s="285" t="e">
        <f t="shared" si="53"/>
        <v>#REF!</v>
      </c>
      <c r="R168" s="286"/>
      <c r="S168" s="287">
        <f>J168/L168</f>
        <v>0.61428674889818269</v>
      </c>
      <c r="T168" s="283"/>
      <c r="U168" s="283"/>
      <c r="V168" s="283"/>
      <c r="W168" s="288">
        <f>SUM(W38:W167)</f>
        <v>99992959.259237349</v>
      </c>
      <c r="X168" s="288">
        <f>SUM(X38:X167)</f>
        <v>77020607.476099283</v>
      </c>
      <c r="Y168" s="288">
        <f>SUM(Y38:Y167)</f>
        <v>19235433.083780523</v>
      </c>
      <c r="Z168" s="288"/>
      <c r="AA168" s="288">
        <f t="shared" ref="AA168:AS168" si="54">+SUM(AA38:AA167)</f>
        <v>6082036.6480993209</v>
      </c>
      <c r="AB168" s="288">
        <f t="shared" si="54"/>
        <v>12887733.297238514</v>
      </c>
      <c r="AC168" s="288">
        <f t="shared" si="54"/>
        <v>6807003.4937586132</v>
      </c>
      <c r="AD168" s="288">
        <f t="shared" si="54"/>
        <v>35446032.463282906</v>
      </c>
      <c r="AE168" s="288">
        <f t="shared" si="54"/>
        <v>13869912.684431607</v>
      </c>
      <c r="AF168" s="288">
        <f t="shared" si="54"/>
        <v>9088636.6360312738</v>
      </c>
      <c r="AG168" s="288">
        <f t="shared" si="54"/>
        <v>6250566.5347043872</v>
      </c>
      <c r="AH168" s="288">
        <f t="shared" si="54"/>
        <v>7518425.671911017</v>
      </c>
      <c r="AI168" s="288">
        <f t="shared" si="54"/>
        <v>110921083.1080714</v>
      </c>
      <c r="AJ168" s="288">
        <f t="shared" si="54"/>
        <v>93019322.899824277</v>
      </c>
      <c r="AK168" s="288">
        <f t="shared" si="54"/>
        <v>17901760.208247136</v>
      </c>
      <c r="AL168" s="288">
        <f t="shared" si="54"/>
        <v>1371070.7279505664</v>
      </c>
      <c r="AM168" s="288">
        <f t="shared" si="54"/>
        <v>491849.80239022948</v>
      </c>
      <c r="AN168" s="288">
        <f t="shared" si="54"/>
        <v>135716.65172706163</v>
      </c>
      <c r="AO168" s="288">
        <f t="shared" si="54"/>
        <v>610873.38688646059</v>
      </c>
      <c r="AP168" s="288">
        <f t="shared" si="54"/>
        <v>0</v>
      </c>
      <c r="AQ168" s="288">
        <f t="shared" si="54"/>
        <v>1305.6000000000001</v>
      </c>
      <c r="AR168" s="288">
        <f t="shared" si="54"/>
        <v>783.36</v>
      </c>
      <c r="AS168" s="288">
        <f t="shared" si="54"/>
        <v>5774041.3774395129</v>
      </c>
      <c r="AU168" s="288">
        <f>+SUM(AU38:AU167)</f>
        <v>6251349.8947043866</v>
      </c>
    </row>
    <row r="169" spans="1:47" x14ac:dyDescent="0.25">
      <c r="B169" s="290"/>
      <c r="F169" s="331"/>
      <c r="G169" s="291"/>
      <c r="J169" s="292"/>
      <c r="K169" s="292"/>
      <c r="L169"/>
      <c r="M169"/>
      <c r="N169"/>
      <c r="O169"/>
      <c r="P169"/>
      <c r="Q169"/>
      <c r="R169" s="293"/>
      <c r="S169" s="294"/>
      <c r="W169" s="295" t="s">
        <v>61</v>
      </c>
      <c r="X169" s="295"/>
      <c r="Y169" s="295"/>
      <c r="Z169" s="295"/>
    </row>
  </sheetData>
  <autoFilter ref="A37:AK169" xr:uid="{00000000-0009-0000-0000-000003000000}"/>
  <mergeCells count="1">
    <mergeCell ref="A34:B34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9F3FF-254A-4424-8D76-CB6F21C8E486}">
  <dimension ref="A1:E128"/>
  <sheetViews>
    <sheetView workbookViewId="0">
      <selection activeCell="G24" sqref="G24"/>
    </sheetView>
  </sheetViews>
  <sheetFormatPr defaultRowHeight="15" x14ac:dyDescent="0.25"/>
  <cols>
    <col min="1" max="1" width="24.42578125" style="39" customWidth="1"/>
    <col min="2" max="2" width="9.140625" style="54"/>
    <col min="3" max="4" width="12.5703125" style="299" customWidth="1"/>
    <col min="5" max="5" width="10.5703125" style="300" customWidth="1"/>
  </cols>
  <sheetData>
    <row r="1" spans="1:5" ht="42.75" customHeight="1" x14ac:dyDescent="0.25">
      <c r="A1" s="42" t="s">
        <v>66</v>
      </c>
      <c r="B1" s="86" t="s">
        <v>206</v>
      </c>
      <c r="C1" s="228" t="s">
        <v>932</v>
      </c>
      <c r="D1" s="228" t="s">
        <v>968</v>
      </c>
      <c r="E1" s="43" t="s">
        <v>208</v>
      </c>
    </row>
    <row r="2" spans="1:5" x14ac:dyDescent="0.25">
      <c r="A2" s="48" t="str">
        <f>'Elenco comuni montagna'!A2</f>
        <v>Albareto</v>
      </c>
      <c r="B2" s="86" t="str">
        <f>'Elenco comuni montagna'!B2</f>
        <v>PR</v>
      </c>
      <c r="C2" s="228">
        <f>'Elenco comuni montagna'!C2</f>
        <v>2084</v>
      </c>
      <c r="D2" s="228">
        <f>'Elenco comuni montagna'!D2</f>
        <v>3399</v>
      </c>
      <c r="E2" s="43">
        <f>'Elenco comuni montagna'!E2</f>
        <v>0.61312150632538986</v>
      </c>
    </row>
    <row r="3" spans="1:5" x14ac:dyDescent="0.25">
      <c r="A3" s="48" t="str">
        <f>'Elenco comuni montagna'!A3</f>
        <v>Alta Val Tidone</v>
      </c>
      <c r="B3" s="86" t="str">
        <f>'Elenco comuni montagna'!B3</f>
        <v>PC</v>
      </c>
      <c r="C3" s="228">
        <f>'Elenco comuni montagna'!C3</f>
        <v>2924</v>
      </c>
      <c r="D3" s="228">
        <f>'Elenco comuni montagna'!D3</f>
        <v>6885</v>
      </c>
      <c r="E3" s="43">
        <f>'Elenco comuni montagna'!E3</f>
        <v>0.42469135802469138</v>
      </c>
    </row>
    <row r="4" spans="1:5" x14ac:dyDescent="0.25">
      <c r="A4" s="48" t="str">
        <f>'Elenco comuni montagna'!A4</f>
        <v>Alto Reno Terme</v>
      </c>
      <c r="B4" s="86" t="str">
        <f>'Elenco comuni montagna'!B4</f>
        <v>BO</v>
      </c>
      <c r="C4" s="228">
        <f>'Elenco comuni montagna'!C4</f>
        <v>7202</v>
      </c>
      <c r="D4" s="228">
        <f>'Elenco comuni montagna'!D4</f>
        <v>13541</v>
      </c>
      <c r="E4" s="43">
        <f>'Elenco comuni montagna'!E4</f>
        <v>0.5318661841813751</v>
      </c>
    </row>
    <row r="5" spans="1:5" x14ac:dyDescent="0.25">
      <c r="A5" s="48" t="str">
        <f>'Elenco comuni montagna'!A5</f>
        <v>Bagno di Romagna</v>
      </c>
      <c r="B5" s="86" t="str">
        <f>'Elenco comuni montagna'!B5</f>
        <v>FC</v>
      </c>
      <c r="C5" s="228">
        <f>'Elenco comuni montagna'!C5</f>
        <v>5606</v>
      </c>
      <c r="D5" s="228">
        <f>'Elenco comuni montagna'!D5</f>
        <v>12839</v>
      </c>
      <c r="E5" s="43">
        <f>'Elenco comuni montagna'!E5</f>
        <v>0.43663836747410234</v>
      </c>
    </row>
    <row r="6" spans="1:5" x14ac:dyDescent="0.25">
      <c r="A6" s="48" t="str">
        <f>'Elenco comuni montagna'!A6</f>
        <v>Baiso</v>
      </c>
      <c r="B6" s="86" t="str">
        <f>'Elenco comuni montagna'!B6</f>
        <v>RE</v>
      </c>
      <c r="C6" s="228">
        <f>'Elenco comuni montagna'!C6</f>
        <v>3272</v>
      </c>
      <c r="D6" s="228">
        <f>'Elenco comuni montagna'!D6</f>
        <v>6617</v>
      </c>
      <c r="E6" s="43">
        <f>'Elenco comuni montagna'!E6</f>
        <v>0.49448390509294243</v>
      </c>
    </row>
    <row r="7" spans="1:5" x14ac:dyDescent="0.25">
      <c r="A7" s="48" t="str">
        <f>'Elenco comuni montagna'!A7</f>
        <v>Bardi</v>
      </c>
      <c r="B7" s="86" t="str">
        <f>'Elenco comuni montagna'!B7</f>
        <v>PR</v>
      </c>
      <c r="C7" s="228">
        <f>'Elenco comuni montagna'!C7</f>
        <v>1987</v>
      </c>
      <c r="D7" s="228">
        <f>'Elenco comuni montagna'!D7</f>
        <v>3630</v>
      </c>
      <c r="E7" s="43">
        <f>'Elenco comuni montagna'!E7</f>
        <v>0.54738292011019285</v>
      </c>
    </row>
    <row r="8" spans="1:5" x14ac:dyDescent="0.25">
      <c r="A8" s="48" t="str">
        <f>'Elenco comuni montagna'!A8</f>
        <v>Bedonia</v>
      </c>
      <c r="B8" s="86" t="str">
        <f>'Elenco comuni montagna'!B8</f>
        <v>PR</v>
      </c>
      <c r="C8" s="228">
        <f>'Elenco comuni montagna'!C8</f>
        <v>3154</v>
      </c>
      <c r="D8" s="228">
        <f>'Elenco comuni montagna'!D8</f>
        <v>6079</v>
      </c>
      <c r="E8" s="43">
        <f>'Elenco comuni montagna'!E8</f>
        <v>0.51883533475900645</v>
      </c>
    </row>
    <row r="9" spans="1:5" x14ac:dyDescent="0.25">
      <c r="A9" s="48" t="str">
        <f>'Elenco comuni montagna'!A9</f>
        <v>Berceto</v>
      </c>
      <c r="B9" s="86" t="str">
        <f>'Elenco comuni montagna'!B9</f>
        <v>PR</v>
      </c>
      <c r="C9" s="228">
        <f>'Elenco comuni montagna'!C9</f>
        <v>1970</v>
      </c>
      <c r="D9" s="228">
        <f>'Elenco comuni montagna'!D9</f>
        <v>4124</v>
      </c>
      <c r="E9" s="43">
        <f>'Elenco comuni montagna'!E9</f>
        <v>0.47769156159068865</v>
      </c>
    </row>
    <row r="10" spans="1:5" x14ac:dyDescent="0.25">
      <c r="A10" s="48" t="str">
        <f>'Elenco comuni montagna'!A10</f>
        <v>Bettola</v>
      </c>
      <c r="B10" s="86" t="str">
        <f>'Elenco comuni montagna'!B10</f>
        <v>PC</v>
      </c>
      <c r="C10" s="228">
        <f>'Elenco comuni montagna'!C10</f>
        <v>2633</v>
      </c>
      <c r="D10" s="228">
        <f>'Elenco comuni montagna'!D10</f>
        <v>6840</v>
      </c>
      <c r="E10" s="43">
        <f>'Elenco comuni montagna'!E10</f>
        <v>0.38494152046783625</v>
      </c>
    </row>
    <row r="11" spans="1:5" x14ac:dyDescent="0.25">
      <c r="A11" s="48" t="str">
        <f>'Elenco comuni montagna'!A11</f>
        <v>Bobbio</v>
      </c>
      <c r="B11" s="86" t="str">
        <f>'Elenco comuni montagna'!B11</f>
        <v>PC</v>
      </c>
      <c r="C11" s="228">
        <f>'Elenco comuni montagna'!C11</f>
        <v>3363</v>
      </c>
      <c r="D11" s="228">
        <f>'Elenco comuni montagna'!D11</f>
        <v>6859</v>
      </c>
      <c r="E11" s="43">
        <f>'Elenco comuni montagna'!E11</f>
        <v>0.49030470914127422</v>
      </c>
    </row>
    <row r="12" spans="1:5" x14ac:dyDescent="0.25">
      <c r="A12" s="48" t="str">
        <f>'Elenco comuni montagna'!A12</f>
        <v>Bore</v>
      </c>
      <c r="B12" s="86" t="str">
        <f>'Elenco comuni montagna'!B12</f>
        <v>PR</v>
      </c>
      <c r="C12" s="228">
        <f>'Elenco comuni montagna'!C12</f>
        <v>629</v>
      </c>
      <c r="D12" s="228">
        <f>'Elenco comuni montagna'!D12</f>
        <v>1348</v>
      </c>
      <c r="E12" s="43">
        <f>'Elenco comuni montagna'!E12</f>
        <v>0.46661721068249257</v>
      </c>
    </row>
    <row r="13" spans="1:5" x14ac:dyDescent="0.25">
      <c r="A13" s="48" t="str">
        <f>'Elenco comuni montagna'!A13</f>
        <v>Borgo Tossignano</v>
      </c>
      <c r="B13" s="86" t="str">
        <f>'Elenco comuni montagna'!B13</f>
        <v>BO</v>
      </c>
      <c r="C13" s="228">
        <f>'Elenco comuni montagna'!C13</f>
        <v>3247</v>
      </c>
      <c r="D13" s="228">
        <f>'Elenco comuni montagna'!D13</f>
        <v>4904</v>
      </c>
      <c r="E13" s="43">
        <f>'Elenco comuni montagna'!E13</f>
        <v>0.66211256117455142</v>
      </c>
    </row>
    <row r="14" spans="1:5" x14ac:dyDescent="0.25">
      <c r="A14" s="48" t="str">
        <f>'Elenco comuni montagna'!A14</f>
        <v>Borgo Val di Taro</v>
      </c>
      <c r="B14" s="86" t="str">
        <f>'Elenco comuni montagna'!B14</f>
        <v>PR</v>
      </c>
      <c r="C14" s="228">
        <f>'Elenco comuni montagna'!C14</f>
        <v>6758</v>
      </c>
      <c r="D14" s="228">
        <f>'Elenco comuni montagna'!D14</f>
        <v>10974</v>
      </c>
      <c r="E14" s="43">
        <f>'Elenco comuni montagna'!E14</f>
        <v>0.61581920903954801</v>
      </c>
    </row>
    <row r="15" spans="1:5" x14ac:dyDescent="0.25">
      <c r="A15" s="48" t="str">
        <f>'Elenco comuni montagna'!A15</f>
        <v>Brisighella</v>
      </c>
      <c r="B15" s="86" t="str">
        <f>'Elenco comuni montagna'!B15</f>
        <v>RA</v>
      </c>
      <c r="C15" s="228">
        <f>'Elenco comuni montagna'!C15</f>
        <v>7241</v>
      </c>
      <c r="D15" s="228">
        <f>'Elenco comuni montagna'!D15</f>
        <v>14202</v>
      </c>
      <c r="E15" s="43">
        <f>'Elenco comuni montagna'!E15</f>
        <v>0.50985776651175896</v>
      </c>
    </row>
    <row r="16" spans="1:5" x14ac:dyDescent="0.25">
      <c r="A16" s="48" t="str">
        <f>'Elenco comuni montagna'!A16</f>
        <v>Calestano</v>
      </c>
      <c r="B16" s="86" t="str">
        <f>'Elenco comuni montagna'!B16</f>
        <v>PR</v>
      </c>
      <c r="C16" s="228">
        <f>'Elenco comuni montagna'!C16</f>
        <v>2146</v>
      </c>
      <c r="D16" s="228">
        <f>'Elenco comuni montagna'!D16</f>
        <v>4326</v>
      </c>
      <c r="E16" s="43">
        <f>'Elenco comuni montagna'!E16</f>
        <v>0.49607027276930188</v>
      </c>
    </row>
    <row r="17" spans="1:5" x14ac:dyDescent="0.25">
      <c r="A17" s="48" t="str">
        <f>'Elenco comuni montagna'!A17</f>
        <v>Camugnano</v>
      </c>
      <c r="B17" s="86" t="str">
        <f>'Elenco comuni montagna'!B17</f>
        <v>BO</v>
      </c>
      <c r="C17" s="228">
        <f>'Elenco comuni montagna'!C17</f>
        <v>1902</v>
      </c>
      <c r="D17" s="228">
        <f>'Elenco comuni montagna'!D17</f>
        <v>4219</v>
      </c>
      <c r="E17" s="43">
        <f>'Elenco comuni montagna'!E17</f>
        <v>0.45081772931974401</v>
      </c>
    </row>
    <row r="18" spans="1:5" x14ac:dyDescent="0.25">
      <c r="A18" s="48" t="str">
        <f>'Elenco comuni montagna'!A18</f>
        <v>Canossa</v>
      </c>
      <c r="B18" s="86" t="str">
        <f>'Elenco comuni montagna'!B18</f>
        <v>RE</v>
      </c>
      <c r="C18" s="228">
        <f>'Elenco comuni montagna'!C18</f>
        <v>3782</v>
      </c>
      <c r="D18" s="228">
        <f>'Elenco comuni montagna'!D18</f>
        <v>9260</v>
      </c>
      <c r="E18" s="43">
        <f>'Elenco comuni montagna'!E18</f>
        <v>0.4084233261339093</v>
      </c>
    </row>
    <row r="19" spans="1:5" x14ac:dyDescent="0.25">
      <c r="A19" s="48" t="str">
        <f>'Elenco comuni montagna'!A19</f>
        <v>Carpaneto Piacentino</v>
      </c>
      <c r="B19" s="86" t="str">
        <f>'Elenco comuni montagna'!B19</f>
        <v>PC</v>
      </c>
      <c r="C19" s="228">
        <f>'Elenco comuni montagna'!C19</f>
        <v>7768</v>
      </c>
      <c r="D19" s="228">
        <f>'Elenco comuni montagna'!D19</f>
        <v>13258</v>
      </c>
      <c r="E19" s="43">
        <f>'Elenco comuni montagna'!E19</f>
        <v>0.58591039372454368</v>
      </c>
    </row>
    <row r="20" spans="1:5" x14ac:dyDescent="0.25">
      <c r="A20" s="48" t="str">
        <f>'Elenco comuni montagna'!A20</f>
        <v>Carpineti</v>
      </c>
      <c r="B20" s="86" t="str">
        <f>'Elenco comuni montagna'!B20</f>
        <v>RE</v>
      </c>
      <c r="C20" s="228">
        <f>'Elenco comuni montagna'!C20</f>
        <v>3913</v>
      </c>
      <c r="D20" s="228">
        <f>'Elenco comuni montagna'!D20</f>
        <v>8297</v>
      </c>
      <c r="E20" s="43">
        <f>'Elenco comuni montagna'!E20</f>
        <v>0.47161624683620584</v>
      </c>
    </row>
    <row r="21" spans="1:5" x14ac:dyDescent="0.25">
      <c r="A21" s="48" t="str">
        <f>'Elenco comuni montagna'!A21</f>
        <v>Casalfiumanese</v>
      </c>
      <c r="B21" s="86" t="str">
        <f>'Elenco comuni montagna'!B21</f>
        <v>BO</v>
      </c>
      <c r="C21" s="228">
        <f>'Elenco comuni montagna'!C21</f>
        <v>3379</v>
      </c>
      <c r="D21" s="228">
        <f>'Elenco comuni montagna'!D21</f>
        <v>5638</v>
      </c>
      <c r="E21" s="43">
        <f>'Elenco comuni montagna'!E21</f>
        <v>0.59932600212841436</v>
      </c>
    </row>
    <row r="22" spans="1:5" x14ac:dyDescent="0.25">
      <c r="A22" s="48" t="str">
        <f>'Elenco comuni montagna'!A22</f>
        <v>Casina</v>
      </c>
      <c r="B22" s="86" t="str">
        <f>'Elenco comuni montagna'!B22</f>
        <v>RE</v>
      </c>
      <c r="C22" s="228">
        <f>'Elenco comuni montagna'!C22</f>
        <v>4625</v>
      </c>
      <c r="D22" s="228">
        <f>'Elenco comuni montagna'!D22</f>
        <v>8705</v>
      </c>
      <c r="E22" s="43">
        <f>'Elenco comuni montagna'!E22</f>
        <v>0.53130384836300981</v>
      </c>
    </row>
    <row r="23" spans="1:5" x14ac:dyDescent="0.25">
      <c r="A23" s="48" t="str">
        <f>'Elenco comuni montagna'!A23</f>
        <v>Casola Valsenio</v>
      </c>
      <c r="B23" s="86" t="str">
        <f>'Elenco comuni montagna'!B23</f>
        <v>RA</v>
      </c>
      <c r="C23" s="228">
        <f>'Elenco comuni montagna'!C23</f>
        <v>2513</v>
      </c>
      <c r="D23" s="228">
        <f>'Elenco comuni montagna'!D23</f>
        <v>6458</v>
      </c>
      <c r="E23" s="43">
        <f>'Elenco comuni montagna'!E23</f>
        <v>0.38912976153607926</v>
      </c>
    </row>
    <row r="24" spans="1:5" x14ac:dyDescent="0.25">
      <c r="A24" s="48" t="str">
        <f>'Elenco comuni montagna'!A24</f>
        <v>Castel d'Aiano</v>
      </c>
      <c r="B24" s="86" t="str">
        <f>'Elenco comuni montagna'!B24</f>
        <v>BO</v>
      </c>
      <c r="C24" s="228">
        <f>'Elenco comuni montagna'!C24</f>
        <v>1926</v>
      </c>
      <c r="D24" s="228">
        <f>'Elenco comuni montagna'!D24</f>
        <v>4190</v>
      </c>
      <c r="E24" s="43">
        <f>'Elenco comuni montagna'!E24</f>
        <v>0.45966587112171836</v>
      </c>
    </row>
    <row r="25" spans="1:5" x14ac:dyDescent="0.25">
      <c r="A25" s="48" t="str">
        <f>'Elenco comuni montagna'!A25</f>
        <v>Castel del Rio</v>
      </c>
      <c r="B25" s="86" t="str">
        <f>'Elenco comuni montagna'!B25</f>
        <v>BO</v>
      </c>
      <c r="C25" s="228">
        <f>'Elenco comuni montagna'!C25</f>
        <v>1212</v>
      </c>
      <c r="D25" s="228">
        <f>'Elenco comuni montagna'!D25</f>
        <v>2452</v>
      </c>
      <c r="E25" s="43">
        <f>'Elenco comuni montagna'!E25</f>
        <v>0.49429037520391517</v>
      </c>
    </row>
    <row r="26" spans="1:5" x14ac:dyDescent="0.25">
      <c r="A26" s="48" t="str">
        <f>'Elenco comuni montagna'!A26</f>
        <v>Castel di Casio</v>
      </c>
      <c r="B26" s="86" t="str">
        <f>'Elenco comuni montagna'!B26</f>
        <v>BO</v>
      </c>
      <c r="C26" s="228">
        <f>'Elenco comuni montagna'!C26</f>
        <v>3393</v>
      </c>
      <c r="D26" s="228">
        <f>'Elenco comuni montagna'!D26</f>
        <v>5224</v>
      </c>
      <c r="E26" s="43">
        <f>'Elenco comuni montagna'!E26</f>
        <v>0.64950229709035223</v>
      </c>
    </row>
    <row r="27" spans="1:5" x14ac:dyDescent="0.25">
      <c r="A27" s="48" t="str">
        <f>'Elenco comuni montagna'!A27</f>
        <v>Casteldelci</v>
      </c>
      <c r="B27" s="86" t="str">
        <f>'Elenco comuni montagna'!B27</f>
        <v>RN</v>
      </c>
      <c r="C27" s="228">
        <f>'Elenco comuni montagna'!C27</f>
        <v>356</v>
      </c>
      <c r="D27" s="228">
        <f>'Elenco comuni montagna'!D27</f>
        <v>542</v>
      </c>
      <c r="E27" s="43">
        <f>'Elenco comuni montagna'!E27</f>
        <v>0.65682656826568264</v>
      </c>
    </row>
    <row r="28" spans="1:5" x14ac:dyDescent="0.25">
      <c r="A28" s="48" t="str">
        <f>'Elenco comuni montagna'!A28</f>
        <v>Castellarano</v>
      </c>
      <c r="B28" s="86" t="str">
        <f>'Elenco comuni montagna'!B28</f>
        <v>RE</v>
      </c>
      <c r="C28" s="228">
        <f>'Elenco comuni montagna'!C28</f>
        <v>15218</v>
      </c>
      <c r="D28" s="228">
        <f>'Elenco comuni montagna'!D28</f>
        <v>26206</v>
      </c>
      <c r="E28" s="43">
        <f>'Elenco comuni montagna'!E28</f>
        <v>0.58070670838739225</v>
      </c>
    </row>
    <row r="29" spans="1:5" x14ac:dyDescent="0.25">
      <c r="A29" s="48" t="str">
        <f>'Elenco comuni montagna'!A29</f>
        <v>Castelnovo ne' Monti</v>
      </c>
      <c r="B29" s="86" t="str">
        <f>'Elenco comuni montagna'!B29</f>
        <v>RE</v>
      </c>
      <c r="C29" s="228">
        <f>'Elenco comuni montagna'!C29</f>
        <v>10395</v>
      </c>
      <c r="D29" s="228">
        <f>'Elenco comuni montagna'!D29</f>
        <v>20758</v>
      </c>
      <c r="E29" s="43">
        <f>'Elenco comuni montagna'!E29</f>
        <v>0.50077078716639367</v>
      </c>
    </row>
    <row r="30" spans="1:5" x14ac:dyDescent="0.25">
      <c r="A30" s="48" t="str">
        <f>'Elenco comuni montagna'!A30</f>
        <v>Castiglione dei Pepoli</v>
      </c>
      <c r="B30" s="86" t="str">
        <f>'Elenco comuni montagna'!B30</f>
        <v>BO</v>
      </c>
      <c r="C30" s="228">
        <f>'Elenco comuni montagna'!C30</f>
        <v>5529</v>
      </c>
      <c r="D30" s="228">
        <f>'Elenco comuni montagna'!D30</f>
        <v>10278</v>
      </c>
      <c r="E30" s="43">
        <f>'Elenco comuni montagna'!E30</f>
        <v>0.53794512551079976</v>
      </c>
    </row>
    <row r="31" spans="1:5" x14ac:dyDescent="0.25">
      <c r="A31" s="48" t="str">
        <f>'Elenco comuni montagna'!A31</f>
        <v>Cerignale</v>
      </c>
      <c r="B31" s="86" t="str">
        <f>'Elenco comuni montagna'!B31</f>
        <v>PC</v>
      </c>
      <c r="C31" s="228">
        <f>'Elenco comuni montagna'!C31</f>
        <v>116</v>
      </c>
      <c r="D31" s="228">
        <f>'Elenco comuni montagna'!D31</f>
        <v>313</v>
      </c>
      <c r="E31" s="43">
        <f>'Elenco comuni montagna'!E31</f>
        <v>0.37060702875399359</v>
      </c>
    </row>
    <row r="32" spans="1:5" x14ac:dyDescent="0.25">
      <c r="A32" s="48" t="str">
        <f>'Elenco comuni montagna'!A32</f>
        <v>Civitella di Romagna</v>
      </c>
      <c r="B32" s="86" t="str">
        <f>'Elenco comuni montagna'!B32</f>
        <v>FC</v>
      </c>
      <c r="C32" s="228">
        <f>'Elenco comuni montagna'!C32</f>
        <v>3626</v>
      </c>
      <c r="D32" s="228">
        <f>'Elenco comuni montagna'!D32</f>
        <v>5128.7994800791785</v>
      </c>
      <c r="E32" s="43">
        <f>'Elenco comuni montagna'!E32</f>
        <v>0.70698806106259038</v>
      </c>
    </row>
    <row r="33" spans="1:5" x14ac:dyDescent="0.25">
      <c r="A33" s="48" t="str">
        <f>'Elenco comuni montagna'!A33</f>
        <v>Coli</v>
      </c>
      <c r="B33" s="86" t="str">
        <f>'Elenco comuni montagna'!B33</f>
        <v>PC</v>
      </c>
      <c r="C33" s="228">
        <f>'Elenco comuni montagna'!C33</f>
        <v>849</v>
      </c>
      <c r="D33" s="228">
        <f>'Elenco comuni montagna'!D33</f>
        <v>1989</v>
      </c>
      <c r="E33" s="43">
        <f>'Elenco comuni montagna'!E33</f>
        <v>0.42684766214177977</v>
      </c>
    </row>
    <row r="34" spans="1:5" x14ac:dyDescent="0.25">
      <c r="A34" s="48" t="str">
        <f>'Elenco comuni montagna'!A34</f>
        <v>Compiano</v>
      </c>
      <c r="B34" s="86" t="str">
        <f>'Elenco comuni montagna'!B34</f>
        <v>PR</v>
      </c>
      <c r="C34" s="228">
        <f>'Elenco comuni montagna'!C34</f>
        <v>1061</v>
      </c>
      <c r="D34" s="228">
        <f>'Elenco comuni montagna'!D34</f>
        <v>2237</v>
      </c>
      <c r="E34" s="43">
        <f>'Elenco comuni montagna'!E34</f>
        <v>0.47429593205185516</v>
      </c>
    </row>
    <row r="35" spans="1:5" x14ac:dyDescent="0.25">
      <c r="A35" s="48" t="str">
        <f>'Elenco comuni montagna'!A35</f>
        <v>Corniglio</v>
      </c>
      <c r="B35" s="86" t="str">
        <f>'Elenco comuni montagna'!B35</f>
        <v>PR</v>
      </c>
      <c r="C35" s="228">
        <f>'Elenco comuni montagna'!C35</f>
        <v>1779</v>
      </c>
      <c r="D35" s="228">
        <f>'Elenco comuni montagna'!D35</f>
        <v>4337</v>
      </c>
      <c r="E35" s="43">
        <f>'Elenco comuni montagna'!E35</f>
        <v>0.41019137652755361</v>
      </c>
    </row>
    <row r="36" spans="1:5" x14ac:dyDescent="0.25">
      <c r="A36" s="48" t="str">
        <f>'Elenco comuni montagna'!A36</f>
        <v>Corte Brugnatella</v>
      </c>
      <c r="B36" s="86" t="str">
        <f>'Elenco comuni montagna'!B36</f>
        <v>PC</v>
      </c>
      <c r="C36" s="228">
        <f>'Elenco comuni montagna'!C36</f>
        <v>520</v>
      </c>
      <c r="D36" s="228">
        <f>'Elenco comuni montagna'!D36</f>
        <v>1150</v>
      </c>
      <c r="E36" s="43">
        <f>'Elenco comuni montagna'!E36</f>
        <v>0.45217391304347826</v>
      </c>
    </row>
    <row r="37" spans="1:5" x14ac:dyDescent="0.25">
      <c r="A37" s="48" t="str">
        <f>'Elenco comuni montagna'!A37</f>
        <v>Dovadola</v>
      </c>
      <c r="B37" s="86" t="str">
        <f>'Elenco comuni montagna'!B37</f>
        <v>FC</v>
      </c>
      <c r="C37" s="228">
        <f>'Elenco comuni montagna'!C37</f>
        <v>1567</v>
      </c>
      <c r="D37" s="228">
        <f>'Elenco comuni montagna'!D37</f>
        <v>2583.4616821591758</v>
      </c>
      <c r="E37" s="43">
        <f>'Elenco comuni montagna'!E37</f>
        <v>0.6065505096597178</v>
      </c>
    </row>
    <row r="38" spans="1:5" x14ac:dyDescent="0.25">
      <c r="A38" s="48" t="str">
        <f>'Elenco comuni montagna'!A38</f>
        <v>Fanano</v>
      </c>
      <c r="B38" s="86" t="str">
        <f>'Elenco comuni montagna'!B38</f>
        <v>MO</v>
      </c>
      <c r="C38" s="228">
        <f>'Elenco comuni montagna'!C38</f>
        <v>2994</v>
      </c>
      <c r="D38" s="228">
        <f>'Elenco comuni montagna'!D38</f>
        <v>7326</v>
      </c>
      <c r="E38" s="43">
        <f>'Elenco comuni montagna'!E38</f>
        <v>0.40868140868140868</v>
      </c>
    </row>
    <row r="39" spans="1:5" x14ac:dyDescent="0.25">
      <c r="A39" s="48" t="str">
        <f>'Elenco comuni montagna'!A39</f>
        <v>Farini</v>
      </c>
      <c r="B39" s="86" t="str">
        <f>'Elenco comuni montagna'!B39</f>
        <v>PC</v>
      </c>
      <c r="C39" s="228">
        <f>'Elenco comuni montagna'!C39</f>
        <v>1049</v>
      </c>
      <c r="D39" s="228">
        <f>'Elenco comuni montagna'!D39</f>
        <v>3126</v>
      </c>
      <c r="E39" s="43">
        <f>'Elenco comuni montagna'!E39</f>
        <v>0.33557261676263594</v>
      </c>
    </row>
    <row r="40" spans="1:5" x14ac:dyDescent="0.25">
      <c r="A40" s="48" t="str">
        <f>'Elenco comuni montagna'!A40</f>
        <v>Ferriere</v>
      </c>
      <c r="B40" s="86" t="str">
        <f>'Elenco comuni montagna'!B40</f>
        <v>PC</v>
      </c>
      <c r="C40" s="228">
        <f>'Elenco comuni montagna'!C40</f>
        <v>1105</v>
      </c>
      <c r="D40" s="228">
        <f>'Elenco comuni montagna'!D40</f>
        <v>3486</v>
      </c>
      <c r="E40" s="43">
        <f>'Elenco comuni montagna'!E40</f>
        <v>0.31698221457257603</v>
      </c>
    </row>
    <row r="41" spans="1:5" x14ac:dyDescent="0.25">
      <c r="A41" s="48" t="str">
        <f>'Elenco comuni montagna'!A41</f>
        <v>Fiumalbo</v>
      </c>
      <c r="B41" s="86" t="str">
        <f>'Elenco comuni montagna'!B41</f>
        <v>MO</v>
      </c>
      <c r="C41" s="228">
        <f>'Elenco comuni montagna'!C41</f>
        <v>1195</v>
      </c>
      <c r="D41" s="228">
        <f>'Elenco comuni montagna'!D41</f>
        <v>3418</v>
      </c>
      <c r="E41" s="43">
        <f>'Elenco comuni montagna'!E41</f>
        <v>0.34961966062024574</v>
      </c>
    </row>
    <row r="42" spans="1:5" x14ac:dyDescent="0.25">
      <c r="A42" s="48" t="str">
        <f>'Elenco comuni montagna'!A42</f>
        <v>Fontanelice</v>
      </c>
      <c r="B42" s="86" t="str">
        <f>'Elenco comuni montagna'!B42</f>
        <v>BO</v>
      </c>
      <c r="C42" s="228">
        <f>'Elenco comuni montagna'!C42</f>
        <v>1914</v>
      </c>
      <c r="D42" s="228">
        <f>'Elenco comuni montagna'!D42</f>
        <v>2888</v>
      </c>
      <c r="E42" s="43">
        <f>'Elenco comuni montagna'!E42</f>
        <v>0.66274238227146809</v>
      </c>
    </row>
    <row r="43" spans="1:5" x14ac:dyDescent="0.25">
      <c r="A43" s="48" t="str">
        <f>'Elenco comuni montagna'!A43</f>
        <v>Fornovo di Taro</v>
      </c>
      <c r="B43" s="86" t="str">
        <f>'Elenco comuni montagna'!B43</f>
        <v>PR</v>
      </c>
      <c r="C43" s="228">
        <f>'Elenco comuni montagna'!C43</f>
        <v>6075</v>
      </c>
      <c r="D43" s="228">
        <f>'Elenco comuni montagna'!D43</f>
        <v>9830</v>
      </c>
      <c r="E43" s="43">
        <f>'Elenco comuni montagna'!E43</f>
        <v>0.61800610376398779</v>
      </c>
    </row>
    <row r="44" spans="1:5" x14ac:dyDescent="0.25">
      <c r="A44" s="48" t="str">
        <f>'Elenco comuni montagna'!A44</f>
        <v>Frassinoro</v>
      </c>
      <c r="B44" s="86" t="str">
        <f>'Elenco comuni montagna'!B44</f>
        <v>MO</v>
      </c>
      <c r="C44" s="228">
        <f>'Elenco comuni montagna'!C44</f>
        <v>1727</v>
      </c>
      <c r="D44" s="228">
        <f>'Elenco comuni montagna'!D44</f>
        <v>3834</v>
      </c>
      <c r="E44" s="43">
        <f>'Elenco comuni montagna'!E44</f>
        <v>0.45044340114762649</v>
      </c>
    </row>
    <row r="45" spans="1:5" x14ac:dyDescent="0.25">
      <c r="A45" s="48" t="str">
        <f>'Elenco comuni montagna'!A45</f>
        <v>Gaggio Montano</v>
      </c>
      <c r="B45" s="86" t="str">
        <f>'Elenco comuni montagna'!B45</f>
        <v>BO</v>
      </c>
      <c r="C45" s="228">
        <f>'Elenco comuni montagna'!C45</f>
        <v>4885</v>
      </c>
      <c r="D45" s="228">
        <f>'Elenco comuni montagna'!D45</f>
        <v>9893</v>
      </c>
      <c r="E45" s="43">
        <f>'Elenco comuni montagna'!E45</f>
        <v>0.49378348327099969</v>
      </c>
    </row>
    <row r="46" spans="1:5" x14ac:dyDescent="0.25">
      <c r="A46" s="48" t="str">
        <f>'Elenco comuni montagna'!A46</f>
        <v>Galeata</v>
      </c>
      <c r="B46" s="86" t="str">
        <f>'Elenco comuni montagna'!B46</f>
        <v>FC</v>
      </c>
      <c r="C46" s="228">
        <f>'Elenco comuni montagna'!C46</f>
        <v>2548</v>
      </c>
      <c r="D46" s="228">
        <f>'Elenco comuni montagna'!D46</f>
        <v>4043.8832228732463</v>
      </c>
      <c r="E46" s="43">
        <f>'Elenco comuni montagna'!E46</f>
        <v>0.63008743318497795</v>
      </c>
    </row>
    <row r="47" spans="1:5" x14ac:dyDescent="0.25">
      <c r="A47" s="48" t="str">
        <f>'Elenco comuni montagna'!A47</f>
        <v>Grizzana Morandi</v>
      </c>
      <c r="B47" s="86" t="str">
        <f>'Elenco comuni montagna'!B47</f>
        <v>BO</v>
      </c>
      <c r="C47" s="228">
        <f>'Elenco comuni montagna'!C47</f>
        <v>3926</v>
      </c>
      <c r="D47" s="228">
        <f>'Elenco comuni montagna'!D47</f>
        <v>6258</v>
      </c>
      <c r="E47" s="43">
        <f>'Elenco comuni montagna'!E47</f>
        <v>0.62735698306168108</v>
      </c>
    </row>
    <row r="48" spans="1:5" x14ac:dyDescent="0.25">
      <c r="A48" s="48" t="str">
        <f>'Elenco comuni montagna'!A48</f>
        <v>Gropparello</v>
      </c>
      <c r="B48" s="86" t="str">
        <f>'Elenco comuni montagna'!B48</f>
        <v>PC</v>
      </c>
      <c r="C48" s="228">
        <f>'Elenco comuni montagna'!C48</f>
        <v>2203</v>
      </c>
      <c r="D48" s="228">
        <f>'Elenco comuni montagna'!D48</f>
        <v>3936</v>
      </c>
      <c r="E48" s="43">
        <f>'Elenco comuni montagna'!E48</f>
        <v>0.55970528455284552</v>
      </c>
    </row>
    <row r="49" spans="1:5" x14ac:dyDescent="0.25">
      <c r="A49" s="48" t="str">
        <f>'Elenco comuni montagna'!A49</f>
        <v>Guiglia</v>
      </c>
      <c r="B49" s="86" t="str">
        <f>'Elenco comuni montagna'!B49</f>
        <v>MO</v>
      </c>
      <c r="C49" s="228">
        <f>'Elenco comuni montagna'!C49</f>
        <v>4235</v>
      </c>
      <c r="D49" s="228">
        <f>'Elenco comuni montagna'!D49</f>
        <v>6194</v>
      </c>
      <c r="E49" s="43">
        <f>'Elenco comuni montagna'!E49</f>
        <v>0.68372618663222473</v>
      </c>
    </row>
    <row r="50" spans="1:5" x14ac:dyDescent="0.25">
      <c r="A50" s="48" t="str">
        <f>'Elenco comuni montagna'!A50</f>
        <v>Lama Mocogno</v>
      </c>
      <c r="B50" s="86" t="str">
        <f>'Elenco comuni montagna'!B50</f>
        <v>MO</v>
      </c>
      <c r="C50" s="228">
        <f>'Elenco comuni montagna'!C50</f>
        <v>2652</v>
      </c>
      <c r="D50" s="228">
        <f>'Elenco comuni montagna'!D50</f>
        <v>5976</v>
      </c>
      <c r="E50" s="43">
        <f>'Elenco comuni montagna'!E50</f>
        <v>0.44377510040160645</v>
      </c>
    </row>
    <row r="51" spans="1:5" x14ac:dyDescent="0.25">
      <c r="A51" s="48" t="str">
        <f>'Elenco comuni montagna'!A51</f>
        <v>Langhirano</v>
      </c>
      <c r="B51" s="86" t="str">
        <f>'Elenco comuni montagna'!B51</f>
        <v>PR</v>
      </c>
      <c r="C51" s="228">
        <f>'Elenco comuni montagna'!C51</f>
        <v>10988</v>
      </c>
      <c r="D51" s="228">
        <f>'Elenco comuni montagna'!D51</f>
        <v>23370</v>
      </c>
      <c r="E51" s="43">
        <f>'Elenco comuni montagna'!E51</f>
        <v>0.47017543859649125</v>
      </c>
    </row>
    <row r="52" spans="1:5" x14ac:dyDescent="0.25">
      <c r="A52" s="48" t="str">
        <f>'Elenco comuni montagna'!A52</f>
        <v>Lesignano de' Bagni</v>
      </c>
      <c r="B52" s="86" t="str">
        <f>'Elenco comuni montagna'!B52</f>
        <v>PR</v>
      </c>
      <c r="C52" s="228">
        <f>'Elenco comuni montagna'!C52</f>
        <v>5128</v>
      </c>
      <c r="D52" s="228">
        <f>'Elenco comuni montagna'!D52</f>
        <v>10463</v>
      </c>
      <c r="E52" s="43">
        <f>'Elenco comuni montagna'!E52</f>
        <v>0.49010799961770046</v>
      </c>
    </row>
    <row r="53" spans="1:5" x14ac:dyDescent="0.25">
      <c r="A53" s="48" t="str">
        <f>'Elenco comuni montagna'!A53</f>
        <v>Lizzano in Belvedere</v>
      </c>
      <c r="B53" s="86" t="str">
        <f>'Elenco comuni montagna'!B53</f>
        <v>BO</v>
      </c>
      <c r="C53" s="228">
        <f>'Elenco comuni montagna'!C53</f>
        <v>2287</v>
      </c>
      <c r="D53" s="228">
        <f>'Elenco comuni montagna'!D53</f>
        <v>6803</v>
      </c>
      <c r="E53" s="43">
        <f>'Elenco comuni montagna'!E53</f>
        <v>0.33617521681611057</v>
      </c>
    </row>
    <row r="54" spans="1:5" x14ac:dyDescent="0.25">
      <c r="A54" s="48" t="str">
        <f>'Elenco comuni montagna'!A54</f>
        <v>Loiano</v>
      </c>
      <c r="B54" s="86" t="str">
        <f>'Elenco comuni montagna'!B54</f>
        <v>BO</v>
      </c>
      <c r="C54" s="228">
        <f>'Elenco comuni montagna'!C54</f>
        <v>4534</v>
      </c>
      <c r="D54" s="228">
        <f>'Elenco comuni montagna'!D54</f>
        <v>7507</v>
      </c>
      <c r="E54" s="43">
        <f>'Elenco comuni montagna'!E54</f>
        <v>0.60396962834687629</v>
      </c>
    </row>
    <row r="55" spans="1:5" x14ac:dyDescent="0.25">
      <c r="A55" s="48" t="str">
        <f>'Elenco comuni montagna'!A55</f>
        <v>Lugagnano Val d'Arda</v>
      </c>
      <c r="B55" s="86" t="str">
        <f>'Elenco comuni montagna'!B55</f>
        <v>PC</v>
      </c>
      <c r="C55" s="228">
        <f>'Elenco comuni montagna'!C55</f>
        <v>3966</v>
      </c>
      <c r="D55" s="228">
        <f>'Elenco comuni montagna'!D55</f>
        <v>6582</v>
      </c>
      <c r="E55" s="43">
        <f>'Elenco comuni montagna'!E55</f>
        <v>0.60255241567912488</v>
      </c>
    </row>
    <row r="56" spans="1:5" x14ac:dyDescent="0.25">
      <c r="A56" s="48" t="str">
        <f>'Elenco comuni montagna'!A56</f>
        <v>Maiolo</v>
      </c>
      <c r="B56" s="86" t="str">
        <f>'Elenco comuni montagna'!B56</f>
        <v>RN</v>
      </c>
      <c r="C56" s="228">
        <f>'Elenco comuni montagna'!C56</f>
        <v>798</v>
      </c>
      <c r="D56" s="228">
        <f>'Elenco comuni montagna'!D56</f>
        <v>997</v>
      </c>
      <c r="E56" s="43">
        <f>'Elenco comuni montagna'!E56</f>
        <v>0.80040120361083245</v>
      </c>
    </row>
    <row r="57" spans="1:5" x14ac:dyDescent="0.25">
      <c r="A57" s="48" t="str">
        <f>'Elenco comuni montagna'!A57</f>
        <v>Marano sul Panaro</v>
      </c>
      <c r="B57" s="86" t="str">
        <f>'Elenco comuni montagna'!B57</f>
        <v>MO</v>
      </c>
      <c r="C57" s="228">
        <f>'Elenco comuni montagna'!C57</f>
        <v>5289</v>
      </c>
      <c r="D57" s="228">
        <f>'Elenco comuni montagna'!D57</f>
        <v>8889</v>
      </c>
      <c r="E57" s="43">
        <f>'Elenco comuni montagna'!E57</f>
        <v>0.59500506243671958</v>
      </c>
    </row>
    <row r="58" spans="1:5" x14ac:dyDescent="0.25">
      <c r="A58" s="48" t="str">
        <f>'Elenco comuni montagna'!A58</f>
        <v>Marzabotto</v>
      </c>
      <c r="B58" s="86" t="str">
        <f>'Elenco comuni montagna'!B58</f>
        <v>BO</v>
      </c>
      <c r="C58" s="228">
        <f>'Elenco comuni montagna'!C58</f>
        <v>6962</v>
      </c>
      <c r="D58" s="228">
        <f>'Elenco comuni montagna'!D58</f>
        <v>10609</v>
      </c>
      <c r="E58" s="43">
        <f>'Elenco comuni montagna'!E58</f>
        <v>0.65623527193891984</v>
      </c>
    </row>
    <row r="59" spans="1:5" x14ac:dyDescent="0.25">
      <c r="A59" s="48" t="str">
        <f>'Elenco comuni montagna'!A59</f>
        <v>Medesano</v>
      </c>
      <c r="B59" s="86" t="str">
        <f>'Elenco comuni montagna'!B59</f>
        <v>PR</v>
      </c>
      <c r="C59" s="228">
        <f>'Elenco comuni montagna'!C59</f>
        <v>10826</v>
      </c>
      <c r="D59" s="228">
        <f>'Elenco comuni montagna'!D59</f>
        <v>16834</v>
      </c>
      <c r="E59" s="43">
        <f>'Elenco comuni montagna'!E59</f>
        <v>0.64310324343590353</v>
      </c>
    </row>
    <row r="60" spans="1:5" x14ac:dyDescent="0.25">
      <c r="A60" s="48" t="str">
        <f>'Elenco comuni montagna'!A60</f>
        <v>Mercato Saraceno</v>
      </c>
      <c r="B60" s="86" t="str">
        <f>'Elenco comuni montagna'!B60</f>
        <v>FC</v>
      </c>
      <c r="C60" s="228">
        <f>'Elenco comuni montagna'!C60</f>
        <v>6842</v>
      </c>
      <c r="D60" s="228">
        <f>'Elenco comuni montagna'!D60</f>
        <v>11683</v>
      </c>
      <c r="E60" s="43">
        <f>'Elenco comuni montagna'!E60</f>
        <v>0.58563725070615424</v>
      </c>
    </row>
    <row r="61" spans="1:5" x14ac:dyDescent="0.25">
      <c r="A61" s="48" t="str">
        <f>'Elenco comuni montagna'!A61</f>
        <v>Modigliana</v>
      </c>
      <c r="B61" s="86" t="str">
        <f>'Elenco comuni montagna'!B61</f>
        <v>FC</v>
      </c>
      <c r="C61" s="228">
        <f>'Elenco comuni montagna'!C61</f>
        <v>4323</v>
      </c>
      <c r="D61" s="228">
        <f>'Elenco comuni montagna'!D61</f>
        <v>6441.1028170804293</v>
      </c>
      <c r="E61" s="43">
        <f>'Elenco comuni montagna'!E61</f>
        <v>0.67115835948718705</v>
      </c>
    </row>
    <row r="62" spans="1:5" x14ac:dyDescent="0.25">
      <c r="A62" s="48" t="str">
        <f>'Elenco comuni montagna'!A62</f>
        <v>Monchio delle Corti</v>
      </c>
      <c r="B62" s="86" t="str">
        <f>'Elenco comuni montagna'!B62</f>
        <v>PR</v>
      </c>
      <c r="C62" s="228">
        <f>'Elenco comuni montagna'!C62</f>
        <v>827</v>
      </c>
      <c r="D62" s="228">
        <f>'Elenco comuni montagna'!D62</f>
        <v>2208</v>
      </c>
      <c r="E62" s="43">
        <f>'Elenco comuni montagna'!E62</f>
        <v>0.37454710144927539</v>
      </c>
    </row>
    <row r="63" spans="1:5" x14ac:dyDescent="0.25">
      <c r="A63" s="48" t="str">
        <f>'Elenco comuni montagna'!A63</f>
        <v>Monghidoro</v>
      </c>
      <c r="B63" s="86" t="str">
        <f>'Elenco comuni montagna'!B63</f>
        <v>BO</v>
      </c>
      <c r="C63" s="228">
        <f>'Elenco comuni montagna'!C63</f>
        <v>3917</v>
      </c>
      <c r="D63" s="228">
        <f>'Elenco comuni montagna'!D63</f>
        <v>8510</v>
      </c>
      <c r="E63" s="43">
        <f>'Elenco comuni montagna'!E63</f>
        <v>0.4602820211515864</v>
      </c>
    </row>
    <row r="64" spans="1:5" x14ac:dyDescent="0.25">
      <c r="A64" s="48" t="str">
        <f>'Elenco comuni montagna'!A64</f>
        <v>Monte San Pietro</v>
      </c>
      <c r="B64" s="86" t="str">
        <f>'Elenco comuni montagna'!B64</f>
        <v>BO</v>
      </c>
      <c r="C64" s="228">
        <f>'Elenco comuni montagna'!C64</f>
        <v>10856</v>
      </c>
      <c r="D64" s="228">
        <f>'Elenco comuni montagna'!D64</f>
        <v>14286</v>
      </c>
      <c r="E64" s="43">
        <f>'Elenco comuni montagna'!E64</f>
        <v>0.75990480190396192</v>
      </c>
    </row>
    <row r="65" spans="1:5" x14ac:dyDescent="0.25">
      <c r="A65" s="48" t="str">
        <f>'Elenco comuni montagna'!A65</f>
        <v>Montecopiolo</v>
      </c>
      <c r="B65" s="86" t="str">
        <f>'Elenco comuni montagna'!B65</f>
        <v>RN</v>
      </c>
      <c r="C65" s="228">
        <f>'Elenco comuni montagna'!C65</f>
        <v>1049</v>
      </c>
      <c r="D65" s="228">
        <f>'Elenco comuni montagna'!D65</f>
        <v>2554</v>
      </c>
      <c r="E65" s="43">
        <f>'Elenco comuni montagna'!E65</f>
        <v>0.41072826938136259</v>
      </c>
    </row>
    <row r="66" spans="1:5" x14ac:dyDescent="0.25">
      <c r="A66" s="48" t="str">
        <f>'Elenco comuni montagna'!A66</f>
        <v>Montecreto</v>
      </c>
      <c r="B66" s="86" t="str">
        <f>'Elenco comuni montagna'!B66</f>
        <v>MO</v>
      </c>
      <c r="C66" s="228">
        <f>'Elenco comuni montagna'!C66</f>
        <v>966</v>
      </c>
      <c r="D66" s="228">
        <f>'Elenco comuni montagna'!D66</f>
        <v>2860</v>
      </c>
      <c r="E66" s="43">
        <f>'Elenco comuni montagna'!E66</f>
        <v>0.33776223776223774</v>
      </c>
    </row>
    <row r="67" spans="1:5" x14ac:dyDescent="0.25">
      <c r="A67" s="48" t="str">
        <f>'Elenco comuni montagna'!A67</f>
        <v>Montefiorino</v>
      </c>
      <c r="B67" s="86" t="str">
        <f>'Elenco comuni montagna'!B67</f>
        <v>MO</v>
      </c>
      <c r="C67" s="228">
        <f>'Elenco comuni montagna'!C67</f>
        <v>2131</v>
      </c>
      <c r="D67" s="228">
        <f>'Elenco comuni montagna'!D67</f>
        <v>3656</v>
      </c>
      <c r="E67" s="43">
        <f>'Elenco comuni montagna'!E67</f>
        <v>0.58287746170678334</v>
      </c>
    </row>
    <row r="68" spans="1:5" x14ac:dyDescent="0.25">
      <c r="A68" s="48" t="str">
        <f>'Elenco comuni montagna'!A68</f>
        <v>Monterenzio</v>
      </c>
      <c r="B68" s="86" t="str">
        <f>'Elenco comuni montagna'!B68</f>
        <v>BO</v>
      </c>
      <c r="C68" s="228">
        <f>'Elenco comuni montagna'!C68</f>
        <v>6173</v>
      </c>
      <c r="D68" s="228">
        <f>'Elenco comuni montagna'!D68</f>
        <v>10689</v>
      </c>
      <c r="E68" s="43">
        <f>'Elenco comuni montagna'!E68</f>
        <v>0.57750958929740859</v>
      </c>
    </row>
    <row r="69" spans="1:5" x14ac:dyDescent="0.25">
      <c r="A69" s="48" t="str">
        <f>'Elenco comuni montagna'!A69</f>
        <v>Montese</v>
      </c>
      <c r="B69" s="86" t="str">
        <f>'Elenco comuni montagna'!B69</f>
        <v>MO</v>
      </c>
      <c r="C69" s="228">
        <f>'Elenco comuni montagna'!C69</f>
        <v>3393</v>
      </c>
      <c r="D69" s="228">
        <f>'Elenco comuni montagna'!D69</f>
        <v>7134</v>
      </c>
      <c r="E69" s="43">
        <f>'Elenco comuni montagna'!E69</f>
        <v>0.47560975609756095</v>
      </c>
    </row>
    <row r="70" spans="1:5" x14ac:dyDescent="0.25">
      <c r="A70" s="48" t="str">
        <f>'Elenco comuni montagna'!A70</f>
        <v>Monzuno</v>
      </c>
      <c r="B70" s="86" t="str">
        <f>'Elenco comuni montagna'!B70</f>
        <v>BO</v>
      </c>
      <c r="C70" s="228">
        <f>'Elenco comuni montagna'!C70</f>
        <v>6426</v>
      </c>
      <c r="D70" s="228">
        <f>'Elenco comuni montagna'!D70</f>
        <v>10602</v>
      </c>
      <c r="E70" s="43">
        <f>'Elenco comuni montagna'!E70</f>
        <v>0.60611205432937176</v>
      </c>
    </row>
    <row r="71" spans="1:5" x14ac:dyDescent="0.25">
      <c r="A71" s="48" t="str">
        <f>'Elenco comuni montagna'!A71</f>
        <v>Morfasso</v>
      </c>
      <c r="B71" s="86" t="str">
        <f>'Elenco comuni montagna'!B71</f>
        <v>PC</v>
      </c>
      <c r="C71" s="228">
        <f>'Elenco comuni montagna'!C71</f>
        <v>849</v>
      </c>
      <c r="D71" s="228">
        <f>'Elenco comuni montagna'!D71</f>
        <v>1983</v>
      </c>
      <c r="E71" s="43">
        <f>'Elenco comuni montagna'!E71</f>
        <v>0.42813918305597581</v>
      </c>
    </row>
    <row r="72" spans="1:5" x14ac:dyDescent="0.25">
      <c r="A72" s="48" t="str">
        <f>'Elenco comuni montagna'!A72</f>
        <v>Neviano degli Arduini</v>
      </c>
      <c r="B72" s="86" t="str">
        <f>'Elenco comuni montagna'!B72</f>
        <v>PR</v>
      </c>
      <c r="C72" s="228">
        <f>'Elenco comuni montagna'!C72</f>
        <v>3479</v>
      </c>
      <c r="D72" s="228">
        <f>'Elenco comuni montagna'!D72</f>
        <v>7263</v>
      </c>
      <c r="E72" s="43">
        <f>'Elenco comuni montagna'!E72</f>
        <v>0.47900316673550875</v>
      </c>
    </row>
    <row r="73" spans="1:5" x14ac:dyDescent="0.25">
      <c r="A73" s="48" t="str">
        <f>'Elenco comuni montagna'!A73</f>
        <v>Novafeltria</v>
      </c>
      <c r="B73" s="86" t="str">
        <f>'Elenco comuni montagna'!B73</f>
        <v>RN</v>
      </c>
      <c r="C73" s="228">
        <f>'Elenco comuni montagna'!C73</f>
        <v>7016</v>
      </c>
      <c r="D73" s="228">
        <f>'Elenco comuni montagna'!D73</f>
        <v>11026</v>
      </c>
      <c r="E73" s="43">
        <f>'Elenco comuni montagna'!E73</f>
        <v>0.63631416651550876</v>
      </c>
    </row>
    <row r="74" spans="1:5" x14ac:dyDescent="0.25">
      <c r="A74" s="48" t="str">
        <f>'Elenco comuni montagna'!A74</f>
        <v>Ottone</v>
      </c>
      <c r="B74" s="86" t="str">
        <f>'Elenco comuni montagna'!B74</f>
        <v>PC</v>
      </c>
      <c r="C74" s="228">
        <f>'Elenco comuni montagna'!C74</f>
        <v>398</v>
      </c>
      <c r="D74" s="228">
        <f>'Elenco comuni montagna'!D74</f>
        <v>1666</v>
      </c>
      <c r="E74" s="43">
        <f>'Elenco comuni montagna'!E74</f>
        <v>0.23889555822328931</v>
      </c>
    </row>
    <row r="75" spans="1:5" x14ac:dyDescent="0.25">
      <c r="A75" s="48" t="str">
        <f>'Elenco comuni montagna'!A75</f>
        <v>Palagano</v>
      </c>
      <c r="B75" s="86" t="str">
        <f>'Elenco comuni montagna'!B75</f>
        <v>MO</v>
      </c>
      <c r="C75" s="228">
        <f>'Elenco comuni montagna'!C75</f>
        <v>2048</v>
      </c>
      <c r="D75" s="228">
        <f>'Elenco comuni montagna'!D75</f>
        <v>3535</v>
      </c>
      <c r="E75" s="43">
        <f>'Elenco comuni montagna'!E75</f>
        <v>0.57934936350777932</v>
      </c>
    </row>
    <row r="76" spans="1:5" x14ac:dyDescent="0.25">
      <c r="A76" s="48" t="str">
        <f>'Elenco comuni montagna'!A76</f>
        <v>Palanzano</v>
      </c>
      <c r="B76" s="86" t="str">
        <f>'Elenco comuni montagna'!B76</f>
        <v>PR</v>
      </c>
      <c r="C76" s="228">
        <f>'Elenco comuni montagna'!C76</f>
        <v>1008</v>
      </c>
      <c r="D76" s="228">
        <f>'Elenco comuni montagna'!D76</f>
        <v>2430</v>
      </c>
      <c r="E76" s="43">
        <f>'Elenco comuni montagna'!E76</f>
        <v>0.4148148148148148</v>
      </c>
    </row>
    <row r="77" spans="1:5" x14ac:dyDescent="0.25">
      <c r="A77" s="48" t="str">
        <f>'Elenco comuni montagna'!A77</f>
        <v>Pavullo nel Frignano</v>
      </c>
      <c r="B77" s="86" t="str">
        <f>'Elenco comuni montagna'!B77</f>
        <v>MO</v>
      </c>
      <c r="C77" s="228">
        <f>'Elenco comuni montagna'!C77</f>
        <v>18443</v>
      </c>
      <c r="D77" s="228">
        <f>'Elenco comuni montagna'!D77</f>
        <v>33526</v>
      </c>
      <c r="E77" s="43">
        <f>'Elenco comuni montagna'!E77</f>
        <v>0.55011036210702147</v>
      </c>
    </row>
    <row r="78" spans="1:5" x14ac:dyDescent="0.25">
      <c r="A78" s="48" t="str">
        <f>'Elenco comuni montagna'!A78</f>
        <v>Pellegrino Parmense</v>
      </c>
      <c r="B78" s="86" t="str">
        <f>'Elenco comuni montagna'!B78</f>
        <v>PR</v>
      </c>
      <c r="C78" s="228">
        <f>'Elenco comuni montagna'!C78</f>
        <v>962</v>
      </c>
      <c r="D78" s="228">
        <f>'Elenco comuni montagna'!D78</f>
        <v>1756</v>
      </c>
      <c r="E78" s="43">
        <f>'Elenco comuni montagna'!E78</f>
        <v>0.54783599088838264</v>
      </c>
    </row>
    <row r="79" spans="1:5" x14ac:dyDescent="0.25">
      <c r="A79" s="48" t="str">
        <f>'Elenco comuni montagna'!A79</f>
        <v>Pennabilli</v>
      </c>
      <c r="B79" s="86" t="str">
        <f>'Elenco comuni montagna'!B79</f>
        <v>RN</v>
      </c>
      <c r="C79" s="228">
        <f>'Elenco comuni montagna'!C79</f>
        <v>2702</v>
      </c>
      <c r="D79" s="228">
        <f>'Elenco comuni montagna'!D79</f>
        <v>4253</v>
      </c>
      <c r="E79" s="43">
        <f>'Elenco comuni montagna'!E79</f>
        <v>0.63531624735480841</v>
      </c>
    </row>
    <row r="80" spans="1:5" x14ac:dyDescent="0.25">
      <c r="A80" s="48" t="str">
        <f>'Elenco comuni montagna'!A80</f>
        <v>Pianello Val Tidone</v>
      </c>
      <c r="B80" s="86" t="str">
        <f>'Elenco comuni montagna'!B80</f>
        <v>PC</v>
      </c>
      <c r="C80" s="228">
        <f>'Elenco comuni montagna'!C80</f>
        <v>2174</v>
      </c>
      <c r="D80" s="228">
        <f>'Elenco comuni montagna'!D80</f>
        <v>5102</v>
      </c>
      <c r="E80" s="43">
        <f>'Elenco comuni montagna'!E80</f>
        <v>0.4261074088592709</v>
      </c>
    </row>
    <row r="81" spans="1:5" x14ac:dyDescent="0.25">
      <c r="A81" s="48" t="str">
        <f>'Elenco comuni montagna'!A81</f>
        <v>Pianoro</v>
      </c>
      <c r="B81" s="86" t="str">
        <f>'Elenco comuni montagna'!B81</f>
        <v>BO</v>
      </c>
      <c r="C81" s="228">
        <f>'Elenco comuni montagna'!C81</f>
        <v>17968</v>
      </c>
      <c r="D81" s="228">
        <f>'Elenco comuni montagna'!D81</f>
        <v>30575</v>
      </c>
      <c r="E81" s="43">
        <f>'Elenco comuni montagna'!E81</f>
        <v>0.5876696647587899</v>
      </c>
    </row>
    <row r="82" spans="1:5" x14ac:dyDescent="0.25">
      <c r="A82" s="48" t="str">
        <f>'Elenco comuni montagna'!A82</f>
        <v>Pievepelago</v>
      </c>
      <c r="B82" s="86" t="str">
        <f>'Elenco comuni montagna'!B82</f>
        <v>MO</v>
      </c>
      <c r="C82" s="228">
        <f>'Elenco comuni montagna'!C82</f>
        <v>2221</v>
      </c>
      <c r="D82" s="228">
        <f>'Elenco comuni montagna'!D82</f>
        <v>5877</v>
      </c>
      <c r="E82" s="43">
        <f>'Elenco comuni montagna'!E82</f>
        <v>0.37791390165050198</v>
      </c>
    </row>
    <row r="83" spans="1:5" x14ac:dyDescent="0.25">
      <c r="A83" s="48" t="str">
        <f>'Elenco comuni montagna'!A83</f>
        <v>Piozzano</v>
      </c>
      <c r="B83" s="86" t="str">
        <f>'Elenco comuni montagna'!B83</f>
        <v>PC</v>
      </c>
      <c r="C83" s="228">
        <f>'Elenco comuni montagna'!C83</f>
        <v>573</v>
      </c>
      <c r="D83" s="228">
        <f>'Elenco comuni montagna'!D83</f>
        <v>1423</v>
      </c>
      <c r="E83" s="43">
        <f>'Elenco comuni montagna'!E83</f>
        <v>0.40267041461700631</v>
      </c>
    </row>
    <row r="84" spans="1:5" x14ac:dyDescent="0.25">
      <c r="A84" s="48" t="str">
        <f>'Elenco comuni montagna'!A84</f>
        <v>Polinago</v>
      </c>
      <c r="B84" s="86" t="str">
        <f>'Elenco comuni montagna'!B84</f>
        <v>MO</v>
      </c>
      <c r="C84" s="228">
        <f>'Elenco comuni montagna'!C84</f>
        <v>1576</v>
      </c>
      <c r="D84" s="228">
        <f>'Elenco comuni montagna'!D84</f>
        <v>3023</v>
      </c>
      <c r="E84" s="43">
        <f>'Elenco comuni montagna'!E84</f>
        <v>0.5213364207740655</v>
      </c>
    </row>
    <row r="85" spans="1:5" x14ac:dyDescent="0.25">
      <c r="A85" s="48" t="str">
        <f>'Elenco comuni montagna'!A85</f>
        <v>Ponte dell'Olio</v>
      </c>
      <c r="B85" s="86" t="str">
        <f>'Elenco comuni montagna'!B85</f>
        <v>PC</v>
      </c>
      <c r="C85" s="228">
        <f>'Elenco comuni montagna'!C85</f>
        <v>4671</v>
      </c>
      <c r="D85" s="228">
        <f>'Elenco comuni montagna'!D85</f>
        <v>8386</v>
      </c>
      <c r="E85" s="43">
        <f>'Elenco comuni montagna'!E85</f>
        <v>0.55699976150727404</v>
      </c>
    </row>
    <row r="86" spans="1:5" x14ac:dyDescent="0.25">
      <c r="A86" s="48" t="str">
        <f>'Elenco comuni montagna'!A86</f>
        <v>Portico e San Benedetto</v>
      </c>
      <c r="B86" s="86" t="str">
        <f>'Elenco comuni montagna'!B86</f>
        <v>FC</v>
      </c>
      <c r="C86" s="228">
        <f>'Elenco comuni montagna'!C86</f>
        <v>741</v>
      </c>
      <c r="D86" s="228">
        <f>'Elenco comuni montagna'!D86</f>
        <v>1516.9297518921653</v>
      </c>
      <c r="E86" s="43">
        <f>'Elenco comuni montagna'!E86</f>
        <v>0.48848669430848884</v>
      </c>
    </row>
    <row r="87" spans="1:5" x14ac:dyDescent="0.25">
      <c r="A87" s="48" t="str">
        <f>'Elenco comuni montagna'!A87</f>
        <v>Predappio</v>
      </c>
      <c r="B87" s="86" t="str">
        <f>'Elenco comuni montagna'!B87</f>
        <v>FC</v>
      </c>
      <c r="C87" s="228">
        <f>'Elenco comuni montagna'!C87</f>
        <v>6367</v>
      </c>
      <c r="D87" s="228">
        <f>'Elenco comuni montagna'!D87</f>
        <v>10526.872077277027</v>
      </c>
      <c r="E87" s="43">
        <f>'Elenco comuni montagna'!E87</f>
        <v>0.60483303618209672</v>
      </c>
    </row>
    <row r="88" spans="1:5" x14ac:dyDescent="0.25">
      <c r="A88" s="48" t="str">
        <f>'Elenco comuni montagna'!A88</f>
        <v>Premilcuore</v>
      </c>
      <c r="B88" s="86" t="str">
        <f>'Elenco comuni montagna'!B88</f>
        <v>FC</v>
      </c>
      <c r="C88" s="228">
        <f>'Elenco comuni montagna'!C88</f>
        <v>683</v>
      </c>
      <c r="D88" s="228">
        <f>'Elenco comuni montagna'!D88</f>
        <v>1759</v>
      </c>
      <c r="E88" s="43">
        <f>'Elenco comuni montagna'!E88</f>
        <v>0.38828880045480385</v>
      </c>
    </row>
    <row r="89" spans="1:5" x14ac:dyDescent="0.25">
      <c r="A89" s="48" t="str">
        <f>'Elenco comuni montagna'!A89</f>
        <v>Prignano sulla Secchia</v>
      </c>
      <c r="B89" s="86" t="str">
        <f>'Elenco comuni montagna'!B89</f>
        <v>MO</v>
      </c>
      <c r="C89" s="228">
        <f>'Elenco comuni montagna'!C89</f>
        <v>3837</v>
      </c>
      <c r="D89" s="228">
        <f>'Elenco comuni montagna'!D89</f>
        <v>5816</v>
      </c>
      <c r="E89" s="43">
        <f>'Elenco comuni montagna'!E89</f>
        <v>0.65973177441540576</v>
      </c>
    </row>
    <row r="90" spans="1:5" x14ac:dyDescent="0.25">
      <c r="A90" s="48" t="str">
        <f>'Elenco comuni montagna'!A90</f>
        <v>Riolo Terme</v>
      </c>
      <c r="B90" s="86" t="str">
        <f>'Elenco comuni montagna'!B90</f>
        <v>RA</v>
      </c>
      <c r="C90" s="228">
        <f>'Elenco comuni montagna'!C90</f>
        <v>5802</v>
      </c>
      <c r="D90" s="228">
        <f>'Elenco comuni montagna'!D90</f>
        <v>9377</v>
      </c>
      <c r="E90" s="43">
        <f>'Elenco comuni montagna'!E90</f>
        <v>0.61874800042657563</v>
      </c>
    </row>
    <row r="91" spans="1:5" x14ac:dyDescent="0.25">
      <c r="A91" s="48" t="str">
        <f>'Elenco comuni montagna'!A91</f>
        <v>Riolunato</v>
      </c>
      <c r="B91" s="86" t="str">
        <f>'Elenco comuni montagna'!B91</f>
        <v>MO</v>
      </c>
      <c r="C91" s="228">
        <f>'Elenco comuni montagna'!C91</f>
        <v>646</v>
      </c>
      <c r="D91" s="228">
        <f>'Elenco comuni montagna'!D91</f>
        <v>1863</v>
      </c>
      <c r="E91" s="43">
        <f>'Elenco comuni montagna'!E91</f>
        <v>0.34675254965110036</v>
      </c>
    </row>
    <row r="92" spans="1:5" x14ac:dyDescent="0.25">
      <c r="A92" s="48" t="str">
        <f>'Elenco comuni montagna'!A92</f>
        <v>Rivergaro</v>
      </c>
      <c r="B92" s="86" t="str">
        <f>'Elenco comuni montagna'!B92</f>
        <v>PC</v>
      </c>
      <c r="C92" s="228">
        <f>'Elenco comuni montagna'!C92</f>
        <v>7197</v>
      </c>
      <c r="D92" s="228">
        <f>'Elenco comuni montagna'!D92</f>
        <v>16382</v>
      </c>
      <c r="E92" s="43">
        <f>'Elenco comuni montagna'!E92</f>
        <v>0.43932364790623857</v>
      </c>
    </row>
    <row r="93" spans="1:5" x14ac:dyDescent="0.25">
      <c r="A93" s="48" t="str">
        <f>'Elenco comuni montagna'!A93</f>
        <v>Rocca San Casciano</v>
      </c>
      <c r="B93" s="86" t="str">
        <f>'Elenco comuni montagna'!B93</f>
        <v>FC</v>
      </c>
      <c r="C93" s="228">
        <f>'Elenco comuni montagna'!C93</f>
        <v>1798</v>
      </c>
      <c r="D93" s="228">
        <f>'Elenco comuni montagna'!D93</f>
        <v>3761.146751496542</v>
      </c>
      <c r="E93" s="43">
        <f>'Elenco comuni montagna'!E93</f>
        <v>0.47804569159248694</v>
      </c>
    </row>
    <row r="94" spans="1:5" x14ac:dyDescent="0.25">
      <c r="A94" s="48" t="str">
        <f>'Elenco comuni montagna'!A94</f>
        <v>Salsomaggiore Terme</v>
      </c>
      <c r="B94" s="86" t="str">
        <f>'Elenco comuni montagna'!B94</f>
        <v>PR</v>
      </c>
      <c r="C94" s="228">
        <f>'Elenco comuni montagna'!C94</f>
        <v>20686</v>
      </c>
      <c r="D94" s="228">
        <f>'Elenco comuni montagna'!D94</f>
        <v>37084</v>
      </c>
      <c r="E94" s="43">
        <f>'Elenco comuni montagna'!E94</f>
        <v>0.55781469097184766</v>
      </c>
    </row>
    <row r="95" spans="1:5" ht="30" x14ac:dyDescent="0.25">
      <c r="A95" s="48" t="str">
        <f>'Elenco comuni montagna'!A95</f>
        <v>San Benedetto Val di Sambro</v>
      </c>
      <c r="B95" s="86" t="str">
        <f>'Elenco comuni montagna'!B95</f>
        <v>BO</v>
      </c>
      <c r="C95" s="228">
        <f>'Elenco comuni montagna'!C95</f>
        <v>4254</v>
      </c>
      <c r="D95" s="228">
        <f>'Elenco comuni montagna'!D95</f>
        <v>8578</v>
      </c>
      <c r="E95" s="43">
        <f>'Elenco comuni montagna'!E95</f>
        <v>0.49591979482396831</v>
      </c>
    </row>
    <row r="96" spans="1:5" x14ac:dyDescent="0.25">
      <c r="A96" s="48" t="str">
        <f>'Elenco comuni montagna'!A96</f>
        <v>San Leo</v>
      </c>
      <c r="B96" s="86" t="str">
        <f>'Elenco comuni montagna'!B96</f>
        <v>RN</v>
      </c>
      <c r="C96" s="228">
        <f>'Elenco comuni montagna'!C96</f>
        <v>2863</v>
      </c>
      <c r="D96" s="228">
        <f>'Elenco comuni montagna'!D96</f>
        <v>5467</v>
      </c>
      <c r="E96" s="43">
        <f>'Elenco comuni montagna'!E96</f>
        <v>0.52368758002560822</v>
      </c>
    </row>
    <row r="97" spans="1:5" x14ac:dyDescent="0.25">
      <c r="A97" s="48" t="str">
        <f>'Elenco comuni montagna'!A97</f>
        <v>San Polo d'Enza</v>
      </c>
      <c r="B97" s="86" t="str">
        <f>'Elenco comuni montagna'!B97</f>
        <v>RE</v>
      </c>
      <c r="C97" s="228">
        <f>'Elenco comuni montagna'!C97</f>
        <v>6139</v>
      </c>
      <c r="D97" s="228">
        <f>'Elenco comuni montagna'!D97</f>
        <v>17205</v>
      </c>
      <c r="E97" s="43">
        <f>'Elenco comuni montagna'!E97</f>
        <v>0.35681487939552453</v>
      </c>
    </row>
    <row r="98" spans="1:5" x14ac:dyDescent="0.25">
      <c r="A98" s="48" t="str">
        <f>'Elenco comuni montagna'!A98</f>
        <v>Santa Sofia</v>
      </c>
      <c r="B98" s="86" t="str">
        <f>'Elenco comuni montagna'!B98</f>
        <v>FC</v>
      </c>
      <c r="C98" s="228">
        <f>'Elenco comuni montagna'!C98</f>
        <v>4013</v>
      </c>
      <c r="D98" s="228">
        <f>'Elenco comuni montagna'!D98</f>
        <v>7420</v>
      </c>
      <c r="E98" s="43">
        <f>'Elenco comuni montagna'!E98</f>
        <v>0.54083557951482475</v>
      </c>
    </row>
    <row r="99" spans="1:5" x14ac:dyDescent="0.25">
      <c r="A99" s="48" t="str">
        <f>'Elenco comuni montagna'!A99</f>
        <v>Sant'Agata Feltria</v>
      </c>
      <c r="B99" s="86" t="str">
        <f>'Elenco comuni montagna'!B99</f>
        <v>RN</v>
      </c>
      <c r="C99" s="228">
        <f>'Elenco comuni montagna'!C99</f>
        <v>1973</v>
      </c>
      <c r="D99" s="228">
        <f>'Elenco comuni montagna'!D99</f>
        <v>4136</v>
      </c>
      <c r="E99" s="43">
        <f>'Elenco comuni montagna'!E99</f>
        <v>0.4770309477756286</v>
      </c>
    </row>
    <row r="100" spans="1:5" x14ac:dyDescent="0.25">
      <c r="A100" s="48" t="str">
        <f>'Elenco comuni montagna'!A100</f>
        <v>Sarsina</v>
      </c>
      <c r="B100" s="86" t="str">
        <f>'Elenco comuni montagna'!B100</f>
        <v>FC</v>
      </c>
      <c r="C100" s="228">
        <f>'Elenco comuni montagna'!C100</f>
        <v>3326</v>
      </c>
      <c r="D100" s="228">
        <f>'Elenco comuni montagna'!D100</f>
        <v>5137</v>
      </c>
      <c r="E100" s="43">
        <f>'Elenco comuni montagna'!E100</f>
        <v>0.64745960677438197</v>
      </c>
    </row>
    <row r="101" spans="1:5" x14ac:dyDescent="0.25">
      <c r="A101" s="48" t="str">
        <f>'Elenco comuni montagna'!A101</f>
        <v>Sasso Marconi</v>
      </c>
      <c r="B101" s="86" t="str">
        <f>'Elenco comuni montagna'!B101</f>
        <v>BO</v>
      </c>
      <c r="C101" s="228">
        <f>'Elenco comuni montagna'!C101</f>
        <v>14977</v>
      </c>
      <c r="D101" s="228">
        <f>'Elenco comuni montagna'!D101</f>
        <v>22820</v>
      </c>
      <c r="E101" s="43">
        <f>'Elenco comuni montagna'!E101</f>
        <v>0.65631025416301492</v>
      </c>
    </row>
    <row r="102" spans="1:5" x14ac:dyDescent="0.25">
      <c r="A102" s="48" t="str">
        <f>'Elenco comuni montagna'!A102</f>
        <v>Sassofeltrio</v>
      </c>
      <c r="B102" s="86" t="str">
        <f>'Elenco comuni montagna'!B102</f>
        <v>RN</v>
      </c>
      <c r="C102" s="228">
        <f>'Elenco comuni montagna'!C102</f>
        <v>1401</v>
      </c>
      <c r="D102" s="228">
        <f>'Elenco comuni montagna'!D102</f>
        <v>1973</v>
      </c>
      <c r="E102" s="43">
        <f>'Elenco comuni montagna'!E102</f>
        <v>0.7100861632032438</v>
      </c>
    </row>
    <row r="103" spans="1:5" x14ac:dyDescent="0.25">
      <c r="A103" s="48" t="str">
        <f>'Elenco comuni montagna'!A103</f>
        <v>Serramazzoni</v>
      </c>
      <c r="B103" s="86" t="str">
        <f>'Elenco comuni montagna'!B103</f>
        <v>MO</v>
      </c>
      <c r="C103" s="228">
        <f>'Elenco comuni montagna'!C103</f>
        <v>8917</v>
      </c>
      <c r="D103" s="228">
        <f>'Elenco comuni montagna'!D103</f>
        <v>16068</v>
      </c>
      <c r="E103" s="43">
        <f>'Elenco comuni montagna'!E103</f>
        <v>0.55495394573064472</v>
      </c>
    </row>
    <row r="104" spans="1:5" x14ac:dyDescent="0.25">
      <c r="A104" s="48" t="str">
        <f>'Elenco comuni montagna'!A104</f>
        <v>Sestola</v>
      </c>
      <c r="B104" s="86" t="str">
        <f>'Elenco comuni montagna'!B104</f>
        <v>MO</v>
      </c>
      <c r="C104" s="228">
        <f>'Elenco comuni montagna'!C104</f>
        <v>2454</v>
      </c>
      <c r="D104" s="228">
        <f>'Elenco comuni montagna'!D104</f>
        <v>7249</v>
      </c>
      <c r="E104" s="43">
        <f>'Elenco comuni montagna'!E104</f>
        <v>0.33852945233825354</v>
      </c>
    </row>
    <row r="105" spans="1:5" x14ac:dyDescent="0.25">
      <c r="A105" s="48" t="str">
        <f>'Elenco comuni montagna'!A105</f>
        <v>Sogliano al Rubicone</v>
      </c>
      <c r="B105" s="86" t="str">
        <f>'Elenco comuni montagna'!B105</f>
        <v>FC</v>
      </c>
      <c r="C105" s="228">
        <f>'Elenco comuni montagna'!C105</f>
        <v>3137</v>
      </c>
      <c r="D105" s="228">
        <f>'Elenco comuni montagna'!D105</f>
        <v>5008</v>
      </c>
      <c r="E105" s="43">
        <f>'Elenco comuni montagna'!E105</f>
        <v>0.62639776357827481</v>
      </c>
    </row>
    <row r="106" spans="1:5" x14ac:dyDescent="0.25">
      <c r="A106" s="48" t="str">
        <f>'Elenco comuni montagna'!A106</f>
        <v>Solignano</v>
      </c>
      <c r="B106" s="86" t="str">
        <f>'Elenco comuni montagna'!B106</f>
        <v>PR</v>
      </c>
      <c r="C106" s="228">
        <f>'Elenco comuni montagna'!C106</f>
        <v>1671</v>
      </c>
      <c r="D106" s="228">
        <f>'Elenco comuni montagna'!D106</f>
        <v>2940</v>
      </c>
      <c r="E106" s="43">
        <f>'Elenco comuni montagna'!E106</f>
        <v>0.56836734693877555</v>
      </c>
    </row>
    <row r="107" spans="1:5" x14ac:dyDescent="0.25">
      <c r="A107" s="48" t="str">
        <f>'Elenco comuni montagna'!A107</f>
        <v>Talamello</v>
      </c>
      <c r="B107" s="86" t="str">
        <f>'Elenco comuni montagna'!B107</f>
        <v>RN</v>
      </c>
      <c r="C107" s="228">
        <f>'Elenco comuni montagna'!C107</f>
        <v>1077</v>
      </c>
      <c r="D107" s="228">
        <f>'Elenco comuni montagna'!D107</f>
        <v>2760</v>
      </c>
      <c r="E107" s="43">
        <f>'Elenco comuni montagna'!E107</f>
        <v>0.39021739130434785</v>
      </c>
    </row>
    <row r="108" spans="1:5" x14ac:dyDescent="0.25">
      <c r="A108" s="48" t="str">
        <f>'Elenco comuni montagna'!A108</f>
        <v>Terenzo</v>
      </c>
      <c r="B108" s="86" t="str">
        <f>'Elenco comuni montagna'!B108</f>
        <v>PR</v>
      </c>
      <c r="C108" s="228">
        <f>'Elenco comuni montagna'!C108</f>
        <v>1158</v>
      </c>
      <c r="D108" s="228">
        <f>'Elenco comuni montagna'!D108</f>
        <v>1968</v>
      </c>
      <c r="E108" s="43">
        <f>'Elenco comuni montagna'!E108</f>
        <v>0.58841463414634143</v>
      </c>
    </row>
    <row r="109" spans="1:5" x14ac:dyDescent="0.25">
      <c r="A109" s="48" t="str">
        <f>'Elenco comuni montagna'!A109</f>
        <v>Tizzano Val Parma</v>
      </c>
      <c r="B109" s="86" t="str">
        <f>'Elenco comuni montagna'!B109</f>
        <v>PR</v>
      </c>
      <c r="C109" s="228">
        <f>'Elenco comuni montagna'!C109</f>
        <v>2201</v>
      </c>
      <c r="D109" s="228">
        <f>'Elenco comuni montagna'!D109</f>
        <v>5906</v>
      </c>
      <c r="E109" s="43">
        <f>'Elenco comuni montagna'!E109</f>
        <v>0.37267185912631223</v>
      </c>
    </row>
    <row r="110" spans="1:5" x14ac:dyDescent="0.25">
      <c r="A110" s="48" t="str">
        <f>'Elenco comuni montagna'!A110</f>
        <v>Toano</v>
      </c>
      <c r="B110" s="86" t="str">
        <f>'Elenco comuni montagna'!B110</f>
        <v>RE</v>
      </c>
      <c r="C110" s="228">
        <f>'Elenco comuni montagna'!C110</f>
        <v>4165</v>
      </c>
      <c r="D110" s="228">
        <f>'Elenco comuni montagna'!D110</f>
        <v>8966</v>
      </c>
      <c r="E110" s="43">
        <f>'Elenco comuni montagna'!E110</f>
        <v>0.46453267900959178</v>
      </c>
    </row>
    <row r="111" spans="1:5" x14ac:dyDescent="0.25">
      <c r="A111" s="48" t="str">
        <f>'Elenco comuni montagna'!A111</f>
        <v>Tornolo</v>
      </c>
      <c r="B111" s="86" t="str">
        <f>'Elenco comuni montagna'!B111</f>
        <v>PR</v>
      </c>
      <c r="C111" s="228">
        <f>'Elenco comuni montagna'!C111</f>
        <v>870</v>
      </c>
      <c r="D111" s="228">
        <f>'Elenco comuni montagna'!D111</f>
        <v>1688</v>
      </c>
      <c r="E111" s="43">
        <f>'Elenco comuni montagna'!E111</f>
        <v>0.5154028436018957</v>
      </c>
    </row>
    <row r="112" spans="1:5" x14ac:dyDescent="0.25">
      <c r="A112" s="48" t="str">
        <f>'Elenco comuni montagna'!A112</f>
        <v>Traversetolo</v>
      </c>
      <c r="B112" s="86" t="str">
        <f>'Elenco comuni montagna'!B112</f>
        <v>PR</v>
      </c>
      <c r="C112" s="228">
        <f>'Elenco comuni montagna'!C112</f>
        <v>9677</v>
      </c>
      <c r="D112" s="228">
        <f>'Elenco comuni montagna'!D112</f>
        <v>19199</v>
      </c>
      <c r="E112" s="43">
        <f>'Elenco comuni montagna'!E112</f>
        <v>0.50403666857648832</v>
      </c>
    </row>
    <row r="113" spans="1:5" x14ac:dyDescent="0.25">
      <c r="A113" s="48" t="str">
        <f>'Elenco comuni montagna'!A113</f>
        <v>Travo</v>
      </c>
      <c r="B113" s="86" t="str">
        <f>'Elenco comuni montagna'!B113</f>
        <v>PC</v>
      </c>
      <c r="C113" s="228">
        <f>'Elenco comuni montagna'!C113</f>
        <v>2229</v>
      </c>
      <c r="D113" s="228">
        <f>'Elenco comuni montagna'!D113</f>
        <v>5125</v>
      </c>
      <c r="E113" s="43">
        <f>'Elenco comuni montagna'!E113</f>
        <v>0.43492682926829268</v>
      </c>
    </row>
    <row r="114" spans="1:5" x14ac:dyDescent="0.25">
      <c r="A114" s="48" t="str">
        <f>'Elenco comuni montagna'!A114</f>
        <v>Tredozio</v>
      </c>
      <c r="B114" s="86" t="str">
        <f>'Elenco comuni montagna'!B114</f>
        <v>FC</v>
      </c>
      <c r="C114" s="228">
        <f>'Elenco comuni montagna'!C114</f>
        <v>1104</v>
      </c>
      <c r="D114" s="228">
        <f>'Elenco comuni montagna'!D114</f>
        <v>2137.6633206472493</v>
      </c>
      <c r="E114" s="43">
        <f>'Elenco comuni montagna'!E114</f>
        <v>0.51645176737454002</v>
      </c>
    </row>
    <row r="115" spans="1:5" x14ac:dyDescent="0.25">
      <c r="A115" s="48" t="str">
        <f>'Elenco comuni montagna'!A115</f>
        <v>Valmozzola</v>
      </c>
      <c r="B115" s="86" t="str">
        <f>'Elenco comuni montagna'!B115</f>
        <v>PR</v>
      </c>
      <c r="C115" s="228">
        <f>'Elenco comuni montagna'!C115</f>
        <v>528</v>
      </c>
      <c r="D115" s="228">
        <f>'Elenco comuni montagna'!D115</f>
        <v>1027</v>
      </c>
      <c r="E115" s="43">
        <f>'Elenco comuni montagna'!E115</f>
        <v>0.51411879259980531</v>
      </c>
    </row>
    <row r="116" spans="1:5" x14ac:dyDescent="0.25">
      <c r="A116" s="48" t="str">
        <f>'Elenco comuni montagna'!A116</f>
        <v>Varano de' Melegari</v>
      </c>
      <c r="B116" s="86" t="str">
        <f>'Elenco comuni montagna'!B116</f>
        <v>PR</v>
      </c>
      <c r="C116" s="228">
        <f>'Elenco comuni montagna'!C116</f>
        <v>2598</v>
      </c>
      <c r="D116" s="228">
        <f>'Elenco comuni montagna'!D116</f>
        <v>4907</v>
      </c>
      <c r="E116" s="43">
        <f>'Elenco comuni montagna'!E116</f>
        <v>0.52944772773588755</v>
      </c>
    </row>
    <row r="117" spans="1:5" x14ac:dyDescent="0.25">
      <c r="A117" s="48" t="str">
        <f>'Elenco comuni montagna'!A117</f>
        <v>Varsi</v>
      </c>
      <c r="B117" s="86" t="str">
        <f>'Elenco comuni montagna'!B117</f>
        <v>PR</v>
      </c>
      <c r="C117" s="228">
        <f>'Elenco comuni montagna'!C117</f>
        <v>1146</v>
      </c>
      <c r="D117" s="228">
        <f>'Elenco comuni montagna'!D117</f>
        <v>1980</v>
      </c>
      <c r="E117" s="43">
        <f>'Elenco comuni montagna'!E117</f>
        <v>0.57878787878787874</v>
      </c>
    </row>
    <row r="118" spans="1:5" x14ac:dyDescent="0.25">
      <c r="A118" s="48" t="str">
        <f>'Elenco comuni montagna'!A118</f>
        <v>Ventasso</v>
      </c>
      <c r="B118" s="86" t="str">
        <f>'Elenco comuni montagna'!B118</f>
        <v>RE</v>
      </c>
      <c r="C118" s="228">
        <f>'Elenco comuni montagna'!C118</f>
        <v>3868</v>
      </c>
      <c r="D118" s="228">
        <f>'Elenco comuni montagna'!D118</f>
        <v>11129</v>
      </c>
      <c r="E118" s="43">
        <f>'Elenco comuni montagna'!E118</f>
        <v>0.34756042771138468</v>
      </c>
    </row>
    <row r="119" spans="1:5" x14ac:dyDescent="0.25">
      <c r="A119" s="48" t="str">
        <f>'Elenco comuni montagna'!A119</f>
        <v>Vergato</v>
      </c>
      <c r="B119" s="86" t="str">
        <f>'Elenco comuni montagna'!B119</f>
        <v>BO</v>
      </c>
      <c r="C119" s="228">
        <f>'Elenco comuni montagna'!C119</f>
        <v>7879</v>
      </c>
      <c r="D119" s="228">
        <f>'Elenco comuni montagna'!D119</f>
        <v>11964</v>
      </c>
      <c r="E119" s="43">
        <f>'Elenco comuni montagna'!E119</f>
        <v>0.65855901036442666</v>
      </c>
    </row>
    <row r="120" spans="1:5" x14ac:dyDescent="0.25">
      <c r="A120" s="48" t="str">
        <f>'Elenco comuni montagna'!A120</f>
        <v>Verghereto</v>
      </c>
      <c r="B120" s="86" t="str">
        <f>'Elenco comuni montagna'!B120</f>
        <v>FC</v>
      </c>
      <c r="C120" s="228">
        <f>'Elenco comuni montagna'!C120</f>
        <v>1734</v>
      </c>
      <c r="D120" s="228">
        <f>'Elenco comuni montagna'!D120</f>
        <v>3791</v>
      </c>
      <c r="E120" s="43">
        <f>'Elenco comuni montagna'!E120</f>
        <v>0.45739910313901344</v>
      </c>
    </row>
    <row r="121" spans="1:5" x14ac:dyDescent="0.25">
      <c r="A121" s="48" t="str">
        <f>'Elenco comuni montagna'!A121</f>
        <v>Vernasca</v>
      </c>
      <c r="B121" s="86" t="str">
        <f>'Elenco comuni montagna'!B121</f>
        <v>PC</v>
      </c>
      <c r="C121" s="228">
        <f>'Elenco comuni montagna'!C121</f>
        <v>2030</v>
      </c>
      <c r="D121" s="228">
        <f>'Elenco comuni montagna'!D121</f>
        <v>3802</v>
      </c>
      <c r="E121" s="43">
        <f>'Elenco comuni montagna'!E121</f>
        <v>0.53392951078379802</v>
      </c>
    </row>
    <row r="122" spans="1:5" x14ac:dyDescent="0.25">
      <c r="A122" s="48" t="str">
        <f>'Elenco comuni montagna'!A122</f>
        <v>Vetto</v>
      </c>
      <c r="B122" s="86" t="str">
        <f>'Elenco comuni montagna'!B122</f>
        <v>RE</v>
      </c>
      <c r="C122" s="228">
        <f>'Elenco comuni montagna'!C122</f>
        <v>1797</v>
      </c>
      <c r="D122" s="228">
        <f>'Elenco comuni montagna'!D122</f>
        <v>4825</v>
      </c>
      <c r="E122" s="43">
        <f>'Elenco comuni montagna'!E122</f>
        <v>0.37243523316062177</v>
      </c>
    </row>
    <row r="123" spans="1:5" x14ac:dyDescent="0.25">
      <c r="A123" s="48" t="str">
        <f>'Elenco comuni montagna'!A123</f>
        <v>Vezzano sul Crostolo</v>
      </c>
      <c r="B123" s="86" t="str">
        <f>'Elenco comuni montagna'!B123</f>
        <v>RE</v>
      </c>
      <c r="C123" s="228">
        <f>'Elenco comuni montagna'!C123</f>
        <v>4407</v>
      </c>
      <c r="D123" s="228">
        <f>'Elenco comuni montagna'!D123</f>
        <v>8092</v>
      </c>
      <c r="E123" s="43">
        <f>'Elenco comuni montagna'!E123</f>
        <v>0.54461196243203158</v>
      </c>
    </row>
    <row r="124" spans="1:5" x14ac:dyDescent="0.25">
      <c r="A124" s="48" t="str">
        <f>'Elenco comuni montagna'!A124</f>
        <v>Viano</v>
      </c>
      <c r="B124" s="86" t="str">
        <f>'Elenco comuni montagna'!B124</f>
        <v>RE</v>
      </c>
      <c r="C124" s="228">
        <f>'Elenco comuni montagna'!C124</f>
        <v>3444</v>
      </c>
      <c r="D124" s="228">
        <f>'Elenco comuni montagna'!D124</f>
        <v>6080</v>
      </c>
      <c r="E124" s="43">
        <f>'Elenco comuni montagna'!E124</f>
        <v>0.56644736842105259</v>
      </c>
    </row>
    <row r="125" spans="1:5" x14ac:dyDescent="0.25">
      <c r="A125" s="48" t="str">
        <f>'Elenco comuni montagna'!A125</f>
        <v>Vigolzone</v>
      </c>
      <c r="B125" s="86" t="str">
        <f>'Elenco comuni montagna'!B125</f>
        <v>PC</v>
      </c>
      <c r="C125" s="228">
        <f>'Elenco comuni montagna'!C125</f>
        <v>4239</v>
      </c>
      <c r="D125" s="228">
        <f>'Elenco comuni montagna'!D125</f>
        <v>7814</v>
      </c>
      <c r="E125" s="43">
        <f>'Elenco comuni montagna'!E125</f>
        <v>0.54248784233427183</v>
      </c>
    </row>
    <row r="126" spans="1:5" x14ac:dyDescent="0.25">
      <c r="A126" s="48" t="str">
        <f>'Elenco comuni montagna'!A126</f>
        <v>Villa Minozzo</v>
      </c>
      <c r="B126" s="86" t="str">
        <f>'Elenco comuni montagna'!B126</f>
        <v>RE</v>
      </c>
      <c r="C126" s="228">
        <f>'Elenco comuni montagna'!C126</f>
        <v>3554</v>
      </c>
      <c r="D126" s="228">
        <f>'Elenco comuni montagna'!D126</f>
        <v>6906</v>
      </c>
      <c r="E126" s="43">
        <f>'Elenco comuni montagna'!E126</f>
        <v>0.51462496379959455</v>
      </c>
    </row>
    <row r="127" spans="1:5" x14ac:dyDescent="0.25">
      <c r="A127" s="48" t="str">
        <f>'Elenco comuni montagna'!A127</f>
        <v>Zerba</v>
      </c>
      <c r="B127" s="86" t="str">
        <f>'Elenco comuni montagna'!B127</f>
        <v>PC</v>
      </c>
      <c r="C127" s="228">
        <f>'Elenco comuni montagna'!C127</f>
        <v>69</v>
      </c>
      <c r="D127" s="228">
        <f>'Elenco comuni montagna'!D127</f>
        <v>315</v>
      </c>
      <c r="E127" s="43">
        <f>'Elenco comuni montagna'!E127</f>
        <v>0.21904761904761905</v>
      </c>
    </row>
    <row r="128" spans="1:5" x14ac:dyDescent="0.25">
      <c r="A128" s="48" t="str">
        <f>'Elenco comuni montagna'!A128</f>
        <v>Zocca</v>
      </c>
      <c r="B128" s="86" t="str">
        <f>'Elenco comuni montagna'!B128</f>
        <v>MO</v>
      </c>
      <c r="C128" s="228">
        <f>'Elenco comuni montagna'!C128</f>
        <v>4830</v>
      </c>
      <c r="D128" s="228">
        <f>'Elenco comuni montagna'!D128</f>
        <v>9285</v>
      </c>
      <c r="E128" s="43">
        <f>'Elenco comuni montagna'!E128</f>
        <v>0.52019386106623589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B1:F38"/>
  <sheetViews>
    <sheetView zoomScale="115" zoomScaleNormal="115" workbookViewId="0">
      <selection activeCell="D21" sqref="D21"/>
    </sheetView>
  </sheetViews>
  <sheetFormatPr defaultColWidth="8.85546875" defaultRowHeight="11.25" x14ac:dyDescent="0.2"/>
  <cols>
    <col min="1" max="1" width="1.5703125" style="4" customWidth="1"/>
    <col min="2" max="2" width="43.140625" style="4" customWidth="1"/>
    <col min="3" max="3" width="14.140625" style="4" customWidth="1"/>
    <col min="4" max="4" width="48.28515625" style="12" customWidth="1"/>
    <col min="5" max="5" width="15.140625" style="143" bestFit="1" customWidth="1"/>
    <col min="6" max="6" width="13.140625" style="4" customWidth="1"/>
    <col min="7" max="7" width="11.28515625" style="4" bestFit="1" customWidth="1"/>
    <col min="8" max="8" width="22.42578125" style="4" bestFit="1" customWidth="1"/>
    <col min="9" max="16384" width="8.85546875" style="4"/>
  </cols>
  <sheetData>
    <row r="1" spans="2:6" ht="3.75" customHeight="1" x14ac:dyDescent="0.2"/>
    <row r="2" spans="2:6" x14ac:dyDescent="0.2">
      <c r="B2" s="13" t="s">
        <v>22</v>
      </c>
    </row>
    <row r="3" spans="2:6" x14ac:dyDescent="0.2">
      <c r="B3" s="14" t="s">
        <v>20</v>
      </c>
      <c r="C3" s="15" t="s">
        <v>61</v>
      </c>
    </row>
    <row r="4" spans="2:6" x14ac:dyDescent="0.2">
      <c r="B4" s="16" t="s">
        <v>25</v>
      </c>
      <c r="C4" s="17"/>
      <c r="D4" s="18"/>
      <c r="E4" s="144"/>
    </row>
    <row r="5" spans="2:6" x14ac:dyDescent="0.2">
      <c r="B5" s="16" t="s">
        <v>268</v>
      </c>
      <c r="C5" s="17"/>
      <c r="D5" s="19"/>
      <c r="E5" s="144"/>
    </row>
    <row r="6" spans="2:6" x14ac:dyDescent="0.2">
      <c r="B6" s="16" t="s">
        <v>26</v>
      </c>
      <c r="C6" s="17"/>
      <c r="D6" s="19"/>
      <c r="E6" s="144"/>
    </row>
    <row r="7" spans="2:6" x14ac:dyDescent="0.2">
      <c r="B7" s="20" t="s">
        <v>21</v>
      </c>
      <c r="C7" s="21"/>
      <c r="D7" s="18"/>
    </row>
    <row r="8" spans="2:6" ht="5.25" customHeight="1" x14ac:dyDescent="0.2"/>
    <row r="9" spans="2:6" ht="18.75" x14ac:dyDescent="0.2">
      <c r="B9" s="372" t="s">
        <v>269</v>
      </c>
      <c r="C9" s="372"/>
      <c r="D9" s="372"/>
    </row>
    <row r="10" spans="2:6" ht="18.75" hidden="1" x14ac:dyDescent="0.2">
      <c r="B10" s="372"/>
      <c r="C10" s="372"/>
      <c r="D10" s="372"/>
    </row>
    <row r="11" spans="2:6" s="95" customFormat="1" ht="20.25" customHeight="1" x14ac:dyDescent="0.25">
      <c r="B11" s="301" t="s">
        <v>267</v>
      </c>
      <c r="C11" s="301" t="s">
        <v>30</v>
      </c>
      <c r="D11" s="301" t="s">
        <v>19</v>
      </c>
      <c r="E11" s="156" t="s">
        <v>628</v>
      </c>
    </row>
    <row r="12" spans="2:6" x14ac:dyDescent="0.2">
      <c r="B12" s="339"/>
      <c r="C12" s="340"/>
      <c r="D12" s="341"/>
      <c r="E12" s="192" t="str">
        <f>IF(AND(C12&lt;&gt;"", D12=""), "✗ Manca la tipologia", "")</f>
        <v/>
      </c>
      <c r="F12" s="373" t="str">
        <f>IF(Convalida!$G$21="verifica negativa","ERRORE: sono stati inseriti costi appartenenti a tipologie di progetti diversi (si ricorda che più progetti richiedono altrettante domande)","")</f>
        <v/>
      </c>
    </row>
    <row r="13" spans="2:6" x14ac:dyDescent="0.2">
      <c r="B13" s="339"/>
      <c r="C13" s="340"/>
      <c r="D13" s="341"/>
      <c r="E13" s="192" t="str">
        <f>IF(AND(C13&lt;&gt;"", D13=""), "✗ Manca la tipologia", "")</f>
        <v/>
      </c>
      <c r="F13" s="373"/>
    </row>
    <row r="14" spans="2:6" x14ac:dyDescent="0.2">
      <c r="B14" s="339"/>
      <c r="C14" s="340"/>
      <c r="D14" s="341"/>
      <c r="E14" s="192" t="str">
        <f t="shared" ref="E14:E18" si="0">IF(AND(C14&lt;&gt;"", D14=""), "✗ Manca la tipologia", "")</f>
        <v/>
      </c>
      <c r="F14" s="373"/>
    </row>
    <row r="15" spans="2:6" x14ac:dyDescent="0.2">
      <c r="B15" s="339"/>
      <c r="C15" s="340"/>
      <c r="D15" s="341"/>
      <c r="E15" s="192" t="str">
        <f t="shared" si="0"/>
        <v/>
      </c>
      <c r="F15" s="373"/>
    </row>
    <row r="16" spans="2:6" x14ac:dyDescent="0.2">
      <c r="B16" s="339"/>
      <c r="C16" s="340"/>
      <c r="D16" s="341"/>
      <c r="E16" s="192" t="str">
        <f t="shared" si="0"/>
        <v/>
      </c>
      <c r="F16" s="373"/>
    </row>
    <row r="17" spans="2:6" x14ac:dyDescent="0.2">
      <c r="B17" s="339"/>
      <c r="C17" s="340"/>
      <c r="D17" s="341"/>
      <c r="E17" s="192" t="str">
        <f t="shared" si="0"/>
        <v/>
      </c>
      <c r="F17" s="373"/>
    </row>
    <row r="18" spans="2:6" x14ac:dyDescent="0.2">
      <c r="B18" s="339"/>
      <c r="C18" s="340"/>
      <c r="D18" s="341"/>
      <c r="E18" s="192" t="str">
        <f t="shared" si="0"/>
        <v/>
      </c>
      <c r="F18" s="373"/>
    </row>
    <row r="19" spans="2:6" x14ac:dyDescent="0.2">
      <c r="B19" s="339"/>
      <c r="C19" s="340"/>
      <c r="D19" s="341"/>
      <c r="E19" s="192" t="str">
        <f>IF(AND(C19&lt;&gt;"", D19=""), "✗ Manca la tipologia", "")</f>
        <v/>
      </c>
      <c r="F19" s="373"/>
    </row>
    <row r="20" spans="2:6" x14ac:dyDescent="0.2">
      <c r="B20" s="339"/>
      <c r="C20" s="340"/>
      <c r="D20" s="341"/>
      <c r="E20" s="192" t="str">
        <f t="shared" ref="E20:E29" si="1">IF(AND(C20&lt;&gt;"", D20=""), "✗ Manca la tipologia", "")</f>
        <v/>
      </c>
      <c r="F20" s="373"/>
    </row>
    <row r="21" spans="2:6" x14ac:dyDescent="0.2">
      <c r="B21" s="339"/>
      <c r="C21" s="340"/>
      <c r="D21" s="341"/>
      <c r="E21" s="192" t="str">
        <f t="shared" si="1"/>
        <v/>
      </c>
      <c r="F21" s="373"/>
    </row>
    <row r="22" spans="2:6" x14ac:dyDescent="0.2">
      <c r="B22" s="339"/>
      <c r="C22" s="340"/>
      <c r="D22" s="341"/>
      <c r="E22" s="192" t="str">
        <f t="shared" si="1"/>
        <v/>
      </c>
      <c r="F22" s="373"/>
    </row>
    <row r="23" spans="2:6" x14ac:dyDescent="0.2">
      <c r="B23" s="339"/>
      <c r="C23" s="340"/>
      <c r="D23" s="341"/>
      <c r="E23" s="192" t="str">
        <f t="shared" si="1"/>
        <v/>
      </c>
      <c r="F23" s="373"/>
    </row>
    <row r="24" spans="2:6" x14ac:dyDescent="0.2">
      <c r="B24" s="339"/>
      <c r="C24" s="340"/>
      <c r="D24" s="341"/>
      <c r="E24" s="192" t="str">
        <f t="shared" si="1"/>
        <v/>
      </c>
      <c r="F24" s="373"/>
    </row>
    <row r="25" spans="2:6" x14ac:dyDescent="0.2">
      <c r="B25" s="339"/>
      <c r="C25" s="340"/>
      <c r="D25" s="341"/>
      <c r="E25" s="192" t="str">
        <f t="shared" si="1"/>
        <v/>
      </c>
      <c r="F25" s="373"/>
    </row>
    <row r="26" spans="2:6" x14ac:dyDescent="0.2">
      <c r="B26" s="339"/>
      <c r="C26" s="340"/>
      <c r="D26" s="341"/>
      <c r="E26" s="192" t="str">
        <f t="shared" si="1"/>
        <v/>
      </c>
      <c r="F26" s="373"/>
    </row>
    <row r="27" spans="2:6" x14ac:dyDescent="0.2">
      <c r="B27" s="339"/>
      <c r="C27" s="340"/>
      <c r="D27" s="341"/>
      <c r="E27" s="192" t="str">
        <f t="shared" si="1"/>
        <v/>
      </c>
      <c r="F27" s="373"/>
    </row>
    <row r="28" spans="2:6" x14ac:dyDescent="0.2">
      <c r="B28" s="339"/>
      <c r="C28" s="340"/>
      <c r="D28" s="341"/>
      <c r="E28" s="192" t="str">
        <f t="shared" si="1"/>
        <v/>
      </c>
      <c r="F28" s="373"/>
    </row>
    <row r="29" spans="2:6" x14ac:dyDescent="0.2">
      <c r="B29" s="339"/>
      <c r="C29" s="340"/>
      <c r="D29" s="341"/>
      <c r="E29" s="192" t="str">
        <f t="shared" si="1"/>
        <v/>
      </c>
      <c r="F29" s="373"/>
    </row>
    <row r="30" spans="2:6" ht="24.95" customHeight="1" x14ac:dyDescent="0.2">
      <c r="B30" s="154"/>
      <c r="C30" s="145">
        <f>SUBTOTAL(109,C12:C29)</f>
        <v>0</v>
      </c>
      <c r="D30" s="146" t="s">
        <v>217</v>
      </c>
      <c r="E30" s="155"/>
    </row>
    <row r="31" spans="2:6" x14ac:dyDescent="0.2">
      <c r="B31" s="147" t="s">
        <v>242</v>
      </c>
      <c r="C31" s="148"/>
      <c r="D31" s="149"/>
      <c r="E31" s="150"/>
    </row>
    <row r="32" spans="2:6" x14ac:dyDescent="0.2">
      <c r="B32" s="151" t="s">
        <v>270</v>
      </c>
      <c r="C32" s="152"/>
      <c r="D32" s="153"/>
      <c r="E32" s="150"/>
    </row>
    <row r="33" spans="2:5" ht="23.25" customHeight="1" x14ac:dyDescent="0.2">
      <c r="B33" s="374" t="s">
        <v>632</v>
      </c>
      <c r="C33" s="375"/>
      <c r="D33" s="375"/>
      <c r="E33" s="376"/>
    </row>
    <row r="35" spans="2:5" ht="22.5" x14ac:dyDescent="0.2">
      <c r="B35" s="301" t="s">
        <v>1023</v>
      </c>
      <c r="C35" s="301" t="s">
        <v>1024</v>
      </c>
      <c r="D35" s="4"/>
    </row>
    <row r="36" spans="2:5" x14ac:dyDescent="0.2">
      <c r="B36" s="342"/>
      <c r="C36" s="343"/>
      <c r="D36" s="4"/>
    </row>
    <row r="37" spans="2:5" x14ac:dyDescent="0.2">
      <c r="B37" s="342"/>
      <c r="C37" s="344"/>
      <c r="D37" s="4"/>
    </row>
    <row r="38" spans="2:5" x14ac:dyDescent="0.2">
      <c r="B38" s="302"/>
      <c r="C38" s="303">
        <f>SUM(C36:C37)</f>
        <v>0</v>
      </c>
      <c r="D38" s="304" t="s">
        <v>1025</v>
      </c>
    </row>
  </sheetData>
  <sheetProtection algorithmName="SHA-512" hashValue="DDJP0ZzTSZQvFrC7YzF1mCP22g5sK8noiei0Cti/o9pg3Vt7ZiPvfP4i/KUQCC5d5CqYX5zrMseaaUQwHErXIw==" saltValue="UXRYaUvKsX0hO10dnORrrw==" spinCount="100000" sheet="1" objects="1" scenarios="1"/>
  <mergeCells count="4">
    <mergeCell ref="B9:D9"/>
    <mergeCell ref="B10:D10"/>
    <mergeCell ref="F12:F29"/>
    <mergeCell ref="B33:E33"/>
  </mergeCells>
  <dataValidations xWindow="1171" yWindow="411" count="1">
    <dataValidation type="custom" operator="notEqual" allowBlank="1" showInputMessage="1" showErrorMessage="1" error="E' stata compilata la tabella &quot;Altri progetti&quot;, e non è possibile compilare la tabella &quot;centri di raccolta/stazioni trsferenza e logistiche&quot;" sqref="C30" xr:uid="{6745189E-40CE-4388-95DC-E563E67C6065}">
      <formula1>COUNTBLANK(#REF!)=ROWS(#REF!)*COLUMNS(#REF!)</formula1>
    </dataValidation>
  </dataValidations>
  <pageMargins left="0.7" right="0.7" top="0.75" bottom="0.75" header="0.3" footer="0.3"/>
  <pageSetup paperSize="9" orientation="portrait" r:id="rId1"/>
  <ignoredErrors>
    <ignoredError sqref="C30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xWindow="1171" yWindow="411" count="2">
        <x14:dataValidation type="list" allowBlank="1" showInputMessage="1" error="la tipologia di costo non è corretta, scegliere tra le opzioni disponbili indicate in nota" promptTitle="ATTENZIONE" prompt="NON INCOLLARE VALORI DIVERSI DALLE TIPOLOGIE PREVISTE DAL MENU' A TENDINA, RIPORTATE NELLE NOTE" xr:uid="{00000000-0002-0000-0100-000000000000}">
          <x14:formula1>
            <xm:f>Convalida!$B$18:$B$26</xm:f>
          </x14:formula1>
          <xm:sqref>D31:D32</xm:sqref>
        </x14:dataValidation>
        <x14:dataValidation type="list" allowBlank="1" showInputMessage="1" showErrorMessage="1" error="la tipologia di costo non è corretta, scegliere tra le opzioni disponbili nel menu a tendina" promptTitle="ATTENZIONE" prompt="NON INCOLLARE VALORI DIVERSI DALLE TIPOLOGIE PREVISTE DAL MENU' A TENDINA" xr:uid="{5FE9FC0F-B7D2-4BFF-8669-08F01696B72D}">
          <x14:formula1>
            <xm:f>Convalida!$B$17:$B$26</xm:f>
          </x14:formula1>
          <xm:sqref>D12:D29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0C9DB-6F60-44D4-A01A-87E4B8F5C525}">
  <sheetPr codeName="Foglio3"/>
  <dimension ref="A2:Q835"/>
  <sheetViews>
    <sheetView zoomScale="115" zoomScaleNormal="115" workbookViewId="0">
      <selection activeCell="G24" sqref="G24"/>
    </sheetView>
  </sheetViews>
  <sheetFormatPr defaultColWidth="9.140625" defaultRowHeight="15" x14ac:dyDescent="0.25"/>
  <cols>
    <col min="1" max="1" width="9.140625" style="11"/>
    <col min="2" max="2" width="72.85546875" style="6" bestFit="1" customWidth="1"/>
    <col min="3" max="3" width="15" style="118" bestFit="1" customWidth="1"/>
    <col min="4" max="4" width="12" style="116" customWidth="1"/>
    <col min="5" max="5" width="2.140625" style="116" customWidth="1"/>
    <col min="6" max="6" width="13.28515625" style="122" customWidth="1"/>
    <col min="7" max="7" width="16.140625" style="7" bestFit="1" customWidth="1"/>
    <col min="8" max="8" width="11" style="7" customWidth="1"/>
    <col min="9" max="17" width="9.140625" style="53"/>
    <col min="18" max="16384" width="9.140625" style="7"/>
  </cols>
  <sheetData>
    <row r="2" spans="1:17" ht="15.75" x14ac:dyDescent="0.25">
      <c r="B2" s="133" t="s">
        <v>29</v>
      </c>
      <c r="C2" s="134">
        <v>5000</v>
      </c>
      <c r="D2" s="114"/>
      <c r="E2" s="114"/>
      <c r="F2" s="119"/>
      <c r="G2" s="53"/>
      <c r="H2" s="53"/>
      <c r="Q2" s="7"/>
    </row>
    <row r="3" spans="1:17" ht="39" x14ac:dyDescent="0.25">
      <c r="B3" s="11"/>
      <c r="D3" s="114"/>
      <c r="E3" s="114"/>
      <c r="F3" s="120" t="s">
        <v>36</v>
      </c>
      <c r="G3" s="109" t="s">
        <v>230</v>
      </c>
      <c r="H3" s="53"/>
      <c r="Q3" s="7"/>
    </row>
    <row r="4" spans="1:17" s="92" customFormat="1" ht="90" x14ac:dyDescent="0.25">
      <c r="A4" s="90"/>
      <c r="B4" s="93" t="s">
        <v>36</v>
      </c>
      <c r="C4" s="94" t="s">
        <v>63</v>
      </c>
      <c r="D4" s="94" t="s">
        <v>230</v>
      </c>
      <c r="E4" s="94"/>
      <c r="F4" s="121">
        <f>prog_tipologia</f>
        <v>0</v>
      </c>
      <c r="G4" s="117" t="str">
        <f>IFERROR(VLOOKUP(F4,Tabella4[#All],3,FALSE),"")</f>
        <v/>
      </c>
      <c r="H4" s="91"/>
      <c r="I4" s="91"/>
      <c r="J4" s="91"/>
      <c r="K4" s="91"/>
      <c r="L4" s="91"/>
      <c r="M4" s="91"/>
      <c r="N4" s="91"/>
      <c r="O4" s="91"/>
      <c r="P4" s="91"/>
    </row>
    <row r="5" spans="1:17" ht="15.75" x14ac:dyDescent="0.25">
      <c r="B5" s="9" t="s">
        <v>50</v>
      </c>
      <c r="C5" s="132">
        <v>500000</v>
      </c>
      <c r="D5" s="129" t="s">
        <v>231</v>
      </c>
      <c r="E5" s="129"/>
      <c r="F5" s="7"/>
      <c r="G5" s="10"/>
      <c r="H5" s="10"/>
      <c r="I5" s="10"/>
      <c r="Q5" s="7"/>
    </row>
    <row r="6" spans="1:17" ht="15.75" x14ac:dyDescent="0.25">
      <c r="B6" s="9" t="s">
        <v>53</v>
      </c>
      <c r="C6" s="132">
        <v>500000</v>
      </c>
      <c r="D6" s="129" t="s">
        <v>232</v>
      </c>
      <c r="E6" s="129"/>
      <c r="F6" s="135" t="s">
        <v>234</v>
      </c>
      <c r="G6" s="10"/>
      <c r="H6" s="10"/>
      <c r="I6" s="10"/>
      <c r="Q6" s="7"/>
    </row>
    <row r="7" spans="1:17" ht="15.75" x14ac:dyDescent="0.25">
      <c r="B7" s="9" t="s">
        <v>34</v>
      </c>
      <c r="C7" s="132">
        <v>150000</v>
      </c>
      <c r="D7" s="129" t="s">
        <v>231</v>
      </c>
      <c r="E7" s="129"/>
      <c r="F7" s="136" t="s">
        <v>233</v>
      </c>
      <c r="G7" s="53"/>
      <c r="H7" s="53"/>
      <c r="Q7" s="7"/>
    </row>
    <row r="8" spans="1:17" ht="15.75" x14ac:dyDescent="0.25">
      <c r="B8" s="9" t="s">
        <v>37</v>
      </c>
      <c r="C8" s="132">
        <v>100000</v>
      </c>
      <c r="D8" s="129" t="s">
        <v>231</v>
      </c>
      <c r="E8" s="129"/>
      <c r="F8" s="119"/>
      <c r="G8" s="53"/>
      <c r="H8" s="53"/>
      <c r="Q8" s="7"/>
    </row>
    <row r="9" spans="1:17" ht="63" x14ac:dyDescent="0.25">
      <c r="B9" s="131" t="s">
        <v>35</v>
      </c>
      <c r="C9" s="132">
        <v>400000</v>
      </c>
      <c r="D9" s="130" t="s">
        <v>617</v>
      </c>
      <c r="E9" s="130"/>
      <c r="F9" s="119"/>
      <c r="G9" s="53"/>
      <c r="H9" s="53"/>
      <c r="Q9" s="7"/>
    </row>
    <row r="10" spans="1:17" ht="31.5" x14ac:dyDescent="0.25">
      <c r="B10" s="9" t="s">
        <v>51</v>
      </c>
      <c r="C10" s="132">
        <v>100000</v>
      </c>
      <c r="D10" s="129" t="s">
        <v>231</v>
      </c>
      <c r="E10" s="129"/>
      <c r="F10" s="119"/>
      <c r="G10" s="53"/>
      <c r="H10" s="53"/>
      <c r="Q10" s="7"/>
    </row>
    <row r="11" spans="1:17" ht="15.75" x14ac:dyDescent="0.25">
      <c r="B11" s="9" t="s">
        <v>65</v>
      </c>
      <c r="C11" s="132">
        <v>50000</v>
      </c>
      <c r="D11" s="129" t="s">
        <v>231</v>
      </c>
      <c r="E11" s="129"/>
      <c r="F11" s="119"/>
      <c r="G11" s="53"/>
      <c r="H11" s="53"/>
      <c r="Q11" s="7"/>
    </row>
    <row r="12" spans="1:17" ht="15.75" x14ac:dyDescent="0.25">
      <c r="B12" s="9" t="s">
        <v>54</v>
      </c>
      <c r="C12" s="132">
        <v>50000</v>
      </c>
      <c r="D12" s="129" t="s">
        <v>233</v>
      </c>
      <c r="E12" s="129"/>
      <c r="F12" s="119"/>
      <c r="G12" s="53"/>
      <c r="H12" s="53"/>
      <c r="Q12" s="7"/>
    </row>
    <row r="13" spans="1:17" ht="15.75" x14ac:dyDescent="0.25">
      <c r="B13" s="9" t="s">
        <v>38</v>
      </c>
      <c r="C13" s="132">
        <v>10000</v>
      </c>
      <c r="D13" s="129" t="s">
        <v>233</v>
      </c>
      <c r="E13" s="129"/>
      <c r="F13" s="119"/>
      <c r="G13" s="53"/>
      <c r="H13" s="53"/>
      <c r="Q13" s="7"/>
    </row>
    <row r="14" spans="1:17" ht="31.5" x14ac:dyDescent="0.25">
      <c r="B14" s="9" t="s">
        <v>52</v>
      </c>
      <c r="C14" s="132">
        <v>25000</v>
      </c>
      <c r="D14" s="129" t="s">
        <v>234</v>
      </c>
      <c r="E14" s="129"/>
      <c r="F14" s="119"/>
      <c r="G14" s="53"/>
      <c r="H14" s="53"/>
      <c r="Q14" s="7"/>
    </row>
    <row r="15" spans="1:17" x14ac:dyDescent="0.25">
      <c r="D15" s="114"/>
      <c r="E15" s="114"/>
      <c r="F15" s="119"/>
      <c r="G15" s="53"/>
      <c r="H15" s="53"/>
      <c r="Q15" s="7"/>
    </row>
    <row r="16" spans="1:17" ht="32.25" customHeight="1" x14ac:dyDescent="0.25">
      <c r="B16" s="93" t="s">
        <v>256</v>
      </c>
      <c r="C16" s="93" t="s">
        <v>612</v>
      </c>
      <c r="D16" s="113" t="s">
        <v>613</v>
      </c>
      <c r="E16" s="113"/>
      <c r="F16" s="53"/>
      <c r="G16" s="53"/>
      <c r="H16" s="53"/>
      <c r="P16" s="7"/>
      <c r="Q16" s="7"/>
    </row>
    <row r="17" spans="2:17" x14ac:dyDescent="0.25">
      <c r="B17" s="8" t="s">
        <v>257</v>
      </c>
      <c r="C17" s="112" t="s">
        <v>609</v>
      </c>
      <c r="D17" s="114">
        <f>COUNTIF(Quadro_Economico!D$12:$D$29,Tipologia_Costi[[#This Row],[TIPOLOGIA DI COSTO PER TUTTI I PROGETTI]])</f>
        <v>0</v>
      </c>
      <c r="E17" s="114"/>
      <c r="F17" s="10"/>
      <c r="Q17" s="7"/>
    </row>
    <row r="18" spans="2:17" ht="30" x14ac:dyDescent="0.25">
      <c r="B18" s="8" t="s">
        <v>258</v>
      </c>
      <c r="C18" s="112" t="s">
        <v>610</v>
      </c>
      <c r="D18" s="114">
        <f>COUNTIF(Quadro_Economico!D$12:$D$29,Tipologia_Costi[[#This Row],[TIPOLOGIA DI COSTO PER TUTTI I PROGETTI]])</f>
        <v>0</v>
      </c>
      <c r="E18" s="114"/>
      <c r="F18" s="53"/>
      <c r="G18" s="124" t="s">
        <v>614</v>
      </c>
      <c r="H18" s="125">
        <f>Tipologia_Costi[[#This Row],[verifica QE]]</f>
        <v>0</v>
      </c>
      <c r="P18" s="7"/>
      <c r="Q18" s="7"/>
    </row>
    <row r="19" spans="2:17" ht="30" x14ac:dyDescent="0.25">
      <c r="B19" s="8" t="s">
        <v>259</v>
      </c>
      <c r="C19" s="112" t="s">
        <v>610</v>
      </c>
      <c r="D19" s="114">
        <f>COUNTIF(Quadro_Economico!D$12:$D$29,Tipologia_Costi[[#This Row],[TIPOLOGIA DI COSTO PER TUTTI I PROGETTI]])</f>
        <v>0</v>
      </c>
      <c r="E19" s="114"/>
      <c r="F19" s="53"/>
      <c r="G19" s="126" t="s">
        <v>615</v>
      </c>
      <c r="H19" s="127">
        <f>SUM(D18:D24)</f>
        <v>0</v>
      </c>
      <c r="P19" s="7"/>
      <c r="Q19" s="7"/>
    </row>
    <row r="20" spans="2:17" ht="30" x14ac:dyDescent="0.25">
      <c r="B20" s="8" t="s">
        <v>260</v>
      </c>
      <c r="C20" s="112" t="s">
        <v>610</v>
      </c>
      <c r="D20" s="114">
        <f>COUNTIF(Quadro_Economico!D$12:$D$29,Tipologia_Costi[[#This Row],[TIPOLOGIA DI COSTO PER TUTTI I PROGETTI]])</f>
        <v>0</v>
      </c>
      <c r="E20" s="114"/>
      <c r="F20" s="53"/>
      <c r="G20" s="126" t="s">
        <v>616</v>
      </c>
      <c r="H20" s="127">
        <f>SUM(D25:D26)</f>
        <v>0</v>
      </c>
      <c r="P20" s="7"/>
      <c r="Q20" s="7"/>
    </row>
    <row r="21" spans="2:17" ht="32.25" customHeight="1" x14ac:dyDescent="0.25">
      <c r="B21" s="89" t="s">
        <v>261</v>
      </c>
      <c r="C21" s="112" t="s">
        <v>610</v>
      </c>
      <c r="D21" s="114">
        <f>COUNTIF(Quadro_Economico!D$12:$D$29,Tipologia_Costi[[#This Row],[TIPOLOGIA DI COSTO PER TUTTI I PROGETTI]])</f>
        <v>0</v>
      </c>
      <c r="E21" s="114"/>
      <c r="F21" s="53"/>
      <c r="G21" s="128" t="str">
        <f>IF(AND(H19=0, H20=0),"",IF(OR(AND(H19&gt;0, H20=0), AND(H20&gt;0, H19=0)),"Verifica positiva", "Verifica negativa"))</f>
        <v/>
      </c>
      <c r="H21" s="123"/>
      <c r="Q21" s="7"/>
    </row>
    <row r="22" spans="2:17" ht="30" x14ac:dyDescent="0.25">
      <c r="B22" s="8" t="s">
        <v>262</v>
      </c>
      <c r="C22" s="112" t="s">
        <v>610</v>
      </c>
      <c r="D22" s="114">
        <f>COUNTIF(Quadro_Economico!D$12:$D$29,Tipologia_Costi[[#This Row],[TIPOLOGIA DI COSTO PER TUTTI I PROGETTI]])</f>
        <v>0</v>
      </c>
      <c r="E22" s="114"/>
      <c r="F22" s="53"/>
      <c r="G22" s="53"/>
      <c r="H22" s="53"/>
      <c r="Q22" s="7"/>
    </row>
    <row r="23" spans="2:17" ht="30" x14ac:dyDescent="0.25">
      <c r="B23" s="8" t="s">
        <v>263</v>
      </c>
      <c r="C23" s="112" t="s">
        <v>610</v>
      </c>
      <c r="D23" s="114">
        <f>COUNTIF(Quadro_Economico!D$12:$D$29,Tipologia_Costi[[#This Row],[TIPOLOGIA DI COSTO PER TUTTI I PROGETTI]])</f>
        <v>0</v>
      </c>
      <c r="E23" s="114"/>
      <c r="F23" s="53"/>
      <c r="G23" s="53"/>
      <c r="H23" s="53"/>
      <c r="Q23" s="7"/>
    </row>
    <row r="24" spans="2:17" ht="45" x14ac:dyDescent="0.25">
      <c r="B24" s="8" t="s">
        <v>264</v>
      </c>
      <c r="C24" s="112" t="s">
        <v>610</v>
      </c>
      <c r="D24" s="114">
        <f>COUNTIF(Quadro_Economico!D$12:$D$29,Tipologia_Costi[[#This Row],[TIPOLOGIA DI COSTO PER TUTTI I PROGETTI]])</f>
        <v>0</v>
      </c>
      <c r="E24" s="114"/>
      <c r="F24" s="10"/>
      <c r="G24" s="10"/>
      <c r="H24" s="53"/>
      <c r="Q24" s="7"/>
    </row>
    <row r="25" spans="2:17" ht="30" x14ac:dyDescent="0.25">
      <c r="B25" s="8" t="s">
        <v>265</v>
      </c>
      <c r="C25" s="112" t="s">
        <v>611</v>
      </c>
      <c r="D25" s="114">
        <f>COUNTIF(Quadro_Economico!D$12:$D$29,Tipologia_Costi[[#This Row],[TIPOLOGIA DI COSTO PER TUTTI I PROGETTI]])</f>
        <v>0</v>
      </c>
      <c r="E25" s="114"/>
      <c r="F25" s="10"/>
      <c r="G25" s="10"/>
      <c r="H25" s="53"/>
      <c r="Q25" s="7"/>
    </row>
    <row r="26" spans="2:17" ht="30" x14ac:dyDescent="0.25">
      <c r="B26" s="8" t="s">
        <v>266</v>
      </c>
      <c r="C26" s="112" t="s">
        <v>611</v>
      </c>
      <c r="D26" s="114">
        <f>COUNTIF(Quadro_Economico!D$12:$D$29,Tipologia_Costi[[#This Row],[TIPOLOGIA DI COSTO PER TUTTI I PROGETTI]])</f>
        <v>0</v>
      </c>
      <c r="E26" s="114"/>
      <c r="F26" s="10"/>
      <c r="G26" s="10"/>
      <c r="H26" s="53"/>
      <c r="Q26" s="7"/>
    </row>
    <row r="27" spans="2:17" s="53" customFormat="1" ht="6.75" customHeight="1" x14ac:dyDescent="0.25">
      <c r="C27" s="91"/>
      <c r="D27" s="114"/>
      <c r="E27" s="114"/>
      <c r="F27" s="112"/>
    </row>
    <row r="28" spans="2:17" s="53" customFormat="1" ht="6.75" customHeight="1" x14ac:dyDescent="0.25">
      <c r="C28" s="91"/>
      <c r="D28" s="114"/>
      <c r="E28" s="114"/>
      <c r="F28" s="112"/>
    </row>
    <row r="29" spans="2:17" ht="15.75" x14ac:dyDescent="0.25">
      <c r="B29" s="73" t="s">
        <v>47</v>
      </c>
      <c r="D29" s="115"/>
      <c r="E29" s="115"/>
      <c r="F29" s="119"/>
      <c r="G29" s="10"/>
      <c r="H29" s="10"/>
    </row>
    <row r="30" spans="2:17" ht="15.75" x14ac:dyDescent="0.25">
      <c r="B30" s="72" t="s">
        <v>48</v>
      </c>
      <c r="D30" s="115"/>
      <c r="E30" s="115"/>
      <c r="F30" s="119"/>
      <c r="G30" s="10"/>
      <c r="H30" s="10"/>
    </row>
    <row r="31" spans="2:17" ht="15.75" x14ac:dyDescent="0.25">
      <c r="B31" s="72" t="s">
        <v>62</v>
      </c>
      <c r="D31" s="115"/>
      <c r="E31" s="115"/>
      <c r="F31" s="119"/>
      <c r="G31" s="10"/>
      <c r="H31" s="10"/>
    </row>
    <row r="32" spans="2:17" ht="30" x14ac:dyDescent="0.25">
      <c r="B32" s="74" t="s">
        <v>223</v>
      </c>
      <c r="D32" s="115"/>
      <c r="E32" s="115"/>
      <c r="F32" s="119"/>
      <c r="G32" s="10"/>
      <c r="H32" s="10"/>
    </row>
    <row r="33" spans="3:6" s="53" customFormat="1" x14ac:dyDescent="0.25">
      <c r="C33" s="91"/>
      <c r="D33" s="114"/>
      <c r="E33" s="114"/>
      <c r="F33" s="112"/>
    </row>
    <row r="34" spans="3:6" s="53" customFormat="1" x14ac:dyDescent="0.25">
      <c r="C34" s="91"/>
      <c r="D34" s="114"/>
      <c r="E34" s="114"/>
      <c r="F34" s="112"/>
    </row>
    <row r="35" spans="3:6" s="53" customFormat="1" x14ac:dyDescent="0.25">
      <c r="C35" s="91"/>
      <c r="D35" s="114"/>
      <c r="E35" s="114"/>
      <c r="F35" s="112"/>
    </row>
    <row r="36" spans="3:6" s="53" customFormat="1" x14ac:dyDescent="0.25">
      <c r="C36" s="91"/>
      <c r="D36" s="114"/>
      <c r="E36" s="114"/>
      <c r="F36" s="112"/>
    </row>
    <row r="37" spans="3:6" s="53" customFormat="1" x14ac:dyDescent="0.25">
      <c r="C37" s="91"/>
      <c r="D37" s="114"/>
      <c r="E37" s="114"/>
      <c r="F37" s="112"/>
    </row>
    <row r="38" spans="3:6" s="53" customFormat="1" x14ac:dyDescent="0.25">
      <c r="C38" s="91"/>
      <c r="D38" s="114"/>
      <c r="E38" s="114"/>
      <c r="F38" s="112"/>
    </row>
    <row r="39" spans="3:6" s="53" customFormat="1" x14ac:dyDescent="0.25">
      <c r="C39" s="91"/>
      <c r="D39" s="114"/>
      <c r="E39" s="114"/>
      <c r="F39" s="112"/>
    </row>
    <row r="40" spans="3:6" s="53" customFormat="1" x14ac:dyDescent="0.25">
      <c r="C40" s="91"/>
      <c r="D40" s="114"/>
      <c r="E40" s="114"/>
      <c r="F40" s="112"/>
    </row>
    <row r="41" spans="3:6" s="53" customFormat="1" x14ac:dyDescent="0.25">
      <c r="C41" s="91"/>
      <c r="D41" s="114"/>
      <c r="E41" s="114"/>
      <c r="F41" s="112"/>
    </row>
    <row r="42" spans="3:6" s="53" customFormat="1" x14ac:dyDescent="0.25">
      <c r="C42" s="91"/>
      <c r="D42" s="114"/>
      <c r="E42" s="114"/>
      <c r="F42" s="112"/>
    </row>
    <row r="43" spans="3:6" s="53" customFormat="1" x14ac:dyDescent="0.25">
      <c r="C43" s="91"/>
      <c r="D43" s="114"/>
      <c r="E43" s="114"/>
      <c r="F43" s="112"/>
    </row>
    <row r="44" spans="3:6" s="53" customFormat="1" x14ac:dyDescent="0.25">
      <c r="C44" s="91"/>
      <c r="D44" s="114"/>
      <c r="E44" s="114"/>
      <c r="F44" s="112"/>
    </row>
    <row r="45" spans="3:6" s="53" customFormat="1" x14ac:dyDescent="0.25">
      <c r="C45" s="91"/>
      <c r="D45" s="114"/>
      <c r="E45" s="114"/>
      <c r="F45" s="112"/>
    </row>
    <row r="46" spans="3:6" s="53" customFormat="1" x14ac:dyDescent="0.25">
      <c r="C46" s="91"/>
      <c r="D46" s="114"/>
      <c r="E46" s="114"/>
      <c r="F46" s="112"/>
    </row>
    <row r="47" spans="3:6" s="53" customFormat="1" x14ac:dyDescent="0.25">
      <c r="C47" s="91"/>
      <c r="D47" s="114"/>
      <c r="E47" s="114"/>
      <c r="F47" s="112"/>
    </row>
    <row r="48" spans="3:6" s="53" customFormat="1" x14ac:dyDescent="0.25">
      <c r="C48" s="91"/>
      <c r="D48" s="114"/>
      <c r="E48" s="114"/>
      <c r="F48" s="112"/>
    </row>
    <row r="49" spans="2:8" s="53" customFormat="1" x14ac:dyDescent="0.25">
      <c r="C49" s="91"/>
      <c r="D49" s="114"/>
      <c r="E49" s="114"/>
      <c r="F49" s="112"/>
    </row>
    <row r="50" spans="2:8" s="53" customFormat="1" x14ac:dyDescent="0.25">
      <c r="C50" s="91"/>
      <c r="D50" s="114"/>
      <c r="E50" s="114"/>
      <c r="F50" s="112"/>
    </row>
    <row r="51" spans="2:8" s="53" customFormat="1" x14ac:dyDescent="0.25">
      <c r="C51" s="91"/>
      <c r="D51" s="114"/>
      <c r="E51" s="114"/>
      <c r="F51" s="112"/>
    </row>
    <row r="52" spans="2:8" s="53" customFormat="1" x14ac:dyDescent="0.25">
      <c r="C52" s="91"/>
      <c r="D52" s="114"/>
      <c r="E52" s="114"/>
      <c r="F52" s="112"/>
    </row>
    <row r="53" spans="2:8" s="53" customFormat="1" x14ac:dyDescent="0.25">
      <c r="C53" s="91"/>
      <c r="D53" s="114"/>
      <c r="E53" s="114"/>
      <c r="F53" s="112"/>
    </row>
    <row r="54" spans="2:8" s="53" customFormat="1" x14ac:dyDescent="0.25">
      <c r="C54" s="91"/>
      <c r="D54" s="114"/>
      <c r="E54" s="114"/>
      <c r="F54" s="112"/>
    </row>
    <row r="63" spans="2:8" x14ac:dyDescent="0.25">
      <c r="B63" s="53"/>
      <c r="C63" s="91"/>
      <c r="D63" s="114"/>
      <c r="E63" s="114"/>
      <c r="F63" s="112"/>
      <c r="G63" s="53"/>
      <c r="H63" s="53"/>
    </row>
    <row r="64" spans="2:8" x14ac:dyDescent="0.25">
      <c r="B64" s="53"/>
      <c r="C64" s="91"/>
      <c r="D64" s="114"/>
      <c r="E64" s="114"/>
      <c r="F64" s="112"/>
      <c r="G64" s="53"/>
      <c r="H64" s="53"/>
    </row>
    <row r="65" spans="2:8" x14ac:dyDescent="0.25">
      <c r="B65" s="53"/>
      <c r="C65" s="91"/>
      <c r="D65" s="114"/>
      <c r="E65" s="114"/>
      <c r="F65" s="112"/>
      <c r="G65" s="53"/>
      <c r="H65" s="53"/>
    </row>
    <row r="66" spans="2:8" x14ac:dyDescent="0.25">
      <c r="B66" s="53"/>
      <c r="C66" s="91"/>
      <c r="D66" s="114"/>
      <c r="E66" s="114"/>
      <c r="F66" s="112"/>
      <c r="G66" s="53"/>
      <c r="H66" s="53"/>
    </row>
    <row r="67" spans="2:8" x14ac:dyDescent="0.25">
      <c r="B67" s="53"/>
      <c r="C67" s="91"/>
      <c r="D67" s="114"/>
      <c r="E67" s="114"/>
      <c r="F67" s="112"/>
      <c r="G67" s="53"/>
      <c r="H67" s="53"/>
    </row>
    <row r="68" spans="2:8" x14ac:dyDescent="0.25">
      <c r="B68" s="53"/>
      <c r="C68" s="91"/>
      <c r="D68" s="114"/>
      <c r="E68" s="114"/>
      <c r="F68" s="112"/>
      <c r="G68" s="53"/>
      <c r="H68" s="53"/>
    </row>
    <row r="69" spans="2:8" x14ac:dyDescent="0.25">
      <c r="B69" s="53"/>
      <c r="C69" s="91"/>
      <c r="D69" s="114"/>
      <c r="E69" s="114"/>
      <c r="F69" s="112"/>
      <c r="G69" s="53"/>
      <c r="H69" s="53"/>
    </row>
    <row r="70" spans="2:8" x14ac:dyDescent="0.25">
      <c r="B70" s="53"/>
      <c r="C70" s="91"/>
      <c r="D70" s="114"/>
      <c r="E70" s="114"/>
      <c r="F70" s="112"/>
      <c r="G70" s="53"/>
      <c r="H70" s="53"/>
    </row>
    <row r="71" spans="2:8" x14ac:dyDescent="0.25">
      <c r="B71" s="53"/>
      <c r="C71" s="91"/>
      <c r="D71" s="114"/>
      <c r="E71" s="114"/>
      <c r="F71" s="112"/>
      <c r="G71" s="53"/>
      <c r="H71" s="53"/>
    </row>
    <row r="72" spans="2:8" x14ac:dyDescent="0.25">
      <c r="B72" s="53"/>
      <c r="C72" s="91"/>
      <c r="D72" s="114"/>
      <c r="E72" s="114"/>
      <c r="F72" s="112"/>
      <c r="G72" s="53"/>
      <c r="H72" s="53"/>
    </row>
    <row r="73" spans="2:8" x14ac:dyDescent="0.25">
      <c r="B73" s="53"/>
      <c r="C73" s="91"/>
      <c r="D73" s="114"/>
      <c r="E73" s="114"/>
      <c r="F73" s="112"/>
      <c r="G73" s="53"/>
      <c r="H73" s="53"/>
    </row>
    <row r="74" spans="2:8" x14ac:dyDescent="0.25">
      <c r="B74" s="53"/>
      <c r="C74" s="91"/>
      <c r="D74" s="114"/>
      <c r="E74" s="114"/>
      <c r="F74" s="112"/>
      <c r="G74" s="53"/>
      <c r="H74" s="53"/>
    </row>
    <row r="75" spans="2:8" x14ac:dyDescent="0.25">
      <c r="B75" s="53"/>
      <c r="C75" s="91"/>
      <c r="D75" s="114"/>
      <c r="E75" s="114"/>
      <c r="F75" s="112"/>
      <c r="G75" s="53"/>
      <c r="H75" s="53"/>
    </row>
    <row r="76" spans="2:8" x14ac:dyDescent="0.25">
      <c r="B76" s="53"/>
      <c r="C76" s="91"/>
      <c r="D76" s="114"/>
      <c r="E76" s="114"/>
      <c r="F76" s="112"/>
      <c r="G76" s="53"/>
      <c r="H76" s="53"/>
    </row>
    <row r="77" spans="2:8" x14ac:dyDescent="0.25">
      <c r="B77" s="53"/>
      <c r="C77" s="91"/>
      <c r="D77" s="114"/>
      <c r="E77" s="114"/>
      <c r="F77" s="112"/>
      <c r="G77" s="53"/>
      <c r="H77" s="53"/>
    </row>
    <row r="78" spans="2:8" x14ac:dyDescent="0.25">
      <c r="B78" s="53"/>
      <c r="C78" s="91"/>
      <c r="D78" s="114"/>
      <c r="E78" s="114"/>
      <c r="F78" s="112"/>
      <c r="G78" s="53"/>
      <c r="H78" s="53"/>
    </row>
    <row r="79" spans="2:8" x14ac:dyDescent="0.25">
      <c r="B79" s="53"/>
      <c r="C79" s="91"/>
      <c r="D79" s="114"/>
      <c r="E79" s="114"/>
      <c r="F79" s="112"/>
      <c r="G79" s="53"/>
      <c r="H79" s="53"/>
    </row>
    <row r="80" spans="2:8" x14ac:dyDescent="0.25">
      <c r="B80" s="53"/>
      <c r="C80" s="91"/>
      <c r="D80" s="114"/>
      <c r="E80" s="114"/>
      <c r="F80" s="112"/>
      <c r="G80" s="53"/>
      <c r="H80" s="53"/>
    </row>
    <row r="81" spans="2:8" x14ac:dyDescent="0.25">
      <c r="B81" s="53"/>
      <c r="C81" s="91"/>
      <c r="D81" s="114"/>
      <c r="E81" s="114"/>
      <c r="F81" s="112"/>
      <c r="G81" s="53"/>
      <c r="H81" s="53"/>
    </row>
    <row r="82" spans="2:8" x14ac:dyDescent="0.25">
      <c r="B82" s="53"/>
      <c r="C82" s="91"/>
      <c r="D82" s="114"/>
      <c r="E82" s="114"/>
      <c r="F82" s="112"/>
      <c r="G82" s="53"/>
      <c r="H82" s="53"/>
    </row>
    <row r="83" spans="2:8" x14ac:dyDescent="0.25">
      <c r="B83" s="53"/>
      <c r="C83" s="91"/>
      <c r="D83" s="114"/>
      <c r="E83" s="114"/>
      <c r="F83" s="112"/>
      <c r="G83" s="53"/>
      <c r="H83" s="53"/>
    </row>
    <row r="84" spans="2:8" x14ac:dyDescent="0.25">
      <c r="B84" s="53"/>
      <c r="C84" s="91"/>
      <c r="D84" s="114"/>
      <c r="E84" s="114"/>
      <c r="F84" s="112"/>
      <c r="G84" s="53"/>
      <c r="H84" s="53"/>
    </row>
    <row r="85" spans="2:8" x14ac:dyDescent="0.25">
      <c r="B85" s="53"/>
      <c r="C85" s="91"/>
      <c r="D85" s="114"/>
      <c r="E85" s="114"/>
      <c r="F85" s="112"/>
      <c r="G85" s="53"/>
      <c r="H85" s="53"/>
    </row>
    <row r="86" spans="2:8" x14ac:dyDescent="0.25">
      <c r="B86" s="53"/>
      <c r="C86" s="91"/>
      <c r="D86" s="114"/>
      <c r="E86" s="114"/>
      <c r="F86" s="112"/>
      <c r="G86" s="53"/>
      <c r="H86" s="53"/>
    </row>
    <row r="87" spans="2:8" x14ac:dyDescent="0.25">
      <c r="B87" s="53"/>
      <c r="C87" s="91"/>
      <c r="D87" s="114"/>
      <c r="E87" s="114"/>
      <c r="F87" s="112"/>
      <c r="G87" s="53"/>
      <c r="H87" s="53"/>
    </row>
    <row r="88" spans="2:8" x14ac:dyDescent="0.25">
      <c r="B88" s="53"/>
      <c r="C88" s="91"/>
      <c r="D88" s="114"/>
      <c r="E88" s="114"/>
      <c r="F88" s="112"/>
      <c r="G88" s="53"/>
      <c r="H88" s="53"/>
    </row>
    <row r="89" spans="2:8" x14ac:dyDescent="0.25">
      <c r="B89" s="53"/>
      <c r="C89" s="91"/>
      <c r="D89" s="114"/>
      <c r="E89" s="114"/>
      <c r="F89" s="112"/>
      <c r="G89" s="53"/>
      <c r="H89" s="53"/>
    </row>
    <row r="90" spans="2:8" x14ac:dyDescent="0.25">
      <c r="B90" s="53"/>
      <c r="C90" s="91"/>
      <c r="D90" s="114"/>
      <c r="E90" s="114"/>
      <c r="F90" s="112"/>
      <c r="G90" s="53"/>
      <c r="H90" s="53"/>
    </row>
    <row r="91" spans="2:8" x14ac:dyDescent="0.25">
      <c r="B91" s="53"/>
      <c r="C91" s="91"/>
      <c r="D91" s="114"/>
      <c r="E91" s="114"/>
      <c r="F91" s="112"/>
      <c r="G91" s="53"/>
      <c r="H91" s="53"/>
    </row>
    <row r="92" spans="2:8" x14ac:dyDescent="0.25">
      <c r="B92" s="53"/>
      <c r="C92" s="91"/>
      <c r="D92" s="114"/>
      <c r="E92" s="114"/>
      <c r="F92" s="112"/>
      <c r="G92" s="53"/>
      <c r="H92" s="53"/>
    </row>
    <row r="93" spans="2:8" x14ac:dyDescent="0.25">
      <c r="B93" s="53"/>
      <c r="C93" s="91"/>
      <c r="D93" s="114"/>
      <c r="E93" s="114"/>
      <c r="F93" s="112"/>
      <c r="G93" s="53"/>
      <c r="H93" s="53"/>
    </row>
    <row r="94" spans="2:8" x14ac:dyDescent="0.25">
      <c r="B94" s="53"/>
      <c r="C94" s="91"/>
      <c r="D94" s="114"/>
      <c r="E94" s="114"/>
      <c r="F94" s="112"/>
      <c r="G94" s="53"/>
      <c r="H94" s="53"/>
    </row>
    <row r="95" spans="2:8" x14ac:dyDescent="0.25">
      <c r="B95" s="53"/>
      <c r="D95" s="114"/>
      <c r="E95" s="114"/>
      <c r="F95" s="112"/>
      <c r="G95" s="53"/>
      <c r="H95" s="53"/>
    </row>
    <row r="96" spans="2:8" x14ac:dyDescent="0.25">
      <c r="B96" s="53"/>
      <c r="D96" s="114"/>
      <c r="E96" s="114"/>
      <c r="F96" s="112"/>
      <c r="G96" s="53"/>
      <c r="H96" s="53"/>
    </row>
    <row r="97" spans="2:8" x14ac:dyDescent="0.25">
      <c r="B97" s="53"/>
      <c r="D97" s="114"/>
      <c r="E97" s="114"/>
      <c r="F97" s="112"/>
      <c r="G97" s="53"/>
      <c r="H97" s="53"/>
    </row>
    <row r="98" spans="2:8" x14ac:dyDescent="0.25">
      <c r="B98" s="53"/>
      <c r="D98" s="114"/>
      <c r="E98" s="114"/>
      <c r="F98" s="112"/>
      <c r="G98" s="53"/>
      <c r="H98" s="53"/>
    </row>
    <row r="99" spans="2:8" x14ac:dyDescent="0.25">
      <c r="B99" s="53"/>
      <c r="D99" s="114"/>
      <c r="E99" s="114"/>
      <c r="F99" s="112"/>
      <c r="G99" s="53"/>
      <c r="H99" s="53"/>
    </row>
    <row r="100" spans="2:8" x14ac:dyDescent="0.25">
      <c r="B100" s="53"/>
      <c r="D100" s="114"/>
      <c r="E100" s="114"/>
      <c r="F100" s="112"/>
      <c r="G100" s="53"/>
      <c r="H100" s="53"/>
    </row>
    <row r="101" spans="2:8" x14ac:dyDescent="0.25">
      <c r="B101" s="53"/>
      <c r="D101" s="114"/>
      <c r="E101" s="114"/>
      <c r="F101" s="112"/>
      <c r="G101" s="53"/>
      <c r="H101" s="53"/>
    </row>
    <row r="102" spans="2:8" x14ac:dyDescent="0.25">
      <c r="B102" s="53"/>
      <c r="D102" s="114"/>
      <c r="E102" s="114"/>
      <c r="F102" s="112"/>
      <c r="G102" s="53"/>
      <c r="H102" s="53"/>
    </row>
    <row r="103" spans="2:8" x14ac:dyDescent="0.25">
      <c r="B103" s="53"/>
      <c r="D103" s="114"/>
      <c r="E103" s="114"/>
      <c r="F103" s="112"/>
      <c r="G103" s="53"/>
      <c r="H103" s="53"/>
    </row>
    <row r="104" spans="2:8" x14ac:dyDescent="0.25">
      <c r="B104" s="53"/>
      <c r="D104" s="114"/>
      <c r="E104" s="114"/>
      <c r="F104" s="112"/>
      <c r="G104" s="53"/>
      <c r="H104" s="53"/>
    </row>
    <row r="105" spans="2:8" x14ac:dyDescent="0.25">
      <c r="B105" s="53"/>
      <c r="D105" s="114"/>
      <c r="E105" s="114"/>
      <c r="F105" s="112"/>
      <c r="G105" s="53"/>
      <c r="H105" s="53"/>
    </row>
    <row r="106" spans="2:8" x14ac:dyDescent="0.25">
      <c r="B106" s="53"/>
      <c r="D106" s="114"/>
      <c r="E106" s="114"/>
      <c r="F106" s="112"/>
      <c r="G106" s="53"/>
      <c r="H106" s="53"/>
    </row>
    <row r="107" spans="2:8" x14ac:dyDescent="0.25">
      <c r="B107" s="53"/>
      <c r="D107" s="114"/>
      <c r="E107" s="114"/>
      <c r="F107" s="112"/>
      <c r="G107" s="53"/>
      <c r="H107" s="53"/>
    </row>
    <row r="108" spans="2:8" x14ac:dyDescent="0.25">
      <c r="B108" s="53"/>
      <c r="D108" s="114"/>
      <c r="E108" s="114"/>
      <c r="F108" s="112"/>
      <c r="G108" s="53"/>
      <c r="H108" s="53"/>
    </row>
    <row r="109" spans="2:8" x14ac:dyDescent="0.25">
      <c r="B109" s="53"/>
      <c r="D109" s="114"/>
      <c r="E109" s="114"/>
      <c r="F109" s="112"/>
      <c r="G109" s="53"/>
      <c r="H109" s="53"/>
    </row>
    <row r="110" spans="2:8" x14ac:dyDescent="0.25">
      <c r="B110" s="53"/>
      <c r="D110" s="114"/>
      <c r="E110" s="114"/>
      <c r="F110" s="112"/>
      <c r="G110" s="53"/>
      <c r="H110" s="53"/>
    </row>
    <row r="111" spans="2:8" x14ac:dyDescent="0.25">
      <c r="B111" s="53"/>
      <c r="D111" s="114"/>
      <c r="E111" s="114"/>
      <c r="F111" s="112"/>
      <c r="G111" s="53"/>
      <c r="H111" s="53"/>
    </row>
    <row r="112" spans="2:8" x14ac:dyDescent="0.25">
      <c r="B112" s="53"/>
      <c r="D112" s="114"/>
      <c r="E112" s="114"/>
      <c r="F112" s="112"/>
      <c r="G112" s="53"/>
      <c r="H112" s="53"/>
    </row>
    <row r="113" spans="2:8" x14ac:dyDescent="0.25">
      <c r="B113" s="53"/>
      <c r="D113" s="114"/>
      <c r="E113" s="114"/>
      <c r="F113" s="112"/>
      <c r="G113" s="53"/>
      <c r="H113" s="53"/>
    </row>
    <row r="114" spans="2:8" x14ac:dyDescent="0.25">
      <c r="B114" s="53"/>
      <c r="D114" s="114"/>
      <c r="E114" s="114"/>
      <c r="F114" s="112"/>
      <c r="G114" s="53"/>
      <c r="H114" s="53"/>
    </row>
    <row r="115" spans="2:8" x14ac:dyDescent="0.25">
      <c r="B115" s="53"/>
      <c r="D115" s="114"/>
      <c r="E115" s="114"/>
      <c r="F115" s="112"/>
      <c r="G115" s="53"/>
      <c r="H115" s="53"/>
    </row>
    <row r="116" spans="2:8" x14ac:dyDescent="0.25">
      <c r="B116" s="53"/>
      <c r="D116" s="114"/>
      <c r="E116" s="114"/>
      <c r="F116" s="112"/>
      <c r="G116" s="53"/>
      <c r="H116" s="53"/>
    </row>
    <row r="117" spans="2:8" x14ac:dyDescent="0.25">
      <c r="B117" s="53"/>
      <c r="D117" s="114"/>
      <c r="E117" s="114"/>
      <c r="F117" s="112"/>
      <c r="G117" s="53"/>
      <c r="H117" s="53"/>
    </row>
    <row r="118" spans="2:8" x14ac:dyDescent="0.25">
      <c r="B118" s="53"/>
      <c r="D118" s="114"/>
      <c r="E118" s="114"/>
      <c r="F118" s="112"/>
      <c r="G118" s="53"/>
      <c r="H118" s="53"/>
    </row>
    <row r="119" spans="2:8" x14ac:dyDescent="0.25">
      <c r="B119" s="53"/>
      <c r="D119" s="114"/>
      <c r="E119" s="114"/>
      <c r="F119" s="112"/>
      <c r="G119" s="53"/>
      <c r="H119" s="53"/>
    </row>
    <row r="120" spans="2:8" x14ac:dyDescent="0.25">
      <c r="B120" s="53"/>
      <c r="D120" s="114"/>
      <c r="E120" s="114"/>
      <c r="F120" s="112"/>
      <c r="G120" s="53"/>
      <c r="H120" s="53"/>
    </row>
    <row r="121" spans="2:8" x14ac:dyDescent="0.25">
      <c r="B121" s="53"/>
      <c r="D121" s="114"/>
      <c r="E121" s="114"/>
      <c r="F121" s="112"/>
      <c r="G121" s="53"/>
      <c r="H121" s="53"/>
    </row>
    <row r="122" spans="2:8" x14ac:dyDescent="0.25">
      <c r="B122" s="53"/>
      <c r="D122" s="114"/>
      <c r="E122" s="114"/>
      <c r="F122" s="112"/>
      <c r="G122" s="53"/>
      <c r="H122" s="53"/>
    </row>
    <row r="123" spans="2:8" x14ac:dyDescent="0.25">
      <c r="B123" s="53"/>
      <c r="D123" s="114"/>
      <c r="E123" s="114"/>
      <c r="F123" s="112"/>
      <c r="G123" s="53"/>
      <c r="H123" s="53"/>
    </row>
    <row r="124" spans="2:8" x14ac:dyDescent="0.25">
      <c r="B124" s="53"/>
      <c r="D124" s="114"/>
      <c r="E124" s="114"/>
      <c r="F124" s="112"/>
      <c r="G124" s="53"/>
      <c r="H124" s="53"/>
    </row>
    <row r="125" spans="2:8" x14ac:dyDescent="0.25">
      <c r="B125" s="53"/>
      <c r="D125" s="114"/>
      <c r="E125" s="114"/>
      <c r="F125" s="112"/>
      <c r="G125" s="53"/>
      <c r="H125" s="53"/>
    </row>
    <row r="126" spans="2:8" x14ac:dyDescent="0.25">
      <c r="B126" s="53"/>
      <c r="D126" s="114"/>
      <c r="E126" s="114"/>
      <c r="F126" s="112"/>
      <c r="G126" s="53"/>
      <c r="H126" s="53"/>
    </row>
    <row r="127" spans="2:8" x14ac:dyDescent="0.25">
      <c r="B127" s="53"/>
      <c r="D127" s="114"/>
      <c r="E127" s="114"/>
      <c r="F127" s="112"/>
      <c r="G127" s="53"/>
      <c r="H127" s="53"/>
    </row>
    <row r="128" spans="2:8" x14ac:dyDescent="0.25">
      <c r="B128" s="53"/>
      <c r="D128" s="114"/>
      <c r="E128" s="114"/>
      <c r="F128" s="112"/>
      <c r="G128" s="53"/>
      <c r="H128" s="53"/>
    </row>
    <row r="129" spans="2:8" x14ac:dyDescent="0.25">
      <c r="B129" s="53"/>
      <c r="D129" s="114"/>
      <c r="E129" s="114"/>
      <c r="F129" s="112"/>
      <c r="G129" s="53"/>
      <c r="H129" s="53"/>
    </row>
    <row r="130" spans="2:8" x14ac:dyDescent="0.25">
      <c r="B130" s="53"/>
      <c r="D130" s="114"/>
      <c r="E130" s="114"/>
      <c r="F130" s="112"/>
      <c r="G130" s="53"/>
      <c r="H130" s="53"/>
    </row>
    <row r="131" spans="2:8" x14ac:dyDescent="0.25">
      <c r="B131" s="53"/>
      <c r="D131" s="114"/>
      <c r="E131" s="114"/>
      <c r="F131" s="112"/>
      <c r="G131" s="53"/>
      <c r="H131" s="53"/>
    </row>
    <row r="132" spans="2:8" x14ac:dyDescent="0.25">
      <c r="B132" s="53"/>
      <c r="D132" s="114"/>
      <c r="E132" s="114"/>
      <c r="F132" s="112"/>
      <c r="G132" s="53"/>
      <c r="H132" s="53"/>
    </row>
    <row r="133" spans="2:8" x14ac:dyDescent="0.25">
      <c r="B133" s="53"/>
      <c r="D133" s="114"/>
      <c r="E133" s="114"/>
      <c r="F133" s="112"/>
      <c r="G133" s="53"/>
      <c r="H133" s="53"/>
    </row>
    <row r="134" spans="2:8" x14ac:dyDescent="0.25">
      <c r="B134" s="53"/>
      <c r="D134" s="114"/>
      <c r="E134" s="114"/>
      <c r="F134" s="112"/>
      <c r="G134" s="53"/>
      <c r="H134" s="53"/>
    </row>
    <row r="135" spans="2:8" x14ac:dyDescent="0.25">
      <c r="B135" s="53"/>
      <c r="D135" s="114"/>
      <c r="E135" s="114"/>
      <c r="F135" s="112"/>
      <c r="G135" s="53"/>
      <c r="H135" s="53"/>
    </row>
    <row r="136" spans="2:8" x14ac:dyDescent="0.25">
      <c r="B136" s="53"/>
      <c r="D136" s="114"/>
      <c r="E136" s="114"/>
      <c r="F136" s="112"/>
      <c r="G136" s="53"/>
      <c r="H136" s="53"/>
    </row>
    <row r="137" spans="2:8" x14ac:dyDescent="0.25">
      <c r="B137" s="53"/>
      <c r="D137" s="114"/>
      <c r="E137" s="114"/>
      <c r="F137" s="112"/>
      <c r="G137" s="53"/>
      <c r="H137" s="53"/>
    </row>
    <row r="138" spans="2:8" x14ac:dyDescent="0.25">
      <c r="B138" s="53"/>
      <c r="D138" s="114"/>
      <c r="E138" s="114"/>
      <c r="F138" s="112"/>
      <c r="G138" s="53"/>
      <c r="H138" s="53"/>
    </row>
    <row r="139" spans="2:8" x14ac:dyDescent="0.25">
      <c r="B139" s="53"/>
      <c r="D139" s="114"/>
      <c r="E139" s="114"/>
      <c r="F139" s="112"/>
      <c r="G139" s="53"/>
      <c r="H139" s="53"/>
    </row>
    <row r="140" spans="2:8" x14ac:dyDescent="0.25">
      <c r="B140" s="53"/>
      <c r="D140" s="114"/>
      <c r="E140" s="114"/>
      <c r="F140" s="112"/>
      <c r="G140" s="53"/>
      <c r="H140" s="53"/>
    </row>
    <row r="141" spans="2:8" x14ac:dyDescent="0.25">
      <c r="B141" s="53"/>
      <c r="D141" s="114"/>
      <c r="E141" s="114"/>
      <c r="F141" s="112"/>
      <c r="G141" s="53"/>
      <c r="H141" s="53"/>
    </row>
    <row r="142" spans="2:8" x14ac:dyDescent="0.25">
      <c r="B142" s="53"/>
      <c r="D142" s="114"/>
      <c r="E142" s="114"/>
      <c r="F142" s="112"/>
      <c r="G142" s="53"/>
      <c r="H142" s="53"/>
    </row>
    <row r="143" spans="2:8" x14ac:dyDescent="0.25">
      <c r="B143" s="53"/>
      <c r="D143" s="114"/>
      <c r="E143" s="114"/>
      <c r="F143" s="112"/>
      <c r="G143" s="53"/>
      <c r="H143" s="53"/>
    </row>
    <row r="144" spans="2:8" x14ac:dyDescent="0.25">
      <c r="B144" s="53"/>
      <c r="D144" s="114"/>
      <c r="E144" s="114"/>
      <c r="F144" s="112"/>
      <c r="G144" s="53"/>
      <c r="H144" s="53"/>
    </row>
    <row r="145" spans="2:8" x14ac:dyDescent="0.25">
      <c r="B145" s="53"/>
      <c r="D145" s="114"/>
      <c r="E145" s="114"/>
      <c r="F145" s="112"/>
      <c r="G145" s="53"/>
      <c r="H145" s="53"/>
    </row>
    <row r="146" spans="2:8" x14ac:dyDescent="0.25">
      <c r="B146" s="53"/>
      <c r="D146" s="114"/>
      <c r="E146" s="114"/>
      <c r="F146" s="112"/>
      <c r="G146" s="53"/>
      <c r="H146" s="53"/>
    </row>
    <row r="147" spans="2:8" x14ac:dyDescent="0.25">
      <c r="B147" s="53"/>
      <c r="D147" s="114"/>
      <c r="E147" s="114"/>
      <c r="F147" s="112"/>
      <c r="G147" s="53"/>
      <c r="H147" s="53"/>
    </row>
    <row r="148" spans="2:8" x14ac:dyDescent="0.25">
      <c r="B148" s="53"/>
      <c r="D148" s="114"/>
      <c r="E148" s="114"/>
      <c r="F148" s="112"/>
      <c r="G148" s="53"/>
      <c r="H148" s="53"/>
    </row>
    <row r="149" spans="2:8" x14ac:dyDescent="0.25">
      <c r="B149" s="53"/>
      <c r="D149" s="114"/>
      <c r="E149" s="114"/>
      <c r="F149" s="112"/>
      <c r="G149" s="53"/>
      <c r="H149" s="53"/>
    </row>
    <row r="150" spans="2:8" x14ac:dyDescent="0.25">
      <c r="B150" s="53"/>
      <c r="D150" s="114"/>
      <c r="E150" s="114"/>
      <c r="F150" s="112"/>
      <c r="G150" s="53"/>
      <c r="H150" s="53"/>
    </row>
    <row r="151" spans="2:8" x14ac:dyDescent="0.25">
      <c r="B151" s="53"/>
      <c r="D151" s="114"/>
      <c r="E151" s="114"/>
      <c r="F151" s="112"/>
      <c r="G151" s="53"/>
      <c r="H151" s="53"/>
    </row>
    <row r="152" spans="2:8" x14ac:dyDescent="0.25">
      <c r="B152" s="53"/>
      <c r="D152" s="114"/>
      <c r="E152" s="114"/>
      <c r="F152" s="112"/>
      <c r="G152" s="53"/>
      <c r="H152" s="53"/>
    </row>
    <row r="153" spans="2:8" x14ac:dyDescent="0.25">
      <c r="B153" s="53"/>
      <c r="D153" s="114"/>
      <c r="E153" s="114"/>
      <c r="F153" s="112"/>
      <c r="G153" s="53"/>
      <c r="H153" s="53"/>
    </row>
    <row r="154" spans="2:8" x14ac:dyDescent="0.25">
      <c r="B154" s="53"/>
      <c r="D154" s="114"/>
      <c r="E154" s="114"/>
      <c r="F154" s="112"/>
      <c r="G154" s="53"/>
      <c r="H154" s="53"/>
    </row>
    <row r="155" spans="2:8" x14ac:dyDescent="0.25">
      <c r="B155" s="53"/>
      <c r="D155" s="114"/>
      <c r="E155" s="114"/>
      <c r="F155" s="112"/>
      <c r="G155" s="53"/>
      <c r="H155" s="53"/>
    </row>
    <row r="156" spans="2:8" x14ac:dyDescent="0.25">
      <c r="B156" s="53"/>
      <c r="D156" s="114"/>
      <c r="E156" s="114"/>
      <c r="F156" s="112"/>
      <c r="G156" s="53"/>
      <c r="H156" s="53"/>
    </row>
    <row r="157" spans="2:8" x14ac:dyDescent="0.25">
      <c r="B157" s="53"/>
      <c r="D157" s="114"/>
      <c r="E157" s="114"/>
      <c r="F157" s="112"/>
      <c r="G157" s="53"/>
      <c r="H157" s="53"/>
    </row>
    <row r="158" spans="2:8" x14ac:dyDescent="0.25">
      <c r="B158" s="53"/>
      <c r="D158" s="114"/>
      <c r="E158" s="114"/>
      <c r="F158" s="112"/>
      <c r="G158" s="53"/>
      <c r="H158" s="53"/>
    </row>
    <row r="159" spans="2:8" x14ac:dyDescent="0.25">
      <c r="B159" s="53"/>
      <c r="D159" s="114"/>
      <c r="E159" s="114"/>
      <c r="F159" s="112"/>
      <c r="G159" s="53"/>
      <c r="H159" s="53"/>
    </row>
    <row r="160" spans="2:8" x14ac:dyDescent="0.25">
      <c r="B160" s="53"/>
      <c r="D160" s="114"/>
      <c r="E160" s="114"/>
      <c r="F160" s="112"/>
      <c r="G160" s="53"/>
      <c r="H160" s="53"/>
    </row>
    <row r="161" spans="2:8" x14ac:dyDescent="0.25">
      <c r="B161" s="53"/>
      <c r="D161" s="114"/>
      <c r="E161" s="114"/>
      <c r="F161" s="112"/>
      <c r="G161" s="53"/>
      <c r="H161" s="53"/>
    </row>
    <row r="162" spans="2:8" x14ac:dyDescent="0.25">
      <c r="B162" s="53"/>
      <c r="D162" s="114"/>
      <c r="E162" s="114"/>
      <c r="F162" s="112"/>
      <c r="G162" s="53"/>
      <c r="H162" s="53"/>
    </row>
    <row r="163" spans="2:8" x14ac:dyDescent="0.25">
      <c r="B163" s="53"/>
      <c r="D163" s="114"/>
      <c r="E163" s="114"/>
      <c r="F163" s="112"/>
      <c r="G163" s="53"/>
      <c r="H163" s="53"/>
    </row>
    <row r="164" spans="2:8" x14ac:dyDescent="0.25">
      <c r="B164" s="53"/>
      <c r="D164" s="114"/>
      <c r="E164" s="114"/>
      <c r="F164" s="112"/>
      <c r="G164" s="53"/>
      <c r="H164" s="53"/>
    </row>
    <row r="165" spans="2:8" x14ac:dyDescent="0.25">
      <c r="B165" s="53"/>
      <c r="D165" s="114"/>
      <c r="E165" s="114"/>
      <c r="F165" s="112"/>
      <c r="G165" s="53"/>
      <c r="H165" s="53"/>
    </row>
    <row r="166" spans="2:8" x14ac:dyDescent="0.25">
      <c r="B166" s="53"/>
      <c r="D166" s="114"/>
      <c r="E166" s="114"/>
      <c r="F166" s="112"/>
      <c r="G166" s="53"/>
      <c r="H166" s="53"/>
    </row>
    <row r="167" spans="2:8" x14ac:dyDescent="0.25">
      <c r="B167" s="53"/>
      <c r="D167" s="114"/>
      <c r="E167" s="114"/>
      <c r="F167" s="112"/>
      <c r="G167" s="53"/>
      <c r="H167" s="53"/>
    </row>
    <row r="168" spans="2:8" x14ac:dyDescent="0.25">
      <c r="B168" s="53"/>
      <c r="D168" s="114"/>
      <c r="E168" s="114"/>
      <c r="F168" s="112"/>
      <c r="G168" s="53"/>
      <c r="H168" s="53"/>
    </row>
    <row r="169" spans="2:8" x14ac:dyDescent="0.25">
      <c r="B169" s="53"/>
      <c r="D169" s="114"/>
      <c r="E169" s="114"/>
      <c r="F169" s="112"/>
      <c r="G169" s="53"/>
      <c r="H169" s="53"/>
    </row>
    <row r="170" spans="2:8" x14ac:dyDescent="0.25">
      <c r="B170" s="53"/>
      <c r="D170" s="114"/>
      <c r="E170" s="114"/>
      <c r="F170" s="112"/>
      <c r="G170" s="53"/>
      <c r="H170" s="53"/>
    </row>
    <row r="171" spans="2:8" x14ac:dyDescent="0.25">
      <c r="B171" s="53"/>
      <c r="D171" s="114"/>
      <c r="E171" s="114"/>
      <c r="F171" s="112"/>
      <c r="G171" s="53"/>
      <c r="H171" s="53"/>
    </row>
    <row r="172" spans="2:8" x14ac:dyDescent="0.25">
      <c r="B172" s="53"/>
      <c r="D172" s="114"/>
      <c r="E172" s="114"/>
      <c r="F172" s="112"/>
      <c r="G172" s="53"/>
      <c r="H172" s="53"/>
    </row>
    <row r="173" spans="2:8" x14ac:dyDescent="0.25">
      <c r="B173" s="53"/>
      <c r="D173" s="114"/>
      <c r="E173" s="114"/>
      <c r="F173" s="112"/>
      <c r="G173" s="53"/>
      <c r="H173" s="53"/>
    </row>
    <row r="174" spans="2:8" x14ac:dyDescent="0.25">
      <c r="B174" s="53"/>
      <c r="D174" s="114"/>
      <c r="E174" s="114"/>
      <c r="F174" s="112"/>
      <c r="G174" s="53"/>
      <c r="H174" s="53"/>
    </row>
    <row r="175" spans="2:8" x14ac:dyDescent="0.25">
      <c r="B175" s="53"/>
      <c r="D175" s="114"/>
      <c r="E175" s="114"/>
      <c r="F175" s="112"/>
      <c r="G175" s="53"/>
      <c r="H175" s="53"/>
    </row>
    <row r="176" spans="2:8" x14ac:dyDescent="0.25">
      <c r="B176" s="53"/>
      <c r="D176" s="114"/>
      <c r="E176" s="114"/>
      <c r="F176" s="112"/>
      <c r="G176" s="53"/>
      <c r="H176" s="53"/>
    </row>
    <row r="177" spans="2:8" x14ac:dyDescent="0.25">
      <c r="B177" s="53"/>
      <c r="D177" s="114"/>
      <c r="E177" s="114"/>
      <c r="F177" s="112"/>
      <c r="G177" s="53"/>
      <c r="H177" s="53"/>
    </row>
    <row r="178" spans="2:8" x14ac:dyDescent="0.25">
      <c r="B178" s="53"/>
      <c r="D178" s="114"/>
      <c r="E178" s="114"/>
      <c r="F178" s="112"/>
      <c r="G178" s="53"/>
      <c r="H178" s="53"/>
    </row>
    <row r="179" spans="2:8" x14ac:dyDescent="0.25">
      <c r="B179" s="53"/>
      <c r="D179" s="114"/>
      <c r="E179" s="114"/>
      <c r="F179" s="112"/>
      <c r="G179" s="53"/>
      <c r="H179" s="53"/>
    </row>
    <row r="180" spans="2:8" x14ac:dyDescent="0.25">
      <c r="B180" s="53"/>
      <c r="D180" s="114"/>
      <c r="E180" s="114"/>
      <c r="F180" s="112"/>
      <c r="G180" s="53"/>
      <c r="H180" s="53"/>
    </row>
    <row r="181" spans="2:8" x14ac:dyDescent="0.25">
      <c r="B181" s="53"/>
      <c r="D181" s="114"/>
      <c r="E181" s="114"/>
      <c r="F181" s="112"/>
      <c r="G181" s="53"/>
      <c r="H181" s="53"/>
    </row>
    <row r="182" spans="2:8" x14ac:dyDescent="0.25">
      <c r="B182" s="53"/>
      <c r="D182" s="114"/>
      <c r="E182" s="114"/>
      <c r="F182" s="112"/>
      <c r="G182" s="53"/>
      <c r="H182" s="53"/>
    </row>
    <row r="183" spans="2:8" x14ac:dyDescent="0.25">
      <c r="B183" s="53"/>
      <c r="D183" s="114"/>
      <c r="E183" s="114"/>
      <c r="F183" s="112"/>
      <c r="G183" s="53"/>
      <c r="H183" s="53"/>
    </row>
    <row r="184" spans="2:8" x14ac:dyDescent="0.25">
      <c r="B184" s="53"/>
      <c r="D184" s="114"/>
      <c r="E184" s="114"/>
      <c r="F184" s="112"/>
      <c r="G184" s="53"/>
      <c r="H184" s="53"/>
    </row>
    <row r="185" spans="2:8" x14ac:dyDescent="0.25">
      <c r="B185" s="53"/>
      <c r="D185" s="114"/>
      <c r="E185" s="114"/>
      <c r="F185" s="112"/>
      <c r="G185" s="53"/>
      <c r="H185" s="53"/>
    </row>
    <row r="186" spans="2:8" x14ac:dyDescent="0.25">
      <c r="B186" s="53"/>
      <c r="D186" s="114"/>
      <c r="E186" s="114"/>
      <c r="F186" s="112"/>
      <c r="G186" s="53"/>
      <c r="H186" s="53"/>
    </row>
    <row r="187" spans="2:8" x14ac:dyDescent="0.25">
      <c r="B187" s="53"/>
      <c r="D187" s="114"/>
      <c r="E187" s="114"/>
      <c r="F187" s="112"/>
      <c r="G187" s="53"/>
      <c r="H187" s="53"/>
    </row>
    <row r="188" spans="2:8" x14ac:dyDescent="0.25">
      <c r="B188" s="53"/>
      <c r="D188" s="114"/>
      <c r="E188" s="114"/>
      <c r="F188" s="112"/>
      <c r="G188" s="53"/>
      <c r="H188" s="53"/>
    </row>
    <row r="189" spans="2:8" x14ac:dyDescent="0.25">
      <c r="B189" s="53"/>
      <c r="D189" s="114"/>
      <c r="E189" s="114"/>
      <c r="F189" s="112"/>
      <c r="G189" s="53"/>
      <c r="H189" s="53"/>
    </row>
    <row r="190" spans="2:8" x14ac:dyDescent="0.25">
      <c r="B190" s="53"/>
      <c r="D190" s="114"/>
      <c r="E190" s="114"/>
      <c r="F190" s="112"/>
      <c r="G190" s="53"/>
      <c r="H190" s="53"/>
    </row>
    <row r="191" spans="2:8" x14ac:dyDescent="0.25">
      <c r="B191" s="53"/>
      <c r="D191" s="114"/>
      <c r="E191" s="114"/>
      <c r="F191" s="112"/>
      <c r="G191" s="53"/>
      <c r="H191" s="53"/>
    </row>
    <row r="192" spans="2:8" x14ac:dyDescent="0.25">
      <c r="B192" s="53"/>
      <c r="D192" s="114"/>
      <c r="E192" s="114"/>
      <c r="F192" s="112"/>
      <c r="G192" s="53"/>
      <c r="H192" s="53"/>
    </row>
    <row r="193" spans="2:8" x14ac:dyDescent="0.25">
      <c r="B193" s="53"/>
      <c r="D193" s="114"/>
      <c r="E193" s="114"/>
      <c r="F193" s="112"/>
      <c r="G193" s="53"/>
      <c r="H193" s="53"/>
    </row>
    <row r="194" spans="2:8" x14ac:dyDescent="0.25">
      <c r="B194" s="53"/>
      <c r="D194" s="114"/>
      <c r="E194" s="114"/>
      <c r="F194" s="112"/>
      <c r="G194" s="53"/>
      <c r="H194" s="53"/>
    </row>
    <row r="195" spans="2:8" x14ac:dyDescent="0.25">
      <c r="B195" s="53"/>
      <c r="D195" s="114"/>
      <c r="E195" s="114"/>
      <c r="F195" s="112"/>
      <c r="G195" s="53"/>
      <c r="H195" s="53"/>
    </row>
    <row r="196" spans="2:8" x14ac:dyDescent="0.25">
      <c r="B196" s="53"/>
      <c r="D196" s="114"/>
      <c r="E196" s="114"/>
      <c r="F196" s="112"/>
      <c r="G196" s="53"/>
      <c r="H196" s="53"/>
    </row>
    <row r="197" spans="2:8" x14ac:dyDescent="0.25">
      <c r="B197" s="53"/>
      <c r="D197" s="114"/>
      <c r="E197" s="114"/>
      <c r="F197" s="112"/>
      <c r="G197" s="53"/>
      <c r="H197" s="53"/>
    </row>
    <row r="198" spans="2:8" x14ac:dyDescent="0.25">
      <c r="B198" s="53"/>
      <c r="D198" s="114"/>
      <c r="E198" s="114"/>
      <c r="F198" s="112"/>
      <c r="G198" s="53"/>
      <c r="H198" s="53"/>
    </row>
    <row r="199" spans="2:8" x14ac:dyDescent="0.25">
      <c r="B199" s="53"/>
      <c r="D199" s="114"/>
      <c r="E199" s="114"/>
      <c r="F199" s="112"/>
      <c r="G199" s="53"/>
      <c r="H199" s="53"/>
    </row>
    <row r="200" spans="2:8" x14ac:dyDescent="0.25">
      <c r="B200" s="53"/>
      <c r="D200" s="114"/>
      <c r="E200" s="114"/>
      <c r="F200" s="112"/>
      <c r="G200" s="53"/>
      <c r="H200" s="53"/>
    </row>
    <row r="201" spans="2:8" x14ac:dyDescent="0.25">
      <c r="B201" s="53"/>
      <c r="D201" s="114"/>
      <c r="E201" s="114"/>
      <c r="F201" s="112"/>
      <c r="G201" s="53"/>
      <c r="H201" s="53"/>
    </row>
    <row r="202" spans="2:8" x14ac:dyDescent="0.25">
      <c r="B202" s="53"/>
      <c r="D202" s="114"/>
      <c r="E202" s="114"/>
      <c r="F202" s="112"/>
      <c r="G202" s="53"/>
      <c r="H202" s="53"/>
    </row>
    <row r="203" spans="2:8" x14ac:dyDescent="0.25">
      <c r="B203" s="53"/>
      <c r="D203" s="114"/>
      <c r="E203" s="114"/>
      <c r="F203" s="112"/>
      <c r="G203" s="53"/>
      <c r="H203" s="53"/>
    </row>
    <row r="204" spans="2:8" x14ac:dyDescent="0.25">
      <c r="B204" s="53"/>
      <c r="D204" s="114"/>
      <c r="E204" s="114"/>
      <c r="F204" s="112"/>
      <c r="G204" s="53"/>
      <c r="H204" s="53"/>
    </row>
    <row r="205" spans="2:8" x14ac:dyDescent="0.25">
      <c r="B205" s="53"/>
      <c r="D205" s="114"/>
      <c r="E205" s="114"/>
      <c r="F205" s="112"/>
      <c r="G205" s="53"/>
      <c r="H205" s="53"/>
    </row>
    <row r="206" spans="2:8" x14ac:dyDescent="0.25">
      <c r="B206" s="53"/>
      <c r="D206" s="114"/>
      <c r="E206" s="114"/>
      <c r="F206" s="112"/>
      <c r="G206" s="53"/>
      <c r="H206" s="53"/>
    </row>
    <row r="207" spans="2:8" x14ac:dyDescent="0.25">
      <c r="B207" s="53"/>
      <c r="D207" s="114"/>
      <c r="E207" s="114"/>
      <c r="F207" s="112"/>
      <c r="G207" s="53"/>
      <c r="H207" s="53"/>
    </row>
    <row r="208" spans="2:8" x14ac:dyDescent="0.25">
      <c r="B208" s="53"/>
      <c r="D208" s="114"/>
      <c r="E208" s="114"/>
      <c r="F208" s="112"/>
      <c r="G208" s="53"/>
      <c r="H208" s="53"/>
    </row>
    <row r="209" spans="2:8" x14ac:dyDescent="0.25">
      <c r="B209" s="53"/>
      <c r="D209" s="114"/>
      <c r="E209" s="114"/>
      <c r="F209" s="112"/>
      <c r="G209" s="53"/>
      <c r="H209" s="53"/>
    </row>
    <row r="210" spans="2:8" x14ac:dyDescent="0.25">
      <c r="B210" s="53"/>
      <c r="D210" s="114"/>
      <c r="E210" s="114"/>
      <c r="F210" s="112"/>
      <c r="G210" s="53"/>
      <c r="H210" s="53"/>
    </row>
    <row r="211" spans="2:8" x14ac:dyDescent="0.25">
      <c r="B211" s="53"/>
      <c r="D211" s="114"/>
      <c r="E211" s="114"/>
      <c r="F211" s="112"/>
      <c r="G211" s="53"/>
      <c r="H211" s="53"/>
    </row>
    <row r="212" spans="2:8" x14ac:dyDescent="0.25">
      <c r="B212" s="53"/>
      <c r="D212" s="114"/>
      <c r="E212" s="114"/>
      <c r="F212" s="112"/>
      <c r="G212" s="53"/>
      <c r="H212" s="53"/>
    </row>
    <row r="213" spans="2:8" x14ac:dyDescent="0.25">
      <c r="B213" s="53"/>
      <c r="D213" s="114"/>
      <c r="E213" s="114"/>
      <c r="F213" s="112"/>
      <c r="G213" s="53"/>
      <c r="H213" s="53"/>
    </row>
    <row r="214" spans="2:8" x14ac:dyDescent="0.25">
      <c r="B214" s="53"/>
      <c r="D214" s="114"/>
      <c r="E214" s="114"/>
      <c r="F214" s="112"/>
      <c r="G214" s="53"/>
      <c r="H214" s="53"/>
    </row>
    <row r="215" spans="2:8" x14ac:dyDescent="0.25">
      <c r="B215" s="53"/>
      <c r="D215" s="114"/>
      <c r="E215" s="114"/>
      <c r="F215" s="112"/>
      <c r="G215" s="53"/>
      <c r="H215" s="53"/>
    </row>
    <row r="216" spans="2:8" x14ac:dyDescent="0.25">
      <c r="B216" s="53"/>
      <c r="D216" s="114"/>
      <c r="E216" s="114"/>
      <c r="F216" s="112"/>
      <c r="G216" s="53"/>
      <c r="H216" s="53"/>
    </row>
    <row r="217" spans="2:8" x14ac:dyDescent="0.25">
      <c r="B217" s="53"/>
      <c r="D217" s="114"/>
      <c r="E217" s="114"/>
      <c r="F217" s="112"/>
      <c r="G217" s="53"/>
      <c r="H217" s="53"/>
    </row>
    <row r="218" spans="2:8" x14ac:dyDescent="0.25">
      <c r="B218" s="53"/>
      <c r="D218" s="114"/>
      <c r="E218" s="114"/>
      <c r="F218" s="112"/>
      <c r="G218" s="53"/>
      <c r="H218" s="53"/>
    </row>
    <row r="219" spans="2:8" x14ac:dyDescent="0.25">
      <c r="B219" s="53"/>
      <c r="D219" s="114"/>
      <c r="E219" s="114"/>
      <c r="F219" s="112"/>
      <c r="G219" s="53"/>
      <c r="H219" s="53"/>
    </row>
    <row r="220" spans="2:8" x14ac:dyDescent="0.25">
      <c r="B220" s="53"/>
      <c r="D220" s="114"/>
      <c r="E220" s="114"/>
      <c r="F220" s="112"/>
      <c r="G220" s="53"/>
      <c r="H220" s="53"/>
    </row>
    <row r="221" spans="2:8" x14ac:dyDescent="0.25">
      <c r="B221" s="53"/>
      <c r="D221" s="114"/>
      <c r="E221" s="114"/>
      <c r="F221" s="112"/>
      <c r="G221" s="53"/>
      <c r="H221" s="53"/>
    </row>
    <row r="222" spans="2:8" x14ac:dyDescent="0.25">
      <c r="B222" s="53"/>
      <c r="D222" s="114"/>
      <c r="E222" s="114"/>
      <c r="F222" s="112"/>
      <c r="G222" s="53"/>
      <c r="H222" s="53"/>
    </row>
    <row r="223" spans="2:8" x14ac:dyDescent="0.25">
      <c r="B223" s="53"/>
      <c r="D223" s="114"/>
      <c r="E223" s="114"/>
      <c r="F223" s="112"/>
      <c r="G223" s="53"/>
      <c r="H223" s="53"/>
    </row>
    <row r="224" spans="2:8" x14ac:dyDescent="0.25">
      <c r="B224" s="53"/>
      <c r="D224" s="114"/>
      <c r="E224" s="114"/>
      <c r="F224" s="112"/>
      <c r="G224" s="53"/>
      <c r="H224" s="53"/>
    </row>
    <row r="225" spans="2:8" x14ac:dyDescent="0.25">
      <c r="B225" s="53"/>
      <c r="D225" s="114"/>
      <c r="E225" s="114"/>
      <c r="F225" s="112"/>
      <c r="G225" s="53"/>
      <c r="H225" s="53"/>
    </row>
    <row r="226" spans="2:8" x14ac:dyDescent="0.25">
      <c r="B226" s="53"/>
      <c r="D226" s="114"/>
      <c r="E226" s="114"/>
      <c r="F226" s="112"/>
      <c r="G226" s="53"/>
      <c r="H226" s="53"/>
    </row>
    <row r="227" spans="2:8" x14ac:dyDescent="0.25">
      <c r="B227" s="53"/>
      <c r="D227" s="114"/>
      <c r="E227" s="114"/>
      <c r="F227" s="112"/>
      <c r="G227" s="53"/>
      <c r="H227" s="53"/>
    </row>
    <row r="228" spans="2:8" x14ac:dyDescent="0.25">
      <c r="B228" s="53"/>
      <c r="D228" s="114"/>
      <c r="E228" s="114"/>
      <c r="F228" s="112"/>
      <c r="G228" s="53"/>
      <c r="H228" s="53"/>
    </row>
    <row r="229" spans="2:8" x14ac:dyDescent="0.25">
      <c r="B229" s="53"/>
      <c r="D229" s="114"/>
      <c r="E229" s="114"/>
      <c r="F229" s="112"/>
      <c r="G229" s="53"/>
      <c r="H229" s="53"/>
    </row>
    <row r="230" spans="2:8" x14ac:dyDescent="0.25">
      <c r="B230" s="53"/>
      <c r="D230" s="114"/>
      <c r="E230" s="114"/>
      <c r="F230" s="112"/>
      <c r="G230" s="53"/>
      <c r="H230" s="53"/>
    </row>
    <row r="231" spans="2:8" x14ac:dyDescent="0.25">
      <c r="B231" s="53"/>
      <c r="D231" s="114"/>
      <c r="E231" s="114"/>
      <c r="F231" s="112"/>
      <c r="G231" s="53"/>
      <c r="H231" s="53"/>
    </row>
    <row r="232" spans="2:8" x14ac:dyDescent="0.25">
      <c r="B232" s="53"/>
      <c r="D232" s="114"/>
      <c r="E232" s="114"/>
      <c r="F232" s="112"/>
      <c r="G232" s="53"/>
      <c r="H232" s="53"/>
    </row>
    <row r="233" spans="2:8" x14ac:dyDescent="0.25">
      <c r="B233" s="53"/>
      <c r="D233" s="114"/>
      <c r="E233" s="114"/>
      <c r="F233" s="112"/>
      <c r="G233" s="53"/>
      <c r="H233" s="53"/>
    </row>
    <row r="234" spans="2:8" x14ac:dyDescent="0.25">
      <c r="B234" s="53"/>
      <c r="D234" s="114"/>
      <c r="E234" s="114"/>
      <c r="F234" s="112"/>
      <c r="G234" s="53"/>
      <c r="H234" s="53"/>
    </row>
    <row r="235" spans="2:8" x14ac:dyDescent="0.25">
      <c r="B235" s="53"/>
      <c r="D235" s="114"/>
      <c r="E235" s="114"/>
      <c r="F235" s="112"/>
      <c r="G235" s="53"/>
      <c r="H235" s="53"/>
    </row>
    <row r="236" spans="2:8" x14ac:dyDescent="0.25">
      <c r="B236" s="53"/>
      <c r="D236" s="114"/>
      <c r="E236" s="114"/>
      <c r="F236" s="112"/>
      <c r="G236" s="53"/>
      <c r="H236" s="53"/>
    </row>
    <row r="237" spans="2:8" x14ac:dyDescent="0.25">
      <c r="B237" s="53"/>
      <c r="D237" s="114"/>
      <c r="E237" s="114"/>
      <c r="F237" s="112"/>
      <c r="G237" s="53"/>
      <c r="H237" s="53"/>
    </row>
    <row r="238" spans="2:8" x14ac:dyDescent="0.25">
      <c r="B238" s="53"/>
      <c r="D238" s="114"/>
      <c r="E238" s="114"/>
      <c r="F238" s="112"/>
      <c r="G238" s="53"/>
      <c r="H238" s="53"/>
    </row>
    <row r="239" spans="2:8" x14ac:dyDescent="0.25">
      <c r="B239" s="53"/>
      <c r="D239" s="114"/>
      <c r="E239" s="114"/>
      <c r="F239" s="112"/>
      <c r="G239" s="53"/>
      <c r="H239" s="53"/>
    </row>
    <row r="240" spans="2:8" x14ac:dyDescent="0.25">
      <c r="B240" s="53"/>
      <c r="D240" s="114"/>
      <c r="E240" s="114"/>
      <c r="F240" s="112"/>
      <c r="G240" s="53"/>
      <c r="H240" s="53"/>
    </row>
    <row r="241" spans="2:8" x14ac:dyDescent="0.25">
      <c r="B241" s="53"/>
      <c r="D241" s="114"/>
      <c r="E241" s="114"/>
      <c r="F241" s="112"/>
      <c r="G241" s="53"/>
      <c r="H241" s="53"/>
    </row>
    <row r="242" spans="2:8" x14ac:dyDescent="0.25">
      <c r="B242" s="53"/>
      <c r="D242" s="114"/>
      <c r="E242" s="114"/>
      <c r="F242" s="112"/>
      <c r="G242" s="53"/>
      <c r="H242" s="53"/>
    </row>
    <row r="243" spans="2:8" x14ac:dyDescent="0.25">
      <c r="B243" s="53"/>
      <c r="D243" s="114"/>
      <c r="E243" s="114"/>
      <c r="F243" s="112"/>
      <c r="G243" s="53"/>
      <c r="H243" s="53"/>
    </row>
    <row r="244" spans="2:8" x14ac:dyDescent="0.25">
      <c r="B244" s="53"/>
      <c r="D244" s="114"/>
      <c r="E244" s="114"/>
      <c r="F244" s="112"/>
      <c r="G244" s="53"/>
      <c r="H244" s="53"/>
    </row>
    <row r="245" spans="2:8" x14ac:dyDescent="0.25">
      <c r="B245" s="53"/>
      <c r="D245" s="114"/>
      <c r="E245" s="114"/>
      <c r="F245" s="112"/>
      <c r="G245" s="53"/>
      <c r="H245" s="53"/>
    </row>
    <row r="246" spans="2:8" x14ac:dyDescent="0.25">
      <c r="B246" s="53"/>
      <c r="D246" s="114"/>
      <c r="E246" s="114"/>
      <c r="F246" s="112"/>
      <c r="G246" s="53"/>
      <c r="H246" s="53"/>
    </row>
    <row r="247" spans="2:8" x14ac:dyDescent="0.25">
      <c r="B247" s="53"/>
      <c r="D247" s="114"/>
      <c r="E247" s="114"/>
      <c r="F247" s="112"/>
      <c r="G247" s="53"/>
      <c r="H247" s="53"/>
    </row>
    <row r="248" spans="2:8" x14ac:dyDescent="0.25">
      <c r="B248" s="53"/>
      <c r="D248" s="114"/>
      <c r="E248" s="114"/>
      <c r="F248" s="112"/>
      <c r="G248" s="53"/>
      <c r="H248" s="53"/>
    </row>
    <row r="249" spans="2:8" x14ac:dyDescent="0.25">
      <c r="B249" s="53"/>
      <c r="D249" s="114"/>
      <c r="E249" s="114"/>
      <c r="F249" s="112"/>
      <c r="G249" s="53"/>
      <c r="H249" s="53"/>
    </row>
    <row r="250" spans="2:8" x14ac:dyDescent="0.25">
      <c r="B250" s="53"/>
      <c r="D250" s="114"/>
      <c r="E250" s="114"/>
      <c r="F250" s="112"/>
      <c r="G250" s="53"/>
      <c r="H250" s="53"/>
    </row>
    <row r="251" spans="2:8" x14ac:dyDescent="0.25">
      <c r="B251" s="53"/>
      <c r="D251" s="114"/>
      <c r="E251" s="114"/>
      <c r="F251" s="112"/>
      <c r="G251" s="53"/>
      <c r="H251" s="53"/>
    </row>
    <row r="252" spans="2:8" x14ac:dyDescent="0.25">
      <c r="B252" s="53"/>
      <c r="D252" s="114"/>
      <c r="E252" s="114"/>
      <c r="F252" s="112"/>
      <c r="G252" s="53"/>
      <c r="H252" s="53"/>
    </row>
    <row r="253" spans="2:8" x14ac:dyDescent="0.25">
      <c r="B253" s="53"/>
      <c r="D253" s="114"/>
      <c r="E253" s="114"/>
      <c r="F253" s="112"/>
      <c r="G253" s="53"/>
      <c r="H253" s="53"/>
    </row>
    <row r="254" spans="2:8" x14ac:dyDescent="0.25">
      <c r="B254" s="53"/>
      <c r="D254" s="114"/>
      <c r="E254" s="114"/>
      <c r="F254" s="112"/>
      <c r="G254" s="53"/>
      <c r="H254" s="53"/>
    </row>
    <row r="255" spans="2:8" x14ac:dyDescent="0.25">
      <c r="B255" s="53"/>
      <c r="D255" s="114"/>
      <c r="E255" s="114"/>
      <c r="F255" s="112"/>
      <c r="G255" s="53"/>
      <c r="H255" s="53"/>
    </row>
    <row r="256" spans="2:8" x14ac:dyDescent="0.25">
      <c r="B256" s="53"/>
      <c r="D256" s="114"/>
      <c r="E256" s="114"/>
      <c r="F256" s="112"/>
      <c r="G256" s="53"/>
      <c r="H256" s="53"/>
    </row>
    <row r="257" spans="2:8" x14ac:dyDescent="0.25">
      <c r="B257" s="53"/>
      <c r="D257" s="114"/>
      <c r="E257" s="114"/>
      <c r="F257" s="112"/>
      <c r="G257" s="53"/>
      <c r="H257" s="53"/>
    </row>
    <row r="258" spans="2:8" x14ac:dyDescent="0.25">
      <c r="B258" s="53"/>
      <c r="D258" s="114"/>
      <c r="E258" s="114"/>
      <c r="F258" s="112"/>
      <c r="G258" s="53"/>
      <c r="H258" s="53"/>
    </row>
    <row r="259" spans="2:8" x14ac:dyDescent="0.25">
      <c r="B259" s="53"/>
      <c r="D259" s="114"/>
      <c r="E259" s="114"/>
      <c r="F259" s="112"/>
      <c r="G259" s="53"/>
      <c r="H259" s="53"/>
    </row>
    <row r="260" spans="2:8" x14ac:dyDescent="0.25">
      <c r="B260" s="53"/>
      <c r="D260" s="114"/>
      <c r="E260" s="114"/>
      <c r="F260" s="112"/>
      <c r="G260" s="53"/>
      <c r="H260" s="53"/>
    </row>
    <row r="261" spans="2:8" x14ac:dyDescent="0.25">
      <c r="B261" s="53"/>
      <c r="D261" s="114"/>
      <c r="E261" s="114"/>
      <c r="F261" s="112"/>
      <c r="G261" s="53"/>
      <c r="H261" s="53"/>
    </row>
    <row r="262" spans="2:8" x14ac:dyDescent="0.25">
      <c r="B262" s="53"/>
      <c r="D262" s="114"/>
      <c r="E262" s="114"/>
      <c r="F262" s="112"/>
      <c r="G262" s="53"/>
      <c r="H262" s="53"/>
    </row>
    <row r="263" spans="2:8" x14ac:dyDescent="0.25">
      <c r="B263" s="53"/>
      <c r="D263" s="114"/>
      <c r="E263" s="114"/>
      <c r="F263" s="112"/>
      <c r="G263" s="53"/>
      <c r="H263" s="53"/>
    </row>
    <row r="264" spans="2:8" x14ac:dyDescent="0.25">
      <c r="B264" s="53"/>
      <c r="D264" s="114"/>
      <c r="E264" s="114"/>
      <c r="F264" s="112"/>
      <c r="G264" s="53"/>
      <c r="H264" s="53"/>
    </row>
    <row r="265" spans="2:8" x14ac:dyDescent="0.25">
      <c r="B265" s="53"/>
      <c r="D265" s="114"/>
      <c r="E265" s="114"/>
      <c r="F265" s="112"/>
      <c r="G265" s="53"/>
      <c r="H265" s="53"/>
    </row>
    <row r="266" spans="2:8" x14ac:dyDescent="0.25">
      <c r="B266" s="53"/>
      <c r="D266" s="114"/>
      <c r="E266" s="114"/>
      <c r="F266" s="112"/>
      <c r="G266" s="53"/>
      <c r="H266" s="53"/>
    </row>
    <row r="267" spans="2:8" x14ac:dyDescent="0.25">
      <c r="B267" s="53"/>
      <c r="D267" s="114"/>
      <c r="E267" s="114"/>
      <c r="F267" s="112"/>
      <c r="G267" s="53"/>
      <c r="H267" s="53"/>
    </row>
    <row r="268" spans="2:8" x14ac:dyDescent="0.25">
      <c r="B268" s="53"/>
      <c r="D268" s="114"/>
      <c r="E268" s="114"/>
      <c r="F268" s="112"/>
      <c r="G268" s="53"/>
      <c r="H268" s="53"/>
    </row>
    <row r="269" spans="2:8" x14ac:dyDescent="0.25">
      <c r="B269" s="53"/>
      <c r="D269" s="114"/>
      <c r="E269" s="114"/>
      <c r="F269" s="112"/>
      <c r="G269" s="53"/>
      <c r="H269" s="53"/>
    </row>
    <row r="270" spans="2:8" x14ac:dyDescent="0.25">
      <c r="B270" s="53"/>
      <c r="D270" s="114"/>
      <c r="E270" s="114"/>
      <c r="F270" s="112"/>
      <c r="G270" s="53"/>
      <c r="H270" s="53"/>
    </row>
    <row r="271" spans="2:8" x14ac:dyDescent="0.25">
      <c r="B271" s="53"/>
      <c r="D271" s="114"/>
      <c r="E271" s="114"/>
      <c r="F271" s="112"/>
      <c r="G271" s="53"/>
      <c r="H271" s="53"/>
    </row>
    <row r="272" spans="2:8" x14ac:dyDescent="0.25">
      <c r="B272" s="53"/>
      <c r="D272" s="114"/>
      <c r="E272" s="114"/>
      <c r="F272" s="112"/>
      <c r="G272" s="53"/>
      <c r="H272" s="53"/>
    </row>
    <row r="273" spans="2:8" x14ac:dyDescent="0.25">
      <c r="B273" s="53"/>
      <c r="D273" s="114"/>
      <c r="E273" s="114"/>
      <c r="F273" s="112"/>
      <c r="G273" s="53"/>
      <c r="H273" s="53"/>
    </row>
    <row r="274" spans="2:8" x14ac:dyDescent="0.25">
      <c r="B274" s="53"/>
      <c r="D274" s="114"/>
      <c r="E274" s="114"/>
      <c r="F274" s="112"/>
      <c r="G274" s="53"/>
      <c r="H274" s="53"/>
    </row>
    <row r="275" spans="2:8" x14ac:dyDescent="0.25">
      <c r="B275" s="53"/>
      <c r="D275" s="114"/>
      <c r="E275" s="114"/>
      <c r="F275" s="112"/>
      <c r="G275" s="53"/>
      <c r="H275" s="53"/>
    </row>
    <row r="276" spans="2:8" x14ac:dyDescent="0.25">
      <c r="B276" s="53"/>
      <c r="D276" s="114"/>
      <c r="E276" s="114"/>
      <c r="F276" s="112"/>
      <c r="G276" s="53"/>
      <c r="H276" s="53"/>
    </row>
    <row r="277" spans="2:8" x14ac:dyDescent="0.25">
      <c r="B277" s="53"/>
      <c r="D277" s="114"/>
      <c r="E277" s="114"/>
      <c r="F277" s="112"/>
      <c r="G277" s="53"/>
      <c r="H277" s="53"/>
    </row>
    <row r="278" spans="2:8" x14ac:dyDescent="0.25">
      <c r="B278" s="53"/>
      <c r="D278" s="114"/>
      <c r="E278" s="114"/>
      <c r="F278" s="112"/>
      <c r="G278" s="53"/>
      <c r="H278" s="53"/>
    </row>
    <row r="279" spans="2:8" x14ac:dyDescent="0.25">
      <c r="B279" s="53"/>
      <c r="D279" s="114"/>
      <c r="E279" s="114"/>
      <c r="F279" s="112"/>
      <c r="G279" s="53"/>
      <c r="H279" s="53"/>
    </row>
    <row r="280" spans="2:8" x14ac:dyDescent="0.25">
      <c r="B280" s="53"/>
      <c r="D280" s="114"/>
      <c r="E280" s="114"/>
      <c r="F280" s="112"/>
      <c r="G280" s="53"/>
      <c r="H280" s="53"/>
    </row>
    <row r="281" spans="2:8" x14ac:dyDescent="0.25">
      <c r="B281" s="53"/>
      <c r="D281" s="114"/>
      <c r="E281" s="114"/>
      <c r="F281" s="112"/>
      <c r="G281" s="53"/>
      <c r="H281" s="53"/>
    </row>
    <row r="282" spans="2:8" x14ac:dyDescent="0.25">
      <c r="B282" s="53"/>
      <c r="D282" s="114"/>
      <c r="E282" s="114"/>
      <c r="F282" s="112"/>
      <c r="G282" s="53"/>
      <c r="H282" s="53"/>
    </row>
    <row r="283" spans="2:8" x14ac:dyDescent="0.25">
      <c r="B283" s="53"/>
      <c r="D283" s="114"/>
      <c r="E283" s="114"/>
      <c r="F283" s="112"/>
      <c r="G283" s="53"/>
      <c r="H283" s="53"/>
    </row>
    <row r="284" spans="2:8" x14ac:dyDescent="0.25">
      <c r="B284" s="53"/>
      <c r="D284" s="114"/>
      <c r="E284" s="114"/>
      <c r="F284" s="112"/>
      <c r="G284" s="53"/>
      <c r="H284" s="53"/>
    </row>
    <row r="285" spans="2:8" x14ac:dyDescent="0.25">
      <c r="B285" s="53"/>
      <c r="D285" s="114"/>
      <c r="E285" s="114"/>
      <c r="F285" s="112"/>
      <c r="G285" s="53"/>
      <c r="H285" s="53"/>
    </row>
    <row r="286" spans="2:8" x14ac:dyDescent="0.25">
      <c r="B286" s="53"/>
      <c r="D286" s="114"/>
      <c r="E286" s="114"/>
      <c r="F286" s="112"/>
      <c r="G286" s="53"/>
      <c r="H286" s="53"/>
    </row>
    <row r="287" spans="2:8" x14ac:dyDescent="0.25">
      <c r="B287" s="53"/>
      <c r="D287" s="114"/>
      <c r="E287" s="114"/>
      <c r="F287" s="112"/>
      <c r="G287" s="53"/>
      <c r="H287" s="53"/>
    </row>
    <row r="288" spans="2:8" x14ac:dyDescent="0.25">
      <c r="B288" s="53"/>
      <c r="D288" s="114"/>
      <c r="E288" s="114"/>
      <c r="F288" s="112"/>
      <c r="G288" s="53"/>
      <c r="H288" s="53"/>
    </row>
    <row r="289" spans="2:8" x14ac:dyDescent="0.25">
      <c r="B289" s="53"/>
      <c r="D289" s="114"/>
      <c r="E289" s="114"/>
      <c r="F289" s="112"/>
      <c r="G289" s="53"/>
      <c r="H289" s="53"/>
    </row>
    <row r="290" spans="2:8" x14ac:dyDescent="0.25">
      <c r="B290" s="53"/>
      <c r="D290" s="114"/>
      <c r="E290" s="114"/>
      <c r="F290" s="112"/>
      <c r="G290" s="53"/>
      <c r="H290" s="53"/>
    </row>
    <row r="291" spans="2:8" x14ac:dyDescent="0.25">
      <c r="B291" s="53"/>
      <c r="D291" s="114"/>
      <c r="E291" s="114"/>
      <c r="F291" s="112"/>
      <c r="G291" s="53"/>
      <c r="H291" s="53"/>
    </row>
    <row r="292" spans="2:8" x14ac:dyDescent="0.25">
      <c r="B292" s="53"/>
      <c r="D292" s="114"/>
      <c r="E292" s="114"/>
      <c r="F292" s="112"/>
      <c r="G292" s="53"/>
      <c r="H292" s="53"/>
    </row>
    <row r="293" spans="2:8" x14ac:dyDescent="0.25">
      <c r="B293" s="53"/>
      <c r="D293" s="114"/>
      <c r="E293" s="114"/>
      <c r="F293" s="112"/>
      <c r="G293" s="53"/>
      <c r="H293" s="53"/>
    </row>
    <row r="294" spans="2:8" x14ac:dyDescent="0.25">
      <c r="B294" s="53"/>
      <c r="D294" s="114"/>
      <c r="E294" s="114"/>
      <c r="F294" s="112"/>
      <c r="G294" s="53"/>
      <c r="H294" s="53"/>
    </row>
    <row r="295" spans="2:8" x14ac:dyDescent="0.25">
      <c r="B295" s="53"/>
      <c r="D295" s="114"/>
      <c r="E295" s="114"/>
      <c r="F295" s="112"/>
      <c r="G295" s="53"/>
      <c r="H295" s="53"/>
    </row>
    <row r="296" spans="2:8" x14ac:dyDescent="0.25">
      <c r="B296" s="53"/>
      <c r="D296" s="114"/>
      <c r="E296" s="114"/>
      <c r="F296" s="112"/>
      <c r="G296" s="53"/>
      <c r="H296" s="53"/>
    </row>
    <row r="297" spans="2:8" x14ac:dyDescent="0.25">
      <c r="B297" s="53"/>
      <c r="D297" s="114"/>
      <c r="E297" s="114"/>
      <c r="F297" s="112"/>
      <c r="G297" s="53"/>
      <c r="H297" s="53"/>
    </row>
    <row r="298" spans="2:8" x14ac:dyDescent="0.25">
      <c r="B298" s="53"/>
      <c r="D298" s="114"/>
      <c r="E298" s="114"/>
      <c r="F298" s="112"/>
      <c r="G298" s="53"/>
      <c r="H298" s="53"/>
    </row>
    <row r="299" spans="2:8" x14ac:dyDescent="0.25">
      <c r="B299" s="53"/>
      <c r="D299" s="114"/>
      <c r="E299" s="114"/>
      <c r="F299" s="112"/>
      <c r="G299" s="53"/>
      <c r="H299" s="53"/>
    </row>
    <row r="300" spans="2:8" x14ac:dyDescent="0.25">
      <c r="B300" s="53"/>
      <c r="D300" s="114"/>
      <c r="E300" s="114"/>
      <c r="F300" s="112"/>
      <c r="G300" s="53"/>
      <c r="H300" s="53"/>
    </row>
    <row r="301" spans="2:8" x14ac:dyDescent="0.25">
      <c r="B301" s="53"/>
      <c r="D301" s="114"/>
      <c r="E301" s="114"/>
      <c r="F301" s="112"/>
      <c r="G301" s="53"/>
      <c r="H301" s="53"/>
    </row>
    <row r="302" spans="2:8" x14ac:dyDescent="0.25">
      <c r="B302" s="53"/>
      <c r="D302" s="114"/>
      <c r="E302" s="114"/>
      <c r="F302" s="112"/>
      <c r="G302" s="53"/>
      <c r="H302" s="53"/>
    </row>
    <row r="303" spans="2:8" x14ac:dyDescent="0.25">
      <c r="B303" s="53"/>
      <c r="D303" s="114"/>
      <c r="E303" s="114"/>
      <c r="F303" s="112"/>
      <c r="G303" s="53"/>
      <c r="H303" s="53"/>
    </row>
    <row r="304" spans="2:8" x14ac:dyDescent="0.25">
      <c r="B304" s="53"/>
      <c r="D304" s="114"/>
      <c r="E304" s="114"/>
      <c r="F304" s="112"/>
      <c r="G304" s="53"/>
      <c r="H304" s="53"/>
    </row>
    <row r="305" spans="2:8" x14ac:dyDescent="0.25">
      <c r="B305" s="53"/>
      <c r="D305" s="114"/>
      <c r="E305" s="114"/>
      <c r="F305" s="112"/>
      <c r="G305" s="53"/>
      <c r="H305" s="53"/>
    </row>
    <row r="306" spans="2:8" x14ac:dyDescent="0.25">
      <c r="B306" s="53"/>
      <c r="D306" s="114"/>
      <c r="E306" s="114"/>
      <c r="F306" s="112"/>
      <c r="G306" s="53"/>
      <c r="H306" s="53"/>
    </row>
    <row r="307" spans="2:8" x14ac:dyDescent="0.25">
      <c r="B307" s="53"/>
      <c r="D307" s="114"/>
      <c r="E307" s="114"/>
      <c r="F307" s="112"/>
      <c r="G307" s="53"/>
      <c r="H307" s="53"/>
    </row>
    <row r="308" spans="2:8" x14ac:dyDescent="0.25">
      <c r="B308" s="53"/>
      <c r="D308" s="114"/>
      <c r="E308" s="114"/>
      <c r="F308" s="112"/>
      <c r="G308" s="53"/>
      <c r="H308" s="53"/>
    </row>
    <row r="309" spans="2:8" x14ac:dyDescent="0.25">
      <c r="B309" s="53"/>
      <c r="D309" s="114"/>
      <c r="E309" s="114"/>
      <c r="F309" s="112"/>
      <c r="G309" s="53"/>
      <c r="H309" s="53"/>
    </row>
    <row r="310" spans="2:8" x14ac:dyDescent="0.25">
      <c r="B310" s="53"/>
      <c r="D310" s="114"/>
      <c r="E310" s="114"/>
      <c r="F310" s="112"/>
      <c r="G310" s="53"/>
      <c r="H310" s="53"/>
    </row>
    <row r="311" spans="2:8" x14ac:dyDescent="0.25">
      <c r="B311" s="53"/>
      <c r="D311" s="114"/>
      <c r="E311" s="114"/>
      <c r="F311" s="112"/>
      <c r="G311" s="53"/>
      <c r="H311" s="53"/>
    </row>
    <row r="312" spans="2:8" x14ac:dyDescent="0.25">
      <c r="B312" s="53"/>
      <c r="D312" s="114"/>
      <c r="E312" s="114"/>
      <c r="F312" s="112"/>
      <c r="G312" s="53"/>
      <c r="H312" s="53"/>
    </row>
    <row r="313" spans="2:8" x14ac:dyDescent="0.25">
      <c r="B313" s="53"/>
      <c r="D313" s="114"/>
      <c r="E313" s="114"/>
      <c r="F313" s="112"/>
      <c r="G313" s="53"/>
      <c r="H313" s="53"/>
    </row>
    <row r="314" spans="2:8" x14ac:dyDescent="0.25">
      <c r="B314" s="53"/>
      <c r="D314" s="114"/>
      <c r="E314" s="114"/>
      <c r="F314" s="112"/>
      <c r="G314" s="53"/>
      <c r="H314" s="53"/>
    </row>
    <row r="315" spans="2:8" x14ac:dyDescent="0.25">
      <c r="B315" s="53"/>
      <c r="D315" s="114"/>
      <c r="E315" s="114"/>
      <c r="F315" s="112"/>
      <c r="G315" s="53"/>
      <c r="H315" s="53"/>
    </row>
    <row r="316" spans="2:8" x14ac:dyDescent="0.25">
      <c r="B316" s="53"/>
      <c r="D316" s="114"/>
      <c r="E316" s="114"/>
      <c r="F316" s="112"/>
      <c r="G316" s="53"/>
      <c r="H316" s="53"/>
    </row>
    <row r="317" spans="2:8" x14ac:dyDescent="0.25">
      <c r="B317" s="53"/>
      <c r="D317" s="114"/>
      <c r="E317" s="114"/>
      <c r="F317" s="112"/>
      <c r="G317" s="53"/>
      <c r="H317" s="53"/>
    </row>
    <row r="318" spans="2:8" x14ac:dyDescent="0.25">
      <c r="B318" s="53"/>
      <c r="D318" s="114"/>
      <c r="E318" s="114"/>
      <c r="F318" s="112"/>
      <c r="G318" s="53"/>
      <c r="H318" s="53"/>
    </row>
    <row r="319" spans="2:8" x14ac:dyDescent="0.25">
      <c r="B319" s="53"/>
      <c r="D319" s="114"/>
      <c r="E319" s="114"/>
      <c r="F319" s="112"/>
      <c r="G319" s="53"/>
      <c r="H319" s="53"/>
    </row>
    <row r="320" spans="2:8" x14ac:dyDescent="0.25">
      <c r="B320" s="53"/>
      <c r="D320" s="114"/>
      <c r="E320" s="114"/>
      <c r="F320" s="112"/>
      <c r="G320" s="53"/>
      <c r="H320" s="53"/>
    </row>
    <row r="321" spans="2:8" x14ac:dyDescent="0.25">
      <c r="B321" s="53"/>
      <c r="D321" s="114"/>
      <c r="E321" s="114"/>
      <c r="F321" s="112"/>
      <c r="G321" s="53"/>
      <c r="H321" s="53"/>
    </row>
    <row r="322" spans="2:8" x14ac:dyDescent="0.25">
      <c r="B322" s="53"/>
      <c r="D322" s="114"/>
      <c r="E322" s="114"/>
      <c r="F322" s="112"/>
      <c r="G322" s="53"/>
      <c r="H322" s="53"/>
    </row>
    <row r="323" spans="2:8" x14ac:dyDescent="0.25">
      <c r="B323" s="53"/>
      <c r="D323" s="114"/>
      <c r="E323" s="114"/>
      <c r="F323" s="112"/>
      <c r="G323" s="53"/>
      <c r="H323" s="53"/>
    </row>
    <row r="324" spans="2:8" x14ac:dyDescent="0.25">
      <c r="B324" s="53"/>
      <c r="D324" s="114"/>
      <c r="E324" s="114"/>
      <c r="F324" s="112"/>
      <c r="G324" s="53"/>
      <c r="H324" s="53"/>
    </row>
    <row r="325" spans="2:8" x14ac:dyDescent="0.25">
      <c r="B325" s="53"/>
      <c r="D325" s="114"/>
      <c r="E325" s="114"/>
      <c r="F325" s="112"/>
      <c r="G325" s="53"/>
      <c r="H325" s="53"/>
    </row>
    <row r="326" spans="2:8" x14ac:dyDescent="0.25">
      <c r="B326" s="53"/>
      <c r="D326" s="114"/>
      <c r="E326" s="114"/>
      <c r="F326" s="112"/>
      <c r="G326" s="53"/>
      <c r="H326" s="53"/>
    </row>
    <row r="327" spans="2:8" x14ac:dyDescent="0.25">
      <c r="B327" s="53"/>
      <c r="D327" s="114"/>
      <c r="E327" s="114"/>
      <c r="F327" s="112"/>
      <c r="G327" s="53"/>
      <c r="H327" s="53"/>
    </row>
    <row r="328" spans="2:8" x14ac:dyDescent="0.25">
      <c r="B328" s="53"/>
      <c r="D328" s="114"/>
      <c r="E328" s="114"/>
      <c r="F328" s="112"/>
      <c r="G328" s="53"/>
      <c r="H328" s="53"/>
    </row>
    <row r="329" spans="2:8" x14ac:dyDescent="0.25">
      <c r="B329" s="53"/>
      <c r="D329" s="114"/>
      <c r="E329" s="114"/>
      <c r="F329" s="112"/>
      <c r="G329" s="53"/>
      <c r="H329" s="53"/>
    </row>
    <row r="330" spans="2:8" x14ac:dyDescent="0.25">
      <c r="B330" s="53"/>
      <c r="D330" s="114"/>
      <c r="E330" s="114"/>
      <c r="F330" s="112"/>
      <c r="G330" s="53"/>
      <c r="H330" s="53"/>
    </row>
    <row r="331" spans="2:8" x14ac:dyDescent="0.25">
      <c r="B331" s="53"/>
      <c r="D331" s="114"/>
      <c r="E331" s="114"/>
      <c r="F331" s="112"/>
      <c r="G331" s="53"/>
      <c r="H331" s="53"/>
    </row>
    <row r="332" spans="2:8" x14ac:dyDescent="0.25">
      <c r="B332" s="53"/>
      <c r="D332" s="114"/>
      <c r="E332" s="114"/>
      <c r="F332" s="112"/>
      <c r="G332" s="53"/>
      <c r="H332" s="53"/>
    </row>
    <row r="333" spans="2:8" x14ac:dyDescent="0.25">
      <c r="B333" s="53"/>
      <c r="D333" s="114"/>
      <c r="E333" s="114"/>
      <c r="F333" s="112"/>
      <c r="G333" s="53"/>
      <c r="H333" s="53"/>
    </row>
    <row r="334" spans="2:8" x14ac:dyDescent="0.25">
      <c r="B334" s="53"/>
      <c r="D334" s="114"/>
      <c r="E334" s="114"/>
      <c r="F334" s="112"/>
      <c r="G334" s="53"/>
      <c r="H334" s="53"/>
    </row>
    <row r="335" spans="2:8" x14ac:dyDescent="0.25">
      <c r="B335" s="53"/>
      <c r="D335" s="114"/>
      <c r="E335" s="114"/>
      <c r="F335" s="112"/>
      <c r="G335" s="53"/>
      <c r="H335" s="53"/>
    </row>
    <row r="336" spans="2:8" x14ac:dyDescent="0.25">
      <c r="B336" s="53"/>
      <c r="D336" s="114"/>
      <c r="E336" s="114"/>
      <c r="F336" s="112"/>
      <c r="G336" s="53"/>
      <c r="H336" s="53"/>
    </row>
    <row r="337" spans="2:8" x14ac:dyDescent="0.25">
      <c r="B337" s="53"/>
      <c r="D337" s="114"/>
      <c r="E337" s="114"/>
      <c r="F337" s="112"/>
      <c r="G337" s="53"/>
      <c r="H337" s="53"/>
    </row>
    <row r="338" spans="2:8" x14ac:dyDescent="0.25">
      <c r="B338" s="53"/>
      <c r="D338" s="114"/>
      <c r="E338" s="114"/>
      <c r="F338" s="112"/>
      <c r="G338" s="53"/>
      <c r="H338" s="53"/>
    </row>
    <row r="339" spans="2:8" x14ac:dyDescent="0.25">
      <c r="B339" s="53"/>
      <c r="D339" s="114"/>
      <c r="E339" s="114"/>
      <c r="F339" s="112"/>
      <c r="G339" s="53"/>
      <c r="H339" s="53"/>
    </row>
    <row r="340" spans="2:8" x14ac:dyDescent="0.25">
      <c r="B340" s="53"/>
      <c r="D340" s="114"/>
      <c r="E340" s="114"/>
      <c r="F340" s="112"/>
      <c r="G340" s="53"/>
      <c r="H340" s="53"/>
    </row>
    <row r="341" spans="2:8" x14ac:dyDescent="0.25">
      <c r="B341" s="53"/>
      <c r="D341" s="114"/>
      <c r="E341" s="114"/>
      <c r="F341" s="112"/>
      <c r="G341" s="53"/>
      <c r="H341" s="53"/>
    </row>
    <row r="342" spans="2:8" x14ac:dyDescent="0.25">
      <c r="B342" s="53"/>
      <c r="D342" s="114"/>
      <c r="E342" s="114"/>
      <c r="F342" s="112"/>
      <c r="G342" s="53"/>
      <c r="H342" s="53"/>
    </row>
    <row r="343" spans="2:8" x14ac:dyDescent="0.25">
      <c r="B343" s="53"/>
      <c r="D343" s="114"/>
      <c r="E343" s="114"/>
      <c r="F343" s="112"/>
      <c r="G343" s="53"/>
      <c r="H343" s="53"/>
    </row>
    <row r="344" spans="2:8" x14ac:dyDescent="0.25">
      <c r="B344" s="53"/>
      <c r="D344" s="114"/>
      <c r="E344" s="114"/>
      <c r="F344" s="112"/>
      <c r="G344" s="53"/>
      <c r="H344" s="53"/>
    </row>
    <row r="345" spans="2:8" x14ac:dyDescent="0.25">
      <c r="B345" s="53"/>
      <c r="D345" s="114"/>
      <c r="E345" s="114"/>
      <c r="F345" s="112"/>
      <c r="G345" s="53"/>
      <c r="H345" s="53"/>
    </row>
    <row r="346" spans="2:8" x14ac:dyDescent="0.25">
      <c r="B346" s="53"/>
      <c r="D346" s="114"/>
      <c r="E346" s="114"/>
      <c r="F346" s="112"/>
      <c r="G346" s="53"/>
      <c r="H346" s="53"/>
    </row>
    <row r="347" spans="2:8" x14ac:dyDescent="0.25">
      <c r="B347" s="53"/>
      <c r="D347" s="114"/>
      <c r="E347" s="114"/>
      <c r="F347" s="112"/>
      <c r="G347" s="53"/>
      <c r="H347" s="53"/>
    </row>
    <row r="348" spans="2:8" x14ac:dyDescent="0.25">
      <c r="B348" s="53"/>
      <c r="D348" s="114"/>
      <c r="E348" s="114"/>
      <c r="F348" s="112"/>
      <c r="G348" s="53"/>
      <c r="H348" s="53"/>
    </row>
    <row r="349" spans="2:8" x14ac:dyDescent="0.25">
      <c r="B349" s="53"/>
      <c r="D349" s="114"/>
      <c r="E349" s="114"/>
      <c r="F349" s="112"/>
      <c r="G349" s="53"/>
      <c r="H349" s="53"/>
    </row>
    <row r="350" spans="2:8" x14ac:dyDescent="0.25">
      <c r="B350" s="53"/>
      <c r="D350" s="114"/>
      <c r="E350" s="114"/>
      <c r="F350" s="112"/>
      <c r="G350" s="53"/>
      <c r="H350" s="53"/>
    </row>
    <row r="351" spans="2:8" x14ac:dyDescent="0.25">
      <c r="B351" s="53"/>
      <c r="D351" s="114"/>
      <c r="E351" s="114"/>
      <c r="F351" s="112"/>
      <c r="G351" s="53"/>
      <c r="H351" s="53"/>
    </row>
    <row r="352" spans="2:8" x14ac:dyDescent="0.25">
      <c r="B352" s="53"/>
      <c r="D352" s="114"/>
      <c r="E352" s="114"/>
      <c r="F352" s="112"/>
      <c r="G352" s="53"/>
      <c r="H352" s="53"/>
    </row>
    <row r="353" spans="2:8" x14ac:dyDescent="0.25">
      <c r="B353" s="53"/>
      <c r="D353" s="114"/>
      <c r="E353" s="114"/>
      <c r="F353" s="112"/>
      <c r="G353" s="53"/>
      <c r="H353" s="53"/>
    </row>
    <row r="354" spans="2:8" x14ac:dyDescent="0.25">
      <c r="B354" s="53"/>
      <c r="D354" s="114"/>
      <c r="E354" s="114"/>
      <c r="F354" s="112"/>
      <c r="G354" s="53"/>
      <c r="H354" s="53"/>
    </row>
    <row r="355" spans="2:8" x14ac:dyDescent="0.25">
      <c r="B355" s="53"/>
      <c r="D355" s="114"/>
      <c r="E355" s="114"/>
      <c r="F355" s="112"/>
      <c r="G355" s="53"/>
      <c r="H355" s="53"/>
    </row>
    <row r="356" spans="2:8" x14ac:dyDescent="0.25">
      <c r="B356" s="53"/>
      <c r="D356" s="114"/>
      <c r="E356" s="114"/>
      <c r="F356" s="112"/>
      <c r="G356" s="53"/>
      <c r="H356" s="53"/>
    </row>
    <row r="357" spans="2:8" x14ac:dyDescent="0.25">
      <c r="B357" s="53"/>
      <c r="D357" s="114"/>
      <c r="E357" s="114"/>
      <c r="F357" s="112"/>
      <c r="G357" s="53"/>
      <c r="H357" s="53"/>
    </row>
    <row r="358" spans="2:8" x14ac:dyDescent="0.25">
      <c r="B358" s="53"/>
      <c r="D358" s="114"/>
      <c r="E358" s="114"/>
      <c r="F358" s="112"/>
      <c r="G358" s="53"/>
      <c r="H358" s="53"/>
    </row>
    <row r="359" spans="2:8" x14ac:dyDescent="0.25">
      <c r="B359" s="53"/>
      <c r="D359" s="114"/>
      <c r="E359" s="114"/>
      <c r="F359" s="112"/>
      <c r="G359" s="53"/>
      <c r="H359" s="53"/>
    </row>
    <row r="360" spans="2:8" x14ac:dyDescent="0.25">
      <c r="B360" s="53"/>
      <c r="D360" s="114"/>
      <c r="E360" s="114"/>
      <c r="F360" s="112"/>
      <c r="G360" s="53"/>
      <c r="H360" s="53"/>
    </row>
    <row r="361" spans="2:8" x14ac:dyDescent="0.25">
      <c r="B361" s="53"/>
      <c r="D361" s="114"/>
      <c r="E361" s="114"/>
      <c r="F361" s="112"/>
      <c r="G361" s="53"/>
      <c r="H361" s="53"/>
    </row>
    <row r="362" spans="2:8" x14ac:dyDescent="0.25">
      <c r="B362" s="53"/>
      <c r="D362" s="114"/>
      <c r="E362" s="114"/>
      <c r="F362" s="112"/>
      <c r="G362" s="53"/>
      <c r="H362" s="53"/>
    </row>
    <row r="363" spans="2:8" x14ac:dyDescent="0.25">
      <c r="B363" s="53"/>
      <c r="D363" s="114"/>
      <c r="E363" s="114"/>
      <c r="F363" s="112"/>
      <c r="G363" s="53"/>
      <c r="H363" s="53"/>
    </row>
    <row r="364" spans="2:8" x14ac:dyDescent="0.25">
      <c r="B364" s="53"/>
      <c r="D364" s="114"/>
      <c r="E364" s="114"/>
      <c r="F364" s="112"/>
      <c r="G364" s="53"/>
      <c r="H364" s="53"/>
    </row>
    <row r="365" spans="2:8" x14ac:dyDescent="0.25">
      <c r="B365" s="53"/>
      <c r="D365" s="114"/>
      <c r="E365" s="114"/>
      <c r="F365" s="112"/>
      <c r="G365" s="53"/>
      <c r="H365" s="53"/>
    </row>
    <row r="366" spans="2:8" x14ac:dyDescent="0.25">
      <c r="B366" s="53"/>
      <c r="D366" s="114"/>
      <c r="E366" s="114"/>
      <c r="F366" s="112"/>
      <c r="G366" s="53"/>
      <c r="H366" s="53"/>
    </row>
    <row r="367" spans="2:8" x14ac:dyDescent="0.25">
      <c r="B367" s="53"/>
      <c r="D367" s="114"/>
      <c r="E367" s="114"/>
      <c r="F367" s="112"/>
      <c r="G367" s="53"/>
      <c r="H367" s="53"/>
    </row>
    <row r="368" spans="2:8" x14ac:dyDescent="0.25">
      <c r="B368" s="53"/>
      <c r="D368" s="114"/>
      <c r="E368" s="114"/>
      <c r="F368" s="112"/>
      <c r="G368" s="53"/>
      <c r="H368" s="53"/>
    </row>
    <row r="369" spans="2:8" x14ac:dyDescent="0.25">
      <c r="B369" s="53"/>
      <c r="D369" s="114"/>
      <c r="E369" s="114"/>
      <c r="F369" s="112"/>
      <c r="G369" s="53"/>
      <c r="H369" s="53"/>
    </row>
    <row r="370" spans="2:8" x14ac:dyDescent="0.25">
      <c r="B370" s="53"/>
      <c r="D370" s="114"/>
      <c r="E370" s="114"/>
      <c r="F370" s="112"/>
      <c r="G370" s="53"/>
      <c r="H370" s="53"/>
    </row>
    <row r="371" spans="2:8" x14ac:dyDescent="0.25">
      <c r="B371" s="53"/>
      <c r="D371" s="114"/>
      <c r="E371" s="114"/>
      <c r="F371" s="112"/>
      <c r="G371" s="53"/>
      <c r="H371" s="53"/>
    </row>
    <row r="372" spans="2:8" x14ac:dyDescent="0.25">
      <c r="B372" s="53"/>
      <c r="D372" s="114"/>
      <c r="E372" s="114"/>
      <c r="F372" s="112"/>
      <c r="G372" s="53"/>
      <c r="H372" s="53"/>
    </row>
    <row r="373" spans="2:8" x14ac:dyDescent="0.25">
      <c r="B373" s="53"/>
      <c r="D373" s="114"/>
      <c r="E373" s="114"/>
      <c r="F373" s="112"/>
      <c r="G373" s="53"/>
      <c r="H373" s="53"/>
    </row>
    <row r="374" spans="2:8" x14ac:dyDescent="0.25">
      <c r="B374" s="53"/>
      <c r="D374" s="114"/>
      <c r="E374" s="114"/>
      <c r="F374" s="112"/>
      <c r="G374" s="53"/>
      <c r="H374" s="53"/>
    </row>
    <row r="375" spans="2:8" x14ac:dyDescent="0.25">
      <c r="B375" s="53"/>
      <c r="D375" s="114"/>
      <c r="E375" s="114"/>
      <c r="F375" s="112"/>
      <c r="G375" s="53"/>
      <c r="H375" s="53"/>
    </row>
    <row r="376" spans="2:8" x14ac:dyDescent="0.25">
      <c r="B376" s="53"/>
      <c r="D376" s="114"/>
      <c r="E376" s="114"/>
      <c r="F376" s="112"/>
      <c r="G376" s="53"/>
      <c r="H376" s="53"/>
    </row>
    <row r="377" spans="2:8" x14ac:dyDescent="0.25">
      <c r="B377" s="53"/>
      <c r="D377" s="114"/>
      <c r="E377" s="114"/>
      <c r="F377" s="112"/>
      <c r="G377" s="53"/>
      <c r="H377" s="53"/>
    </row>
    <row r="378" spans="2:8" x14ac:dyDescent="0.25">
      <c r="B378" s="53"/>
      <c r="D378" s="114"/>
      <c r="E378" s="114"/>
      <c r="F378" s="112"/>
      <c r="G378" s="53"/>
      <c r="H378" s="53"/>
    </row>
    <row r="379" spans="2:8" x14ac:dyDescent="0.25">
      <c r="B379" s="53"/>
      <c r="D379" s="114"/>
      <c r="E379" s="114"/>
      <c r="F379" s="112"/>
      <c r="G379" s="53"/>
      <c r="H379" s="53"/>
    </row>
    <row r="380" spans="2:8" x14ac:dyDescent="0.25">
      <c r="B380" s="53"/>
      <c r="D380" s="114"/>
      <c r="E380" s="114"/>
      <c r="F380" s="112"/>
      <c r="G380" s="53"/>
      <c r="H380" s="53"/>
    </row>
    <row r="381" spans="2:8" x14ac:dyDescent="0.25">
      <c r="B381" s="53"/>
      <c r="D381" s="114"/>
      <c r="E381" s="114"/>
      <c r="F381" s="112"/>
      <c r="G381" s="53"/>
      <c r="H381" s="53"/>
    </row>
    <row r="382" spans="2:8" x14ac:dyDescent="0.25">
      <c r="B382" s="53"/>
      <c r="D382" s="114"/>
      <c r="E382" s="114"/>
      <c r="F382" s="112"/>
      <c r="G382" s="53"/>
      <c r="H382" s="53"/>
    </row>
    <row r="383" spans="2:8" x14ac:dyDescent="0.25">
      <c r="B383" s="53"/>
      <c r="D383" s="114"/>
      <c r="E383" s="114"/>
      <c r="F383" s="112"/>
      <c r="G383" s="53"/>
      <c r="H383" s="53"/>
    </row>
    <row r="384" spans="2:8" x14ac:dyDescent="0.25">
      <c r="B384" s="53"/>
      <c r="D384" s="114"/>
      <c r="E384" s="114"/>
      <c r="F384" s="112"/>
      <c r="G384" s="53"/>
      <c r="H384" s="53"/>
    </row>
    <row r="385" spans="2:8" x14ac:dyDescent="0.25">
      <c r="B385" s="53"/>
      <c r="D385" s="114"/>
      <c r="E385" s="114"/>
      <c r="F385" s="112"/>
      <c r="G385" s="53"/>
      <c r="H385" s="53"/>
    </row>
    <row r="386" spans="2:8" x14ac:dyDescent="0.25">
      <c r="B386" s="53"/>
      <c r="D386" s="114"/>
      <c r="E386" s="114"/>
      <c r="F386" s="112"/>
      <c r="G386" s="53"/>
      <c r="H386" s="53"/>
    </row>
    <row r="387" spans="2:8" x14ac:dyDescent="0.25">
      <c r="B387" s="53"/>
      <c r="D387" s="114"/>
      <c r="E387" s="114"/>
      <c r="F387" s="112"/>
      <c r="G387" s="53"/>
      <c r="H387" s="53"/>
    </row>
    <row r="388" spans="2:8" x14ac:dyDescent="0.25">
      <c r="B388" s="53"/>
      <c r="D388" s="114"/>
      <c r="E388" s="114"/>
      <c r="F388" s="112"/>
      <c r="G388" s="53"/>
      <c r="H388" s="53"/>
    </row>
    <row r="389" spans="2:8" x14ac:dyDescent="0.25">
      <c r="B389" s="53"/>
      <c r="D389" s="114"/>
      <c r="E389" s="114"/>
      <c r="F389" s="112"/>
      <c r="G389" s="53"/>
      <c r="H389" s="53"/>
    </row>
    <row r="390" spans="2:8" x14ac:dyDescent="0.25">
      <c r="B390" s="53"/>
      <c r="D390" s="114"/>
      <c r="E390" s="114"/>
      <c r="F390" s="112"/>
      <c r="G390" s="53"/>
      <c r="H390" s="53"/>
    </row>
    <row r="391" spans="2:8" x14ac:dyDescent="0.25">
      <c r="B391" s="53"/>
      <c r="D391" s="114"/>
      <c r="E391" s="114"/>
      <c r="F391" s="112"/>
      <c r="G391" s="53"/>
      <c r="H391" s="53"/>
    </row>
    <row r="392" spans="2:8" x14ac:dyDescent="0.25">
      <c r="B392" s="53"/>
      <c r="D392" s="114"/>
      <c r="E392" s="114"/>
      <c r="F392" s="112"/>
      <c r="G392" s="53"/>
      <c r="H392" s="53"/>
    </row>
    <row r="393" spans="2:8" x14ac:dyDescent="0.25">
      <c r="B393" s="53"/>
      <c r="D393" s="114"/>
      <c r="E393" s="114"/>
      <c r="F393" s="112"/>
      <c r="G393" s="53"/>
      <c r="H393" s="53"/>
    </row>
    <row r="394" spans="2:8" x14ac:dyDescent="0.25">
      <c r="B394" s="53"/>
      <c r="D394" s="114"/>
      <c r="E394" s="114"/>
      <c r="F394" s="112"/>
      <c r="G394" s="53"/>
      <c r="H394" s="53"/>
    </row>
    <row r="395" spans="2:8" x14ac:dyDescent="0.25">
      <c r="B395" s="53"/>
      <c r="D395" s="114"/>
      <c r="E395" s="114"/>
      <c r="F395" s="112"/>
      <c r="G395" s="53"/>
      <c r="H395" s="53"/>
    </row>
    <row r="396" spans="2:8" x14ac:dyDescent="0.25">
      <c r="B396" s="53"/>
      <c r="D396" s="114"/>
      <c r="E396" s="114"/>
      <c r="F396" s="112"/>
      <c r="G396" s="53"/>
      <c r="H396" s="53"/>
    </row>
    <row r="397" spans="2:8" x14ac:dyDescent="0.25">
      <c r="B397" s="53"/>
      <c r="D397" s="114"/>
      <c r="E397" s="114"/>
      <c r="F397" s="112"/>
      <c r="G397" s="53"/>
      <c r="H397" s="53"/>
    </row>
    <row r="398" spans="2:8" x14ac:dyDescent="0.25">
      <c r="B398" s="53"/>
      <c r="D398" s="114"/>
      <c r="E398" s="114"/>
      <c r="F398" s="112"/>
      <c r="G398" s="53"/>
      <c r="H398" s="53"/>
    </row>
    <row r="399" spans="2:8" x14ac:dyDescent="0.25">
      <c r="B399" s="53"/>
      <c r="D399" s="114"/>
      <c r="E399" s="114"/>
      <c r="F399" s="112"/>
      <c r="G399" s="53"/>
      <c r="H399" s="53"/>
    </row>
    <row r="400" spans="2:8" x14ac:dyDescent="0.25">
      <c r="B400" s="53"/>
      <c r="D400" s="114"/>
      <c r="E400" s="114"/>
      <c r="F400" s="112"/>
      <c r="G400" s="53"/>
      <c r="H400" s="53"/>
    </row>
    <row r="401" spans="2:8" x14ac:dyDescent="0.25">
      <c r="B401" s="53"/>
      <c r="D401" s="114"/>
      <c r="E401" s="114"/>
      <c r="F401" s="112"/>
      <c r="G401" s="53"/>
      <c r="H401" s="53"/>
    </row>
    <row r="402" spans="2:8" x14ac:dyDescent="0.25">
      <c r="B402" s="53"/>
      <c r="D402" s="114"/>
      <c r="E402" s="114"/>
      <c r="F402" s="112"/>
      <c r="G402" s="53"/>
      <c r="H402" s="53"/>
    </row>
    <row r="403" spans="2:8" x14ac:dyDescent="0.25">
      <c r="B403" s="53"/>
      <c r="D403" s="114"/>
      <c r="E403" s="114"/>
      <c r="F403" s="112"/>
      <c r="G403" s="53"/>
      <c r="H403" s="53"/>
    </row>
    <row r="404" spans="2:8" x14ac:dyDescent="0.25">
      <c r="B404" s="53"/>
      <c r="D404" s="114"/>
      <c r="E404" s="114"/>
      <c r="F404" s="112"/>
      <c r="G404" s="53"/>
      <c r="H404" s="53"/>
    </row>
    <row r="405" spans="2:8" x14ac:dyDescent="0.25">
      <c r="B405" s="53"/>
      <c r="D405" s="114"/>
      <c r="E405" s="114"/>
      <c r="F405" s="112"/>
      <c r="G405" s="53"/>
      <c r="H405" s="53"/>
    </row>
    <row r="406" spans="2:8" x14ac:dyDescent="0.25">
      <c r="B406" s="53"/>
      <c r="D406" s="114"/>
      <c r="E406" s="114"/>
      <c r="F406" s="112"/>
      <c r="G406" s="53"/>
      <c r="H406" s="53"/>
    </row>
    <row r="407" spans="2:8" x14ac:dyDescent="0.25">
      <c r="B407" s="53"/>
      <c r="D407" s="114"/>
      <c r="E407" s="114"/>
      <c r="F407" s="112"/>
      <c r="G407" s="53"/>
      <c r="H407" s="53"/>
    </row>
    <row r="408" spans="2:8" x14ac:dyDescent="0.25">
      <c r="B408" s="53"/>
      <c r="D408" s="114"/>
      <c r="E408" s="114"/>
      <c r="F408" s="112"/>
      <c r="G408" s="53"/>
      <c r="H408" s="53"/>
    </row>
    <row r="409" spans="2:8" x14ac:dyDescent="0.25">
      <c r="B409" s="53"/>
      <c r="D409" s="114"/>
      <c r="E409" s="114"/>
      <c r="F409" s="112"/>
      <c r="G409" s="53"/>
      <c r="H409" s="53"/>
    </row>
    <row r="410" spans="2:8" x14ac:dyDescent="0.25">
      <c r="B410" s="53"/>
      <c r="D410" s="114"/>
      <c r="E410" s="114"/>
      <c r="F410" s="112"/>
      <c r="G410" s="53"/>
      <c r="H410" s="53"/>
    </row>
    <row r="411" spans="2:8" x14ac:dyDescent="0.25">
      <c r="B411" s="53"/>
      <c r="D411" s="114"/>
      <c r="E411" s="114"/>
      <c r="F411" s="112"/>
      <c r="G411" s="53"/>
      <c r="H411" s="53"/>
    </row>
    <row r="412" spans="2:8" x14ac:dyDescent="0.25">
      <c r="B412" s="53"/>
      <c r="D412" s="114"/>
      <c r="E412" s="114"/>
      <c r="F412" s="112"/>
      <c r="G412" s="53"/>
      <c r="H412" s="53"/>
    </row>
    <row r="413" spans="2:8" x14ac:dyDescent="0.25">
      <c r="B413" s="53"/>
      <c r="D413" s="114"/>
      <c r="E413" s="114"/>
      <c r="F413" s="112"/>
      <c r="G413" s="53"/>
      <c r="H413" s="53"/>
    </row>
    <row r="414" spans="2:8" x14ac:dyDescent="0.25">
      <c r="B414" s="53"/>
      <c r="D414" s="114"/>
      <c r="E414" s="114"/>
      <c r="F414" s="112"/>
      <c r="G414" s="53"/>
      <c r="H414" s="53"/>
    </row>
    <row r="415" spans="2:8" x14ac:dyDescent="0.25">
      <c r="B415" s="53"/>
      <c r="D415" s="114"/>
      <c r="E415" s="114"/>
      <c r="F415" s="112"/>
      <c r="G415" s="53"/>
      <c r="H415" s="53"/>
    </row>
    <row r="416" spans="2:8" x14ac:dyDescent="0.25">
      <c r="B416" s="53"/>
      <c r="D416" s="114"/>
      <c r="E416" s="114"/>
      <c r="F416" s="112"/>
      <c r="G416" s="53"/>
      <c r="H416" s="53"/>
    </row>
    <row r="417" spans="2:8" x14ac:dyDescent="0.25">
      <c r="B417" s="53"/>
      <c r="D417" s="114"/>
      <c r="E417" s="114"/>
      <c r="F417" s="112"/>
      <c r="G417" s="53"/>
      <c r="H417" s="53"/>
    </row>
    <row r="418" spans="2:8" x14ac:dyDescent="0.25">
      <c r="B418" s="53"/>
      <c r="D418" s="114"/>
      <c r="E418" s="114"/>
      <c r="F418" s="112"/>
      <c r="G418" s="53"/>
      <c r="H418" s="53"/>
    </row>
    <row r="419" spans="2:8" x14ac:dyDescent="0.25">
      <c r="B419" s="53"/>
      <c r="D419" s="114"/>
      <c r="E419" s="114"/>
      <c r="F419" s="112"/>
      <c r="G419" s="53"/>
      <c r="H419" s="53"/>
    </row>
    <row r="420" spans="2:8" x14ac:dyDescent="0.25">
      <c r="B420" s="53"/>
      <c r="D420" s="114"/>
      <c r="E420" s="114"/>
      <c r="F420" s="112"/>
      <c r="G420" s="53"/>
      <c r="H420" s="53"/>
    </row>
    <row r="421" spans="2:8" x14ac:dyDescent="0.25">
      <c r="B421" s="53"/>
      <c r="D421" s="114"/>
      <c r="E421" s="114"/>
      <c r="F421" s="112"/>
      <c r="G421" s="53"/>
      <c r="H421" s="53"/>
    </row>
    <row r="422" spans="2:8" x14ac:dyDescent="0.25">
      <c r="B422" s="53"/>
      <c r="D422" s="114"/>
      <c r="E422" s="114"/>
      <c r="F422" s="112"/>
      <c r="G422" s="53"/>
      <c r="H422" s="53"/>
    </row>
    <row r="423" spans="2:8" x14ac:dyDescent="0.25">
      <c r="B423" s="53"/>
      <c r="D423" s="114"/>
      <c r="E423" s="114"/>
      <c r="F423" s="112"/>
      <c r="G423" s="53"/>
      <c r="H423" s="53"/>
    </row>
    <row r="424" spans="2:8" x14ac:dyDescent="0.25">
      <c r="B424" s="53"/>
      <c r="D424" s="114"/>
      <c r="E424" s="114"/>
      <c r="F424" s="112"/>
      <c r="G424" s="53"/>
      <c r="H424" s="53"/>
    </row>
    <row r="425" spans="2:8" x14ac:dyDescent="0.25">
      <c r="B425" s="53"/>
      <c r="D425" s="114"/>
      <c r="E425" s="114"/>
      <c r="F425" s="112"/>
      <c r="G425" s="53"/>
      <c r="H425" s="53"/>
    </row>
    <row r="426" spans="2:8" x14ac:dyDescent="0.25">
      <c r="B426" s="53"/>
      <c r="D426" s="114"/>
      <c r="E426" s="114"/>
      <c r="F426" s="112"/>
      <c r="G426" s="53"/>
      <c r="H426" s="53"/>
    </row>
    <row r="427" spans="2:8" x14ac:dyDescent="0.25">
      <c r="B427" s="53"/>
      <c r="D427" s="114"/>
      <c r="E427" s="114"/>
      <c r="F427" s="112"/>
      <c r="G427" s="53"/>
      <c r="H427" s="53"/>
    </row>
    <row r="428" spans="2:8" x14ac:dyDescent="0.25">
      <c r="B428" s="53"/>
      <c r="D428" s="114"/>
      <c r="E428" s="114"/>
      <c r="F428" s="112"/>
      <c r="G428" s="53"/>
      <c r="H428" s="53"/>
    </row>
    <row r="429" spans="2:8" x14ac:dyDescent="0.25">
      <c r="B429" s="53"/>
      <c r="D429" s="114"/>
      <c r="E429" s="114"/>
      <c r="F429" s="112"/>
      <c r="G429" s="53"/>
      <c r="H429" s="53"/>
    </row>
    <row r="430" spans="2:8" x14ac:dyDescent="0.25">
      <c r="B430" s="53"/>
      <c r="D430" s="114"/>
      <c r="E430" s="114"/>
      <c r="F430" s="112"/>
      <c r="G430" s="53"/>
      <c r="H430" s="53"/>
    </row>
    <row r="431" spans="2:8" x14ac:dyDescent="0.25">
      <c r="B431" s="53"/>
      <c r="D431" s="114"/>
      <c r="E431" s="114"/>
      <c r="F431" s="112"/>
      <c r="G431" s="53"/>
      <c r="H431" s="53"/>
    </row>
    <row r="432" spans="2:8" x14ac:dyDescent="0.25">
      <c r="B432" s="53"/>
      <c r="D432" s="114"/>
      <c r="E432" s="114"/>
      <c r="F432" s="112"/>
      <c r="G432" s="53"/>
      <c r="H432" s="53"/>
    </row>
    <row r="433" spans="2:8" x14ac:dyDescent="0.25">
      <c r="B433" s="53"/>
      <c r="D433" s="114"/>
      <c r="E433" s="114"/>
      <c r="F433" s="112"/>
      <c r="G433" s="53"/>
      <c r="H433" s="53"/>
    </row>
    <row r="434" spans="2:8" x14ac:dyDescent="0.25">
      <c r="B434" s="53"/>
      <c r="D434" s="114"/>
      <c r="E434" s="114"/>
      <c r="F434" s="112"/>
      <c r="G434" s="53"/>
      <c r="H434" s="53"/>
    </row>
    <row r="435" spans="2:8" x14ac:dyDescent="0.25">
      <c r="B435" s="53"/>
      <c r="D435" s="114"/>
      <c r="E435" s="114"/>
      <c r="F435" s="112"/>
      <c r="G435" s="53"/>
      <c r="H435" s="53"/>
    </row>
    <row r="436" spans="2:8" x14ac:dyDescent="0.25">
      <c r="B436" s="53"/>
      <c r="D436" s="114"/>
      <c r="E436" s="114"/>
      <c r="F436" s="112"/>
      <c r="G436" s="53"/>
      <c r="H436" s="53"/>
    </row>
    <row r="437" spans="2:8" x14ac:dyDescent="0.25">
      <c r="B437" s="53"/>
      <c r="D437" s="114"/>
      <c r="E437" s="114"/>
      <c r="F437" s="112"/>
      <c r="G437" s="53"/>
      <c r="H437" s="53"/>
    </row>
    <row r="438" spans="2:8" x14ac:dyDescent="0.25">
      <c r="B438" s="53"/>
      <c r="D438" s="114"/>
      <c r="E438" s="114"/>
      <c r="F438" s="112"/>
      <c r="G438" s="53"/>
      <c r="H438" s="53"/>
    </row>
    <row r="439" spans="2:8" x14ac:dyDescent="0.25">
      <c r="B439" s="53"/>
      <c r="D439" s="114"/>
      <c r="E439" s="114"/>
      <c r="F439" s="112"/>
      <c r="G439" s="53"/>
      <c r="H439" s="53"/>
    </row>
    <row r="440" spans="2:8" x14ac:dyDescent="0.25">
      <c r="B440" s="53"/>
      <c r="D440" s="114"/>
      <c r="E440" s="114"/>
      <c r="F440" s="112"/>
      <c r="G440" s="53"/>
      <c r="H440" s="53"/>
    </row>
    <row r="441" spans="2:8" x14ac:dyDescent="0.25">
      <c r="B441" s="53"/>
      <c r="D441" s="114"/>
      <c r="E441" s="114"/>
      <c r="F441" s="112"/>
      <c r="G441" s="53"/>
      <c r="H441" s="53"/>
    </row>
    <row r="442" spans="2:8" x14ac:dyDescent="0.25">
      <c r="B442" s="53"/>
      <c r="D442" s="114"/>
      <c r="E442" s="114"/>
      <c r="F442" s="112"/>
      <c r="G442" s="53"/>
      <c r="H442" s="53"/>
    </row>
    <row r="443" spans="2:8" x14ac:dyDescent="0.25">
      <c r="B443" s="53"/>
      <c r="D443" s="114"/>
      <c r="E443" s="114"/>
      <c r="F443" s="112"/>
      <c r="G443" s="53"/>
      <c r="H443" s="53"/>
    </row>
    <row r="444" spans="2:8" x14ac:dyDescent="0.25">
      <c r="B444" s="53"/>
      <c r="D444" s="114"/>
      <c r="E444" s="114"/>
      <c r="F444" s="112"/>
      <c r="G444" s="53"/>
      <c r="H444" s="53"/>
    </row>
    <row r="445" spans="2:8" x14ac:dyDescent="0.25">
      <c r="B445" s="53"/>
      <c r="D445" s="114"/>
      <c r="E445" s="114"/>
      <c r="F445" s="112"/>
      <c r="G445" s="53"/>
      <c r="H445" s="53"/>
    </row>
    <row r="446" spans="2:8" x14ac:dyDescent="0.25">
      <c r="B446" s="53"/>
      <c r="D446" s="114"/>
      <c r="E446" s="114"/>
      <c r="F446" s="112"/>
      <c r="G446" s="53"/>
      <c r="H446" s="53"/>
    </row>
    <row r="447" spans="2:8" x14ac:dyDescent="0.25">
      <c r="B447" s="53"/>
      <c r="D447" s="114"/>
      <c r="E447" s="114"/>
      <c r="F447" s="112"/>
      <c r="G447" s="53"/>
      <c r="H447" s="53"/>
    </row>
    <row r="448" spans="2:8" x14ac:dyDescent="0.25">
      <c r="B448" s="53"/>
      <c r="D448" s="114"/>
      <c r="E448" s="114"/>
      <c r="F448" s="112"/>
      <c r="G448" s="53"/>
      <c r="H448" s="53"/>
    </row>
    <row r="449" spans="2:8" x14ac:dyDescent="0.25">
      <c r="B449" s="53"/>
      <c r="D449" s="114"/>
      <c r="E449" s="114"/>
      <c r="F449" s="112"/>
      <c r="G449" s="53"/>
      <c r="H449" s="53"/>
    </row>
    <row r="450" spans="2:8" x14ac:dyDescent="0.25">
      <c r="B450" s="53"/>
      <c r="D450" s="114"/>
      <c r="E450" s="114"/>
      <c r="F450" s="112"/>
      <c r="G450" s="53"/>
      <c r="H450" s="53"/>
    </row>
    <row r="451" spans="2:8" x14ac:dyDescent="0.25">
      <c r="B451" s="53"/>
      <c r="D451" s="114"/>
      <c r="E451" s="114"/>
      <c r="F451" s="112"/>
      <c r="G451" s="53"/>
      <c r="H451" s="53"/>
    </row>
    <row r="452" spans="2:8" x14ac:dyDescent="0.25">
      <c r="B452" s="53"/>
      <c r="D452" s="114"/>
      <c r="E452" s="114"/>
      <c r="F452" s="112"/>
      <c r="G452" s="53"/>
      <c r="H452" s="53"/>
    </row>
    <row r="453" spans="2:8" x14ac:dyDescent="0.25">
      <c r="B453" s="53"/>
      <c r="D453" s="114"/>
      <c r="E453" s="114"/>
      <c r="F453" s="112"/>
      <c r="G453" s="53"/>
      <c r="H453" s="53"/>
    </row>
    <row r="454" spans="2:8" x14ac:dyDescent="0.25">
      <c r="B454" s="53"/>
      <c r="D454" s="114"/>
      <c r="E454" s="114"/>
      <c r="F454" s="112"/>
      <c r="G454" s="53"/>
      <c r="H454" s="53"/>
    </row>
    <row r="455" spans="2:8" x14ac:dyDescent="0.25">
      <c r="B455" s="53"/>
      <c r="D455" s="114"/>
      <c r="E455" s="114"/>
      <c r="F455" s="112"/>
      <c r="G455" s="53"/>
      <c r="H455" s="53"/>
    </row>
    <row r="456" spans="2:8" x14ac:dyDescent="0.25">
      <c r="B456" s="53"/>
      <c r="D456" s="114"/>
      <c r="E456" s="114"/>
      <c r="F456" s="112"/>
      <c r="G456" s="53"/>
      <c r="H456" s="53"/>
    </row>
    <row r="457" spans="2:8" x14ac:dyDescent="0.25">
      <c r="B457" s="53"/>
      <c r="D457" s="114"/>
      <c r="E457" s="114"/>
      <c r="F457" s="112"/>
      <c r="G457" s="53"/>
      <c r="H457" s="53"/>
    </row>
    <row r="458" spans="2:8" x14ac:dyDescent="0.25">
      <c r="B458" s="53"/>
      <c r="D458" s="114"/>
      <c r="E458" s="114"/>
      <c r="F458" s="112"/>
      <c r="G458" s="53"/>
      <c r="H458" s="53"/>
    </row>
    <row r="459" spans="2:8" x14ac:dyDescent="0.25">
      <c r="B459" s="53"/>
      <c r="D459" s="114"/>
      <c r="E459" s="114"/>
      <c r="F459" s="112"/>
      <c r="G459" s="53"/>
      <c r="H459" s="53"/>
    </row>
    <row r="460" spans="2:8" x14ac:dyDescent="0.25">
      <c r="B460" s="53"/>
      <c r="D460" s="114"/>
      <c r="E460" s="114"/>
      <c r="F460" s="112"/>
      <c r="G460" s="53"/>
      <c r="H460" s="53"/>
    </row>
    <row r="461" spans="2:8" x14ac:dyDescent="0.25">
      <c r="B461" s="53"/>
      <c r="D461" s="114"/>
      <c r="E461" s="114"/>
      <c r="F461" s="112"/>
      <c r="G461" s="53"/>
      <c r="H461" s="53"/>
    </row>
    <row r="462" spans="2:8" x14ac:dyDescent="0.25">
      <c r="B462" s="53"/>
      <c r="D462" s="114"/>
      <c r="E462" s="114"/>
      <c r="F462" s="112"/>
      <c r="G462" s="53"/>
      <c r="H462" s="53"/>
    </row>
    <row r="463" spans="2:8" x14ac:dyDescent="0.25">
      <c r="B463" s="53"/>
      <c r="D463" s="114"/>
      <c r="E463" s="114"/>
      <c r="F463" s="112"/>
      <c r="G463" s="53"/>
      <c r="H463" s="53"/>
    </row>
    <row r="464" spans="2:8" x14ac:dyDescent="0.25">
      <c r="B464" s="53"/>
      <c r="D464" s="114"/>
      <c r="E464" s="114"/>
      <c r="F464" s="112"/>
      <c r="G464" s="53"/>
      <c r="H464" s="53"/>
    </row>
    <row r="465" spans="2:8" x14ac:dyDescent="0.25">
      <c r="B465" s="53"/>
      <c r="D465" s="114"/>
      <c r="E465" s="114"/>
      <c r="F465" s="112"/>
      <c r="G465" s="53"/>
      <c r="H465" s="53"/>
    </row>
    <row r="466" spans="2:8" x14ac:dyDescent="0.25">
      <c r="B466" s="53"/>
      <c r="D466" s="114"/>
      <c r="E466" s="114"/>
      <c r="F466" s="112"/>
      <c r="G466" s="53"/>
      <c r="H466" s="53"/>
    </row>
    <row r="467" spans="2:8" x14ac:dyDescent="0.25">
      <c r="B467" s="53"/>
      <c r="D467" s="114"/>
      <c r="E467" s="114"/>
      <c r="F467" s="112"/>
      <c r="G467" s="53"/>
      <c r="H467" s="53"/>
    </row>
    <row r="468" spans="2:8" x14ac:dyDescent="0.25">
      <c r="B468" s="53"/>
      <c r="D468" s="114"/>
      <c r="E468" s="114"/>
      <c r="F468" s="112"/>
      <c r="G468" s="53"/>
      <c r="H468" s="53"/>
    </row>
    <row r="469" spans="2:8" x14ac:dyDescent="0.25">
      <c r="B469" s="53"/>
      <c r="D469" s="114"/>
      <c r="E469" s="114"/>
      <c r="F469" s="112"/>
      <c r="G469" s="53"/>
      <c r="H469" s="53"/>
    </row>
    <row r="470" spans="2:8" x14ac:dyDescent="0.25">
      <c r="B470" s="53"/>
      <c r="D470" s="114"/>
      <c r="E470" s="114"/>
      <c r="F470" s="112"/>
      <c r="G470" s="53"/>
      <c r="H470" s="53"/>
    </row>
    <row r="471" spans="2:8" x14ac:dyDescent="0.25">
      <c r="B471" s="53"/>
      <c r="D471" s="114"/>
      <c r="E471" s="114"/>
      <c r="F471" s="112"/>
      <c r="G471" s="53"/>
      <c r="H471" s="53"/>
    </row>
    <row r="472" spans="2:8" x14ac:dyDescent="0.25">
      <c r="B472" s="53"/>
      <c r="D472" s="114"/>
      <c r="E472" s="114"/>
      <c r="F472" s="112"/>
      <c r="G472" s="53"/>
      <c r="H472" s="53"/>
    </row>
    <row r="473" spans="2:8" x14ac:dyDescent="0.25">
      <c r="B473" s="53"/>
      <c r="D473" s="114"/>
      <c r="E473" s="114"/>
      <c r="F473" s="112"/>
      <c r="G473" s="53"/>
      <c r="H473" s="53"/>
    </row>
    <row r="474" spans="2:8" x14ac:dyDescent="0.25">
      <c r="B474" s="53"/>
      <c r="D474" s="114"/>
      <c r="E474" s="114"/>
      <c r="F474" s="112"/>
      <c r="G474" s="53"/>
      <c r="H474" s="53"/>
    </row>
    <row r="475" spans="2:8" x14ac:dyDescent="0.25">
      <c r="B475" s="53"/>
      <c r="D475" s="114"/>
      <c r="E475" s="114"/>
      <c r="F475" s="112"/>
      <c r="G475" s="53"/>
      <c r="H475" s="53"/>
    </row>
    <row r="476" spans="2:8" x14ac:dyDescent="0.25">
      <c r="B476" s="53"/>
      <c r="D476" s="114"/>
      <c r="E476" s="114"/>
      <c r="F476" s="112"/>
      <c r="G476" s="53"/>
      <c r="H476" s="53"/>
    </row>
    <row r="477" spans="2:8" x14ac:dyDescent="0.25">
      <c r="B477" s="53"/>
      <c r="D477" s="114"/>
      <c r="E477" s="114"/>
      <c r="F477" s="112"/>
      <c r="G477" s="53"/>
      <c r="H477" s="53"/>
    </row>
    <row r="478" spans="2:8" x14ac:dyDescent="0.25">
      <c r="B478" s="53"/>
      <c r="D478" s="114"/>
      <c r="E478" s="114"/>
      <c r="F478" s="112"/>
      <c r="G478" s="53"/>
      <c r="H478" s="53"/>
    </row>
    <row r="479" spans="2:8" x14ac:dyDescent="0.25">
      <c r="B479" s="53"/>
      <c r="D479" s="114"/>
      <c r="E479" s="114"/>
      <c r="F479" s="112"/>
      <c r="G479" s="53"/>
      <c r="H479" s="53"/>
    </row>
    <row r="480" spans="2:8" x14ac:dyDescent="0.25">
      <c r="B480" s="53"/>
      <c r="D480" s="114"/>
      <c r="E480" s="114"/>
      <c r="F480" s="112"/>
      <c r="G480" s="53"/>
      <c r="H480" s="53"/>
    </row>
    <row r="481" spans="2:8" x14ac:dyDescent="0.25">
      <c r="B481" s="53"/>
      <c r="D481" s="114"/>
      <c r="E481" s="114"/>
      <c r="F481" s="112"/>
      <c r="G481" s="53"/>
      <c r="H481" s="53"/>
    </row>
    <row r="482" spans="2:8" x14ac:dyDescent="0.25">
      <c r="B482" s="53"/>
      <c r="D482" s="114"/>
      <c r="E482" s="114"/>
      <c r="F482" s="112"/>
      <c r="G482" s="53"/>
      <c r="H482" s="53"/>
    </row>
    <row r="483" spans="2:8" x14ac:dyDescent="0.25">
      <c r="B483" s="53"/>
      <c r="D483" s="114"/>
      <c r="E483" s="114"/>
      <c r="F483" s="112"/>
      <c r="G483" s="53"/>
      <c r="H483" s="53"/>
    </row>
    <row r="484" spans="2:8" x14ac:dyDescent="0.25">
      <c r="B484" s="53"/>
      <c r="D484" s="114"/>
      <c r="E484" s="114"/>
      <c r="F484" s="112"/>
      <c r="G484" s="53"/>
      <c r="H484" s="53"/>
    </row>
    <row r="485" spans="2:8" x14ac:dyDescent="0.25">
      <c r="B485" s="53"/>
      <c r="D485" s="114"/>
      <c r="E485" s="114"/>
      <c r="F485" s="112"/>
      <c r="G485" s="53"/>
      <c r="H485" s="53"/>
    </row>
    <row r="486" spans="2:8" x14ac:dyDescent="0.25">
      <c r="B486" s="53"/>
      <c r="D486" s="114"/>
      <c r="E486" s="114"/>
      <c r="F486" s="112"/>
      <c r="G486" s="53"/>
      <c r="H486" s="53"/>
    </row>
    <row r="487" spans="2:8" x14ac:dyDescent="0.25">
      <c r="B487" s="53"/>
      <c r="D487" s="114"/>
      <c r="E487" s="114"/>
      <c r="F487" s="112"/>
      <c r="G487" s="53"/>
      <c r="H487" s="53"/>
    </row>
    <row r="488" spans="2:8" x14ac:dyDescent="0.25">
      <c r="B488" s="53"/>
      <c r="D488" s="114"/>
      <c r="E488" s="114"/>
      <c r="F488" s="112"/>
      <c r="G488" s="53"/>
      <c r="H488" s="53"/>
    </row>
    <row r="489" spans="2:8" x14ac:dyDescent="0.25">
      <c r="B489" s="53"/>
      <c r="D489" s="114"/>
      <c r="E489" s="114"/>
      <c r="F489" s="112"/>
      <c r="G489" s="53"/>
      <c r="H489" s="53"/>
    </row>
    <row r="490" spans="2:8" x14ac:dyDescent="0.25">
      <c r="B490" s="53"/>
      <c r="D490" s="114"/>
      <c r="E490" s="114"/>
      <c r="F490" s="112"/>
      <c r="G490" s="53"/>
      <c r="H490" s="53"/>
    </row>
    <row r="491" spans="2:8" x14ac:dyDescent="0.25">
      <c r="B491" s="53"/>
      <c r="D491" s="114"/>
      <c r="E491" s="114"/>
      <c r="F491" s="112"/>
      <c r="G491" s="53"/>
      <c r="H491" s="53"/>
    </row>
    <row r="492" spans="2:8" x14ac:dyDescent="0.25">
      <c r="B492" s="53"/>
      <c r="D492" s="114"/>
      <c r="E492" s="114"/>
      <c r="F492" s="112"/>
      <c r="G492" s="53"/>
      <c r="H492" s="53"/>
    </row>
    <row r="493" spans="2:8" x14ac:dyDescent="0.25">
      <c r="B493" s="53"/>
      <c r="D493" s="114"/>
      <c r="E493" s="114"/>
      <c r="F493" s="112"/>
      <c r="G493" s="53"/>
      <c r="H493" s="53"/>
    </row>
    <row r="494" spans="2:8" x14ac:dyDescent="0.25">
      <c r="B494" s="53"/>
      <c r="D494" s="114"/>
      <c r="E494" s="114"/>
      <c r="F494" s="112"/>
      <c r="G494" s="53"/>
      <c r="H494" s="53"/>
    </row>
    <row r="495" spans="2:8" x14ac:dyDescent="0.25">
      <c r="B495" s="53"/>
      <c r="D495" s="114"/>
      <c r="E495" s="114"/>
      <c r="F495" s="112"/>
      <c r="G495" s="53"/>
      <c r="H495" s="53"/>
    </row>
    <row r="496" spans="2:8" x14ac:dyDescent="0.25">
      <c r="B496" s="53"/>
      <c r="D496" s="114"/>
      <c r="E496" s="114"/>
      <c r="F496" s="112"/>
      <c r="G496" s="53"/>
      <c r="H496" s="53"/>
    </row>
    <row r="497" spans="2:8" x14ac:dyDescent="0.25">
      <c r="B497" s="53"/>
      <c r="D497" s="114"/>
      <c r="E497" s="114"/>
      <c r="F497" s="112"/>
      <c r="G497" s="53"/>
      <c r="H497" s="53"/>
    </row>
    <row r="498" spans="2:8" x14ac:dyDescent="0.25">
      <c r="B498" s="53"/>
      <c r="D498" s="114"/>
      <c r="E498" s="114"/>
      <c r="F498" s="112"/>
      <c r="G498" s="53"/>
      <c r="H498" s="53"/>
    </row>
    <row r="499" spans="2:8" x14ac:dyDescent="0.25">
      <c r="B499" s="53"/>
      <c r="D499" s="114"/>
      <c r="E499" s="114"/>
      <c r="F499" s="112"/>
      <c r="G499" s="53"/>
      <c r="H499" s="53"/>
    </row>
    <row r="500" spans="2:8" x14ac:dyDescent="0.25">
      <c r="B500" s="53"/>
      <c r="D500" s="114"/>
      <c r="E500" s="114"/>
      <c r="F500" s="112"/>
      <c r="G500" s="53"/>
      <c r="H500" s="53"/>
    </row>
    <row r="501" spans="2:8" x14ac:dyDescent="0.25">
      <c r="B501" s="53"/>
      <c r="D501" s="114"/>
      <c r="E501" s="114"/>
      <c r="F501" s="112"/>
      <c r="G501" s="53"/>
      <c r="H501" s="53"/>
    </row>
    <row r="502" spans="2:8" x14ac:dyDescent="0.25">
      <c r="B502" s="53"/>
      <c r="D502" s="114"/>
      <c r="E502" s="114"/>
      <c r="F502" s="112"/>
      <c r="G502" s="53"/>
      <c r="H502" s="53"/>
    </row>
    <row r="503" spans="2:8" x14ac:dyDescent="0.25">
      <c r="B503" s="53"/>
      <c r="D503" s="114"/>
      <c r="E503" s="114"/>
      <c r="F503" s="112"/>
      <c r="G503" s="53"/>
      <c r="H503" s="53"/>
    </row>
    <row r="504" spans="2:8" x14ac:dyDescent="0.25">
      <c r="B504" s="53"/>
      <c r="D504" s="114"/>
      <c r="E504" s="114"/>
      <c r="F504" s="112"/>
      <c r="G504" s="53"/>
      <c r="H504" s="53"/>
    </row>
    <row r="505" spans="2:8" x14ac:dyDescent="0.25">
      <c r="B505" s="53"/>
      <c r="D505" s="114"/>
      <c r="E505" s="114"/>
      <c r="F505" s="112"/>
      <c r="G505" s="53"/>
      <c r="H505" s="53"/>
    </row>
    <row r="506" spans="2:8" x14ac:dyDescent="0.25">
      <c r="B506" s="53"/>
      <c r="D506" s="114"/>
      <c r="E506" s="114"/>
      <c r="F506" s="112"/>
      <c r="G506" s="53"/>
      <c r="H506" s="53"/>
    </row>
    <row r="507" spans="2:8" x14ac:dyDescent="0.25">
      <c r="B507" s="53"/>
      <c r="D507" s="114"/>
      <c r="E507" s="114"/>
      <c r="F507" s="112"/>
      <c r="G507" s="53"/>
      <c r="H507" s="53"/>
    </row>
    <row r="508" spans="2:8" x14ac:dyDescent="0.25">
      <c r="B508" s="53"/>
      <c r="D508" s="114"/>
      <c r="E508" s="114"/>
      <c r="F508" s="112"/>
      <c r="G508" s="53"/>
      <c r="H508" s="53"/>
    </row>
    <row r="509" spans="2:8" x14ac:dyDescent="0.25">
      <c r="B509" s="53"/>
      <c r="D509" s="114"/>
      <c r="E509" s="114"/>
      <c r="F509" s="112"/>
      <c r="G509" s="53"/>
      <c r="H509" s="53"/>
    </row>
    <row r="510" spans="2:8" x14ac:dyDescent="0.25">
      <c r="B510" s="53"/>
      <c r="D510" s="114"/>
      <c r="E510" s="114"/>
      <c r="F510" s="112"/>
      <c r="G510" s="53"/>
      <c r="H510" s="53"/>
    </row>
    <row r="511" spans="2:8" x14ac:dyDescent="0.25">
      <c r="B511" s="53"/>
      <c r="D511" s="114"/>
      <c r="E511" s="114"/>
      <c r="F511" s="112"/>
      <c r="G511" s="53"/>
      <c r="H511" s="53"/>
    </row>
    <row r="512" spans="2:8" x14ac:dyDescent="0.25">
      <c r="B512" s="53"/>
      <c r="D512" s="114"/>
      <c r="E512" s="114"/>
      <c r="F512" s="112"/>
      <c r="G512" s="53"/>
      <c r="H512" s="53"/>
    </row>
    <row r="513" spans="2:8" x14ac:dyDescent="0.25">
      <c r="B513" s="53"/>
      <c r="D513" s="114"/>
      <c r="E513" s="114"/>
      <c r="F513" s="112"/>
      <c r="G513" s="53"/>
      <c r="H513" s="53"/>
    </row>
    <row r="514" spans="2:8" x14ac:dyDescent="0.25">
      <c r="B514" s="53"/>
      <c r="D514" s="114"/>
      <c r="E514" s="114"/>
      <c r="F514" s="112"/>
      <c r="G514" s="53"/>
      <c r="H514" s="53"/>
    </row>
    <row r="515" spans="2:8" x14ac:dyDescent="0.25">
      <c r="B515" s="53"/>
      <c r="D515" s="114"/>
      <c r="E515" s="114"/>
      <c r="F515" s="112"/>
      <c r="G515" s="53"/>
      <c r="H515" s="53"/>
    </row>
    <row r="516" spans="2:8" x14ac:dyDescent="0.25">
      <c r="B516" s="53"/>
      <c r="D516" s="114"/>
      <c r="E516" s="114"/>
      <c r="F516" s="112"/>
      <c r="G516" s="53"/>
      <c r="H516" s="53"/>
    </row>
    <row r="517" spans="2:8" x14ac:dyDescent="0.25">
      <c r="B517" s="53"/>
      <c r="D517" s="114"/>
      <c r="E517" s="114"/>
      <c r="F517" s="112"/>
      <c r="G517" s="53"/>
      <c r="H517" s="53"/>
    </row>
    <row r="518" spans="2:8" x14ac:dyDescent="0.25">
      <c r="B518" s="53"/>
      <c r="D518" s="114"/>
      <c r="E518" s="114"/>
      <c r="F518" s="112"/>
      <c r="G518" s="53"/>
      <c r="H518" s="53"/>
    </row>
    <row r="519" spans="2:8" x14ac:dyDescent="0.25">
      <c r="B519" s="53"/>
      <c r="D519" s="114"/>
      <c r="E519" s="114"/>
      <c r="F519" s="112"/>
      <c r="G519" s="53"/>
      <c r="H519" s="53"/>
    </row>
    <row r="520" spans="2:8" x14ac:dyDescent="0.25">
      <c r="B520" s="53"/>
      <c r="D520" s="114"/>
      <c r="E520" s="114"/>
      <c r="F520" s="112"/>
      <c r="G520" s="53"/>
      <c r="H520" s="53"/>
    </row>
    <row r="521" spans="2:8" x14ac:dyDescent="0.25">
      <c r="B521" s="53"/>
      <c r="D521" s="114"/>
      <c r="E521" s="114"/>
      <c r="F521" s="112"/>
      <c r="G521" s="53"/>
      <c r="H521" s="53"/>
    </row>
    <row r="522" spans="2:8" x14ac:dyDescent="0.25">
      <c r="B522" s="53"/>
      <c r="D522" s="114"/>
      <c r="E522" s="114"/>
      <c r="F522" s="112"/>
      <c r="G522" s="53"/>
      <c r="H522" s="53"/>
    </row>
    <row r="523" spans="2:8" x14ac:dyDescent="0.25">
      <c r="B523" s="53"/>
      <c r="D523" s="114"/>
      <c r="E523" s="114"/>
      <c r="F523" s="112"/>
      <c r="G523" s="53"/>
      <c r="H523" s="53"/>
    </row>
    <row r="524" spans="2:8" x14ac:dyDescent="0.25">
      <c r="B524" s="53"/>
      <c r="D524" s="114"/>
      <c r="E524" s="114"/>
      <c r="F524" s="112"/>
      <c r="G524" s="53"/>
      <c r="H524" s="53"/>
    </row>
    <row r="525" spans="2:8" x14ac:dyDescent="0.25">
      <c r="B525" s="53"/>
      <c r="D525" s="114"/>
      <c r="E525" s="114"/>
      <c r="F525" s="112"/>
      <c r="G525" s="53"/>
      <c r="H525" s="53"/>
    </row>
    <row r="526" spans="2:8" x14ac:dyDescent="0.25">
      <c r="B526" s="53"/>
      <c r="D526" s="114"/>
      <c r="E526" s="114"/>
      <c r="F526" s="112"/>
      <c r="G526" s="53"/>
      <c r="H526" s="53"/>
    </row>
    <row r="527" spans="2:8" x14ac:dyDescent="0.25">
      <c r="B527" s="53"/>
      <c r="D527" s="114"/>
      <c r="E527" s="114"/>
      <c r="F527" s="112"/>
      <c r="G527" s="53"/>
      <c r="H527" s="53"/>
    </row>
    <row r="528" spans="2:8" x14ac:dyDescent="0.25">
      <c r="B528" s="53"/>
      <c r="D528" s="114"/>
      <c r="E528" s="114"/>
      <c r="F528" s="112"/>
      <c r="G528" s="53"/>
      <c r="H528" s="53"/>
    </row>
    <row r="529" spans="2:8" x14ac:dyDescent="0.25">
      <c r="B529" s="53"/>
      <c r="D529" s="114"/>
      <c r="E529" s="114"/>
      <c r="F529" s="112"/>
      <c r="G529" s="53"/>
      <c r="H529" s="53"/>
    </row>
    <row r="530" spans="2:8" x14ac:dyDescent="0.25">
      <c r="B530" s="53"/>
      <c r="D530" s="114"/>
      <c r="E530" s="114"/>
      <c r="F530" s="112"/>
      <c r="G530" s="53"/>
      <c r="H530" s="53"/>
    </row>
    <row r="531" spans="2:8" x14ac:dyDescent="0.25">
      <c r="B531" s="53"/>
      <c r="D531" s="114"/>
      <c r="E531" s="114"/>
      <c r="F531" s="112"/>
      <c r="G531" s="53"/>
      <c r="H531" s="53"/>
    </row>
    <row r="532" spans="2:8" x14ac:dyDescent="0.25">
      <c r="B532" s="53"/>
      <c r="D532" s="114"/>
      <c r="E532" s="114"/>
      <c r="F532" s="112"/>
      <c r="G532" s="53"/>
      <c r="H532" s="53"/>
    </row>
    <row r="533" spans="2:8" x14ac:dyDescent="0.25">
      <c r="B533" s="53"/>
      <c r="D533" s="114"/>
      <c r="E533" s="114"/>
      <c r="F533" s="112"/>
      <c r="G533" s="53"/>
      <c r="H533" s="53"/>
    </row>
    <row r="534" spans="2:8" x14ac:dyDescent="0.25">
      <c r="B534" s="53"/>
      <c r="D534" s="114"/>
      <c r="E534" s="114"/>
      <c r="F534" s="112"/>
      <c r="G534" s="53"/>
      <c r="H534" s="53"/>
    </row>
    <row r="535" spans="2:8" x14ac:dyDescent="0.25">
      <c r="B535" s="53"/>
      <c r="D535" s="114"/>
      <c r="E535" s="114"/>
      <c r="F535" s="112"/>
      <c r="G535" s="53"/>
      <c r="H535" s="53"/>
    </row>
    <row r="536" spans="2:8" x14ac:dyDescent="0.25">
      <c r="B536" s="53"/>
      <c r="D536" s="114"/>
      <c r="E536" s="114"/>
      <c r="F536" s="112"/>
      <c r="G536" s="53"/>
      <c r="H536" s="53"/>
    </row>
    <row r="537" spans="2:8" x14ac:dyDescent="0.25">
      <c r="B537" s="53"/>
      <c r="D537" s="114"/>
      <c r="E537" s="114"/>
      <c r="F537" s="112"/>
      <c r="G537" s="53"/>
      <c r="H537" s="53"/>
    </row>
    <row r="538" spans="2:8" x14ac:dyDescent="0.25">
      <c r="B538" s="53"/>
      <c r="D538" s="114"/>
      <c r="E538" s="114"/>
      <c r="F538" s="112"/>
      <c r="G538" s="53"/>
      <c r="H538" s="53"/>
    </row>
    <row r="539" spans="2:8" x14ac:dyDescent="0.25">
      <c r="B539" s="53"/>
      <c r="D539" s="114"/>
      <c r="E539" s="114"/>
      <c r="F539" s="112"/>
      <c r="G539" s="53"/>
      <c r="H539" s="53"/>
    </row>
    <row r="540" spans="2:8" x14ac:dyDescent="0.25">
      <c r="B540" s="53"/>
      <c r="D540" s="114"/>
      <c r="E540" s="114"/>
      <c r="F540" s="112"/>
      <c r="G540" s="53"/>
      <c r="H540" s="53"/>
    </row>
    <row r="541" spans="2:8" x14ac:dyDescent="0.25">
      <c r="B541" s="53"/>
      <c r="D541" s="114"/>
      <c r="E541" s="114"/>
      <c r="F541" s="112"/>
      <c r="G541" s="53"/>
      <c r="H541" s="53"/>
    </row>
    <row r="542" spans="2:8" x14ac:dyDescent="0.25">
      <c r="B542" s="53"/>
      <c r="D542" s="114"/>
      <c r="E542" s="114"/>
      <c r="F542" s="112"/>
      <c r="G542" s="53"/>
      <c r="H542" s="53"/>
    </row>
    <row r="543" spans="2:8" x14ac:dyDescent="0.25">
      <c r="B543" s="53"/>
      <c r="D543" s="114"/>
      <c r="E543" s="114"/>
      <c r="F543" s="112"/>
      <c r="G543" s="53"/>
      <c r="H543" s="53"/>
    </row>
    <row r="544" spans="2:8" x14ac:dyDescent="0.25">
      <c r="B544" s="53"/>
      <c r="D544" s="114"/>
      <c r="E544" s="114"/>
      <c r="F544" s="112"/>
      <c r="G544" s="53"/>
      <c r="H544" s="53"/>
    </row>
    <row r="545" spans="2:8" x14ac:dyDescent="0.25">
      <c r="B545" s="53"/>
      <c r="D545" s="114"/>
      <c r="E545" s="114"/>
      <c r="F545" s="112"/>
      <c r="G545" s="53"/>
      <c r="H545" s="53"/>
    </row>
    <row r="546" spans="2:8" x14ac:dyDescent="0.25">
      <c r="B546" s="53"/>
      <c r="D546" s="114"/>
      <c r="E546" s="114"/>
      <c r="F546" s="112"/>
      <c r="G546" s="53"/>
      <c r="H546" s="53"/>
    </row>
    <row r="547" spans="2:8" x14ac:dyDescent="0.25">
      <c r="B547" s="53"/>
      <c r="D547" s="114"/>
      <c r="E547" s="114"/>
      <c r="F547" s="112"/>
      <c r="G547" s="53"/>
      <c r="H547" s="53"/>
    </row>
    <row r="548" spans="2:8" x14ac:dyDescent="0.25">
      <c r="B548" s="53"/>
      <c r="D548" s="114"/>
      <c r="E548" s="114"/>
      <c r="F548" s="112"/>
      <c r="G548" s="53"/>
      <c r="H548" s="53"/>
    </row>
    <row r="549" spans="2:8" x14ac:dyDescent="0.25">
      <c r="B549" s="53"/>
      <c r="D549" s="114"/>
      <c r="E549" s="114"/>
      <c r="F549" s="112"/>
      <c r="G549" s="53"/>
      <c r="H549" s="53"/>
    </row>
    <row r="550" spans="2:8" x14ac:dyDescent="0.25">
      <c r="B550" s="53"/>
      <c r="D550" s="114"/>
      <c r="E550" s="114"/>
      <c r="F550" s="112"/>
      <c r="G550" s="53"/>
      <c r="H550" s="53"/>
    </row>
    <row r="551" spans="2:8" x14ac:dyDescent="0.25">
      <c r="B551" s="53"/>
      <c r="D551" s="114"/>
      <c r="E551" s="114"/>
      <c r="F551" s="112"/>
      <c r="G551" s="53"/>
      <c r="H551" s="53"/>
    </row>
    <row r="552" spans="2:8" x14ac:dyDescent="0.25">
      <c r="B552" s="53"/>
      <c r="D552" s="114"/>
      <c r="E552" s="114"/>
      <c r="F552" s="112"/>
      <c r="G552" s="53"/>
      <c r="H552" s="53"/>
    </row>
    <row r="553" spans="2:8" x14ac:dyDescent="0.25">
      <c r="B553" s="53"/>
      <c r="D553" s="114"/>
      <c r="E553" s="114"/>
      <c r="F553" s="112"/>
      <c r="G553" s="53"/>
      <c r="H553" s="53"/>
    </row>
    <row r="554" spans="2:8" x14ac:dyDescent="0.25">
      <c r="B554" s="53"/>
      <c r="D554" s="114"/>
      <c r="E554" s="114"/>
      <c r="F554" s="112"/>
      <c r="G554" s="53"/>
      <c r="H554" s="53"/>
    </row>
    <row r="555" spans="2:8" x14ac:dyDescent="0.25">
      <c r="B555" s="53"/>
      <c r="D555" s="114"/>
      <c r="E555" s="114"/>
      <c r="F555" s="112"/>
      <c r="G555" s="53"/>
      <c r="H555" s="53"/>
    </row>
    <row r="556" spans="2:8" x14ac:dyDescent="0.25">
      <c r="B556" s="53"/>
      <c r="D556" s="114"/>
      <c r="E556" s="114"/>
      <c r="F556" s="112"/>
      <c r="G556" s="53"/>
      <c r="H556" s="53"/>
    </row>
    <row r="557" spans="2:8" x14ac:dyDescent="0.25">
      <c r="B557" s="53"/>
      <c r="D557" s="114"/>
      <c r="E557" s="114"/>
      <c r="F557" s="112"/>
      <c r="G557" s="53"/>
      <c r="H557" s="53"/>
    </row>
    <row r="558" spans="2:8" x14ac:dyDescent="0.25">
      <c r="B558" s="53"/>
      <c r="D558" s="114"/>
      <c r="E558" s="114"/>
      <c r="F558" s="112"/>
      <c r="G558" s="53"/>
      <c r="H558" s="53"/>
    </row>
    <row r="559" spans="2:8" x14ac:dyDescent="0.25">
      <c r="B559" s="53"/>
      <c r="D559" s="114"/>
      <c r="E559" s="114"/>
      <c r="F559" s="112"/>
      <c r="G559" s="53"/>
      <c r="H559" s="53"/>
    </row>
    <row r="560" spans="2:8" x14ac:dyDescent="0.25">
      <c r="B560" s="53"/>
      <c r="D560" s="114"/>
      <c r="E560" s="114"/>
      <c r="F560" s="112"/>
      <c r="G560" s="53"/>
      <c r="H560" s="53"/>
    </row>
    <row r="561" spans="2:8" x14ac:dyDescent="0.25">
      <c r="B561" s="53"/>
      <c r="D561" s="114"/>
      <c r="E561" s="114"/>
      <c r="F561" s="112"/>
      <c r="G561" s="53"/>
      <c r="H561" s="53"/>
    </row>
    <row r="562" spans="2:8" x14ac:dyDescent="0.25">
      <c r="B562" s="53"/>
      <c r="D562" s="114"/>
      <c r="E562" s="114"/>
      <c r="F562" s="112"/>
      <c r="G562" s="53"/>
      <c r="H562" s="53"/>
    </row>
    <row r="563" spans="2:8" x14ac:dyDescent="0.25">
      <c r="B563" s="53"/>
      <c r="D563" s="114"/>
      <c r="E563" s="114"/>
      <c r="F563" s="112"/>
      <c r="G563" s="53"/>
      <c r="H563" s="53"/>
    </row>
    <row r="564" spans="2:8" x14ac:dyDescent="0.25">
      <c r="B564" s="53"/>
      <c r="D564" s="114"/>
      <c r="E564" s="114"/>
      <c r="F564" s="112"/>
      <c r="G564" s="53"/>
      <c r="H564" s="53"/>
    </row>
    <row r="565" spans="2:8" x14ac:dyDescent="0.25">
      <c r="B565" s="53"/>
      <c r="D565" s="114"/>
      <c r="E565" s="114"/>
      <c r="F565" s="112"/>
      <c r="G565" s="53"/>
      <c r="H565" s="53"/>
    </row>
    <row r="566" spans="2:8" x14ac:dyDescent="0.25">
      <c r="B566" s="53"/>
      <c r="D566" s="114"/>
      <c r="E566" s="114"/>
      <c r="F566" s="112"/>
      <c r="G566" s="53"/>
      <c r="H566" s="53"/>
    </row>
    <row r="567" spans="2:8" x14ac:dyDescent="0.25">
      <c r="B567" s="53"/>
      <c r="D567" s="114"/>
      <c r="E567" s="114"/>
      <c r="F567" s="112"/>
      <c r="G567" s="53"/>
      <c r="H567" s="53"/>
    </row>
    <row r="568" spans="2:8" x14ac:dyDescent="0.25">
      <c r="B568" s="53"/>
      <c r="D568" s="114"/>
      <c r="E568" s="114"/>
      <c r="F568" s="112"/>
      <c r="G568" s="53"/>
      <c r="H568" s="53"/>
    </row>
    <row r="569" spans="2:8" x14ac:dyDescent="0.25">
      <c r="B569" s="53"/>
      <c r="D569" s="114"/>
      <c r="E569" s="114"/>
      <c r="F569" s="112"/>
      <c r="G569" s="53"/>
      <c r="H569" s="53"/>
    </row>
    <row r="570" spans="2:8" x14ac:dyDescent="0.25">
      <c r="B570" s="53"/>
      <c r="D570" s="114"/>
      <c r="E570" s="114"/>
      <c r="F570" s="112"/>
      <c r="G570" s="53"/>
      <c r="H570" s="53"/>
    </row>
    <row r="571" spans="2:8" x14ac:dyDescent="0.25">
      <c r="B571" s="53"/>
      <c r="D571" s="114"/>
      <c r="E571" s="114"/>
      <c r="F571" s="112"/>
      <c r="G571" s="53"/>
      <c r="H571" s="53"/>
    </row>
    <row r="572" spans="2:8" x14ac:dyDescent="0.25">
      <c r="B572" s="53"/>
      <c r="D572" s="114"/>
      <c r="E572" s="114"/>
      <c r="F572" s="112"/>
      <c r="G572" s="53"/>
      <c r="H572" s="53"/>
    </row>
    <row r="573" spans="2:8" x14ac:dyDescent="0.25">
      <c r="B573" s="53"/>
      <c r="D573" s="114"/>
      <c r="E573" s="114"/>
      <c r="F573" s="112"/>
      <c r="G573" s="53"/>
      <c r="H573" s="53"/>
    </row>
    <row r="574" spans="2:8" x14ac:dyDescent="0.25">
      <c r="B574" s="53"/>
      <c r="D574" s="114"/>
      <c r="E574" s="114"/>
      <c r="F574" s="112"/>
      <c r="G574" s="53"/>
      <c r="H574" s="53"/>
    </row>
    <row r="575" spans="2:8" x14ac:dyDescent="0.25">
      <c r="B575" s="53"/>
      <c r="D575" s="114"/>
      <c r="E575" s="114"/>
      <c r="F575" s="112"/>
      <c r="G575" s="53"/>
      <c r="H575" s="53"/>
    </row>
    <row r="576" spans="2:8" x14ac:dyDescent="0.25">
      <c r="B576" s="53"/>
      <c r="D576" s="114"/>
      <c r="E576" s="114"/>
      <c r="F576" s="112"/>
      <c r="G576" s="53"/>
      <c r="H576" s="53"/>
    </row>
    <row r="577" spans="2:8" x14ac:dyDescent="0.25">
      <c r="B577" s="53"/>
      <c r="D577" s="114"/>
      <c r="E577" s="114"/>
      <c r="F577" s="112"/>
      <c r="G577" s="53"/>
      <c r="H577" s="53"/>
    </row>
    <row r="578" spans="2:8" x14ac:dyDescent="0.25">
      <c r="B578" s="53"/>
      <c r="D578" s="114"/>
      <c r="E578" s="114"/>
      <c r="F578" s="112"/>
      <c r="G578" s="53"/>
      <c r="H578" s="53"/>
    </row>
    <row r="579" spans="2:8" x14ac:dyDescent="0.25">
      <c r="B579" s="53"/>
      <c r="D579" s="114"/>
      <c r="E579" s="114"/>
      <c r="F579" s="112"/>
      <c r="G579" s="53"/>
      <c r="H579" s="53"/>
    </row>
    <row r="580" spans="2:8" x14ac:dyDescent="0.25">
      <c r="B580" s="53"/>
      <c r="D580" s="114"/>
      <c r="E580" s="114"/>
      <c r="F580" s="112"/>
      <c r="G580" s="53"/>
      <c r="H580" s="53"/>
    </row>
    <row r="581" spans="2:8" x14ac:dyDescent="0.25">
      <c r="B581" s="53"/>
      <c r="D581" s="114"/>
      <c r="E581" s="114"/>
      <c r="F581" s="112"/>
      <c r="G581" s="53"/>
      <c r="H581" s="53"/>
    </row>
    <row r="582" spans="2:8" x14ac:dyDescent="0.25">
      <c r="B582" s="53"/>
      <c r="D582" s="114"/>
      <c r="E582" s="114"/>
      <c r="F582" s="112"/>
      <c r="G582" s="53"/>
      <c r="H582" s="53"/>
    </row>
    <row r="583" spans="2:8" x14ac:dyDescent="0.25">
      <c r="B583" s="53"/>
      <c r="D583" s="114"/>
      <c r="E583" s="114"/>
      <c r="F583" s="112"/>
      <c r="G583" s="53"/>
      <c r="H583" s="53"/>
    </row>
    <row r="584" spans="2:8" x14ac:dyDescent="0.25">
      <c r="B584" s="53"/>
      <c r="D584" s="114"/>
      <c r="E584" s="114"/>
      <c r="F584" s="112"/>
      <c r="G584" s="53"/>
      <c r="H584" s="53"/>
    </row>
    <row r="585" spans="2:8" x14ac:dyDescent="0.25">
      <c r="B585" s="53"/>
      <c r="D585" s="114"/>
      <c r="E585" s="114"/>
      <c r="F585" s="112"/>
      <c r="G585" s="53"/>
      <c r="H585" s="53"/>
    </row>
    <row r="586" spans="2:8" x14ac:dyDescent="0.25">
      <c r="B586" s="53"/>
      <c r="D586" s="114"/>
      <c r="E586" s="114"/>
      <c r="F586" s="112"/>
      <c r="G586" s="53"/>
      <c r="H586" s="53"/>
    </row>
    <row r="587" spans="2:8" x14ac:dyDescent="0.25">
      <c r="B587" s="53"/>
      <c r="D587" s="114"/>
      <c r="E587" s="114"/>
      <c r="F587" s="112"/>
      <c r="G587" s="53"/>
      <c r="H587" s="53"/>
    </row>
    <row r="588" spans="2:8" x14ac:dyDescent="0.25">
      <c r="B588" s="53"/>
      <c r="D588" s="114"/>
      <c r="E588" s="114"/>
      <c r="F588" s="112"/>
      <c r="G588" s="53"/>
      <c r="H588" s="53"/>
    </row>
    <row r="589" spans="2:8" x14ac:dyDescent="0.25">
      <c r="B589" s="53"/>
      <c r="D589" s="114"/>
      <c r="E589" s="114"/>
      <c r="F589" s="112"/>
      <c r="G589" s="53"/>
      <c r="H589" s="53"/>
    </row>
    <row r="590" spans="2:8" x14ac:dyDescent="0.25">
      <c r="B590" s="53"/>
      <c r="D590" s="114"/>
      <c r="E590" s="114"/>
      <c r="F590" s="112"/>
      <c r="G590" s="53"/>
      <c r="H590" s="53"/>
    </row>
    <row r="591" spans="2:8" x14ac:dyDescent="0.25">
      <c r="B591" s="53"/>
      <c r="D591" s="114"/>
      <c r="E591" s="114"/>
      <c r="F591" s="112"/>
      <c r="G591" s="53"/>
      <c r="H591" s="53"/>
    </row>
    <row r="592" spans="2:8" x14ac:dyDescent="0.25">
      <c r="B592" s="53"/>
      <c r="D592" s="114"/>
      <c r="E592" s="114"/>
      <c r="F592" s="112"/>
      <c r="G592" s="53"/>
      <c r="H592" s="53"/>
    </row>
    <row r="593" spans="2:8" x14ac:dyDescent="0.25">
      <c r="B593" s="53"/>
      <c r="D593" s="114"/>
      <c r="E593" s="114"/>
      <c r="F593" s="112"/>
      <c r="G593" s="53"/>
      <c r="H593" s="53"/>
    </row>
    <row r="594" spans="2:8" x14ac:dyDescent="0.25">
      <c r="B594" s="53"/>
      <c r="D594" s="114"/>
      <c r="E594" s="114"/>
      <c r="F594" s="112"/>
      <c r="G594" s="53"/>
      <c r="H594" s="53"/>
    </row>
    <row r="595" spans="2:8" x14ac:dyDescent="0.25">
      <c r="B595" s="53"/>
      <c r="D595" s="114"/>
      <c r="E595" s="114"/>
      <c r="F595" s="112"/>
      <c r="G595" s="53"/>
      <c r="H595" s="53"/>
    </row>
    <row r="596" spans="2:8" x14ac:dyDescent="0.25">
      <c r="B596" s="53"/>
      <c r="D596" s="114"/>
      <c r="E596" s="114"/>
      <c r="F596" s="112"/>
      <c r="G596" s="53"/>
      <c r="H596" s="53"/>
    </row>
    <row r="597" spans="2:8" x14ac:dyDescent="0.25">
      <c r="B597" s="53"/>
      <c r="D597" s="114"/>
      <c r="E597" s="114"/>
      <c r="F597" s="112"/>
      <c r="G597" s="53"/>
      <c r="H597" s="53"/>
    </row>
    <row r="598" spans="2:8" x14ac:dyDescent="0.25">
      <c r="B598" s="53"/>
      <c r="D598" s="114"/>
      <c r="E598" s="114"/>
      <c r="F598" s="112"/>
      <c r="G598" s="53"/>
      <c r="H598" s="53"/>
    </row>
    <row r="599" spans="2:8" x14ac:dyDescent="0.25">
      <c r="B599" s="53"/>
      <c r="D599" s="114"/>
      <c r="E599" s="114"/>
      <c r="F599" s="112"/>
      <c r="G599" s="53"/>
      <c r="H599" s="53"/>
    </row>
    <row r="600" spans="2:8" x14ac:dyDescent="0.25">
      <c r="B600" s="53"/>
      <c r="D600" s="114"/>
      <c r="E600" s="114"/>
      <c r="F600" s="112"/>
      <c r="G600" s="53"/>
      <c r="H600" s="53"/>
    </row>
    <row r="601" spans="2:8" x14ac:dyDescent="0.25">
      <c r="B601" s="53"/>
      <c r="D601" s="114"/>
      <c r="E601" s="114"/>
      <c r="F601" s="112"/>
      <c r="G601" s="53"/>
      <c r="H601" s="53"/>
    </row>
    <row r="602" spans="2:8" x14ac:dyDescent="0.25">
      <c r="B602" s="53"/>
      <c r="D602" s="114"/>
      <c r="E602" s="114"/>
      <c r="F602" s="112"/>
      <c r="G602" s="53"/>
      <c r="H602" s="53"/>
    </row>
    <row r="603" spans="2:8" x14ac:dyDescent="0.25">
      <c r="B603" s="53"/>
      <c r="D603" s="114"/>
      <c r="E603" s="114"/>
      <c r="F603" s="112"/>
      <c r="G603" s="53"/>
      <c r="H603" s="53"/>
    </row>
    <row r="604" spans="2:8" x14ac:dyDescent="0.25">
      <c r="B604" s="53"/>
      <c r="D604" s="114"/>
      <c r="E604" s="114"/>
      <c r="F604" s="112"/>
      <c r="G604" s="53"/>
      <c r="H604" s="53"/>
    </row>
    <row r="605" spans="2:8" x14ac:dyDescent="0.25">
      <c r="B605" s="53"/>
      <c r="D605" s="114"/>
      <c r="E605" s="114"/>
      <c r="F605" s="112"/>
      <c r="G605" s="53"/>
      <c r="H605" s="53"/>
    </row>
    <row r="606" spans="2:8" x14ac:dyDescent="0.25">
      <c r="B606" s="53"/>
      <c r="D606" s="114"/>
      <c r="E606" s="114"/>
      <c r="F606" s="112"/>
      <c r="G606" s="53"/>
      <c r="H606" s="53"/>
    </row>
    <row r="607" spans="2:8" x14ac:dyDescent="0.25">
      <c r="B607" s="53"/>
      <c r="D607" s="114"/>
      <c r="E607" s="114"/>
      <c r="F607" s="112"/>
      <c r="G607" s="53"/>
      <c r="H607" s="53"/>
    </row>
    <row r="608" spans="2:8" x14ac:dyDescent="0.25">
      <c r="B608" s="53"/>
      <c r="D608" s="114"/>
      <c r="E608" s="114"/>
      <c r="F608" s="112"/>
      <c r="G608" s="53"/>
      <c r="H608" s="53"/>
    </row>
    <row r="609" spans="2:8" x14ac:dyDescent="0.25">
      <c r="B609" s="53"/>
      <c r="D609" s="114"/>
      <c r="E609" s="114"/>
      <c r="F609" s="112"/>
      <c r="G609" s="53"/>
      <c r="H609" s="53"/>
    </row>
    <row r="610" spans="2:8" x14ac:dyDescent="0.25">
      <c r="B610" s="53"/>
      <c r="D610" s="114"/>
      <c r="E610" s="114"/>
      <c r="F610" s="112"/>
      <c r="G610" s="53"/>
      <c r="H610" s="53"/>
    </row>
    <row r="611" spans="2:8" x14ac:dyDescent="0.25">
      <c r="B611" s="53"/>
      <c r="D611" s="114"/>
      <c r="E611" s="114"/>
      <c r="F611" s="112"/>
      <c r="G611" s="53"/>
      <c r="H611" s="53"/>
    </row>
    <row r="612" spans="2:8" x14ac:dyDescent="0.25">
      <c r="B612" s="53"/>
      <c r="D612" s="114"/>
      <c r="E612" s="114"/>
      <c r="F612" s="112"/>
      <c r="G612" s="53"/>
      <c r="H612" s="53"/>
    </row>
    <row r="613" spans="2:8" x14ac:dyDescent="0.25">
      <c r="B613" s="53"/>
      <c r="D613" s="114"/>
      <c r="E613" s="114"/>
      <c r="F613" s="112"/>
      <c r="G613" s="53"/>
      <c r="H613" s="53"/>
    </row>
    <row r="614" spans="2:8" x14ac:dyDescent="0.25">
      <c r="B614" s="53"/>
      <c r="D614" s="114"/>
      <c r="E614" s="114"/>
      <c r="F614" s="112"/>
      <c r="G614" s="53"/>
      <c r="H614" s="53"/>
    </row>
    <row r="615" spans="2:8" x14ac:dyDescent="0.25">
      <c r="B615" s="53"/>
      <c r="D615" s="114"/>
      <c r="E615" s="114"/>
      <c r="F615" s="112"/>
      <c r="G615" s="53"/>
      <c r="H615" s="53"/>
    </row>
    <row r="616" spans="2:8" x14ac:dyDescent="0.25">
      <c r="B616" s="53"/>
      <c r="D616" s="114"/>
      <c r="E616" s="114"/>
      <c r="F616" s="112"/>
      <c r="G616" s="53"/>
      <c r="H616" s="53"/>
    </row>
    <row r="617" spans="2:8" x14ac:dyDescent="0.25">
      <c r="B617" s="53"/>
      <c r="D617" s="114"/>
      <c r="E617" s="114"/>
      <c r="F617" s="112"/>
      <c r="G617" s="53"/>
      <c r="H617" s="53"/>
    </row>
    <row r="618" spans="2:8" x14ac:dyDescent="0.25">
      <c r="B618" s="53"/>
      <c r="D618" s="114"/>
      <c r="E618" s="114"/>
      <c r="F618" s="112"/>
      <c r="G618" s="53"/>
      <c r="H618" s="53"/>
    </row>
    <row r="619" spans="2:8" x14ac:dyDescent="0.25">
      <c r="B619" s="53"/>
      <c r="D619" s="114"/>
      <c r="E619" s="114"/>
      <c r="F619" s="112"/>
      <c r="G619" s="53"/>
      <c r="H619" s="53"/>
    </row>
    <row r="620" spans="2:8" x14ac:dyDescent="0.25">
      <c r="B620" s="53"/>
      <c r="D620" s="114"/>
      <c r="E620" s="114"/>
      <c r="F620" s="112"/>
      <c r="G620" s="53"/>
      <c r="H620" s="53"/>
    </row>
    <row r="621" spans="2:8" x14ac:dyDescent="0.25">
      <c r="B621" s="53"/>
      <c r="D621" s="114"/>
      <c r="E621" s="114"/>
      <c r="F621" s="112"/>
      <c r="G621" s="53"/>
      <c r="H621" s="53"/>
    </row>
    <row r="622" spans="2:8" x14ac:dyDescent="0.25">
      <c r="B622" s="53"/>
      <c r="D622" s="114"/>
      <c r="E622" s="114"/>
      <c r="F622" s="112"/>
      <c r="G622" s="53"/>
      <c r="H622" s="53"/>
    </row>
    <row r="623" spans="2:8" x14ac:dyDescent="0.25">
      <c r="B623" s="53"/>
      <c r="D623" s="114"/>
      <c r="E623" s="114"/>
      <c r="F623" s="112"/>
      <c r="G623" s="53"/>
      <c r="H623" s="53"/>
    </row>
    <row r="624" spans="2:8" x14ac:dyDescent="0.25">
      <c r="B624" s="53"/>
      <c r="D624" s="114"/>
      <c r="E624" s="114"/>
      <c r="F624" s="112"/>
      <c r="G624" s="53"/>
      <c r="H624" s="53"/>
    </row>
    <row r="625" spans="2:8" x14ac:dyDescent="0.25">
      <c r="B625" s="53"/>
      <c r="D625" s="114"/>
      <c r="E625" s="114"/>
      <c r="F625" s="112"/>
      <c r="G625" s="53"/>
      <c r="H625" s="53"/>
    </row>
    <row r="626" spans="2:8" x14ac:dyDescent="0.25">
      <c r="B626" s="53"/>
      <c r="D626" s="114"/>
      <c r="E626" s="114"/>
      <c r="F626" s="112"/>
      <c r="G626" s="53"/>
      <c r="H626" s="53"/>
    </row>
    <row r="627" spans="2:8" x14ac:dyDescent="0.25">
      <c r="B627" s="53"/>
      <c r="D627" s="114"/>
      <c r="E627" s="114"/>
      <c r="F627" s="112"/>
      <c r="G627" s="53"/>
      <c r="H627" s="53"/>
    </row>
    <row r="628" spans="2:8" x14ac:dyDescent="0.25">
      <c r="B628" s="53"/>
      <c r="D628" s="114"/>
      <c r="E628" s="114"/>
      <c r="F628" s="112"/>
      <c r="G628" s="53"/>
      <c r="H628" s="53"/>
    </row>
    <row r="629" spans="2:8" x14ac:dyDescent="0.25">
      <c r="B629" s="53"/>
      <c r="D629" s="114"/>
      <c r="E629" s="114"/>
      <c r="F629" s="112"/>
      <c r="G629" s="53"/>
      <c r="H629" s="53"/>
    </row>
    <row r="630" spans="2:8" x14ac:dyDescent="0.25">
      <c r="B630" s="53"/>
      <c r="D630" s="114"/>
      <c r="E630" s="114"/>
      <c r="F630" s="112"/>
      <c r="G630" s="53"/>
      <c r="H630" s="53"/>
    </row>
    <row r="631" spans="2:8" x14ac:dyDescent="0.25">
      <c r="B631" s="53"/>
      <c r="D631" s="114"/>
      <c r="E631" s="114"/>
      <c r="F631" s="112"/>
      <c r="G631" s="53"/>
      <c r="H631" s="53"/>
    </row>
    <row r="632" spans="2:8" x14ac:dyDescent="0.25">
      <c r="B632" s="53"/>
      <c r="D632" s="114"/>
      <c r="E632" s="114"/>
      <c r="F632" s="112"/>
      <c r="G632" s="53"/>
      <c r="H632" s="53"/>
    </row>
    <row r="633" spans="2:8" x14ac:dyDescent="0.25">
      <c r="B633" s="53"/>
      <c r="D633" s="114"/>
      <c r="E633" s="114"/>
      <c r="F633" s="112"/>
      <c r="G633" s="53"/>
      <c r="H633" s="53"/>
    </row>
    <row r="634" spans="2:8" x14ac:dyDescent="0.25">
      <c r="B634" s="53"/>
      <c r="D634" s="114"/>
      <c r="E634" s="114"/>
      <c r="F634" s="112"/>
      <c r="G634" s="53"/>
      <c r="H634" s="53"/>
    </row>
    <row r="635" spans="2:8" x14ac:dyDescent="0.25">
      <c r="B635" s="53"/>
      <c r="D635" s="114"/>
      <c r="E635" s="114"/>
      <c r="F635" s="112"/>
      <c r="G635" s="53"/>
      <c r="H635" s="53"/>
    </row>
    <row r="636" spans="2:8" x14ac:dyDescent="0.25">
      <c r="D636" s="114"/>
      <c r="E636" s="114"/>
      <c r="F636" s="112"/>
      <c r="G636" s="53"/>
      <c r="H636" s="53"/>
    </row>
    <row r="637" spans="2:8" x14ac:dyDescent="0.25">
      <c r="D637" s="114"/>
      <c r="E637" s="114"/>
      <c r="F637" s="112"/>
      <c r="G637" s="53"/>
      <c r="H637" s="53"/>
    </row>
    <row r="638" spans="2:8" x14ac:dyDescent="0.25">
      <c r="D638" s="114"/>
      <c r="E638" s="114"/>
      <c r="F638" s="112"/>
      <c r="G638" s="53"/>
      <c r="H638" s="53"/>
    </row>
    <row r="639" spans="2:8" x14ac:dyDescent="0.25">
      <c r="D639" s="114"/>
      <c r="E639" s="114"/>
      <c r="F639" s="112"/>
      <c r="G639" s="53"/>
      <c r="H639" s="53"/>
    </row>
    <row r="640" spans="2:8" x14ac:dyDescent="0.25">
      <c r="D640" s="114"/>
      <c r="E640" s="114"/>
      <c r="F640" s="112"/>
      <c r="G640" s="53"/>
      <c r="H640" s="53"/>
    </row>
    <row r="641" spans="4:8" x14ac:dyDescent="0.25">
      <c r="D641" s="114"/>
      <c r="E641" s="114"/>
      <c r="F641" s="112"/>
      <c r="G641" s="53"/>
      <c r="H641" s="53"/>
    </row>
    <row r="642" spans="4:8" x14ac:dyDescent="0.25">
      <c r="D642" s="114"/>
      <c r="E642" s="114"/>
      <c r="F642" s="112"/>
      <c r="G642" s="53"/>
      <c r="H642" s="53"/>
    </row>
    <row r="643" spans="4:8" x14ac:dyDescent="0.25">
      <c r="D643" s="114"/>
      <c r="E643" s="114"/>
      <c r="F643" s="112"/>
      <c r="G643" s="53"/>
      <c r="H643" s="53"/>
    </row>
    <row r="644" spans="4:8" x14ac:dyDescent="0.25">
      <c r="D644" s="114"/>
      <c r="E644" s="114"/>
      <c r="F644" s="112"/>
      <c r="G644" s="53"/>
      <c r="H644" s="53"/>
    </row>
    <row r="645" spans="4:8" x14ac:dyDescent="0.25">
      <c r="D645" s="114"/>
      <c r="E645" s="114"/>
      <c r="F645" s="112"/>
      <c r="G645" s="53"/>
      <c r="H645" s="53"/>
    </row>
    <row r="646" spans="4:8" x14ac:dyDescent="0.25">
      <c r="D646" s="114"/>
      <c r="E646" s="114"/>
      <c r="F646" s="112"/>
      <c r="G646" s="53"/>
      <c r="H646" s="53"/>
    </row>
    <row r="647" spans="4:8" x14ac:dyDescent="0.25">
      <c r="D647" s="114"/>
      <c r="E647" s="114"/>
      <c r="F647" s="112"/>
      <c r="G647" s="53"/>
      <c r="H647" s="53"/>
    </row>
    <row r="648" spans="4:8" x14ac:dyDescent="0.25">
      <c r="D648" s="114"/>
      <c r="E648" s="114"/>
      <c r="F648" s="112"/>
      <c r="G648" s="53"/>
      <c r="H648" s="53"/>
    </row>
    <row r="649" spans="4:8" x14ac:dyDescent="0.25">
      <c r="D649" s="114"/>
      <c r="E649" s="114"/>
      <c r="F649" s="112"/>
      <c r="G649" s="53"/>
      <c r="H649" s="53"/>
    </row>
    <row r="650" spans="4:8" x14ac:dyDescent="0.25">
      <c r="D650" s="114"/>
      <c r="E650" s="114"/>
      <c r="F650" s="112"/>
      <c r="G650" s="53"/>
      <c r="H650" s="53"/>
    </row>
    <row r="651" spans="4:8" x14ac:dyDescent="0.25">
      <c r="D651" s="114"/>
      <c r="E651" s="114"/>
      <c r="F651" s="112"/>
      <c r="G651" s="53"/>
      <c r="H651" s="53"/>
    </row>
    <row r="652" spans="4:8" x14ac:dyDescent="0.25">
      <c r="D652" s="114"/>
      <c r="E652" s="114"/>
      <c r="F652" s="112"/>
      <c r="G652" s="53"/>
      <c r="H652" s="53"/>
    </row>
    <row r="653" spans="4:8" x14ac:dyDescent="0.25">
      <c r="D653" s="114"/>
      <c r="E653" s="114"/>
      <c r="F653" s="112"/>
      <c r="G653" s="53"/>
      <c r="H653" s="53"/>
    </row>
    <row r="654" spans="4:8" x14ac:dyDescent="0.25">
      <c r="D654" s="114"/>
      <c r="E654" s="114"/>
      <c r="F654" s="112"/>
      <c r="G654" s="53"/>
      <c r="H654" s="53"/>
    </row>
    <row r="655" spans="4:8" x14ac:dyDescent="0.25">
      <c r="D655" s="114"/>
      <c r="E655" s="114"/>
      <c r="F655" s="112"/>
      <c r="G655" s="53"/>
      <c r="H655" s="53"/>
    </row>
    <row r="656" spans="4:8" x14ac:dyDescent="0.25">
      <c r="D656" s="114"/>
      <c r="E656" s="114"/>
      <c r="F656" s="112"/>
      <c r="G656" s="53"/>
      <c r="H656" s="53"/>
    </row>
    <row r="657" spans="4:8" x14ac:dyDescent="0.25">
      <c r="D657" s="114"/>
      <c r="E657" s="114"/>
      <c r="F657" s="112"/>
      <c r="G657" s="53"/>
      <c r="H657" s="53"/>
    </row>
    <row r="658" spans="4:8" x14ac:dyDescent="0.25">
      <c r="D658" s="114"/>
      <c r="E658" s="114"/>
      <c r="F658" s="112"/>
      <c r="G658" s="53"/>
      <c r="H658" s="53"/>
    </row>
    <row r="659" spans="4:8" x14ac:dyDescent="0.25">
      <c r="D659" s="114"/>
      <c r="E659" s="114"/>
      <c r="F659" s="112"/>
      <c r="G659" s="53"/>
      <c r="H659" s="53"/>
    </row>
    <row r="660" spans="4:8" x14ac:dyDescent="0.25">
      <c r="D660" s="114"/>
      <c r="E660" s="114"/>
      <c r="F660" s="112"/>
      <c r="G660" s="53"/>
      <c r="H660" s="53"/>
    </row>
    <row r="661" spans="4:8" x14ac:dyDescent="0.25">
      <c r="D661" s="114"/>
      <c r="E661" s="114"/>
      <c r="F661" s="112"/>
      <c r="G661" s="53"/>
      <c r="H661" s="53"/>
    </row>
    <row r="662" spans="4:8" x14ac:dyDescent="0.25">
      <c r="D662" s="114"/>
      <c r="E662" s="114"/>
      <c r="F662" s="112"/>
      <c r="G662" s="53"/>
      <c r="H662" s="53"/>
    </row>
    <row r="663" spans="4:8" x14ac:dyDescent="0.25">
      <c r="D663" s="114"/>
      <c r="E663" s="114"/>
      <c r="F663" s="112"/>
      <c r="G663" s="53"/>
      <c r="H663" s="53"/>
    </row>
    <row r="664" spans="4:8" x14ac:dyDescent="0.25">
      <c r="D664" s="114"/>
      <c r="E664" s="114"/>
      <c r="F664" s="112"/>
      <c r="G664" s="53"/>
      <c r="H664" s="53"/>
    </row>
    <row r="665" spans="4:8" x14ac:dyDescent="0.25">
      <c r="D665" s="114"/>
      <c r="E665" s="114"/>
      <c r="F665" s="112"/>
      <c r="G665" s="53"/>
      <c r="H665" s="53"/>
    </row>
    <row r="666" spans="4:8" x14ac:dyDescent="0.25">
      <c r="D666" s="114"/>
      <c r="E666" s="114"/>
      <c r="F666" s="112"/>
      <c r="G666" s="53"/>
      <c r="H666" s="53"/>
    </row>
    <row r="667" spans="4:8" x14ac:dyDescent="0.25">
      <c r="D667" s="114"/>
      <c r="E667" s="114"/>
      <c r="F667" s="112"/>
      <c r="G667" s="53"/>
      <c r="H667" s="53"/>
    </row>
    <row r="668" spans="4:8" x14ac:dyDescent="0.25">
      <c r="D668" s="114"/>
      <c r="E668" s="114"/>
      <c r="F668" s="112"/>
      <c r="G668" s="53"/>
      <c r="H668" s="53"/>
    </row>
    <row r="669" spans="4:8" x14ac:dyDescent="0.25">
      <c r="D669" s="114"/>
      <c r="E669" s="114"/>
      <c r="F669" s="112"/>
      <c r="G669" s="53"/>
      <c r="H669" s="53"/>
    </row>
    <row r="670" spans="4:8" x14ac:dyDescent="0.25">
      <c r="D670" s="114"/>
      <c r="E670" s="114"/>
      <c r="F670" s="112"/>
      <c r="G670" s="53"/>
      <c r="H670" s="53"/>
    </row>
    <row r="671" spans="4:8" x14ac:dyDescent="0.25">
      <c r="D671" s="114"/>
      <c r="E671" s="114"/>
      <c r="F671" s="112"/>
      <c r="G671" s="53"/>
      <c r="H671" s="53"/>
    </row>
    <row r="672" spans="4:8" x14ac:dyDescent="0.25">
      <c r="D672" s="114"/>
      <c r="E672" s="114"/>
      <c r="F672" s="112"/>
      <c r="G672" s="53"/>
      <c r="H672" s="53"/>
    </row>
    <row r="673" spans="4:8" x14ac:dyDescent="0.25">
      <c r="D673" s="114"/>
      <c r="E673" s="114"/>
      <c r="F673" s="112"/>
      <c r="G673" s="53"/>
      <c r="H673" s="53"/>
    </row>
    <row r="674" spans="4:8" x14ac:dyDescent="0.25">
      <c r="D674" s="114"/>
      <c r="E674" s="114"/>
      <c r="F674" s="112"/>
      <c r="G674" s="53"/>
      <c r="H674" s="53"/>
    </row>
    <row r="675" spans="4:8" x14ac:dyDescent="0.25">
      <c r="D675" s="114"/>
      <c r="E675" s="114"/>
      <c r="F675" s="112"/>
      <c r="G675" s="53"/>
      <c r="H675" s="53"/>
    </row>
    <row r="676" spans="4:8" x14ac:dyDescent="0.25">
      <c r="D676" s="114"/>
      <c r="E676" s="114"/>
      <c r="F676" s="112"/>
      <c r="G676" s="53"/>
      <c r="H676" s="53"/>
    </row>
    <row r="677" spans="4:8" x14ac:dyDescent="0.25">
      <c r="D677" s="114"/>
      <c r="E677" s="114"/>
      <c r="F677" s="112"/>
      <c r="G677" s="53"/>
      <c r="H677" s="53"/>
    </row>
    <row r="678" spans="4:8" x14ac:dyDescent="0.25">
      <c r="D678" s="114"/>
      <c r="E678" s="114"/>
      <c r="F678" s="112"/>
      <c r="G678" s="53"/>
      <c r="H678" s="53"/>
    </row>
    <row r="679" spans="4:8" x14ac:dyDescent="0.25">
      <c r="D679" s="114"/>
      <c r="E679" s="114"/>
      <c r="F679" s="112"/>
      <c r="G679" s="53"/>
      <c r="H679" s="53"/>
    </row>
    <row r="680" spans="4:8" x14ac:dyDescent="0.25">
      <c r="D680" s="114"/>
      <c r="E680" s="114"/>
      <c r="F680" s="112"/>
      <c r="G680" s="53"/>
      <c r="H680" s="53"/>
    </row>
    <row r="681" spans="4:8" x14ac:dyDescent="0.25">
      <c r="D681" s="114"/>
      <c r="E681" s="114"/>
      <c r="F681" s="112"/>
      <c r="G681" s="53"/>
      <c r="H681" s="53"/>
    </row>
    <row r="682" spans="4:8" x14ac:dyDescent="0.25">
      <c r="D682" s="114"/>
      <c r="E682" s="114"/>
      <c r="F682" s="112"/>
      <c r="G682" s="53"/>
      <c r="H682" s="53"/>
    </row>
    <row r="683" spans="4:8" x14ac:dyDescent="0.25">
      <c r="D683" s="114"/>
      <c r="E683" s="114"/>
      <c r="F683" s="112"/>
      <c r="G683" s="53"/>
      <c r="H683" s="53"/>
    </row>
    <row r="684" spans="4:8" x14ac:dyDescent="0.25">
      <c r="D684" s="114"/>
      <c r="E684" s="114"/>
      <c r="F684" s="112"/>
      <c r="G684" s="53"/>
      <c r="H684" s="53"/>
    </row>
    <row r="685" spans="4:8" x14ac:dyDescent="0.25">
      <c r="D685" s="114"/>
      <c r="E685" s="114"/>
      <c r="F685" s="112"/>
      <c r="G685" s="53"/>
      <c r="H685" s="53"/>
    </row>
    <row r="686" spans="4:8" x14ac:dyDescent="0.25">
      <c r="D686" s="114"/>
      <c r="E686" s="114"/>
      <c r="F686" s="112"/>
      <c r="G686" s="53"/>
      <c r="H686" s="53"/>
    </row>
    <row r="687" spans="4:8" x14ac:dyDescent="0.25">
      <c r="D687" s="114"/>
      <c r="E687" s="114"/>
      <c r="F687" s="112"/>
      <c r="G687" s="53"/>
      <c r="H687" s="53"/>
    </row>
    <row r="688" spans="4:8" x14ac:dyDescent="0.25">
      <c r="D688" s="114"/>
      <c r="E688" s="114"/>
      <c r="F688" s="112"/>
      <c r="G688" s="53"/>
      <c r="H688" s="53"/>
    </row>
    <row r="689" spans="4:8" x14ac:dyDescent="0.25">
      <c r="D689" s="114"/>
      <c r="E689" s="114"/>
      <c r="F689" s="112"/>
      <c r="G689" s="53"/>
      <c r="H689" s="53"/>
    </row>
    <row r="690" spans="4:8" x14ac:dyDescent="0.25">
      <c r="D690" s="114"/>
      <c r="E690" s="114"/>
      <c r="F690" s="112"/>
      <c r="G690" s="53"/>
      <c r="H690" s="53"/>
    </row>
    <row r="691" spans="4:8" x14ac:dyDescent="0.25">
      <c r="D691" s="114"/>
      <c r="E691" s="114"/>
      <c r="F691" s="112"/>
      <c r="G691" s="53"/>
      <c r="H691" s="53"/>
    </row>
    <row r="692" spans="4:8" x14ac:dyDescent="0.25">
      <c r="D692" s="114"/>
      <c r="E692" s="114"/>
      <c r="F692" s="112"/>
      <c r="G692" s="53"/>
      <c r="H692" s="53"/>
    </row>
    <row r="693" spans="4:8" x14ac:dyDescent="0.25">
      <c r="D693" s="114"/>
      <c r="E693" s="114"/>
      <c r="F693" s="112"/>
      <c r="G693" s="53"/>
      <c r="H693" s="53"/>
    </row>
    <row r="694" spans="4:8" x14ac:dyDescent="0.25">
      <c r="D694" s="114"/>
      <c r="E694" s="114"/>
      <c r="F694" s="112"/>
      <c r="G694" s="53"/>
      <c r="H694" s="53"/>
    </row>
    <row r="695" spans="4:8" x14ac:dyDescent="0.25">
      <c r="D695" s="114"/>
      <c r="E695" s="114"/>
      <c r="F695" s="112"/>
      <c r="G695" s="53"/>
      <c r="H695" s="53"/>
    </row>
    <row r="696" spans="4:8" x14ac:dyDescent="0.25">
      <c r="D696" s="114"/>
      <c r="E696" s="114"/>
      <c r="F696" s="112"/>
      <c r="G696" s="53"/>
      <c r="H696" s="53"/>
    </row>
    <row r="697" spans="4:8" x14ac:dyDescent="0.25">
      <c r="D697" s="114"/>
      <c r="E697" s="114"/>
      <c r="F697" s="112"/>
      <c r="G697" s="53"/>
      <c r="H697" s="53"/>
    </row>
    <row r="698" spans="4:8" x14ac:dyDescent="0.25">
      <c r="D698" s="114"/>
      <c r="E698" s="114"/>
      <c r="F698" s="112"/>
      <c r="G698" s="53"/>
      <c r="H698" s="53"/>
    </row>
    <row r="699" spans="4:8" x14ac:dyDescent="0.25">
      <c r="D699" s="114"/>
      <c r="E699" s="114"/>
      <c r="F699" s="112"/>
      <c r="G699" s="53"/>
      <c r="H699" s="53"/>
    </row>
    <row r="700" spans="4:8" x14ac:dyDescent="0.25">
      <c r="D700" s="114"/>
      <c r="E700" s="114"/>
      <c r="F700" s="112"/>
      <c r="G700" s="53"/>
      <c r="H700" s="53"/>
    </row>
    <row r="701" spans="4:8" x14ac:dyDescent="0.25">
      <c r="D701" s="114"/>
      <c r="E701" s="114"/>
      <c r="F701" s="112"/>
      <c r="G701" s="53"/>
      <c r="H701" s="53"/>
    </row>
    <row r="702" spans="4:8" x14ac:dyDescent="0.25">
      <c r="D702" s="114"/>
      <c r="E702" s="114"/>
      <c r="F702" s="112"/>
      <c r="G702" s="53"/>
      <c r="H702" s="53"/>
    </row>
    <row r="703" spans="4:8" x14ac:dyDescent="0.25">
      <c r="D703" s="114"/>
      <c r="E703" s="114"/>
      <c r="F703" s="112"/>
      <c r="G703" s="53"/>
      <c r="H703" s="53"/>
    </row>
    <row r="704" spans="4:8" x14ac:dyDescent="0.25">
      <c r="D704" s="114"/>
      <c r="E704" s="114"/>
      <c r="F704" s="112"/>
      <c r="G704" s="53"/>
      <c r="H704" s="53"/>
    </row>
    <row r="705" spans="4:8" x14ac:dyDescent="0.25">
      <c r="D705" s="114"/>
      <c r="E705" s="114"/>
      <c r="F705" s="112"/>
      <c r="G705" s="53"/>
      <c r="H705" s="53"/>
    </row>
    <row r="706" spans="4:8" x14ac:dyDescent="0.25">
      <c r="D706" s="114"/>
      <c r="E706" s="114"/>
      <c r="F706" s="112"/>
      <c r="G706" s="53"/>
      <c r="H706" s="53"/>
    </row>
    <row r="707" spans="4:8" x14ac:dyDescent="0.25">
      <c r="D707" s="114"/>
      <c r="E707" s="114"/>
      <c r="F707" s="112"/>
      <c r="G707" s="53"/>
      <c r="H707" s="53"/>
    </row>
    <row r="708" spans="4:8" x14ac:dyDescent="0.25">
      <c r="D708" s="114"/>
      <c r="E708" s="114"/>
      <c r="F708" s="112"/>
      <c r="G708" s="53"/>
      <c r="H708" s="53"/>
    </row>
    <row r="709" spans="4:8" x14ac:dyDescent="0.25">
      <c r="D709" s="114"/>
      <c r="E709" s="114"/>
      <c r="F709" s="112"/>
      <c r="G709" s="53"/>
      <c r="H709" s="53"/>
    </row>
    <row r="710" spans="4:8" x14ac:dyDescent="0.25">
      <c r="D710" s="114"/>
      <c r="E710" s="114"/>
      <c r="F710" s="112"/>
      <c r="G710" s="53"/>
      <c r="H710" s="53"/>
    </row>
    <row r="711" spans="4:8" x14ac:dyDescent="0.25">
      <c r="D711" s="114"/>
      <c r="E711" s="114"/>
      <c r="F711" s="112"/>
      <c r="G711" s="53"/>
      <c r="H711" s="53"/>
    </row>
    <row r="712" spans="4:8" x14ac:dyDescent="0.25">
      <c r="D712" s="114"/>
      <c r="E712" s="114"/>
      <c r="F712" s="112"/>
      <c r="G712" s="53"/>
      <c r="H712" s="53"/>
    </row>
    <row r="713" spans="4:8" x14ac:dyDescent="0.25">
      <c r="D713" s="114"/>
      <c r="E713" s="114"/>
      <c r="F713" s="112"/>
      <c r="G713" s="53"/>
      <c r="H713" s="53"/>
    </row>
    <row r="714" spans="4:8" x14ac:dyDescent="0.25">
      <c r="D714" s="114"/>
      <c r="E714" s="114"/>
      <c r="F714" s="112"/>
      <c r="G714" s="53"/>
      <c r="H714" s="53"/>
    </row>
    <row r="715" spans="4:8" x14ac:dyDescent="0.25">
      <c r="D715" s="114"/>
      <c r="E715" s="114"/>
      <c r="F715" s="112"/>
      <c r="G715" s="53"/>
      <c r="H715" s="53"/>
    </row>
    <row r="716" spans="4:8" x14ac:dyDescent="0.25">
      <c r="D716" s="114"/>
      <c r="E716" s="114"/>
      <c r="F716" s="112"/>
      <c r="G716" s="53"/>
      <c r="H716" s="53"/>
    </row>
    <row r="717" spans="4:8" x14ac:dyDescent="0.25">
      <c r="D717" s="114"/>
      <c r="E717" s="114"/>
      <c r="F717" s="112"/>
      <c r="G717" s="53"/>
      <c r="H717" s="53"/>
    </row>
    <row r="718" spans="4:8" x14ac:dyDescent="0.25">
      <c r="D718" s="114"/>
      <c r="E718" s="114"/>
      <c r="F718" s="112"/>
      <c r="G718" s="53"/>
      <c r="H718" s="53"/>
    </row>
    <row r="719" spans="4:8" x14ac:dyDescent="0.25">
      <c r="D719" s="114"/>
      <c r="E719" s="114"/>
      <c r="F719" s="112"/>
      <c r="G719" s="53"/>
      <c r="H719" s="53"/>
    </row>
    <row r="720" spans="4:8" x14ac:dyDescent="0.25">
      <c r="D720" s="114"/>
      <c r="E720" s="114"/>
      <c r="F720" s="112"/>
      <c r="G720" s="53"/>
      <c r="H720" s="53"/>
    </row>
    <row r="721" spans="4:8" x14ac:dyDescent="0.25">
      <c r="D721" s="114"/>
      <c r="E721" s="114"/>
      <c r="F721" s="112"/>
      <c r="G721" s="53"/>
      <c r="H721" s="53"/>
    </row>
    <row r="722" spans="4:8" x14ac:dyDescent="0.25">
      <c r="D722" s="114"/>
      <c r="E722" s="114"/>
      <c r="F722" s="112"/>
      <c r="G722" s="53"/>
      <c r="H722" s="53"/>
    </row>
    <row r="723" spans="4:8" x14ac:dyDescent="0.25">
      <c r="D723" s="114"/>
      <c r="E723" s="114"/>
      <c r="F723" s="112"/>
      <c r="G723" s="53"/>
      <c r="H723" s="53"/>
    </row>
    <row r="724" spans="4:8" x14ac:dyDescent="0.25">
      <c r="D724" s="114"/>
      <c r="E724" s="114"/>
      <c r="F724" s="112"/>
      <c r="G724" s="53"/>
      <c r="H724" s="53"/>
    </row>
    <row r="725" spans="4:8" x14ac:dyDescent="0.25">
      <c r="D725" s="114"/>
      <c r="E725" s="114"/>
      <c r="F725" s="112"/>
      <c r="G725" s="53"/>
      <c r="H725" s="53"/>
    </row>
    <row r="726" spans="4:8" x14ac:dyDescent="0.25">
      <c r="D726" s="114"/>
      <c r="E726" s="114"/>
      <c r="F726" s="112"/>
      <c r="G726" s="53"/>
      <c r="H726" s="53"/>
    </row>
    <row r="727" spans="4:8" x14ac:dyDescent="0.25">
      <c r="D727" s="114"/>
      <c r="E727" s="114"/>
      <c r="F727" s="112"/>
      <c r="G727" s="53"/>
      <c r="H727" s="53"/>
    </row>
    <row r="728" spans="4:8" x14ac:dyDescent="0.25">
      <c r="D728" s="114"/>
      <c r="E728" s="114"/>
      <c r="F728" s="112"/>
      <c r="G728" s="53"/>
      <c r="H728" s="53"/>
    </row>
    <row r="729" spans="4:8" x14ac:dyDescent="0.25">
      <c r="D729" s="114"/>
      <c r="E729" s="114"/>
      <c r="F729" s="112"/>
      <c r="G729" s="53"/>
      <c r="H729" s="53"/>
    </row>
    <row r="730" spans="4:8" x14ac:dyDescent="0.25">
      <c r="D730" s="114"/>
      <c r="E730" s="114"/>
      <c r="F730" s="112"/>
      <c r="G730" s="53"/>
      <c r="H730" s="53"/>
    </row>
    <row r="731" spans="4:8" x14ac:dyDescent="0.25">
      <c r="D731" s="114"/>
      <c r="E731" s="114"/>
      <c r="F731" s="112"/>
      <c r="G731" s="53"/>
      <c r="H731" s="53"/>
    </row>
    <row r="732" spans="4:8" x14ac:dyDescent="0.25">
      <c r="D732" s="114"/>
      <c r="E732" s="114"/>
      <c r="F732" s="112"/>
      <c r="G732" s="53"/>
      <c r="H732" s="53"/>
    </row>
    <row r="733" spans="4:8" x14ac:dyDescent="0.25">
      <c r="D733" s="114"/>
      <c r="E733" s="114"/>
      <c r="F733" s="112"/>
      <c r="G733" s="53"/>
      <c r="H733" s="53"/>
    </row>
    <row r="734" spans="4:8" x14ac:dyDescent="0.25">
      <c r="D734" s="114"/>
      <c r="E734" s="114"/>
      <c r="F734" s="112"/>
      <c r="G734" s="53"/>
      <c r="H734" s="53"/>
    </row>
    <row r="735" spans="4:8" x14ac:dyDescent="0.25">
      <c r="D735" s="114"/>
      <c r="E735" s="114"/>
      <c r="F735" s="112"/>
      <c r="G735" s="53"/>
      <c r="H735" s="53"/>
    </row>
    <row r="736" spans="4:8" x14ac:dyDescent="0.25">
      <c r="D736" s="114"/>
      <c r="E736" s="114"/>
      <c r="F736" s="112"/>
      <c r="G736" s="53"/>
      <c r="H736" s="53"/>
    </row>
    <row r="737" spans="4:8" x14ac:dyDescent="0.25">
      <c r="D737" s="114"/>
      <c r="E737" s="114"/>
      <c r="F737" s="112"/>
      <c r="G737" s="53"/>
      <c r="H737" s="53"/>
    </row>
    <row r="738" spans="4:8" x14ac:dyDescent="0.25">
      <c r="D738" s="114"/>
      <c r="E738" s="114"/>
      <c r="F738" s="112"/>
      <c r="G738" s="53"/>
      <c r="H738" s="53"/>
    </row>
    <row r="739" spans="4:8" x14ac:dyDescent="0.25">
      <c r="D739" s="114"/>
      <c r="E739" s="114"/>
      <c r="F739" s="112"/>
      <c r="G739" s="53"/>
      <c r="H739" s="53"/>
    </row>
    <row r="740" spans="4:8" x14ac:dyDescent="0.25">
      <c r="D740" s="114"/>
      <c r="E740" s="114"/>
      <c r="F740" s="112"/>
      <c r="G740" s="53"/>
      <c r="H740" s="53"/>
    </row>
    <row r="741" spans="4:8" x14ac:dyDescent="0.25">
      <c r="D741" s="114"/>
      <c r="E741" s="114"/>
      <c r="F741" s="112"/>
      <c r="G741" s="53"/>
      <c r="H741" s="53"/>
    </row>
    <row r="742" spans="4:8" x14ac:dyDescent="0.25">
      <c r="D742" s="114"/>
      <c r="E742" s="114"/>
      <c r="F742" s="112"/>
      <c r="G742" s="53"/>
      <c r="H742" s="53"/>
    </row>
    <row r="743" spans="4:8" x14ac:dyDescent="0.25">
      <c r="D743" s="114"/>
      <c r="E743" s="114"/>
      <c r="F743" s="112"/>
      <c r="G743" s="53"/>
      <c r="H743" s="53"/>
    </row>
    <row r="744" spans="4:8" x14ac:dyDescent="0.25">
      <c r="D744" s="114"/>
      <c r="E744" s="114"/>
      <c r="F744" s="112"/>
      <c r="G744" s="53"/>
      <c r="H744" s="53"/>
    </row>
    <row r="745" spans="4:8" x14ac:dyDescent="0.25">
      <c r="D745" s="114"/>
      <c r="E745" s="114"/>
      <c r="F745" s="112"/>
      <c r="G745" s="53"/>
      <c r="H745" s="53"/>
    </row>
    <row r="746" spans="4:8" x14ac:dyDescent="0.25">
      <c r="D746" s="114"/>
      <c r="E746" s="114"/>
      <c r="F746" s="112"/>
      <c r="G746" s="53"/>
      <c r="H746" s="53"/>
    </row>
    <row r="747" spans="4:8" x14ac:dyDescent="0.25">
      <c r="D747" s="114"/>
      <c r="E747" s="114"/>
      <c r="F747" s="112"/>
      <c r="G747" s="53"/>
      <c r="H747" s="53"/>
    </row>
    <row r="748" spans="4:8" x14ac:dyDescent="0.25">
      <c r="D748" s="114"/>
      <c r="E748" s="114"/>
      <c r="F748" s="112"/>
      <c r="G748" s="53"/>
      <c r="H748" s="53"/>
    </row>
    <row r="749" spans="4:8" x14ac:dyDescent="0.25">
      <c r="D749" s="114"/>
      <c r="E749" s="114"/>
      <c r="F749" s="112"/>
      <c r="G749" s="53"/>
      <c r="H749" s="53"/>
    </row>
    <row r="750" spans="4:8" x14ac:dyDescent="0.25">
      <c r="D750" s="114"/>
      <c r="E750" s="114"/>
      <c r="F750" s="112"/>
      <c r="G750" s="53"/>
      <c r="H750" s="53"/>
    </row>
    <row r="751" spans="4:8" x14ac:dyDescent="0.25">
      <c r="D751" s="114"/>
      <c r="E751" s="114"/>
      <c r="F751" s="112"/>
      <c r="G751" s="53"/>
      <c r="H751" s="53"/>
    </row>
    <row r="752" spans="4:8" x14ac:dyDescent="0.25">
      <c r="D752" s="114"/>
      <c r="E752" s="114"/>
      <c r="F752" s="112"/>
      <c r="G752" s="53"/>
      <c r="H752" s="53"/>
    </row>
    <row r="753" spans="4:8" x14ac:dyDescent="0.25">
      <c r="D753" s="114"/>
      <c r="E753" s="114"/>
      <c r="F753" s="112"/>
      <c r="G753" s="53"/>
      <c r="H753" s="53"/>
    </row>
    <row r="754" spans="4:8" x14ac:dyDescent="0.25">
      <c r="D754" s="114"/>
      <c r="E754" s="114"/>
      <c r="F754" s="112"/>
      <c r="G754" s="53"/>
      <c r="H754" s="53"/>
    </row>
    <row r="755" spans="4:8" x14ac:dyDescent="0.25">
      <c r="D755" s="114"/>
      <c r="E755" s="114"/>
      <c r="F755" s="112"/>
      <c r="G755" s="53"/>
      <c r="H755" s="53"/>
    </row>
    <row r="756" spans="4:8" x14ac:dyDescent="0.25">
      <c r="D756" s="114"/>
      <c r="E756" s="114"/>
      <c r="F756" s="112"/>
      <c r="G756" s="53"/>
      <c r="H756" s="53"/>
    </row>
    <row r="757" spans="4:8" x14ac:dyDescent="0.25">
      <c r="D757" s="114"/>
      <c r="E757" s="114"/>
      <c r="F757" s="112"/>
      <c r="G757" s="53"/>
      <c r="H757" s="53"/>
    </row>
    <row r="758" spans="4:8" x14ac:dyDescent="0.25">
      <c r="D758" s="114"/>
      <c r="E758" s="114"/>
      <c r="F758" s="112"/>
      <c r="G758" s="53"/>
      <c r="H758" s="53"/>
    </row>
    <row r="759" spans="4:8" x14ac:dyDescent="0.25">
      <c r="D759" s="114"/>
      <c r="E759" s="114"/>
      <c r="F759" s="112"/>
      <c r="G759" s="53"/>
      <c r="H759" s="53"/>
    </row>
    <row r="760" spans="4:8" x14ac:dyDescent="0.25">
      <c r="D760" s="114"/>
      <c r="E760" s="114"/>
      <c r="F760" s="112"/>
      <c r="G760" s="53"/>
      <c r="H760" s="53"/>
    </row>
    <row r="761" spans="4:8" x14ac:dyDescent="0.25">
      <c r="D761" s="114"/>
      <c r="E761" s="114"/>
      <c r="F761" s="112"/>
      <c r="G761" s="53"/>
      <c r="H761" s="53"/>
    </row>
    <row r="762" spans="4:8" x14ac:dyDescent="0.25">
      <c r="D762" s="114"/>
      <c r="E762" s="114"/>
      <c r="F762" s="112"/>
      <c r="G762" s="53"/>
      <c r="H762" s="53"/>
    </row>
    <row r="763" spans="4:8" x14ac:dyDescent="0.25">
      <c r="D763" s="114"/>
      <c r="E763" s="114"/>
      <c r="F763" s="112"/>
      <c r="G763" s="53"/>
      <c r="H763" s="53"/>
    </row>
    <row r="764" spans="4:8" x14ac:dyDescent="0.25">
      <c r="D764" s="114"/>
      <c r="E764" s="114"/>
      <c r="F764" s="112"/>
      <c r="G764" s="53"/>
      <c r="H764" s="53"/>
    </row>
    <row r="765" spans="4:8" x14ac:dyDescent="0.25">
      <c r="D765" s="114"/>
      <c r="E765" s="114"/>
      <c r="F765" s="112"/>
      <c r="G765" s="53"/>
      <c r="H765" s="53"/>
    </row>
    <row r="766" spans="4:8" x14ac:dyDescent="0.25">
      <c r="D766" s="114"/>
      <c r="E766" s="114"/>
      <c r="F766" s="112"/>
      <c r="G766" s="53"/>
      <c r="H766" s="53"/>
    </row>
    <row r="767" spans="4:8" x14ac:dyDescent="0.25">
      <c r="D767" s="114"/>
      <c r="E767" s="114"/>
      <c r="F767" s="112"/>
      <c r="G767" s="53"/>
      <c r="H767" s="53"/>
    </row>
    <row r="768" spans="4:8" x14ac:dyDescent="0.25">
      <c r="D768" s="114"/>
      <c r="E768" s="114"/>
      <c r="F768" s="112"/>
      <c r="G768" s="53"/>
      <c r="H768" s="53"/>
    </row>
    <row r="769" spans="4:8" x14ac:dyDescent="0.25">
      <c r="D769" s="114"/>
      <c r="E769" s="114"/>
      <c r="F769" s="112"/>
      <c r="G769" s="53"/>
      <c r="H769" s="53"/>
    </row>
    <row r="770" spans="4:8" x14ac:dyDescent="0.25">
      <c r="D770" s="114"/>
      <c r="E770" s="114"/>
      <c r="F770" s="112"/>
      <c r="G770" s="53"/>
      <c r="H770" s="53"/>
    </row>
    <row r="771" spans="4:8" x14ac:dyDescent="0.25">
      <c r="D771" s="114"/>
      <c r="E771" s="114"/>
      <c r="F771" s="112"/>
      <c r="G771" s="53"/>
      <c r="H771" s="53"/>
    </row>
    <row r="772" spans="4:8" x14ac:dyDescent="0.25">
      <c r="D772" s="114"/>
      <c r="E772" s="114"/>
      <c r="F772" s="112"/>
      <c r="G772" s="53"/>
      <c r="H772" s="53"/>
    </row>
    <row r="773" spans="4:8" x14ac:dyDescent="0.25">
      <c r="D773" s="114"/>
      <c r="E773" s="114"/>
      <c r="F773" s="112"/>
      <c r="G773" s="53"/>
      <c r="H773" s="53"/>
    </row>
    <row r="774" spans="4:8" x14ac:dyDescent="0.25">
      <c r="D774" s="114"/>
      <c r="E774" s="114"/>
      <c r="F774" s="112"/>
      <c r="G774" s="53"/>
      <c r="H774" s="53"/>
    </row>
    <row r="775" spans="4:8" x14ac:dyDescent="0.25">
      <c r="D775" s="114"/>
      <c r="E775" s="114"/>
      <c r="F775" s="112"/>
      <c r="G775" s="53"/>
      <c r="H775" s="53"/>
    </row>
    <row r="776" spans="4:8" x14ac:dyDescent="0.25">
      <c r="D776" s="114"/>
      <c r="E776" s="114"/>
      <c r="F776" s="112"/>
      <c r="G776" s="53"/>
      <c r="H776" s="53"/>
    </row>
    <row r="777" spans="4:8" x14ac:dyDescent="0.25">
      <c r="D777" s="114"/>
      <c r="E777" s="114"/>
      <c r="F777" s="112"/>
      <c r="G777" s="53"/>
      <c r="H777" s="53"/>
    </row>
    <row r="778" spans="4:8" x14ac:dyDescent="0.25">
      <c r="D778" s="114"/>
      <c r="E778" s="114"/>
      <c r="F778" s="112"/>
      <c r="G778" s="53"/>
      <c r="H778" s="53"/>
    </row>
    <row r="779" spans="4:8" x14ac:dyDescent="0.25">
      <c r="D779" s="114"/>
      <c r="E779" s="114"/>
      <c r="F779" s="112"/>
      <c r="G779" s="53"/>
      <c r="H779" s="53"/>
    </row>
    <row r="780" spans="4:8" x14ac:dyDescent="0.25">
      <c r="D780" s="114"/>
      <c r="E780" s="114"/>
      <c r="F780" s="112"/>
      <c r="G780" s="53"/>
      <c r="H780" s="53"/>
    </row>
    <row r="781" spans="4:8" x14ac:dyDescent="0.25">
      <c r="D781" s="114"/>
      <c r="E781" s="114"/>
      <c r="F781" s="112"/>
      <c r="G781" s="53"/>
      <c r="H781" s="53"/>
    </row>
    <row r="782" spans="4:8" x14ac:dyDescent="0.25">
      <c r="D782" s="114"/>
      <c r="E782" s="114"/>
      <c r="F782" s="112"/>
      <c r="G782" s="53"/>
      <c r="H782" s="53"/>
    </row>
    <row r="783" spans="4:8" x14ac:dyDescent="0.25">
      <c r="D783" s="114"/>
      <c r="E783" s="114"/>
      <c r="F783" s="112"/>
      <c r="G783" s="53"/>
      <c r="H783" s="53"/>
    </row>
    <row r="784" spans="4:8" x14ac:dyDescent="0.25">
      <c r="D784" s="114"/>
      <c r="E784" s="114"/>
      <c r="F784" s="112"/>
      <c r="G784" s="53"/>
      <c r="H784" s="53"/>
    </row>
    <row r="785" spans="4:8" x14ac:dyDescent="0.25">
      <c r="D785" s="114"/>
      <c r="E785" s="114"/>
      <c r="F785" s="112"/>
      <c r="G785" s="53"/>
      <c r="H785" s="53"/>
    </row>
    <row r="786" spans="4:8" x14ac:dyDescent="0.25">
      <c r="D786" s="114"/>
      <c r="E786" s="114"/>
      <c r="F786" s="112"/>
      <c r="G786" s="53"/>
      <c r="H786" s="53"/>
    </row>
    <row r="787" spans="4:8" x14ac:dyDescent="0.25">
      <c r="D787" s="114"/>
      <c r="E787" s="114"/>
      <c r="F787" s="112"/>
      <c r="G787" s="53"/>
      <c r="H787" s="53"/>
    </row>
    <row r="788" spans="4:8" x14ac:dyDescent="0.25">
      <c r="D788" s="114"/>
      <c r="E788" s="114"/>
      <c r="F788" s="112"/>
      <c r="G788" s="53"/>
      <c r="H788" s="53"/>
    </row>
    <row r="789" spans="4:8" x14ac:dyDescent="0.25">
      <c r="D789" s="114"/>
      <c r="E789" s="114"/>
      <c r="F789" s="112"/>
      <c r="G789" s="53"/>
      <c r="H789" s="53"/>
    </row>
    <row r="790" spans="4:8" x14ac:dyDescent="0.25">
      <c r="D790" s="114"/>
      <c r="E790" s="114"/>
      <c r="F790" s="112"/>
      <c r="G790" s="53"/>
      <c r="H790" s="53"/>
    </row>
    <row r="791" spans="4:8" x14ac:dyDescent="0.25">
      <c r="D791" s="114"/>
      <c r="E791" s="114"/>
      <c r="F791" s="112"/>
      <c r="G791" s="53"/>
      <c r="H791" s="53"/>
    </row>
    <row r="792" spans="4:8" x14ac:dyDescent="0.25">
      <c r="D792" s="114"/>
      <c r="E792" s="114"/>
      <c r="F792" s="112"/>
      <c r="G792" s="53"/>
      <c r="H792" s="53"/>
    </row>
    <row r="793" spans="4:8" x14ac:dyDescent="0.25">
      <c r="D793" s="114"/>
      <c r="E793" s="114"/>
      <c r="F793" s="112"/>
      <c r="G793" s="53"/>
      <c r="H793" s="53"/>
    </row>
    <row r="794" spans="4:8" x14ac:dyDescent="0.25">
      <c r="D794" s="114"/>
      <c r="E794" s="114"/>
      <c r="F794" s="112"/>
      <c r="G794" s="53"/>
      <c r="H794" s="53"/>
    </row>
    <row r="795" spans="4:8" x14ac:dyDescent="0.25">
      <c r="D795" s="114"/>
      <c r="E795" s="114"/>
      <c r="F795" s="112"/>
      <c r="G795" s="53"/>
      <c r="H795" s="53"/>
    </row>
    <row r="796" spans="4:8" x14ac:dyDescent="0.25">
      <c r="D796" s="114"/>
      <c r="E796" s="114"/>
      <c r="F796" s="112"/>
      <c r="G796" s="53"/>
      <c r="H796" s="53"/>
    </row>
    <row r="797" spans="4:8" x14ac:dyDescent="0.25">
      <c r="D797" s="114"/>
      <c r="E797" s="114"/>
      <c r="F797" s="112"/>
      <c r="G797" s="53"/>
      <c r="H797" s="53"/>
    </row>
    <row r="798" spans="4:8" x14ac:dyDescent="0.25">
      <c r="D798" s="114"/>
      <c r="E798" s="114"/>
      <c r="F798" s="112"/>
      <c r="G798" s="53"/>
      <c r="H798" s="53"/>
    </row>
    <row r="799" spans="4:8" x14ac:dyDescent="0.25">
      <c r="D799" s="114"/>
      <c r="E799" s="114"/>
      <c r="F799" s="112"/>
      <c r="G799" s="53"/>
      <c r="H799" s="53"/>
    </row>
    <row r="800" spans="4:8" x14ac:dyDescent="0.25">
      <c r="D800" s="114"/>
      <c r="E800" s="114"/>
      <c r="F800" s="112"/>
      <c r="G800" s="53"/>
      <c r="H800" s="53"/>
    </row>
    <row r="801" spans="4:8" x14ac:dyDescent="0.25">
      <c r="D801" s="114"/>
      <c r="E801" s="114"/>
      <c r="F801" s="112"/>
      <c r="G801" s="53"/>
      <c r="H801" s="53"/>
    </row>
    <row r="802" spans="4:8" x14ac:dyDescent="0.25">
      <c r="D802" s="114"/>
      <c r="E802" s="114"/>
      <c r="F802" s="112"/>
      <c r="G802" s="53"/>
      <c r="H802" s="53"/>
    </row>
    <row r="803" spans="4:8" x14ac:dyDescent="0.25">
      <c r="D803" s="114"/>
      <c r="E803" s="114"/>
      <c r="F803" s="112"/>
      <c r="G803" s="53"/>
      <c r="H803" s="53"/>
    </row>
    <row r="804" spans="4:8" x14ac:dyDescent="0.25">
      <c r="D804" s="114"/>
      <c r="E804" s="114"/>
      <c r="F804" s="112"/>
      <c r="G804" s="53"/>
      <c r="H804" s="53"/>
    </row>
    <row r="805" spans="4:8" x14ac:dyDescent="0.25">
      <c r="D805" s="114"/>
      <c r="E805" s="114"/>
      <c r="F805" s="112"/>
      <c r="G805" s="53"/>
      <c r="H805" s="53"/>
    </row>
    <row r="806" spans="4:8" x14ac:dyDescent="0.25">
      <c r="D806" s="114"/>
      <c r="E806" s="114"/>
      <c r="F806" s="112"/>
      <c r="G806" s="53"/>
      <c r="H806" s="53"/>
    </row>
    <row r="807" spans="4:8" x14ac:dyDescent="0.25">
      <c r="D807" s="114"/>
      <c r="E807" s="114"/>
      <c r="F807" s="112"/>
      <c r="G807" s="53"/>
      <c r="H807" s="53"/>
    </row>
    <row r="808" spans="4:8" x14ac:dyDescent="0.25">
      <c r="D808" s="114"/>
      <c r="E808" s="114"/>
      <c r="F808" s="112"/>
      <c r="G808" s="53"/>
      <c r="H808" s="53"/>
    </row>
    <row r="809" spans="4:8" x14ac:dyDescent="0.25">
      <c r="D809" s="114"/>
      <c r="E809" s="114"/>
      <c r="F809" s="112"/>
      <c r="G809" s="53"/>
      <c r="H809" s="53"/>
    </row>
    <row r="810" spans="4:8" x14ac:dyDescent="0.25">
      <c r="D810" s="114"/>
      <c r="E810" s="114"/>
      <c r="F810" s="112"/>
      <c r="G810" s="53"/>
      <c r="H810" s="53"/>
    </row>
    <row r="811" spans="4:8" x14ac:dyDescent="0.25">
      <c r="D811" s="114"/>
      <c r="E811" s="114"/>
      <c r="F811" s="112"/>
      <c r="G811" s="53"/>
      <c r="H811" s="53"/>
    </row>
    <row r="812" spans="4:8" x14ac:dyDescent="0.25">
      <c r="D812" s="114"/>
      <c r="E812" s="114"/>
      <c r="F812" s="112"/>
      <c r="G812" s="53"/>
      <c r="H812" s="53"/>
    </row>
    <row r="813" spans="4:8" x14ac:dyDescent="0.25">
      <c r="D813" s="114"/>
      <c r="E813" s="114"/>
      <c r="F813" s="112"/>
      <c r="G813" s="53"/>
      <c r="H813" s="53"/>
    </row>
    <row r="814" spans="4:8" x14ac:dyDescent="0.25">
      <c r="D814" s="114"/>
      <c r="E814" s="114"/>
      <c r="F814" s="112"/>
      <c r="G814" s="53"/>
      <c r="H814" s="53"/>
    </row>
    <row r="815" spans="4:8" x14ac:dyDescent="0.25">
      <c r="D815" s="114"/>
      <c r="E815" s="114"/>
      <c r="F815" s="112"/>
      <c r="G815" s="53"/>
      <c r="H815" s="53"/>
    </row>
    <row r="816" spans="4:8" x14ac:dyDescent="0.25">
      <c r="D816" s="114"/>
      <c r="E816" s="114"/>
      <c r="F816" s="112"/>
      <c r="G816" s="53"/>
      <c r="H816" s="53"/>
    </row>
    <row r="817" spans="4:8" x14ac:dyDescent="0.25">
      <c r="D817" s="114"/>
      <c r="E817" s="114"/>
      <c r="F817" s="112"/>
      <c r="G817" s="53"/>
      <c r="H817" s="53"/>
    </row>
    <row r="818" spans="4:8" x14ac:dyDescent="0.25">
      <c r="D818" s="114"/>
      <c r="E818" s="114"/>
      <c r="F818" s="112"/>
      <c r="G818" s="53"/>
      <c r="H818" s="53"/>
    </row>
    <row r="819" spans="4:8" x14ac:dyDescent="0.25">
      <c r="D819" s="114"/>
      <c r="E819" s="114"/>
      <c r="F819" s="112"/>
      <c r="G819" s="53"/>
      <c r="H819" s="53"/>
    </row>
    <row r="820" spans="4:8" x14ac:dyDescent="0.25">
      <c r="D820" s="114"/>
      <c r="E820" s="114"/>
      <c r="F820" s="112"/>
      <c r="G820" s="53"/>
      <c r="H820" s="53"/>
    </row>
    <row r="821" spans="4:8" x14ac:dyDescent="0.25">
      <c r="D821" s="114"/>
      <c r="E821" s="114"/>
      <c r="F821" s="112"/>
      <c r="G821" s="53"/>
      <c r="H821" s="53"/>
    </row>
    <row r="822" spans="4:8" x14ac:dyDescent="0.25">
      <c r="D822" s="114"/>
      <c r="E822" s="114"/>
      <c r="F822" s="112"/>
      <c r="G822" s="53"/>
      <c r="H822" s="53"/>
    </row>
    <row r="823" spans="4:8" x14ac:dyDescent="0.25">
      <c r="D823" s="114"/>
      <c r="E823" s="114"/>
      <c r="F823" s="112"/>
      <c r="G823" s="53"/>
      <c r="H823" s="53"/>
    </row>
    <row r="824" spans="4:8" x14ac:dyDescent="0.25">
      <c r="D824" s="114"/>
      <c r="E824" s="114"/>
      <c r="F824" s="112"/>
      <c r="G824" s="53"/>
      <c r="H824" s="53"/>
    </row>
    <row r="825" spans="4:8" x14ac:dyDescent="0.25">
      <c r="D825" s="114"/>
      <c r="E825" s="114"/>
      <c r="F825" s="112"/>
      <c r="G825" s="53"/>
      <c r="H825" s="53"/>
    </row>
    <row r="826" spans="4:8" x14ac:dyDescent="0.25">
      <c r="D826" s="114"/>
      <c r="E826" s="114"/>
      <c r="F826" s="112"/>
      <c r="G826" s="53"/>
      <c r="H826" s="53"/>
    </row>
    <row r="827" spans="4:8" x14ac:dyDescent="0.25">
      <c r="D827" s="114"/>
      <c r="E827" s="114"/>
      <c r="F827" s="112"/>
      <c r="G827" s="53"/>
      <c r="H827" s="53"/>
    </row>
    <row r="828" spans="4:8" x14ac:dyDescent="0.25">
      <c r="D828" s="114"/>
      <c r="E828" s="114"/>
      <c r="F828" s="112"/>
      <c r="G828" s="53"/>
      <c r="H828" s="53"/>
    </row>
    <row r="829" spans="4:8" x14ac:dyDescent="0.25">
      <c r="D829" s="114"/>
      <c r="E829" s="114"/>
      <c r="F829" s="112"/>
      <c r="G829" s="53"/>
      <c r="H829" s="53"/>
    </row>
    <row r="830" spans="4:8" x14ac:dyDescent="0.25">
      <c r="D830" s="114"/>
      <c r="E830" s="114"/>
      <c r="F830" s="112"/>
      <c r="G830" s="53"/>
      <c r="H830" s="53"/>
    </row>
    <row r="831" spans="4:8" x14ac:dyDescent="0.25">
      <c r="D831" s="114"/>
      <c r="E831" s="114"/>
      <c r="F831" s="112"/>
      <c r="G831" s="53"/>
      <c r="H831" s="53"/>
    </row>
    <row r="832" spans="4:8" x14ac:dyDescent="0.25">
      <c r="D832" s="114"/>
      <c r="E832" s="114"/>
      <c r="F832" s="112"/>
      <c r="G832" s="53"/>
      <c r="H832" s="53"/>
    </row>
    <row r="833" spans="4:8" x14ac:dyDescent="0.25">
      <c r="D833" s="114"/>
      <c r="E833" s="114"/>
      <c r="F833" s="112"/>
      <c r="G833" s="53"/>
      <c r="H833" s="53"/>
    </row>
    <row r="834" spans="4:8" x14ac:dyDescent="0.25">
      <c r="D834" s="114"/>
      <c r="E834" s="114"/>
      <c r="F834" s="112"/>
      <c r="G834" s="53"/>
      <c r="H834" s="53"/>
    </row>
    <row r="835" spans="4:8" x14ac:dyDescent="0.25">
      <c r="D835" s="114"/>
      <c r="E835" s="114"/>
      <c r="F835" s="112"/>
      <c r="G835" s="53"/>
      <c r="H835" s="53"/>
    </row>
  </sheetData>
  <phoneticPr fontId="21" type="noConversion"/>
  <conditionalFormatting sqref="G21">
    <cfRule type="containsText" dxfId="3" priority="1" operator="containsText" text="Verifica negativa">
      <formula>NOT(ISERROR(SEARCH("Verifica negativa",G21)))</formula>
    </cfRule>
  </conditionalFormatting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" operator="containsText" id="{61E08A54-29A6-4209-BC96-ECEE8E625080}">
            <xm:f>NOT(ISERROR(SEARCH("Verifica positiva",G21)))</xm:f>
            <xm:f>"Verifica positiva"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B66D-5063-435B-9C25-FDF15505589E}">
  <sheetPr codeName="Foglio4"/>
  <dimension ref="B2:O24"/>
  <sheetViews>
    <sheetView topLeftCell="A4" zoomScale="85" zoomScaleNormal="85" workbookViewId="0">
      <selection activeCell="G24" sqref="G24"/>
    </sheetView>
  </sheetViews>
  <sheetFormatPr defaultColWidth="8.85546875" defaultRowHeight="15" x14ac:dyDescent="0.25"/>
  <cols>
    <col min="2" max="2" width="18.5703125" style="39" customWidth="1"/>
    <col min="3" max="3" width="45.5703125" style="39" customWidth="1"/>
    <col min="5" max="5" width="58.42578125" customWidth="1"/>
    <col min="6" max="7" width="26.5703125" customWidth="1"/>
    <col min="9" max="9" width="11.7109375" bestFit="1" customWidth="1"/>
  </cols>
  <sheetData>
    <row r="2" spans="2:15" ht="46.5" customHeight="1" x14ac:dyDescent="0.25">
      <c r="B2" s="142" t="s">
        <v>618</v>
      </c>
      <c r="C2" s="142" t="s">
        <v>619</v>
      </c>
      <c r="E2" s="313" t="s">
        <v>1029</v>
      </c>
      <c r="F2" s="190" t="s">
        <v>641</v>
      </c>
    </row>
    <row r="3" spans="2:15" ht="15.75" x14ac:dyDescent="0.25">
      <c r="B3" s="137">
        <f>SUMIF(Quadro_Economico!D$12:$D$29,"1) Spese non Ammissibili (IVA se recuperabile, ecc…)",Quadro_Economico!$C12:$C29)</f>
        <v>0</v>
      </c>
      <c r="C3" s="138" t="s">
        <v>60</v>
      </c>
      <c r="E3" s="315" t="s">
        <v>642</v>
      </c>
      <c r="F3" s="191">
        <f>Tabella14[[#This Row],[Convalida QUADRO ECONOMICO]]</f>
        <v>0</v>
      </c>
    </row>
    <row r="4" spans="2:15" ht="31.5" x14ac:dyDescent="0.25">
      <c r="B4" s="137">
        <f>SUMIF(Quadro_Economico!D$12:$D$29,"2) costi di esecuzione dell’intervento (Centri di raccolta nuovi o adeguamenti  / realizzazione di stazioni di trasferenza / strutture logistiche)",Quadro_Economico!$C12:$C29)</f>
        <v>0</v>
      </c>
      <c r="C4" s="138" t="s">
        <v>620</v>
      </c>
      <c r="E4" s="314" t="s">
        <v>1034</v>
      </c>
      <c r="F4" s="196">
        <f>$B$7+MIN($B$8,$B$11)+MIN($B$9,$B$12)+MIN($B$10,$B$13)+$B$14+$B$15+$B$16</f>
        <v>0</v>
      </c>
    </row>
    <row r="5" spans="2:15" ht="31.5" x14ac:dyDescent="0.25">
      <c r="B5" s="137">
        <f>SUMIF(Quadro_Economico!D$12:$D$29,"3) costi di allestimento (Centri di raccolta nuovi o adeguamenti  / realizzazione di stazioni di trasferenza / strutture logistiche)",Quadro_Economico!$C12:$C29)</f>
        <v>0</v>
      </c>
      <c r="C5" s="138" t="s">
        <v>621</v>
      </c>
      <c r="E5" s="311" t="s">
        <v>1033</v>
      </c>
      <c r="F5" s="193">
        <f>'Calcolo della % del Contributo'!$C$16</f>
        <v>0</v>
      </c>
    </row>
    <row r="6" spans="2:15" ht="60.75" customHeight="1" x14ac:dyDescent="0.25">
      <c r="B6" s="137">
        <f>SUMIF(Quadro_Economico!D$12:$D$29,"7) IVA1 sui costi di esecuzione/allestimento dei CDR /Stazioni (solo se costituisce un costo non recuperabile per il richiedente)",Quadro_Economico!$C12:$C29)</f>
        <v>0</v>
      </c>
      <c r="C6" s="138" t="s">
        <v>218</v>
      </c>
      <c r="E6" s="314" t="s">
        <v>1036</v>
      </c>
      <c r="F6" s="196" t="str">
        <f>IF($F$4&lt;'Convalida Costi'!$F$9,$F$9,$F$4)</f>
        <v/>
      </c>
      <c r="G6" s="377" t="s">
        <v>1035</v>
      </c>
      <c r="H6" s="378"/>
      <c r="I6" s="378"/>
      <c r="J6" s="378"/>
      <c r="K6" s="378"/>
      <c r="L6" s="378"/>
      <c r="M6" s="378"/>
      <c r="N6" s="378"/>
      <c r="O6" s="378"/>
    </row>
    <row r="7" spans="2:15" ht="33.75" customHeight="1" x14ac:dyDescent="0.25">
      <c r="B7" s="140">
        <f>SUBTOTAL(109,$B$4:$B$6)</f>
        <v>0</v>
      </c>
      <c r="C7" s="141" t="s">
        <v>622</v>
      </c>
      <c r="E7" s="323" t="s">
        <v>629</v>
      </c>
      <c r="F7" s="195">
        <f>Quadro_Economico!$C$30</f>
        <v>0</v>
      </c>
    </row>
    <row r="8" spans="2:15" ht="32.25" customHeight="1" x14ac:dyDescent="0.25">
      <c r="B8" s="139">
        <f>$B$7*0.2</f>
        <v>0</v>
      </c>
      <c r="C8" s="138" t="s">
        <v>623</v>
      </c>
      <c r="E8" s="311" t="s">
        <v>1031</v>
      </c>
      <c r="F8" s="193">
        <f>MIN(IF('Calcolo della % del Contributo'!$B$10&gt;1, 10%*('Calcolo della % del Contributo'!$B$10-1),0),50%)</f>
        <v>0</v>
      </c>
      <c r="I8" s="322"/>
    </row>
    <row r="9" spans="2:15" ht="31.5" customHeight="1" x14ac:dyDescent="0.25">
      <c r="B9" s="139">
        <f>$B$7*0.05</f>
        <v>0</v>
      </c>
      <c r="C9" s="138" t="s">
        <v>624</v>
      </c>
      <c r="E9" s="311" t="s">
        <v>1032</v>
      </c>
      <c r="F9" s="194" t="str">
        <f>DOMANDA_BANDO!$C$41</f>
        <v/>
      </c>
    </row>
    <row r="10" spans="2:15" ht="31.5" x14ac:dyDescent="0.25">
      <c r="B10" s="139">
        <f>$B$7*0.2</f>
        <v>0</v>
      </c>
      <c r="C10" s="138" t="s">
        <v>625</v>
      </c>
      <c r="E10" s="312" t="s">
        <v>1037</v>
      </c>
      <c r="F10" s="194" t="e">
        <f>MIN($F$9,$F$4,IF($F$4&lt;=$F$9,$F$5*$F$9,$F$5*$F$4))</f>
        <v>#VALUE!</v>
      </c>
    </row>
    <row r="11" spans="2:15" ht="15.75" x14ac:dyDescent="0.25">
      <c r="B11" s="140">
        <f>SUMIF(Quadro_Economico!$D$12:$D$29,"4) spese tecniche (Centri di raccolta nuovi o adeguamenti  / realizzazione di stazioni di trasferenza / strutture logistiche)",Quadro_Economico!$C$12:$C$29)</f>
        <v>0</v>
      </c>
      <c r="C11" s="141" t="s">
        <v>219</v>
      </c>
      <c r="E11" s="311" t="s">
        <v>1038</v>
      </c>
      <c r="F11" s="194" t="e">
        <f>MIN($F$10+$F$10*$F$8,$F$9,$F$4)</f>
        <v>#VALUE!</v>
      </c>
    </row>
    <row r="12" spans="2:15" ht="15.75" x14ac:dyDescent="0.25">
      <c r="B12" s="140">
        <f>SUMIF(Quadro_Economico!$D$12:$D$29,"5) spese di promozione ed informazione alla cittadinanza (Centri di raccolta nuovi o adeguamenti  / realizzazione di stazioni di trasferenza / strutture logistiche)",Quadro_Economico!$C$12:$C$29)</f>
        <v>0</v>
      </c>
      <c r="C12" s="141" t="s">
        <v>220</v>
      </c>
      <c r="E12" s="311" t="s">
        <v>1027</v>
      </c>
      <c r="F12" s="316">
        <f>Quadro_Economico!$C$38</f>
        <v>0</v>
      </c>
    </row>
    <row r="13" spans="2:15" ht="30" customHeight="1" x14ac:dyDescent="0.25">
      <c r="B13" s="140">
        <f>SUMIF(Quadro_Economico!$D$12:$D$29,"6) costi per l’acquisizione delle aree (Centri di raccolta nuovi o adeguamenti  / realizzazione di stazioni di trasferenza / strutture logistiche)",Quadro_Economico!$C$12:$C$29)</f>
        <v>0</v>
      </c>
      <c r="C13" s="141" t="s">
        <v>221</v>
      </c>
      <c r="E13" s="311" t="s">
        <v>1042</v>
      </c>
      <c r="F13" s="194" t="e">
        <f>MAX(0,MIN(SUM($F$10,$F$11),$F$7-$F$12,$F$11))</f>
        <v>#VALUE!</v>
      </c>
    </row>
    <row r="14" spans="2:15" ht="30" x14ac:dyDescent="0.25">
      <c r="B14" s="140">
        <f>SUMIF(Quadro_Economico!$D$12:$D$29,"8) IVA2 altri costi (Centri di raccolta nuovi o adeguamenti  / realizzazione di stazioni di trasferenza / strutture logistiche) (solo se costituisce un costo non recuperabile per il richiedente)",Quadro_Economico!$C$12:$C$29)</f>
        <v>0</v>
      </c>
      <c r="C14" s="141" t="s">
        <v>59</v>
      </c>
      <c r="E14" s="311" t="s">
        <v>633</v>
      </c>
      <c r="F14" s="324" t="e">
        <f>$F$7-($F$13+$F$12)</f>
        <v>#VALUE!</v>
      </c>
    </row>
    <row r="15" spans="2:15" ht="15.75" x14ac:dyDescent="0.25">
      <c r="B15" s="140">
        <f>SUMIF(Quadro_Economico!$D$12:$D$29,"9) Spesa Ammissibile (tutti gli altri progetti art. 4.2 del Bando) con descrizione di dettaglio",Quadro_Economico!$C$12:$C$29)</f>
        <v>0</v>
      </c>
      <c r="C15" s="141" t="s">
        <v>626</v>
      </c>
    </row>
    <row r="16" spans="2:15" ht="31.5" x14ac:dyDescent="0.25">
      <c r="B16" s="140">
        <f>SUMIF(Quadro_Economico!$D$12:$D$29,"10) IVA su spesa ammissibile (tutti gli altri progetti art. 4.2 del Bando) (solo se costituisce un costo non recuperabile per il richiedente)",Quadro_Economico!$C$12:$C$29)</f>
        <v>0</v>
      </c>
      <c r="C16" s="141" t="s">
        <v>627</v>
      </c>
    </row>
    <row r="17" ht="15" customHeight="1" x14ac:dyDescent="0.25"/>
    <row r="18" ht="30.75" customHeight="1" x14ac:dyDescent="0.25"/>
    <row r="24" ht="65.25" customHeight="1" x14ac:dyDescent="0.25"/>
  </sheetData>
  <mergeCells count="1">
    <mergeCell ref="G6:O6"/>
  </mergeCells>
  <phoneticPr fontId="21" type="noConversion"/>
  <pageMargins left="0.7" right="0.7" top="0.75" bottom="0.75" header="0.3" footer="0.3"/>
  <pageSetup paperSize="9" orientation="portrait" r:id="rId1"/>
  <ignoredErrors>
    <ignoredError sqref="B9" formula="1"/>
    <ignoredError sqref="F10:F13" evalError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6E25-9B7C-4AFB-ABBC-0931EBFDBBD7}">
  <sheetPr codeName="Foglio5"/>
  <dimension ref="A1:L3055"/>
  <sheetViews>
    <sheetView zoomScaleNormal="100" workbookViewId="0">
      <selection activeCell="G24" sqref="G24"/>
    </sheetView>
  </sheetViews>
  <sheetFormatPr defaultColWidth="8.85546875" defaultRowHeight="15" x14ac:dyDescent="0.25"/>
  <cols>
    <col min="1" max="1" width="4.42578125" customWidth="1"/>
    <col min="2" max="2" width="59.42578125" bestFit="1" customWidth="1"/>
    <col min="3" max="3" width="15" customWidth="1"/>
    <col min="4" max="5" width="14.28515625" customWidth="1"/>
    <col min="6" max="6" width="25.28515625" customWidth="1"/>
    <col min="7" max="7" width="4.28515625" style="10" customWidth="1"/>
    <col min="8" max="8" width="18.140625" bestFit="1" customWidth="1"/>
    <col min="9" max="9" width="8" bestFit="1" customWidth="1"/>
    <col min="10" max="10" width="8.42578125" bestFit="1" customWidth="1"/>
    <col min="11" max="11" width="9.42578125" customWidth="1"/>
  </cols>
  <sheetData>
    <row r="1" spans="1:12" s="7" customFormat="1" ht="15.75" customHeight="1" thickBot="1" x14ac:dyDescent="0.3">
      <c r="A1" s="11"/>
      <c r="B1" s="379" t="s">
        <v>228</v>
      </c>
      <c r="C1" s="379"/>
      <c r="D1" s="379"/>
      <c r="E1" s="379"/>
      <c r="F1" s="10"/>
      <c r="G1" s="10"/>
      <c r="H1" s="379" t="s">
        <v>238</v>
      </c>
      <c r="I1" s="379"/>
      <c r="J1" s="379"/>
      <c r="K1" s="379"/>
      <c r="L1" s="53"/>
    </row>
    <row r="2" spans="1:12" s="7" customFormat="1" ht="45" x14ac:dyDescent="0.25">
      <c r="A2" s="11"/>
      <c r="B2" s="57" t="s">
        <v>211</v>
      </c>
      <c r="C2" s="55" t="s">
        <v>212</v>
      </c>
      <c r="D2" s="55" t="s">
        <v>932</v>
      </c>
      <c r="E2" s="55" t="s">
        <v>968</v>
      </c>
      <c r="F2" s="55" t="s">
        <v>1039</v>
      </c>
      <c r="G2" s="10"/>
      <c r="H2" s="380"/>
      <c r="I2" s="382" t="s">
        <v>237</v>
      </c>
      <c r="J2" s="383"/>
      <c r="K2" s="384"/>
      <c r="L2" s="53"/>
    </row>
    <row r="3" spans="1:12" s="7" customFormat="1" ht="15.75" customHeight="1" thickBot="1" x14ac:dyDescent="0.3">
      <c r="A3" s="11"/>
      <c r="B3" s="56">
        <f>IF(COUNTIF(DOMANDA_BANDO!$D24:$D29,"ERRORE, COMUNE GIA' INSERITO")&gt;0,"",Comune_1)</f>
        <v>0</v>
      </c>
      <c r="C3" s="308" t="str">
        <f>IFERROR(VLOOKUP($B$3,Elenco_Comuni[[#All],[Comune]:[Supporto %RD]],5,FALSE),"")</f>
        <v/>
      </c>
      <c r="D3" s="179" t="str">
        <f>IFERROR(VLOOKUP($B$3,Elenco_Comuni[[#All],[Comune]:[Supporto %RD]],3,FALSE),"")</f>
        <v/>
      </c>
      <c r="E3" s="179" t="str">
        <f>IFERROR(VLOOKUP($B$3,Elenco_Comuni[[#All],[Comune]:[Supporto %RD]],4,FALSE),"")</f>
        <v/>
      </c>
      <c r="F3" s="179" t="str">
        <f>IFERROR(VLOOKUP(Tabella7[[#This Row],[comuni partecipanti]],Tabella_Comuni_RER[],4,FALSE),"")</f>
        <v/>
      </c>
      <c r="G3" s="10"/>
      <c r="H3" s="381"/>
      <c r="I3" s="385"/>
      <c r="J3" s="386"/>
      <c r="K3" s="387"/>
      <c r="L3" s="53"/>
    </row>
    <row r="4" spans="1:12" s="7" customFormat="1" ht="32.25" thickBot="1" x14ac:dyDescent="0.3">
      <c r="A4" s="11"/>
      <c r="B4" s="77">
        <f>IF(COUNTIF(DOMANDA_BANDO!$D24:$D29, "ERRORE, COMUNE GIA' INSERITO") &gt; 0, "", [0]!Comune_2)</f>
        <v>0</v>
      </c>
      <c r="C4" s="308" t="str">
        <f>IFERROR(VLOOKUP($B$4,Elenco_Comuni[[#All],[Comune]:[Supporto %RD]],5,FALSE),"")</f>
        <v/>
      </c>
      <c r="D4" s="179" t="str">
        <f>IFERROR(VLOOKUP($B$4,Elenco_Comuni[[#All],[Comune]:[Supporto %RD]],3,FALSE),"")</f>
        <v/>
      </c>
      <c r="E4" s="179" t="str">
        <f>IFERROR(VLOOKUP($B$4,Elenco_Comuni[[#All],[Comune]:[Supporto %RD]],4,FALSE),"")</f>
        <v/>
      </c>
      <c r="F4" s="179" t="str">
        <f>IFERROR(VLOOKUP(Tabella7[[#This Row],[comuni partecipanti]],Tabella_Comuni_RER[],4,FALSE),"")</f>
        <v/>
      </c>
      <c r="G4" s="10"/>
      <c r="H4" s="65" t="s">
        <v>213</v>
      </c>
      <c r="I4" s="62" t="s">
        <v>214</v>
      </c>
      <c r="J4" s="64" t="s">
        <v>222</v>
      </c>
      <c r="K4" s="62" t="s">
        <v>215</v>
      </c>
      <c r="L4" s="53"/>
    </row>
    <row r="5" spans="1:12" s="7" customFormat="1" ht="15.75" thickBot="1" x14ac:dyDescent="0.3">
      <c r="A5" s="11"/>
      <c r="B5" s="56">
        <f>IF(COUNTIF(DOMANDA_BANDO!$D24:$D29, "ERRORE, COMUNE GIA' INSERITO") &gt; 0, "", [0]!Comune_3)</f>
        <v>0</v>
      </c>
      <c r="C5" s="308" t="str">
        <f>IFERROR(VLOOKUP($B$5,Elenco_Comuni[[#All],[Comune]:[Supporto %RD]],5,FALSE),"")</f>
        <v/>
      </c>
      <c r="D5" s="179" t="str">
        <f>IFERROR(VLOOKUP($B$5,Elenco_Comuni[[#All],[Comune]:[Supporto %RD]],3,FALSE),"")</f>
        <v/>
      </c>
      <c r="E5" s="179" t="str">
        <f>IFERROR(VLOOKUP($B$5,Elenco_Comuni[[#All],[Comune]:[Supporto %RD]],4,FALSE),"")</f>
        <v/>
      </c>
      <c r="F5" s="179" t="str">
        <f>IFERROR(VLOOKUP(Tabella7[[#This Row],[comuni partecipanti]],Tabella_Comuni_RER[],4,FALSE),"")</f>
        <v/>
      </c>
      <c r="G5" s="10"/>
      <c r="H5" s="61" t="s">
        <v>216</v>
      </c>
      <c r="I5" s="63">
        <v>0.8</v>
      </c>
      <c r="J5" s="63">
        <v>0.9</v>
      </c>
      <c r="K5" s="63">
        <v>1</v>
      </c>
      <c r="L5" s="53"/>
    </row>
    <row r="6" spans="1:12" s="7" customFormat="1" ht="15.75" thickBot="1" x14ac:dyDescent="0.3">
      <c r="A6" s="11"/>
      <c r="B6" s="56">
        <f>IF(COUNTIF(DOMANDA_BANDO!$D24:$D29, "ERRORE, COMUNE GIA' INSERITO") &gt; 0, "", [0]!Comune_4)</f>
        <v>0</v>
      </c>
      <c r="C6" s="308" t="str">
        <f>IFERROR(VLOOKUP($B$6,Elenco_Comuni[[#All],[Comune]:[Supporto %RD]],5,FALSE),"")</f>
        <v/>
      </c>
      <c r="D6" s="179" t="str">
        <f>IFERROR(VLOOKUP($B$6,Elenco_Comuni[[#All],[Comune]:[Supporto %RD]],3,FALSE),"")</f>
        <v/>
      </c>
      <c r="E6" s="179" t="str">
        <f>IFERROR(VLOOKUP($B$6,Elenco_Comuni[[#All],[Comune]:[Supporto %RD]],4,FALSE),"")</f>
        <v/>
      </c>
      <c r="F6" s="179" t="str">
        <f>IFERROR(VLOOKUP(Tabella7[[#This Row],[comuni partecipanti]],Tabella_Comuni_RER[],4,FALSE),"")</f>
        <v/>
      </c>
      <c r="G6" s="10"/>
      <c r="H6" s="61" t="s">
        <v>224</v>
      </c>
      <c r="I6" s="63">
        <v>0.6</v>
      </c>
      <c r="J6" s="63">
        <v>0.7</v>
      </c>
      <c r="K6" s="63">
        <v>0.8</v>
      </c>
      <c r="L6" s="53"/>
    </row>
    <row r="7" spans="1:12" s="7" customFormat="1" ht="15.75" thickBot="1" x14ac:dyDescent="0.3">
      <c r="A7" s="11"/>
      <c r="B7" s="56">
        <f>IF(COUNTIF(DOMANDA_BANDO!$D24:$D29, "ERRORE, COMUNE GIA' INSERITO") &gt; 0, "", [0]!Comune_5)</f>
        <v>0</v>
      </c>
      <c r="C7" s="308" t="str">
        <f>IFERROR(VLOOKUP($B$7,Elenco_Comuni[[#All],[Comune]:[Supporto %RD]],5,FALSE),"")</f>
        <v/>
      </c>
      <c r="D7" s="179" t="str">
        <f>IFERROR(VLOOKUP($B$7,Elenco_Comuni[[#All],[Comune]:[Supporto %RD]],3,FALSE),"")</f>
        <v/>
      </c>
      <c r="E7" s="179" t="str">
        <f>IFERROR(VLOOKUP($B$7,Elenco_Comuni[[#All],[Comune]:[Supporto %RD]],4,FALSE),"")</f>
        <v/>
      </c>
      <c r="F7" s="179" t="str">
        <f>IFERROR(VLOOKUP(Tabella7[[#This Row],[comuni partecipanti]],Tabella_Comuni_RER[],4,FALSE),"")</f>
        <v/>
      </c>
      <c r="G7" s="10"/>
      <c r="H7" s="61" t="s">
        <v>225</v>
      </c>
      <c r="I7" s="63">
        <v>0.5</v>
      </c>
      <c r="J7" s="63">
        <v>0.6</v>
      </c>
      <c r="K7" s="63">
        <v>0.7</v>
      </c>
      <c r="L7" s="53"/>
    </row>
    <row r="8" spans="1:12" s="7" customFormat="1" x14ac:dyDescent="0.25">
      <c r="A8" s="11"/>
      <c r="B8" s="56">
        <f>IF(COUNTIF(DOMANDA_BANDO!$D24:$D29, "ERRORE, COMUNE GIA' INSERITO") &gt; 0, "", [0]!Comune_6)</f>
        <v>0</v>
      </c>
      <c r="C8" s="308" t="str">
        <f>IFERROR(VLOOKUP($B$8,Elenco_Comuni[[#All],[Comune]:[Supporto %RD]],5,FALSE),"")</f>
        <v/>
      </c>
      <c r="D8" s="179" t="str">
        <f>IFERROR(VLOOKUP($B$8,Elenco_Comuni[[#All],[Comune]:[Supporto %RD]],3,FALSE),"")</f>
        <v/>
      </c>
      <c r="E8" s="179" t="str">
        <f>IFERROR(VLOOKUP($B$8,Elenco_Comuni[[#All],[Comune]:[Supporto %RD]],4,FALSE),"")</f>
        <v/>
      </c>
      <c r="F8" s="179" t="str">
        <f>IFERROR(VLOOKUP(Tabella7[[#This Row],[comuni partecipanti]],Tabella_Comuni_RER[],4,FALSE),"")</f>
        <v/>
      </c>
      <c r="G8" s="10"/>
      <c r="H8" s="53"/>
      <c r="I8" s="53"/>
      <c r="J8" s="53"/>
      <c r="K8" s="53"/>
      <c r="L8" s="53"/>
    </row>
    <row r="9" spans="1:12" s="7" customFormat="1" x14ac:dyDescent="0.25">
      <c r="A9" s="11"/>
      <c r="B9" s="56">
        <f>IF(COUNTIF(DOMANDA_BANDO!$D24:$D29, "ERRORE, COMUNE GIA' INSERITO") &gt; 0, "", [0]!COmune_7)</f>
        <v>0</v>
      </c>
      <c r="C9" s="309" t="str">
        <f>IFERROR(VLOOKUP($B$9,Elenco_Comuni[[#All],[Comune]:[Supporto %RD]],5,FALSE),"")</f>
        <v/>
      </c>
      <c r="D9" s="180" t="str">
        <f>IFERROR(VLOOKUP($B$9,Elenco_Comuni[[#All],[Comune]:[Supporto %RD]],3,FALSE),"")</f>
        <v/>
      </c>
      <c r="E9" s="180" t="str">
        <f>IFERROR(VLOOKUP($B$9,Elenco_Comuni[[#All],[Comune]:[Supporto %RD]],4,FALSE),"")</f>
        <v/>
      </c>
      <c r="F9" s="180" t="str">
        <f>IFERROR(VLOOKUP(Tabella7[[#This Row],[comuni partecipanti]],Tabella_Comuni_RER[],4,FALSE),"")</f>
        <v/>
      </c>
      <c r="G9" s="10"/>
      <c r="H9" s="10"/>
      <c r="I9" s="10"/>
      <c r="J9" s="10"/>
      <c r="K9" s="10"/>
      <c r="L9" s="10"/>
    </row>
    <row r="10" spans="1:12" s="7" customFormat="1" x14ac:dyDescent="0.25">
      <c r="A10" s="11"/>
      <c r="B10" s="181">
        <f t="array" ref="B10">SUM(IF(FREQUENCY(IF(Tabella7[comuni partecipanti]&lt;&gt;"", IF(Tabella7[comuni partecipanti]&lt;&gt;0, MATCH(Tabella7[comuni partecipanti], Tabella7[comuni partecipanti], 0))), ROW(Tabella7[comuni partecipanti])-MIN(ROW(Tabella7[comuni partecipanti]))+1)=1, 1))</f>
        <v>0</v>
      </c>
      <c r="C10" s="335" t="str">
        <f>IFERROR(($D$10/$E$10),"")</f>
        <v/>
      </c>
      <c r="D10" s="317">
        <f>SUM(Tabella7[Abitanti residenti 2024])</f>
        <v>0</v>
      </c>
      <c r="E10" s="317">
        <f>SUBTOTAL(109,Tabella7[Abitanti equivalenti 2023])</f>
        <v>0</v>
      </c>
      <c r="F10" s="321" t="str">
        <f>IF(COUNTIF($F$3:$F$8,"*?")=0,"",IF(COUNTIF($F$3:$F$8,"NO")&gt;0,"ERRORE","OK"))</f>
        <v/>
      </c>
      <c r="G10" s="10"/>
      <c r="H10" s="10"/>
      <c r="I10" s="10"/>
      <c r="J10" s="10"/>
      <c r="K10" s="10"/>
      <c r="L10" s="10"/>
    </row>
    <row r="11" spans="1:12" s="7" customFormat="1" ht="15" customHeight="1" x14ac:dyDescent="0.25">
      <c r="A11" s="11"/>
      <c r="B11" s="182" t="s">
        <v>635</v>
      </c>
      <c r="C11" s="54"/>
      <c r="D11" s="186" t="str">
        <f>IFERROR(AVERAGE(D3:D9),"")</f>
        <v/>
      </c>
      <c r="E11" s="185" t="s">
        <v>239</v>
      </c>
      <c r="F11" s="177"/>
      <c r="G11" s="177"/>
      <c r="H11" s="177"/>
      <c r="I11" s="177"/>
      <c r="J11" s="177"/>
      <c r="K11" s="178"/>
      <c r="L11" s="10"/>
    </row>
    <row r="12" spans="1:12" s="7" customFormat="1" x14ac:dyDescent="0.25">
      <c r="A12" s="11"/>
      <c r="B12" s="183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 s="7" customFormat="1" x14ac:dyDescent="0.25">
      <c r="A13" s="11"/>
      <c r="B13" s="48"/>
      <c r="C13" s="58" t="str">
        <f>IFERROR(IF(OR($C$10="",$D$11=""),"",IF(AND($C$10 &lt;0.3, $D$11&lt; 1000), 0.8, "")),"")</f>
        <v/>
      </c>
      <c r="D13" s="58" t="str">
        <f>IFERROR(IF(OR($C$10="",$D$11=""),"",IF(AND($C$10 &gt;=0.3,$C$10&lt;=0.6,$D$11&lt;1000), 0.9, "")),"")</f>
        <v/>
      </c>
      <c r="E13" s="58" t="str">
        <f>IFERROR(IF(OR($C$10="",$D$11=""),"",IF(AND($C$10&gt;0.6,$D$11&lt;1000), 1, "")),"")</f>
        <v/>
      </c>
      <c r="F13" s="10"/>
      <c r="G13" s="10"/>
      <c r="H13" s="10"/>
      <c r="I13" s="10"/>
      <c r="J13" s="10"/>
      <c r="K13" s="10"/>
      <c r="L13" s="10"/>
    </row>
    <row r="14" spans="1:12" s="7" customFormat="1" x14ac:dyDescent="0.25">
      <c r="A14" s="11"/>
      <c r="B14" s="48"/>
      <c r="C14" s="58" t="str">
        <f>IFERROR(IF(OR($C$10="",$D$11=""),"",IF(AND($C$10 &lt;0.3, $D$11&gt;=1000, $D$11&lt;=5000), 0.6, "")),"")</f>
        <v/>
      </c>
      <c r="D14" s="58" t="str">
        <f>IFERROR(IF(OR($C$10="",$D$11=""),"",IF(AND($C$10 &gt;=0.3, $C$10&lt;=0.6, $D$11&gt;= 1000, $D$11&lt;= 5000), 0.7, "")),"")</f>
        <v/>
      </c>
      <c r="E14" s="58" t="str">
        <f>IFERROR(IF(OR($C$10="",$D$11=""),"",IF(AND($C$10&gt;0.6, $D$11&gt;= 1000, $D$11&lt;= 5000), 0.8, "")),"")</f>
        <v/>
      </c>
      <c r="F14" s="10"/>
      <c r="G14" s="10"/>
      <c r="H14" s="76"/>
      <c r="I14" s="76"/>
      <c r="J14" s="76"/>
      <c r="K14" s="76"/>
      <c r="L14" s="76"/>
    </row>
    <row r="15" spans="1:12" s="7" customFormat="1" x14ac:dyDescent="0.25">
      <c r="A15" s="11"/>
      <c r="B15" s="48"/>
      <c r="C15" s="58" t="str">
        <f>IFERROR(IF(OR($C$10="",$D$11=""),"",IF(AND($C$10&lt;0.3,$D$11&gt;5000), 0.5, "")),"")</f>
        <v/>
      </c>
      <c r="D15" s="75" t="str">
        <f>IFERROR(IF(OR($C$10="",$D$11=""),"",IF(AND($C$10 &gt;=0.3,$C$10&lt;=0.6,$D$11&gt; 5000), 0.6, "")),"")</f>
        <v/>
      </c>
      <c r="E15" s="75" t="str">
        <f>IFERROR(IF(OR($C$10="",$D$11=""),"",IF(AND($C$10&gt;0.6,$D$11&gt;5000),0.7,"")),"")</f>
        <v/>
      </c>
      <c r="F15" s="10"/>
      <c r="G15" s="10"/>
      <c r="H15" s="10"/>
      <c r="I15" s="76"/>
      <c r="J15" s="76"/>
      <c r="K15" s="76"/>
      <c r="L15" s="76"/>
    </row>
    <row r="16" spans="1:12" s="7" customFormat="1" ht="32.25" customHeight="1" x14ac:dyDescent="0.25">
      <c r="A16" s="11"/>
      <c r="B16" s="48"/>
      <c r="C16" s="184">
        <f>IFERROR(MIN($C$13:$E$15),"")</f>
        <v>0</v>
      </c>
      <c r="D16" s="388" t="s">
        <v>1030</v>
      </c>
      <c r="E16" s="389"/>
      <c r="F16" s="389"/>
      <c r="G16" s="389"/>
      <c r="H16" s="390"/>
      <c r="I16" s="76"/>
      <c r="J16" s="76"/>
      <c r="K16" s="76"/>
      <c r="L16" s="76"/>
    </row>
    <row r="17" spans="1:12" s="7" customFormat="1" ht="15.75" x14ac:dyDescent="0.25">
      <c r="A17" s="11"/>
      <c r="B17" s="48"/>
      <c r="C17" s="48"/>
      <c r="D17" s="24"/>
      <c r="E17" s="10"/>
      <c r="F17" s="10"/>
      <c r="G17" s="10"/>
      <c r="H17" s="10"/>
      <c r="I17" s="10"/>
      <c r="J17" s="10"/>
      <c r="K17" s="10"/>
      <c r="L17" s="10"/>
    </row>
    <row r="18" spans="1:12" s="7" customFormat="1" ht="30" x14ac:dyDescent="0.25">
      <c r="A18" s="11"/>
      <c r="B18" s="333" t="s">
        <v>1044</v>
      </c>
      <c r="C18" s="48"/>
      <c r="D18" s="83"/>
      <c r="E18" s="10"/>
      <c r="F18" s="10"/>
      <c r="G18" s="10"/>
      <c r="H18" s="10"/>
      <c r="I18" s="10"/>
      <c r="J18" s="10"/>
      <c r="K18" s="10"/>
      <c r="L18" s="10"/>
    </row>
    <row r="19" spans="1:12" s="7" customFormat="1" x14ac:dyDescent="0.25">
      <c r="A19" s="11"/>
      <c r="B19" s="334" t="str" cm="1">
        <f t="array" ref="B19">_xlfn.TEXTJOIN(", ",TRUE,IF((B3:B9=0)+(B3:B9="0"),"",B3:B9))</f>
        <v/>
      </c>
    </row>
    <row r="20" spans="1:12" s="7" customFormat="1" x14ac:dyDescent="0.25">
      <c r="A20" s="11"/>
    </row>
    <row r="21" spans="1:12" s="7" customFormat="1" x14ac:dyDescent="0.25">
      <c r="A21" s="11"/>
    </row>
    <row r="22" spans="1:12" s="7" customFormat="1" x14ac:dyDescent="0.25">
      <c r="A22" s="11"/>
    </row>
    <row r="23" spans="1:12" s="7" customFormat="1" x14ac:dyDescent="0.25">
      <c r="A23" s="11"/>
    </row>
    <row r="24" spans="1:12" s="7" customFormat="1" x14ac:dyDescent="0.25">
      <c r="A24" s="11"/>
    </row>
    <row r="25" spans="1:12" s="7" customFormat="1" ht="15.75" x14ac:dyDescent="0.25">
      <c r="A25" s="11"/>
      <c r="B25" s="48"/>
      <c r="C25" s="48"/>
      <c r="D25" s="24"/>
      <c r="E25" s="10"/>
      <c r="F25" s="10"/>
      <c r="G25" s="10"/>
      <c r="H25" s="10"/>
      <c r="I25" s="10"/>
      <c r="J25" s="10"/>
      <c r="K25" s="10"/>
      <c r="L25" s="10"/>
    </row>
    <row r="26" spans="1:12" s="7" customFormat="1" ht="15.75" x14ac:dyDescent="0.25">
      <c r="A26" s="11"/>
      <c r="B26" s="48"/>
      <c r="C26" s="48"/>
      <c r="D26" s="24"/>
      <c r="E26" s="10"/>
      <c r="F26" s="10"/>
      <c r="G26" s="10"/>
      <c r="H26" s="10"/>
      <c r="I26" s="10"/>
      <c r="J26" s="10"/>
      <c r="K26" s="10"/>
      <c r="L26" s="10"/>
    </row>
    <row r="27" spans="1:12" s="7" customFormat="1" ht="15.75" x14ac:dyDescent="0.25">
      <c r="A27" s="11"/>
      <c r="B27" s="48"/>
      <c r="C27" s="48"/>
      <c r="D27" s="24"/>
      <c r="E27" s="10"/>
      <c r="F27" s="10"/>
      <c r="G27" s="10"/>
      <c r="H27" s="10"/>
      <c r="I27" s="10"/>
      <c r="J27" s="10"/>
      <c r="K27" s="10"/>
      <c r="L27" s="10"/>
    </row>
    <row r="28" spans="1:12" s="7" customFormat="1" ht="15.75" x14ac:dyDescent="0.25">
      <c r="A28" s="11"/>
      <c r="B28" s="48"/>
      <c r="C28" s="48"/>
      <c r="D28" s="24"/>
      <c r="E28" s="10"/>
      <c r="F28" s="10"/>
      <c r="G28" s="10"/>
      <c r="H28" s="10"/>
      <c r="I28" s="10"/>
      <c r="J28" s="10"/>
      <c r="K28" s="10"/>
      <c r="L28" s="10"/>
    </row>
    <row r="29" spans="1:12" s="7" customFormat="1" ht="15.75" x14ac:dyDescent="0.25">
      <c r="A29" s="11"/>
      <c r="B29" s="48"/>
      <c r="C29" s="48"/>
      <c r="D29" s="24"/>
      <c r="E29" s="10"/>
      <c r="F29" s="10"/>
      <c r="G29" s="10"/>
      <c r="H29" s="10"/>
      <c r="I29" s="10"/>
      <c r="J29" s="10"/>
      <c r="K29" s="10"/>
      <c r="L29" s="10"/>
    </row>
    <row r="30" spans="1:12" s="7" customFormat="1" ht="15.75" x14ac:dyDescent="0.25">
      <c r="A30" s="11"/>
      <c r="B30" s="48"/>
      <c r="C30" s="48"/>
      <c r="D30" s="24"/>
      <c r="E30" s="10"/>
      <c r="F30" s="10"/>
      <c r="G30" s="10"/>
      <c r="H30" s="10"/>
      <c r="I30" s="10"/>
      <c r="J30" s="10"/>
      <c r="K30" s="10"/>
      <c r="L30" s="10"/>
    </row>
    <row r="31" spans="1:12" s="7" customFormat="1" ht="15.75" x14ac:dyDescent="0.25">
      <c r="A31" s="11"/>
      <c r="B31" s="48"/>
      <c r="C31" s="48"/>
      <c r="D31" s="24"/>
      <c r="E31" s="10"/>
      <c r="F31" s="10"/>
      <c r="G31" s="10"/>
      <c r="H31" s="10"/>
      <c r="I31" s="10"/>
      <c r="J31" s="10"/>
      <c r="K31" s="10"/>
      <c r="L31" s="10"/>
    </row>
    <row r="32" spans="1:12" s="7" customFormat="1" ht="15.75" x14ac:dyDescent="0.25">
      <c r="A32" s="11"/>
      <c r="B32" s="48"/>
      <c r="C32" s="48"/>
      <c r="D32" s="24"/>
      <c r="E32" s="10"/>
      <c r="F32" s="10"/>
      <c r="G32" s="10"/>
      <c r="H32" s="10"/>
      <c r="I32" s="10"/>
      <c r="J32" s="10"/>
      <c r="K32" s="10"/>
      <c r="L32" s="10"/>
    </row>
    <row r="33" spans="1:12" s="7" customFormat="1" ht="15.75" x14ac:dyDescent="0.25">
      <c r="A33" s="11"/>
      <c r="B33" s="48"/>
      <c r="C33" s="48"/>
      <c r="D33" s="24"/>
      <c r="E33" s="10"/>
      <c r="F33" s="10"/>
      <c r="G33" s="10"/>
      <c r="H33" s="10"/>
      <c r="I33" s="10"/>
      <c r="J33" s="10"/>
      <c r="K33" s="10"/>
      <c r="L33" s="10"/>
    </row>
    <row r="34" spans="1:12" s="7" customFormat="1" ht="15.75" x14ac:dyDescent="0.25">
      <c r="A34" s="11"/>
      <c r="B34" s="48"/>
      <c r="C34" s="48"/>
      <c r="D34" s="24"/>
      <c r="E34" s="10"/>
      <c r="F34" s="10"/>
      <c r="G34" s="10"/>
      <c r="H34" s="10"/>
      <c r="I34" s="10"/>
      <c r="J34" s="10"/>
      <c r="K34" s="10"/>
      <c r="L34" s="10"/>
    </row>
    <row r="35" spans="1:12" s="7" customFormat="1" ht="15.75" x14ac:dyDescent="0.25">
      <c r="A35" s="11"/>
      <c r="B35" s="48"/>
      <c r="C35" s="48"/>
      <c r="D35" s="24"/>
      <c r="E35" s="10"/>
      <c r="F35" s="10"/>
      <c r="G35" s="10"/>
      <c r="H35" s="10"/>
      <c r="I35" s="10"/>
      <c r="J35" s="10"/>
      <c r="K35" s="10"/>
      <c r="L35" s="10"/>
    </row>
    <row r="36" spans="1:12" s="7" customFormat="1" ht="15.75" x14ac:dyDescent="0.25">
      <c r="A36" s="11"/>
      <c r="B36" s="48"/>
      <c r="C36" s="48"/>
      <c r="D36" s="24"/>
      <c r="E36" s="10"/>
      <c r="F36" s="10"/>
      <c r="G36" s="10"/>
      <c r="H36" s="10"/>
      <c r="I36" s="10"/>
      <c r="J36" s="10"/>
      <c r="K36" s="10"/>
      <c r="L36" s="10"/>
    </row>
    <row r="37" spans="1:12" s="7" customFormat="1" ht="15.75" x14ac:dyDescent="0.25">
      <c r="A37" s="11"/>
      <c r="B37" s="48"/>
      <c r="C37" s="48"/>
      <c r="D37" s="24"/>
      <c r="E37" s="10"/>
      <c r="F37" s="10"/>
      <c r="G37" s="10"/>
      <c r="H37" s="10"/>
      <c r="I37" s="10"/>
      <c r="J37" s="10"/>
      <c r="K37" s="10"/>
      <c r="L37" s="10"/>
    </row>
    <row r="38" spans="1:12" s="7" customFormat="1" ht="15.75" x14ac:dyDescent="0.25">
      <c r="A38" s="11"/>
      <c r="B38" s="48"/>
      <c r="C38" s="48"/>
      <c r="D38" s="24"/>
      <c r="E38" s="10"/>
      <c r="F38" s="10"/>
      <c r="G38" s="10"/>
      <c r="H38" s="10"/>
      <c r="I38" s="10"/>
      <c r="J38" s="10"/>
      <c r="K38" s="10"/>
      <c r="L38" s="10"/>
    </row>
    <row r="39" spans="1:12" s="7" customFormat="1" ht="15.75" x14ac:dyDescent="0.25">
      <c r="A39" s="11"/>
      <c r="B39" s="48"/>
      <c r="C39" s="48"/>
      <c r="D39" s="24"/>
      <c r="E39" s="10"/>
      <c r="F39" s="10"/>
      <c r="G39" s="10"/>
      <c r="H39" s="10"/>
      <c r="I39" s="10"/>
      <c r="J39" s="10"/>
      <c r="K39" s="10"/>
      <c r="L39" s="10"/>
    </row>
    <row r="40" spans="1:12" s="7" customFormat="1" ht="15.75" x14ac:dyDescent="0.25">
      <c r="A40" s="11"/>
      <c r="B40" s="48"/>
      <c r="C40" s="48"/>
      <c r="D40" s="24"/>
      <c r="E40" s="10"/>
      <c r="F40" s="10"/>
      <c r="G40" s="10"/>
      <c r="H40" s="10"/>
      <c r="I40" s="10"/>
      <c r="J40" s="10"/>
      <c r="K40" s="10"/>
      <c r="L40" s="10"/>
    </row>
    <row r="41" spans="1:12" s="7" customFormat="1" ht="15.75" x14ac:dyDescent="0.25">
      <c r="A41" s="11"/>
      <c r="B41" s="48"/>
      <c r="C41" s="48"/>
      <c r="D41" s="24"/>
      <c r="E41" s="10"/>
      <c r="F41" s="10"/>
      <c r="G41" s="10"/>
      <c r="H41" s="10"/>
      <c r="I41" s="10"/>
      <c r="J41" s="10"/>
      <c r="K41" s="10"/>
      <c r="L41" s="10"/>
    </row>
    <row r="42" spans="1:12" s="7" customFormat="1" ht="15.75" x14ac:dyDescent="0.25">
      <c r="A42" s="11"/>
      <c r="B42" s="48"/>
      <c r="C42" s="48"/>
      <c r="D42" s="24"/>
      <c r="E42" s="10"/>
      <c r="F42" s="10"/>
      <c r="G42" s="10"/>
      <c r="H42" s="10"/>
      <c r="I42" s="10"/>
      <c r="J42" s="10"/>
      <c r="K42" s="10"/>
      <c r="L42" s="10"/>
    </row>
    <row r="43" spans="1:12" s="7" customFormat="1" ht="15.75" x14ac:dyDescent="0.25">
      <c r="A43" s="11"/>
      <c r="B43" s="48"/>
      <c r="C43" s="48"/>
      <c r="D43" s="24"/>
      <c r="E43" s="10"/>
      <c r="F43" s="10"/>
      <c r="G43" s="10"/>
      <c r="H43" s="10"/>
      <c r="I43" s="10"/>
      <c r="J43" s="10"/>
      <c r="K43" s="10"/>
      <c r="L43" s="10"/>
    </row>
    <row r="44" spans="1:12" s="7" customFormat="1" ht="15.75" x14ac:dyDescent="0.25">
      <c r="A44" s="11"/>
      <c r="B44" s="48"/>
      <c r="C44" s="48"/>
      <c r="D44" s="24"/>
      <c r="E44" s="10"/>
      <c r="F44" s="10"/>
      <c r="G44" s="10"/>
      <c r="H44" s="10"/>
      <c r="I44" s="10"/>
      <c r="J44" s="10"/>
      <c r="K44" s="10"/>
      <c r="L44" s="10"/>
    </row>
    <row r="45" spans="1:12" s="7" customFormat="1" ht="15.75" x14ac:dyDescent="0.25">
      <c r="A45" s="11"/>
      <c r="B45" s="48"/>
      <c r="C45" s="48"/>
      <c r="D45" s="24"/>
      <c r="E45" s="10"/>
      <c r="F45" s="10"/>
      <c r="G45" s="10"/>
      <c r="H45" s="10"/>
      <c r="I45" s="10"/>
      <c r="J45" s="10"/>
      <c r="K45" s="10"/>
      <c r="L45" s="10"/>
    </row>
    <row r="46" spans="1:12" s="7" customFormat="1" ht="15.75" x14ac:dyDescent="0.25">
      <c r="A46" s="11"/>
      <c r="B46" s="48"/>
      <c r="C46" s="48"/>
      <c r="D46" s="24"/>
      <c r="E46" s="10"/>
      <c r="F46" s="10"/>
      <c r="G46" s="10"/>
      <c r="H46" s="10"/>
      <c r="I46" s="10"/>
      <c r="J46" s="10"/>
      <c r="K46" s="10"/>
      <c r="L46" s="10"/>
    </row>
    <row r="47" spans="1:12" s="7" customFormat="1" ht="15.75" x14ac:dyDescent="0.25">
      <c r="A47" s="11"/>
      <c r="B47" s="48"/>
      <c r="C47" s="48"/>
      <c r="D47" s="24"/>
      <c r="E47" s="10"/>
      <c r="F47" s="10"/>
      <c r="G47" s="10"/>
      <c r="H47" s="10"/>
      <c r="I47" s="10"/>
      <c r="J47" s="10"/>
      <c r="K47" s="10"/>
      <c r="L47" s="10"/>
    </row>
    <row r="48" spans="1:12" s="7" customFormat="1" ht="15.75" x14ac:dyDescent="0.25">
      <c r="A48" s="11"/>
      <c r="B48" s="48"/>
      <c r="C48" s="48"/>
      <c r="D48" s="24"/>
      <c r="E48" s="10"/>
      <c r="F48" s="10"/>
      <c r="G48" s="10"/>
      <c r="H48" s="10"/>
      <c r="I48" s="10"/>
      <c r="J48" s="10"/>
      <c r="K48" s="10"/>
      <c r="L48" s="10"/>
    </row>
    <row r="49" spans="1:12" s="7" customFormat="1" ht="15.75" x14ac:dyDescent="0.25">
      <c r="A49" s="11"/>
      <c r="B49" s="48"/>
      <c r="C49" s="48"/>
      <c r="D49" s="24"/>
      <c r="E49" s="10"/>
      <c r="F49" s="10"/>
      <c r="G49" s="10"/>
      <c r="H49" s="10"/>
      <c r="I49" s="10"/>
      <c r="J49" s="10"/>
      <c r="K49" s="10"/>
      <c r="L49" s="10"/>
    </row>
    <row r="50" spans="1:12" s="7" customFormat="1" ht="15.75" x14ac:dyDescent="0.25">
      <c r="A50" s="11"/>
      <c r="B50" s="48"/>
      <c r="C50" s="48"/>
      <c r="D50" s="24"/>
      <c r="E50" s="10"/>
      <c r="F50" s="10"/>
      <c r="G50" s="10"/>
      <c r="H50" s="10"/>
      <c r="I50" s="10"/>
      <c r="J50" s="10"/>
      <c r="K50" s="10"/>
      <c r="L50" s="10"/>
    </row>
    <row r="51" spans="1:12" s="7" customFormat="1" ht="15.75" x14ac:dyDescent="0.25">
      <c r="A51" s="11"/>
      <c r="B51" s="48"/>
      <c r="C51" s="48"/>
      <c r="D51" s="24"/>
      <c r="E51" s="10"/>
      <c r="F51" s="10"/>
      <c r="G51" s="10"/>
      <c r="H51" s="10"/>
      <c r="I51" s="10"/>
      <c r="J51" s="10"/>
      <c r="K51" s="10"/>
      <c r="L51" s="10"/>
    </row>
    <row r="52" spans="1:12" s="7" customFormat="1" ht="15.75" x14ac:dyDescent="0.25">
      <c r="A52" s="11"/>
      <c r="B52" s="48"/>
      <c r="C52" s="48"/>
      <c r="D52" s="24"/>
      <c r="E52" s="10"/>
      <c r="F52" s="10"/>
      <c r="G52" s="10"/>
      <c r="H52" s="10"/>
      <c r="I52" s="10"/>
      <c r="J52" s="10"/>
      <c r="K52" s="10"/>
      <c r="L52" s="10"/>
    </row>
    <row r="53" spans="1:12" s="7" customFormat="1" ht="15.75" x14ac:dyDescent="0.25">
      <c r="A53" s="11"/>
      <c r="B53" s="48"/>
      <c r="C53" s="48"/>
      <c r="D53" s="24"/>
      <c r="E53" s="10"/>
      <c r="F53" s="10"/>
      <c r="G53" s="10"/>
      <c r="H53" s="10"/>
      <c r="I53" s="10"/>
      <c r="J53" s="10"/>
      <c r="K53" s="10"/>
      <c r="L53" s="10"/>
    </row>
    <row r="54" spans="1:12" s="7" customFormat="1" ht="15.75" x14ac:dyDescent="0.25">
      <c r="A54" s="11"/>
      <c r="B54" s="48"/>
      <c r="C54" s="48"/>
      <c r="D54" s="24"/>
      <c r="E54" s="10"/>
      <c r="F54" s="10"/>
      <c r="G54" s="10"/>
      <c r="H54" s="10"/>
      <c r="I54" s="10"/>
      <c r="J54" s="10"/>
      <c r="K54" s="10"/>
      <c r="L54" s="10"/>
    </row>
    <row r="55" spans="1:12" s="7" customFormat="1" ht="15.75" x14ac:dyDescent="0.25">
      <c r="A55" s="11"/>
      <c r="B55" s="48"/>
      <c r="C55" s="48"/>
      <c r="D55" s="24"/>
      <c r="E55" s="10"/>
      <c r="F55" s="10"/>
      <c r="G55" s="10"/>
      <c r="H55" s="10"/>
      <c r="I55" s="10"/>
      <c r="J55" s="10"/>
      <c r="K55" s="10"/>
      <c r="L55" s="10"/>
    </row>
    <row r="56" spans="1:12" s="7" customFormat="1" ht="15.75" x14ac:dyDescent="0.25">
      <c r="A56" s="11"/>
      <c r="B56" s="48"/>
      <c r="C56" s="48"/>
      <c r="D56" s="24"/>
      <c r="E56" s="10"/>
      <c r="F56" s="10"/>
      <c r="G56" s="10"/>
      <c r="H56" s="10"/>
      <c r="I56" s="10"/>
      <c r="J56" s="10"/>
      <c r="K56" s="10"/>
      <c r="L56" s="10"/>
    </row>
    <row r="57" spans="1:12" s="7" customFormat="1" ht="15.75" x14ac:dyDescent="0.25">
      <c r="A57" s="11"/>
      <c r="B57" s="48"/>
      <c r="C57" s="48"/>
      <c r="D57" s="24"/>
      <c r="E57" s="10"/>
      <c r="F57" s="10"/>
      <c r="G57" s="10"/>
      <c r="H57" s="10"/>
      <c r="I57" s="10"/>
      <c r="J57" s="10"/>
      <c r="K57" s="10"/>
      <c r="L57" s="10"/>
    </row>
    <row r="58" spans="1:12" s="7" customFormat="1" ht="15.75" x14ac:dyDescent="0.25">
      <c r="A58" s="11"/>
      <c r="B58" s="48"/>
      <c r="C58" s="48"/>
      <c r="D58" s="24"/>
      <c r="E58" s="10"/>
      <c r="F58" s="10"/>
      <c r="G58" s="10"/>
      <c r="H58" s="10"/>
      <c r="I58" s="10"/>
      <c r="J58" s="10"/>
      <c r="K58" s="10"/>
      <c r="L58" s="10"/>
    </row>
    <row r="59" spans="1:12" s="7" customFormat="1" ht="15.75" x14ac:dyDescent="0.25">
      <c r="A59" s="11"/>
      <c r="B59" s="48"/>
      <c r="C59" s="48"/>
      <c r="D59" s="24"/>
      <c r="E59" s="10"/>
      <c r="F59" s="10"/>
      <c r="G59" s="10"/>
      <c r="H59" s="10"/>
      <c r="I59" s="10"/>
      <c r="J59" s="10"/>
      <c r="K59" s="10"/>
      <c r="L59" s="10"/>
    </row>
    <row r="60" spans="1:12" s="7" customFormat="1" ht="15.75" x14ac:dyDescent="0.25">
      <c r="A60" s="11"/>
      <c r="B60" s="48"/>
      <c r="C60" s="48"/>
      <c r="D60" s="24"/>
      <c r="E60" s="10"/>
      <c r="F60" s="10"/>
      <c r="G60" s="10"/>
      <c r="H60" s="10"/>
      <c r="I60" s="10"/>
      <c r="J60" s="10"/>
      <c r="K60" s="10"/>
      <c r="L60" s="10"/>
    </row>
    <row r="61" spans="1:12" s="7" customFormat="1" ht="15.75" x14ac:dyDescent="0.25">
      <c r="A61" s="11"/>
      <c r="B61" s="48"/>
      <c r="C61" s="48"/>
      <c r="D61" s="24"/>
      <c r="E61" s="10"/>
      <c r="F61" s="10"/>
      <c r="G61" s="10"/>
      <c r="H61" s="10"/>
      <c r="I61" s="10"/>
      <c r="J61" s="10"/>
      <c r="K61" s="10"/>
      <c r="L61" s="10"/>
    </row>
    <row r="62" spans="1:12" s="7" customFormat="1" ht="15.75" x14ac:dyDescent="0.25">
      <c r="A62" s="11"/>
      <c r="B62" s="48"/>
      <c r="C62" s="48"/>
      <c r="D62" s="24"/>
      <c r="E62" s="10"/>
      <c r="F62" s="10"/>
      <c r="G62" s="10"/>
      <c r="H62" s="10"/>
      <c r="I62" s="10"/>
      <c r="J62" s="10"/>
      <c r="K62" s="10"/>
      <c r="L62" s="10"/>
    </row>
    <row r="63" spans="1:12" s="7" customFormat="1" ht="15.75" x14ac:dyDescent="0.25">
      <c r="A63" s="11"/>
      <c r="B63" s="48"/>
      <c r="C63" s="48"/>
      <c r="D63" s="24"/>
      <c r="E63" s="10"/>
      <c r="F63" s="10"/>
      <c r="G63" s="10"/>
      <c r="H63" s="10"/>
      <c r="I63" s="10"/>
      <c r="J63" s="10"/>
      <c r="K63" s="10"/>
      <c r="L63" s="10"/>
    </row>
    <row r="64" spans="1:12" s="7" customFormat="1" ht="15.75" x14ac:dyDescent="0.25">
      <c r="A64" s="11"/>
      <c r="B64" s="48"/>
      <c r="C64" s="48"/>
      <c r="D64" s="24"/>
      <c r="E64" s="10"/>
      <c r="F64" s="10"/>
      <c r="G64" s="10"/>
      <c r="H64" s="10"/>
      <c r="I64" s="10"/>
      <c r="J64" s="10"/>
      <c r="K64" s="10"/>
      <c r="L64" s="10"/>
    </row>
    <row r="65" spans="1:12" s="7" customFormat="1" ht="15.75" x14ac:dyDescent="0.25">
      <c r="A65" s="11"/>
      <c r="B65" s="48"/>
      <c r="C65" s="48"/>
      <c r="D65" s="24"/>
      <c r="E65" s="10"/>
      <c r="F65" s="10"/>
      <c r="G65" s="10"/>
      <c r="H65" s="10"/>
      <c r="I65" s="10"/>
      <c r="J65" s="10"/>
      <c r="K65" s="10"/>
      <c r="L65" s="10"/>
    </row>
    <row r="66" spans="1:12" s="7" customFormat="1" ht="15.75" x14ac:dyDescent="0.25">
      <c r="A66" s="11"/>
      <c r="B66" s="48"/>
      <c r="C66" s="48"/>
      <c r="D66" s="24"/>
      <c r="E66" s="10"/>
      <c r="F66" s="10"/>
      <c r="G66" s="10"/>
      <c r="H66" s="10"/>
      <c r="I66" s="10"/>
      <c r="J66" s="10"/>
      <c r="K66" s="10"/>
      <c r="L66" s="10"/>
    </row>
    <row r="67" spans="1:12" s="7" customFormat="1" ht="15.75" x14ac:dyDescent="0.25">
      <c r="A67" s="11"/>
      <c r="B67" s="48"/>
      <c r="C67" s="48"/>
      <c r="D67" s="24"/>
      <c r="E67" s="10"/>
      <c r="F67" s="10"/>
      <c r="G67" s="10"/>
      <c r="H67" s="10"/>
      <c r="I67" s="10"/>
      <c r="J67" s="10"/>
      <c r="K67" s="10"/>
      <c r="L67" s="10"/>
    </row>
    <row r="68" spans="1:12" s="7" customFormat="1" ht="15.75" x14ac:dyDescent="0.25">
      <c r="A68" s="11"/>
      <c r="B68" s="48"/>
      <c r="C68" s="48"/>
      <c r="D68" s="24"/>
      <c r="E68" s="10"/>
      <c r="F68" s="10"/>
      <c r="G68" s="10"/>
      <c r="H68" s="10"/>
      <c r="I68" s="10"/>
      <c r="J68" s="10"/>
      <c r="K68" s="10"/>
      <c r="L68" s="10"/>
    </row>
    <row r="69" spans="1:12" s="7" customFormat="1" ht="15.75" x14ac:dyDescent="0.25">
      <c r="A69" s="11"/>
      <c r="B69" s="48"/>
      <c r="C69" s="48"/>
      <c r="D69" s="24"/>
      <c r="E69" s="10"/>
      <c r="F69" s="10"/>
      <c r="G69" s="10"/>
      <c r="H69" s="10"/>
      <c r="I69" s="10"/>
      <c r="J69" s="10"/>
      <c r="K69" s="10"/>
      <c r="L69" s="10"/>
    </row>
    <row r="70" spans="1:12" s="7" customFormat="1" ht="15.75" x14ac:dyDescent="0.25">
      <c r="A70" s="11"/>
      <c r="B70" s="48"/>
      <c r="C70" s="48"/>
      <c r="D70" s="24"/>
      <c r="E70" s="10"/>
      <c r="F70" s="10"/>
      <c r="G70" s="10"/>
      <c r="H70" s="10"/>
      <c r="I70" s="10"/>
      <c r="J70" s="10"/>
      <c r="K70" s="10"/>
      <c r="L70" s="10"/>
    </row>
    <row r="71" spans="1:12" s="7" customFormat="1" ht="15.75" x14ac:dyDescent="0.25">
      <c r="A71" s="11"/>
      <c r="B71" s="48"/>
      <c r="C71" s="48"/>
      <c r="D71" s="24"/>
      <c r="E71" s="10"/>
      <c r="F71" s="10"/>
      <c r="G71" s="10"/>
      <c r="H71" s="10"/>
      <c r="I71" s="10"/>
      <c r="J71" s="10"/>
      <c r="K71" s="10"/>
      <c r="L71" s="10"/>
    </row>
    <row r="72" spans="1:12" s="7" customFormat="1" ht="15.75" x14ac:dyDescent="0.25">
      <c r="A72" s="11"/>
      <c r="B72" s="48"/>
      <c r="C72" s="48"/>
      <c r="D72" s="24"/>
      <c r="E72" s="10"/>
      <c r="F72" s="10"/>
      <c r="G72" s="10"/>
      <c r="H72" s="10"/>
      <c r="I72" s="10"/>
      <c r="J72" s="10"/>
      <c r="K72" s="10"/>
      <c r="L72" s="10"/>
    </row>
    <row r="73" spans="1:12" s="7" customFormat="1" ht="15.75" x14ac:dyDescent="0.25">
      <c r="A73" s="11"/>
      <c r="B73" s="48"/>
      <c r="C73" s="48"/>
      <c r="D73" s="24"/>
      <c r="E73" s="10"/>
      <c r="F73" s="10"/>
      <c r="G73" s="10"/>
      <c r="H73" s="10"/>
      <c r="I73" s="10"/>
      <c r="J73" s="10"/>
      <c r="K73" s="10"/>
      <c r="L73" s="10"/>
    </row>
    <row r="74" spans="1:12" s="7" customFormat="1" ht="15.75" x14ac:dyDescent="0.25">
      <c r="A74" s="11"/>
      <c r="B74" s="48"/>
      <c r="C74" s="48"/>
      <c r="D74" s="24"/>
      <c r="E74" s="10"/>
      <c r="F74" s="10"/>
      <c r="G74" s="10"/>
      <c r="H74" s="10"/>
      <c r="I74" s="10"/>
      <c r="J74" s="10"/>
      <c r="K74" s="10"/>
      <c r="L74" s="10"/>
    </row>
    <row r="75" spans="1:12" s="7" customFormat="1" ht="15.75" x14ac:dyDescent="0.25">
      <c r="A75" s="11"/>
      <c r="B75" s="48"/>
      <c r="C75" s="48"/>
      <c r="D75" s="24"/>
      <c r="E75" s="10"/>
      <c r="F75" s="10"/>
      <c r="G75" s="10"/>
      <c r="H75" s="10"/>
      <c r="I75" s="10"/>
      <c r="J75" s="10"/>
      <c r="K75" s="10"/>
      <c r="L75" s="10"/>
    </row>
    <row r="76" spans="1:12" s="7" customFormat="1" ht="15.75" x14ac:dyDescent="0.25">
      <c r="A76" s="11"/>
      <c r="B76" s="48"/>
      <c r="C76" s="48"/>
      <c r="D76" s="24"/>
      <c r="E76" s="10"/>
      <c r="F76" s="10"/>
      <c r="G76" s="10"/>
      <c r="H76" s="10"/>
      <c r="I76" s="10"/>
      <c r="J76" s="10"/>
      <c r="K76" s="10"/>
      <c r="L76" s="10"/>
    </row>
    <row r="77" spans="1:12" s="7" customFormat="1" ht="15.75" x14ac:dyDescent="0.25">
      <c r="A77" s="11"/>
      <c r="B77" s="48"/>
      <c r="C77" s="48"/>
      <c r="D77" s="24"/>
      <c r="E77" s="10"/>
      <c r="F77" s="10"/>
      <c r="G77" s="10"/>
      <c r="H77" s="10"/>
      <c r="I77" s="10"/>
      <c r="J77" s="10"/>
      <c r="K77" s="10"/>
      <c r="L77" s="10"/>
    </row>
    <row r="78" spans="1:12" s="7" customFormat="1" ht="15.75" x14ac:dyDescent="0.25">
      <c r="A78" s="11"/>
      <c r="B78" s="48"/>
      <c r="C78" s="48"/>
      <c r="D78" s="24"/>
      <c r="E78" s="10"/>
      <c r="F78" s="10"/>
      <c r="G78" s="10"/>
      <c r="H78" s="10"/>
      <c r="I78" s="10"/>
      <c r="J78" s="10"/>
      <c r="K78" s="10"/>
      <c r="L78" s="10"/>
    </row>
    <row r="79" spans="1:12" s="7" customFormat="1" ht="15.75" x14ac:dyDescent="0.25">
      <c r="A79" s="11"/>
      <c r="B79" s="48"/>
      <c r="C79" s="48"/>
      <c r="D79" s="24"/>
      <c r="E79" s="10"/>
      <c r="F79" s="10"/>
      <c r="G79" s="10"/>
      <c r="H79" s="10"/>
      <c r="I79" s="10"/>
      <c r="J79" s="10"/>
      <c r="K79" s="10"/>
      <c r="L79" s="10"/>
    </row>
    <row r="80" spans="1:12" s="7" customFormat="1" ht="15.75" x14ac:dyDescent="0.25">
      <c r="A80" s="11"/>
      <c r="B80" s="48"/>
      <c r="C80" s="48"/>
      <c r="D80" s="24"/>
      <c r="E80" s="10"/>
      <c r="F80" s="10"/>
      <c r="G80" s="10"/>
      <c r="H80" s="10"/>
      <c r="I80" s="10"/>
      <c r="J80" s="10"/>
      <c r="K80" s="10"/>
      <c r="L80" s="10"/>
    </row>
    <row r="81" spans="1:12" s="7" customFormat="1" ht="15.75" x14ac:dyDescent="0.25">
      <c r="A81" s="11"/>
      <c r="B81" s="48"/>
      <c r="C81" s="48"/>
      <c r="D81" s="24"/>
      <c r="E81" s="10"/>
      <c r="F81" s="10"/>
      <c r="G81" s="10"/>
      <c r="H81" s="10"/>
      <c r="I81" s="10"/>
      <c r="J81" s="10"/>
      <c r="K81" s="10"/>
      <c r="L81" s="10"/>
    </row>
    <row r="82" spans="1:12" s="7" customFormat="1" ht="15.75" x14ac:dyDescent="0.25">
      <c r="A82" s="11"/>
      <c r="B82" s="48"/>
      <c r="C82" s="48"/>
      <c r="D82" s="24"/>
      <c r="E82" s="10"/>
      <c r="F82" s="10"/>
      <c r="G82" s="10"/>
      <c r="H82" s="10"/>
      <c r="I82" s="10"/>
      <c r="J82" s="10"/>
      <c r="K82" s="10"/>
      <c r="L82" s="10"/>
    </row>
    <row r="83" spans="1:12" s="7" customFormat="1" ht="15.75" x14ac:dyDescent="0.25">
      <c r="A83" s="11"/>
      <c r="B83" s="48"/>
      <c r="C83" s="48"/>
      <c r="D83" s="24"/>
      <c r="E83" s="10"/>
      <c r="F83" s="10"/>
      <c r="G83" s="10"/>
      <c r="H83" s="10"/>
      <c r="I83" s="10"/>
      <c r="J83" s="10"/>
      <c r="K83" s="10"/>
      <c r="L83" s="10"/>
    </row>
    <row r="84" spans="1:12" s="7" customFormat="1" ht="15.75" x14ac:dyDescent="0.25">
      <c r="A84" s="11"/>
      <c r="B84" s="48"/>
      <c r="C84" s="48"/>
      <c r="D84" s="24"/>
      <c r="E84" s="10"/>
      <c r="F84" s="10"/>
      <c r="G84" s="10"/>
      <c r="H84" s="10"/>
      <c r="I84" s="10"/>
      <c r="J84" s="10"/>
      <c r="K84" s="10"/>
      <c r="L84" s="10"/>
    </row>
    <row r="85" spans="1:12" s="7" customFormat="1" ht="15.75" x14ac:dyDescent="0.25">
      <c r="A85" s="11"/>
      <c r="B85" s="48"/>
      <c r="C85" s="48"/>
      <c r="D85" s="24"/>
      <c r="E85" s="10"/>
      <c r="F85" s="10"/>
      <c r="G85" s="10"/>
      <c r="H85" s="10"/>
      <c r="I85" s="10"/>
      <c r="J85" s="10"/>
      <c r="K85" s="10"/>
      <c r="L85" s="10"/>
    </row>
    <row r="86" spans="1:12" s="7" customFormat="1" ht="15.75" x14ac:dyDescent="0.25">
      <c r="A86" s="11"/>
      <c r="B86" s="48"/>
      <c r="C86" s="48"/>
      <c r="D86" s="24"/>
      <c r="E86" s="10"/>
      <c r="F86" s="10"/>
      <c r="G86" s="10"/>
      <c r="H86" s="10"/>
      <c r="I86" s="10"/>
      <c r="J86" s="10"/>
      <c r="K86" s="10"/>
      <c r="L86" s="10"/>
    </row>
    <row r="87" spans="1:12" s="7" customFormat="1" ht="15.75" x14ac:dyDescent="0.25">
      <c r="A87" s="11"/>
      <c r="B87" s="48"/>
      <c r="C87" s="48"/>
      <c r="D87" s="24"/>
      <c r="E87" s="10"/>
      <c r="F87" s="10"/>
      <c r="G87" s="10"/>
      <c r="H87" s="10"/>
      <c r="I87" s="10"/>
      <c r="J87" s="10"/>
      <c r="K87" s="10"/>
      <c r="L87" s="10"/>
    </row>
    <row r="88" spans="1:12" s="7" customFormat="1" ht="15.75" x14ac:dyDescent="0.25">
      <c r="A88" s="11"/>
      <c r="B88" s="48"/>
      <c r="C88" s="48"/>
      <c r="D88" s="24"/>
      <c r="E88" s="10"/>
      <c r="F88" s="10"/>
      <c r="G88" s="10"/>
      <c r="H88" s="10"/>
      <c r="I88" s="10"/>
      <c r="J88" s="10"/>
      <c r="K88" s="10"/>
      <c r="L88" s="10"/>
    </row>
    <row r="89" spans="1:12" s="7" customFormat="1" ht="15.75" x14ac:dyDescent="0.25">
      <c r="A89" s="11"/>
      <c r="B89" s="48"/>
      <c r="C89" s="48"/>
      <c r="D89" s="24"/>
      <c r="E89" s="10"/>
      <c r="F89" s="10"/>
      <c r="G89" s="10"/>
      <c r="H89" s="10"/>
      <c r="I89" s="10"/>
      <c r="J89" s="10"/>
      <c r="K89" s="10"/>
      <c r="L89" s="10"/>
    </row>
    <row r="90" spans="1:12" s="7" customFormat="1" ht="15.75" x14ac:dyDescent="0.25">
      <c r="A90" s="11"/>
      <c r="B90" s="48"/>
      <c r="C90" s="48"/>
      <c r="D90" s="24"/>
      <c r="E90" s="10"/>
      <c r="F90" s="10"/>
      <c r="G90" s="10"/>
      <c r="H90" s="10"/>
      <c r="I90" s="10"/>
      <c r="J90" s="10"/>
      <c r="K90" s="10"/>
      <c r="L90" s="10"/>
    </row>
    <row r="91" spans="1:12" s="7" customFormat="1" ht="15.75" x14ac:dyDescent="0.25">
      <c r="A91" s="11"/>
      <c r="B91" s="48"/>
      <c r="C91" s="48"/>
      <c r="D91" s="24"/>
      <c r="E91" s="10"/>
      <c r="F91" s="10"/>
      <c r="G91" s="10"/>
      <c r="H91" s="10"/>
      <c r="I91" s="10"/>
      <c r="J91" s="10"/>
      <c r="K91" s="10"/>
      <c r="L91" s="10"/>
    </row>
    <row r="92" spans="1:12" s="7" customFormat="1" ht="15.75" x14ac:dyDescent="0.25">
      <c r="A92" s="11"/>
      <c r="B92" s="48"/>
      <c r="C92" s="48"/>
      <c r="D92" s="24"/>
      <c r="E92" s="10"/>
      <c r="F92" s="10"/>
      <c r="G92" s="10"/>
      <c r="H92" s="10"/>
      <c r="I92" s="10"/>
      <c r="J92" s="10"/>
      <c r="K92" s="10"/>
      <c r="L92" s="10"/>
    </row>
    <row r="93" spans="1:12" s="7" customFormat="1" ht="15.75" x14ac:dyDescent="0.25">
      <c r="A93" s="11"/>
      <c r="B93" s="48"/>
      <c r="C93" s="48"/>
      <c r="D93" s="24"/>
      <c r="E93" s="10"/>
      <c r="F93" s="10"/>
      <c r="G93" s="10"/>
      <c r="H93" s="10"/>
      <c r="I93" s="10"/>
      <c r="J93" s="10"/>
      <c r="K93" s="10"/>
      <c r="L93" s="10"/>
    </row>
    <row r="94" spans="1:12" s="7" customFormat="1" ht="15.75" x14ac:dyDescent="0.25">
      <c r="A94" s="11"/>
      <c r="B94" s="48"/>
      <c r="C94" s="48"/>
      <c r="D94" s="24"/>
      <c r="E94" s="10"/>
      <c r="F94" s="10"/>
      <c r="G94" s="10"/>
      <c r="H94" s="10"/>
      <c r="I94" s="10"/>
      <c r="J94" s="10"/>
      <c r="K94" s="10"/>
      <c r="L94" s="10"/>
    </row>
    <row r="95" spans="1:12" s="7" customFormat="1" ht="15.75" x14ac:dyDescent="0.25">
      <c r="A95" s="11"/>
      <c r="B95" s="48"/>
      <c r="C95" s="48"/>
      <c r="D95" s="24"/>
      <c r="E95" s="10"/>
      <c r="F95" s="10"/>
      <c r="G95" s="10"/>
      <c r="H95" s="10"/>
      <c r="I95" s="10"/>
      <c r="J95" s="10"/>
      <c r="K95" s="10"/>
      <c r="L95" s="10"/>
    </row>
    <row r="96" spans="1:12" s="7" customFormat="1" ht="15.75" x14ac:dyDescent="0.25">
      <c r="A96" s="11"/>
      <c r="B96" s="48"/>
      <c r="C96" s="48"/>
      <c r="D96" s="24"/>
      <c r="E96" s="10"/>
      <c r="F96" s="10"/>
      <c r="G96" s="10"/>
      <c r="H96" s="10"/>
      <c r="I96" s="10"/>
      <c r="J96" s="10"/>
      <c r="K96" s="10"/>
      <c r="L96" s="10"/>
    </row>
    <row r="97" spans="1:12" s="7" customFormat="1" ht="15.75" x14ac:dyDescent="0.25">
      <c r="A97" s="11"/>
      <c r="B97" s="48"/>
      <c r="C97" s="48"/>
      <c r="D97" s="24"/>
      <c r="E97" s="10"/>
      <c r="F97" s="10"/>
      <c r="G97" s="10"/>
      <c r="H97" s="10"/>
      <c r="I97" s="10"/>
      <c r="J97" s="10"/>
      <c r="K97" s="10"/>
      <c r="L97" s="10"/>
    </row>
    <row r="98" spans="1:12" s="7" customFormat="1" ht="15.75" x14ac:dyDescent="0.25">
      <c r="A98" s="11"/>
      <c r="B98" s="48"/>
      <c r="C98" s="48"/>
      <c r="D98" s="24"/>
      <c r="E98" s="10"/>
      <c r="F98" s="10"/>
      <c r="G98" s="10"/>
      <c r="H98" s="10"/>
      <c r="I98" s="10"/>
      <c r="J98" s="10"/>
      <c r="K98" s="10"/>
      <c r="L98" s="10"/>
    </row>
    <row r="99" spans="1:12" s="7" customFormat="1" ht="15.75" x14ac:dyDescent="0.25">
      <c r="A99" s="11"/>
      <c r="B99" s="48"/>
      <c r="C99" s="48"/>
      <c r="D99" s="24"/>
      <c r="E99" s="10"/>
      <c r="F99" s="10"/>
      <c r="G99" s="10"/>
      <c r="H99" s="10"/>
      <c r="I99" s="10"/>
      <c r="J99" s="10"/>
      <c r="K99" s="10"/>
      <c r="L99" s="10"/>
    </row>
    <row r="100" spans="1:12" s="7" customFormat="1" ht="15.75" x14ac:dyDescent="0.25">
      <c r="A100" s="11"/>
      <c r="B100" s="48"/>
      <c r="C100" s="48"/>
      <c r="D100" s="24"/>
      <c r="E100" s="10"/>
      <c r="F100" s="10"/>
      <c r="G100" s="10"/>
      <c r="H100" s="10"/>
      <c r="I100" s="10"/>
      <c r="J100" s="10"/>
      <c r="K100" s="10"/>
      <c r="L100" s="10"/>
    </row>
    <row r="101" spans="1:12" s="7" customFormat="1" ht="15.75" x14ac:dyDescent="0.25">
      <c r="A101" s="11"/>
      <c r="B101" s="48"/>
      <c r="C101" s="48"/>
      <c r="D101" s="24"/>
      <c r="E101" s="10"/>
      <c r="F101" s="10"/>
      <c r="G101" s="10"/>
      <c r="H101" s="10"/>
      <c r="I101" s="10"/>
      <c r="J101" s="10"/>
      <c r="K101" s="10"/>
      <c r="L101" s="10"/>
    </row>
    <row r="102" spans="1:12" s="7" customFormat="1" ht="15.75" x14ac:dyDescent="0.25">
      <c r="A102" s="11"/>
      <c r="B102" s="48"/>
      <c r="C102" s="48"/>
      <c r="D102" s="24"/>
      <c r="E102" s="10"/>
      <c r="F102" s="10"/>
      <c r="G102" s="10"/>
      <c r="H102" s="10"/>
      <c r="I102" s="10"/>
      <c r="J102" s="10"/>
      <c r="K102" s="10"/>
      <c r="L102" s="10"/>
    </row>
    <row r="103" spans="1:12" s="7" customFormat="1" ht="15.75" x14ac:dyDescent="0.25">
      <c r="A103" s="11"/>
      <c r="B103" s="48"/>
      <c r="C103" s="48"/>
      <c r="D103" s="24"/>
      <c r="E103" s="10"/>
      <c r="F103" s="10"/>
      <c r="G103" s="10"/>
      <c r="H103" s="10"/>
      <c r="I103" s="10"/>
      <c r="J103" s="10"/>
      <c r="K103" s="10"/>
      <c r="L103" s="10"/>
    </row>
    <row r="104" spans="1:12" s="7" customFormat="1" ht="15.75" x14ac:dyDescent="0.25">
      <c r="A104" s="11"/>
      <c r="B104" s="48"/>
      <c r="C104" s="48"/>
      <c r="D104" s="24"/>
      <c r="E104" s="10"/>
      <c r="F104" s="10"/>
      <c r="G104" s="10"/>
      <c r="H104" s="10"/>
      <c r="I104" s="10"/>
      <c r="J104" s="10"/>
      <c r="K104" s="10"/>
      <c r="L104" s="10"/>
    </row>
    <row r="105" spans="1:12" s="7" customFormat="1" ht="15.75" x14ac:dyDescent="0.25">
      <c r="A105" s="11"/>
      <c r="B105" s="48"/>
      <c r="C105" s="48"/>
      <c r="D105" s="24"/>
      <c r="E105" s="10"/>
      <c r="F105" s="10"/>
      <c r="G105" s="10"/>
      <c r="H105" s="10"/>
      <c r="I105" s="10"/>
      <c r="J105" s="10"/>
      <c r="K105" s="10"/>
      <c r="L105" s="10"/>
    </row>
    <row r="106" spans="1:12" s="7" customFormat="1" ht="15.75" x14ac:dyDescent="0.25">
      <c r="A106" s="11"/>
      <c r="B106" s="48"/>
      <c r="C106" s="48"/>
      <c r="D106" s="24"/>
      <c r="E106" s="10"/>
      <c r="F106" s="10"/>
      <c r="G106" s="10"/>
      <c r="H106" s="10"/>
      <c r="I106" s="10"/>
      <c r="J106" s="10"/>
      <c r="K106" s="10"/>
      <c r="L106" s="10"/>
    </row>
    <row r="107" spans="1:12" s="7" customFormat="1" ht="15.75" x14ac:dyDescent="0.25">
      <c r="A107" s="11"/>
      <c r="B107" s="48"/>
      <c r="C107" s="48"/>
      <c r="D107" s="24"/>
      <c r="E107" s="10"/>
      <c r="F107" s="10"/>
      <c r="G107" s="10"/>
      <c r="H107" s="10"/>
      <c r="I107" s="10"/>
      <c r="J107" s="10"/>
      <c r="K107" s="10"/>
      <c r="L107" s="10"/>
    </row>
    <row r="108" spans="1:12" s="7" customFormat="1" ht="15.75" x14ac:dyDescent="0.25">
      <c r="A108" s="11"/>
      <c r="B108" s="48"/>
      <c r="C108" s="48"/>
      <c r="D108" s="24"/>
      <c r="E108" s="10"/>
      <c r="F108" s="10"/>
      <c r="G108" s="10"/>
      <c r="H108" s="10"/>
      <c r="I108" s="10"/>
      <c r="J108" s="10"/>
      <c r="K108" s="10"/>
      <c r="L108" s="10"/>
    </row>
    <row r="109" spans="1:12" s="7" customFormat="1" ht="15.75" x14ac:dyDescent="0.25">
      <c r="A109" s="11"/>
      <c r="B109" s="48"/>
      <c r="C109" s="48"/>
      <c r="D109" s="24"/>
      <c r="E109" s="10"/>
      <c r="F109" s="10"/>
      <c r="G109" s="10"/>
      <c r="H109" s="10"/>
      <c r="I109" s="10"/>
      <c r="J109" s="10"/>
      <c r="K109" s="10"/>
      <c r="L109" s="10"/>
    </row>
    <row r="110" spans="1:12" s="7" customFormat="1" ht="15.75" x14ac:dyDescent="0.25">
      <c r="A110" s="11"/>
      <c r="B110" s="48"/>
      <c r="C110" s="48"/>
      <c r="D110" s="24"/>
      <c r="E110" s="10"/>
      <c r="F110" s="10"/>
      <c r="G110" s="10"/>
      <c r="H110" s="10"/>
      <c r="I110" s="10"/>
      <c r="J110" s="10"/>
      <c r="K110" s="10"/>
      <c r="L110" s="10"/>
    </row>
    <row r="111" spans="1:12" s="7" customFormat="1" ht="15.75" x14ac:dyDescent="0.25">
      <c r="A111" s="11"/>
      <c r="B111" s="48"/>
      <c r="C111" s="48"/>
      <c r="D111" s="24"/>
      <c r="E111" s="10"/>
      <c r="F111" s="10"/>
      <c r="G111" s="10"/>
      <c r="H111" s="10"/>
      <c r="I111" s="10"/>
      <c r="J111" s="10"/>
      <c r="K111" s="10"/>
      <c r="L111" s="10"/>
    </row>
    <row r="112" spans="1:12" s="7" customFormat="1" ht="15.75" x14ac:dyDescent="0.25">
      <c r="A112" s="11"/>
      <c r="B112" s="48"/>
      <c r="C112" s="48"/>
      <c r="D112" s="24"/>
      <c r="E112" s="10"/>
      <c r="F112" s="10"/>
      <c r="G112" s="10"/>
      <c r="H112" s="10"/>
      <c r="I112" s="10"/>
      <c r="J112" s="10"/>
      <c r="K112" s="10"/>
      <c r="L112" s="10"/>
    </row>
    <row r="113" spans="1:12" s="7" customFormat="1" ht="15.75" x14ac:dyDescent="0.25">
      <c r="A113" s="11"/>
      <c r="B113" s="48"/>
      <c r="C113" s="48"/>
      <c r="D113" s="24"/>
      <c r="E113" s="10"/>
      <c r="F113" s="10"/>
      <c r="G113" s="10"/>
      <c r="H113" s="10"/>
      <c r="I113" s="10"/>
      <c r="J113" s="10"/>
      <c r="K113" s="10"/>
      <c r="L113" s="10"/>
    </row>
    <row r="114" spans="1:12" s="7" customFormat="1" ht="15.75" x14ac:dyDescent="0.25">
      <c r="A114" s="11"/>
      <c r="B114" s="48"/>
      <c r="C114" s="48"/>
      <c r="D114" s="24"/>
      <c r="E114" s="10"/>
      <c r="F114" s="10"/>
      <c r="G114" s="10"/>
      <c r="H114" s="10"/>
      <c r="I114" s="10"/>
      <c r="J114" s="10"/>
      <c r="K114" s="10"/>
      <c r="L114" s="10"/>
    </row>
    <row r="115" spans="1:12" s="7" customFormat="1" ht="15.75" x14ac:dyDescent="0.25">
      <c r="A115" s="11"/>
      <c r="B115" s="48"/>
      <c r="C115" s="48"/>
      <c r="D115" s="24"/>
      <c r="E115" s="10"/>
      <c r="F115" s="10"/>
      <c r="G115" s="10"/>
      <c r="H115" s="10"/>
      <c r="I115" s="10"/>
      <c r="J115" s="10"/>
      <c r="K115" s="10"/>
      <c r="L115" s="10"/>
    </row>
    <row r="116" spans="1:12" s="7" customFormat="1" ht="15.75" x14ac:dyDescent="0.25">
      <c r="A116" s="11"/>
      <c r="B116" s="48"/>
      <c r="C116" s="48"/>
      <c r="D116" s="24"/>
      <c r="E116" s="10"/>
      <c r="F116" s="10"/>
      <c r="G116" s="10"/>
      <c r="H116" s="10"/>
      <c r="I116" s="10"/>
      <c r="J116" s="10"/>
      <c r="K116" s="10"/>
      <c r="L116" s="10"/>
    </row>
    <row r="117" spans="1:12" s="7" customFormat="1" ht="15.75" x14ac:dyDescent="0.25">
      <c r="A117" s="11"/>
      <c r="B117" s="48"/>
      <c r="C117" s="48"/>
      <c r="D117" s="24"/>
      <c r="E117" s="10"/>
      <c r="F117" s="10"/>
      <c r="G117" s="10"/>
      <c r="H117" s="10"/>
      <c r="I117" s="10"/>
      <c r="J117" s="10"/>
      <c r="K117" s="10"/>
      <c r="L117" s="10"/>
    </row>
    <row r="118" spans="1:12" s="7" customFormat="1" ht="15.75" x14ac:dyDescent="0.25">
      <c r="A118" s="11"/>
      <c r="B118" s="48"/>
      <c r="C118" s="48"/>
      <c r="D118" s="24"/>
      <c r="E118" s="10"/>
      <c r="F118" s="10"/>
      <c r="G118" s="10"/>
      <c r="H118" s="10"/>
      <c r="I118" s="10"/>
      <c r="J118" s="10"/>
      <c r="K118" s="10"/>
      <c r="L118" s="10"/>
    </row>
    <row r="119" spans="1:12" s="7" customFormat="1" ht="15.75" x14ac:dyDescent="0.25">
      <c r="A119" s="11"/>
      <c r="B119" s="48"/>
      <c r="C119" s="48"/>
      <c r="D119" s="24"/>
      <c r="E119" s="10"/>
      <c r="F119" s="10"/>
      <c r="G119" s="10"/>
      <c r="H119" s="10"/>
      <c r="I119" s="10"/>
      <c r="J119" s="10"/>
      <c r="K119" s="10"/>
      <c r="L119" s="10"/>
    </row>
    <row r="120" spans="1:12" s="7" customFormat="1" ht="15.75" x14ac:dyDescent="0.25">
      <c r="A120" s="11"/>
      <c r="B120" s="48"/>
      <c r="C120" s="48"/>
      <c r="D120" s="24"/>
      <c r="E120" s="10"/>
      <c r="F120" s="10"/>
      <c r="G120" s="10"/>
      <c r="H120" s="10"/>
      <c r="I120" s="10"/>
      <c r="J120" s="10"/>
      <c r="K120" s="10"/>
      <c r="L120" s="10"/>
    </row>
    <row r="121" spans="1:12" s="7" customFormat="1" ht="15.75" x14ac:dyDescent="0.25">
      <c r="A121" s="11"/>
      <c r="B121" s="48"/>
      <c r="C121" s="48"/>
      <c r="D121" s="24"/>
      <c r="E121" s="10"/>
      <c r="F121" s="10"/>
      <c r="G121" s="10"/>
      <c r="H121" s="10"/>
      <c r="I121" s="10"/>
      <c r="J121" s="10"/>
      <c r="K121" s="10"/>
      <c r="L121" s="10"/>
    </row>
    <row r="122" spans="1:12" s="7" customFormat="1" ht="15.75" x14ac:dyDescent="0.25">
      <c r="A122" s="11"/>
      <c r="B122" s="48"/>
      <c r="C122" s="48"/>
      <c r="D122" s="24"/>
      <c r="E122" s="10"/>
      <c r="F122" s="10"/>
      <c r="G122" s="10"/>
      <c r="H122" s="10"/>
      <c r="I122" s="10"/>
      <c r="J122" s="10"/>
      <c r="K122" s="10"/>
      <c r="L122" s="10"/>
    </row>
    <row r="123" spans="1:12" s="7" customFormat="1" ht="15.75" x14ac:dyDescent="0.25">
      <c r="A123" s="11"/>
      <c r="B123" s="48"/>
      <c r="C123" s="48"/>
      <c r="D123" s="24"/>
      <c r="E123" s="10"/>
      <c r="F123" s="10"/>
      <c r="G123" s="10"/>
      <c r="H123" s="10"/>
      <c r="I123" s="10"/>
      <c r="J123" s="10"/>
      <c r="K123" s="10"/>
      <c r="L123" s="10"/>
    </row>
    <row r="124" spans="1:12" s="7" customFormat="1" ht="15.75" x14ac:dyDescent="0.25">
      <c r="A124" s="11"/>
      <c r="B124" s="48"/>
      <c r="C124" s="48"/>
      <c r="D124" s="24"/>
      <c r="E124" s="10"/>
      <c r="F124" s="10"/>
      <c r="G124" s="10"/>
      <c r="H124" s="10"/>
      <c r="I124" s="10"/>
      <c r="J124" s="10"/>
      <c r="K124" s="10"/>
      <c r="L124" s="10"/>
    </row>
    <row r="125" spans="1:12" s="7" customFormat="1" ht="15.75" x14ac:dyDescent="0.25">
      <c r="A125" s="11"/>
      <c r="B125" s="48"/>
      <c r="C125" s="48"/>
      <c r="D125" s="24"/>
      <c r="E125" s="10"/>
      <c r="F125" s="10"/>
      <c r="G125" s="10"/>
      <c r="H125" s="10"/>
      <c r="I125" s="10"/>
      <c r="J125" s="10"/>
      <c r="K125" s="10"/>
      <c r="L125" s="10"/>
    </row>
    <row r="126" spans="1:12" s="7" customFormat="1" ht="15.75" x14ac:dyDescent="0.25">
      <c r="A126" s="11"/>
      <c r="B126" s="48"/>
      <c r="C126" s="48"/>
      <c r="D126" s="24"/>
      <c r="E126" s="10"/>
      <c r="F126" s="10"/>
      <c r="G126" s="10"/>
      <c r="H126" s="10"/>
      <c r="I126" s="10"/>
      <c r="J126" s="10"/>
      <c r="K126" s="10"/>
      <c r="L126" s="10"/>
    </row>
    <row r="127" spans="1:12" s="7" customFormat="1" ht="15.75" x14ac:dyDescent="0.25">
      <c r="A127" s="11"/>
      <c r="B127" s="48"/>
      <c r="C127" s="48"/>
      <c r="D127" s="24"/>
      <c r="E127" s="10"/>
      <c r="F127" s="10"/>
      <c r="G127" s="10"/>
      <c r="H127" s="10"/>
      <c r="I127" s="10"/>
      <c r="J127" s="10"/>
      <c r="K127" s="10"/>
      <c r="L127" s="10"/>
    </row>
    <row r="128" spans="1:12" s="7" customFormat="1" ht="15.75" x14ac:dyDescent="0.25">
      <c r="A128" s="11"/>
      <c r="B128" s="48"/>
      <c r="C128" s="48"/>
      <c r="D128" s="24"/>
      <c r="E128" s="10"/>
      <c r="F128" s="10"/>
      <c r="G128" s="10"/>
      <c r="H128" s="10"/>
      <c r="I128" s="10"/>
      <c r="J128" s="10"/>
      <c r="K128" s="10"/>
      <c r="L128" s="10"/>
    </row>
    <row r="129" spans="1:12" s="7" customFormat="1" ht="15.75" x14ac:dyDescent="0.25">
      <c r="A129" s="11"/>
      <c r="B129" s="48"/>
      <c r="C129" s="48"/>
      <c r="D129" s="24"/>
      <c r="E129" s="10"/>
      <c r="F129" s="10"/>
      <c r="G129" s="10"/>
      <c r="H129" s="10"/>
      <c r="I129" s="10"/>
      <c r="J129" s="10"/>
      <c r="K129" s="10"/>
      <c r="L129" s="10"/>
    </row>
    <row r="130" spans="1:12" s="7" customFormat="1" ht="15.75" x14ac:dyDescent="0.25">
      <c r="A130" s="11"/>
      <c r="B130" s="48"/>
      <c r="C130" s="48"/>
      <c r="D130" s="24"/>
      <c r="E130" s="10"/>
      <c r="F130" s="10"/>
      <c r="G130" s="10"/>
      <c r="H130" s="10"/>
      <c r="I130" s="10"/>
      <c r="J130" s="10"/>
      <c r="K130" s="10"/>
      <c r="L130" s="10"/>
    </row>
    <row r="131" spans="1:12" s="7" customFormat="1" ht="15.75" x14ac:dyDescent="0.25">
      <c r="A131" s="11"/>
      <c r="B131" s="48"/>
      <c r="C131" s="48"/>
      <c r="D131" s="24"/>
      <c r="E131" s="10"/>
      <c r="F131" s="10"/>
      <c r="G131" s="10"/>
      <c r="H131" s="10"/>
      <c r="I131" s="10"/>
      <c r="J131" s="10"/>
      <c r="K131" s="10"/>
      <c r="L131" s="10"/>
    </row>
    <row r="132" spans="1:12" s="7" customFormat="1" ht="15.75" x14ac:dyDescent="0.25">
      <c r="A132" s="11"/>
      <c r="B132" s="48"/>
      <c r="C132" s="48"/>
      <c r="D132" s="24"/>
      <c r="E132" s="10"/>
      <c r="F132" s="10"/>
      <c r="G132" s="10"/>
      <c r="H132" s="10"/>
      <c r="I132" s="10"/>
      <c r="J132" s="10"/>
      <c r="K132" s="10"/>
      <c r="L132" s="10"/>
    </row>
    <row r="133" spans="1:12" s="7" customFormat="1" ht="15.75" x14ac:dyDescent="0.25">
      <c r="A133" s="11"/>
      <c r="B133" s="48"/>
      <c r="C133" s="48"/>
      <c r="D133" s="24"/>
      <c r="E133" s="10"/>
      <c r="F133" s="10"/>
      <c r="G133" s="10"/>
      <c r="H133" s="10"/>
      <c r="I133" s="10"/>
      <c r="J133" s="10"/>
      <c r="K133" s="10"/>
      <c r="L133" s="10"/>
    </row>
    <row r="134" spans="1:12" s="7" customFormat="1" ht="15.75" x14ac:dyDescent="0.25">
      <c r="A134" s="11"/>
      <c r="B134" s="48"/>
      <c r="C134" s="48"/>
      <c r="D134" s="24"/>
      <c r="E134" s="10"/>
      <c r="F134" s="10"/>
      <c r="G134" s="10"/>
      <c r="H134" s="10"/>
      <c r="I134" s="10"/>
      <c r="J134" s="10"/>
      <c r="K134" s="10"/>
      <c r="L134" s="10"/>
    </row>
    <row r="135" spans="1:12" s="7" customFormat="1" ht="15.75" x14ac:dyDescent="0.25">
      <c r="A135" s="11"/>
      <c r="B135" s="48"/>
      <c r="C135" s="48"/>
      <c r="D135" s="24"/>
      <c r="E135" s="10"/>
      <c r="F135" s="10"/>
      <c r="G135" s="10"/>
      <c r="H135" s="10"/>
      <c r="I135" s="10"/>
      <c r="J135" s="10"/>
      <c r="K135" s="10"/>
      <c r="L135" s="10"/>
    </row>
    <row r="136" spans="1:12" s="7" customFormat="1" ht="15.75" x14ac:dyDescent="0.25">
      <c r="A136" s="11"/>
      <c r="B136" s="48"/>
      <c r="C136" s="48"/>
      <c r="D136" s="24"/>
      <c r="E136" s="10"/>
      <c r="F136" s="10"/>
      <c r="G136" s="10"/>
      <c r="H136" s="10"/>
      <c r="I136" s="10"/>
      <c r="J136" s="10"/>
      <c r="K136" s="10"/>
      <c r="L136" s="10"/>
    </row>
    <row r="137" spans="1:12" s="7" customFormat="1" ht="15.75" x14ac:dyDescent="0.25">
      <c r="A137" s="11"/>
      <c r="B137" s="48"/>
      <c r="C137" s="48"/>
      <c r="D137" s="24"/>
      <c r="E137" s="10"/>
      <c r="F137" s="10"/>
      <c r="G137" s="10"/>
      <c r="H137" s="10"/>
      <c r="I137" s="10"/>
      <c r="J137" s="10"/>
      <c r="K137" s="10"/>
      <c r="L137" s="10"/>
    </row>
    <row r="138" spans="1:12" s="7" customFormat="1" ht="15.75" x14ac:dyDescent="0.25">
      <c r="A138" s="11"/>
      <c r="B138" s="48"/>
      <c r="C138" s="48"/>
      <c r="D138" s="24"/>
      <c r="E138" s="10"/>
      <c r="F138" s="10"/>
      <c r="G138" s="10"/>
      <c r="H138" s="10"/>
      <c r="I138" s="10"/>
      <c r="J138" s="10"/>
      <c r="K138" s="10"/>
      <c r="L138" s="10"/>
    </row>
    <row r="139" spans="1:12" s="7" customFormat="1" ht="15.75" x14ac:dyDescent="0.25">
      <c r="A139" s="11"/>
      <c r="B139" s="48"/>
      <c r="C139" s="48"/>
      <c r="D139" s="24"/>
      <c r="E139" s="10"/>
      <c r="F139" s="10"/>
      <c r="G139" s="10"/>
      <c r="H139" s="10"/>
      <c r="I139" s="10"/>
      <c r="J139" s="10"/>
      <c r="K139" s="10"/>
      <c r="L139" s="10"/>
    </row>
    <row r="140" spans="1:12" s="7" customFormat="1" ht="15.75" x14ac:dyDescent="0.25">
      <c r="A140" s="11"/>
      <c r="B140" s="48"/>
      <c r="C140" s="48"/>
      <c r="D140" s="24"/>
      <c r="E140" s="10"/>
      <c r="F140" s="10"/>
      <c r="G140" s="10"/>
      <c r="H140" s="10"/>
      <c r="I140" s="10"/>
      <c r="J140" s="10"/>
      <c r="K140" s="10"/>
      <c r="L140" s="10"/>
    </row>
    <row r="141" spans="1:12" s="7" customFormat="1" ht="15.75" x14ac:dyDescent="0.25">
      <c r="A141" s="11"/>
      <c r="B141" s="48"/>
      <c r="C141" s="48"/>
      <c r="D141" s="24"/>
      <c r="E141" s="10"/>
      <c r="F141" s="10"/>
      <c r="G141" s="10"/>
      <c r="H141" s="10"/>
      <c r="I141" s="10"/>
      <c r="J141" s="10"/>
      <c r="K141" s="10"/>
      <c r="L141" s="10"/>
    </row>
    <row r="142" spans="1:12" s="7" customFormat="1" ht="15.75" x14ac:dyDescent="0.25">
      <c r="A142" s="11"/>
      <c r="B142" s="48"/>
      <c r="C142" s="48"/>
      <c r="D142" s="24"/>
      <c r="E142" s="10"/>
      <c r="F142" s="10"/>
      <c r="G142" s="10"/>
      <c r="H142" s="10"/>
      <c r="I142" s="10"/>
      <c r="J142" s="10"/>
      <c r="K142" s="10"/>
      <c r="L142" s="10"/>
    </row>
    <row r="143" spans="1:12" s="7" customFormat="1" ht="15.75" x14ac:dyDescent="0.25">
      <c r="A143" s="11"/>
      <c r="B143" s="48"/>
      <c r="C143" s="48"/>
      <c r="D143" s="24"/>
      <c r="E143" s="10"/>
      <c r="F143" s="10"/>
      <c r="G143" s="10"/>
      <c r="H143" s="10"/>
      <c r="I143" s="10"/>
      <c r="J143" s="10"/>
      <c r="K143" s="10"/>
      <c r="L143" s="10"/>
    </row>
    <row r="144" spans="1:12" s="7" customFormat="1" ht="15.75" x14ac:dyDescent="0.25">
      <c r="A144" s="11"/>
      <c r="B144" s="48"/>
      <c r="C144" s="48"/>
      <c r="D144" s="24"/>
      <c r="E144" s="10"/>
      <c r="F144" s="10"/>
      <c r="G144" s="10"/>
      <c r="H144" s="10"/>
      <c r="I144" s="10"/>
      <c r="J144" s="10"/>
      <c r="K144" s="10"/>
      <c r="L144" s="10"/>
    </row>
    <row r="145" spans="1:12" s="7" customFormat="1" ht="15.75" x14ac:dyDescent="0.25">
      <c r="A145" s="11"/>
      <c r="B145" s="48"/>
      <c r="C145" s="48"/>
      <c r="D145" s="24"/>
      <c r="E145" s="10"/>
      <c r="F145" s="10"/>
      <c r="G145" s="10"/>
      <c r="H145" s="10"/>
      <c r="I145" s="10"/>
      <c r="J145" s="10"/>
      <c r="K145" s="10"/>
      <c r="L145" s="10"/>
    </row>
    <row r="146" spans="1:12" s="7" customFormat="1" ht="15.75" x14ac:dyDescent="0.25">
      <c r="A146" s="11"/>
      <c r="B146" s="48"/>
      <c r="C146" s="48"/>
      <c r="D146" s="24"/>
      <c r="E146" s="10"/>
      <c r="F146" s="10"/>
      <c r="G146" s="10"/>
      <c r="H146" s="10"/>
      <c r="I146" s="10"/>
      <c r="J146" s="10"/>
      <c r="K146" s="10"/>
      <c r="L146" s="10"/>
    </row>
    <row r="147" spans="1:12" s="7" customFormat="1" ht="15.75" x14ac:dyDescent="0.25">
      <c r="A147" s="11"/>
      <c r="B147" s="48"/>
      <c r="C147" s="48"/>
      <c r="D147" s="24"/>
      <c r="E147" s="10"/>
      <c r="F147" s="10"/>
      <c r="G147" s="10"/>
      <c r="H147" s="10"/>
      <c r="I147" s="10"/>
      <c r="J147" s="10"/>
      <c r="K147" s="10"/>
      <c r="L147" s="10"/>
    </row>
    <row r="148" spans="1:12" s="7" customFormat="1" ht="15.75" x14ac:dyDescent="0.25">
      <c r="A148" s="11"/>
      <c r="B148" s="48"/>
      <c r="C148" s="48"/>
      <c r="D148" s="24"/>
      <c r="E148" s="10"/>
      <c r="F148" s="10"/>
      <c r="G148" s="10"/>
      <c r="H148" s="10"/>
      <c r="I148" s="10"/>
      <c r="J148" s="10"/>
      <c r="K148" s="10"/>
      <c r="L148" s="10"/>
    </row>
    <row r="149" spans="1:12" s="7" customFormat="1" ht="15.75" x14ac:dyDescent="0.25">
      <c r="A149" s="11"/>
      <c r="B149" s="48"/>
      <c r="C149" s="48"/>
      <c r="D149" s="24"/>
      <c r="E149" s="10"/>
      <c r="F149" s="10"/>
      <c r="G149" s="10"/>
      <c r="H149" s="10"/>
      <c r="I149" s="10"/>
      <c r="J149" s="10"/>
      <c r="K149" s="10"/>
      <c r="L149" s="10"/>
    </row>
    <row r="150" spans="1:12" s="7" customFormat="1" ht="15.75" x14ac:dyDescent="0.25">
      <c r="A150" s="11"/>
      <c r="B150" s="48"/>
      <c r="C150" s="48"/>
      <c r="D150" s="24"/>
      <c r="E150" s="10"/>
      <c r="F150" s="10"/>
      <c r="G150" s="10"/>
      <c r="H150" s="10"/>
      <c r="I150" s="10"/>
      <c r="J150" s="10"/>
      <c r="K150" s="10"/>
      <c r="L150" s="10"/>
    </row>
    <row r="151" spans="1:12" s="7" customFormat="1" ht="15.75" x14ac:dyDescent="0.25">
      <c r="A151" s="11"/>
      <c r="B151" s="48"/>
      <c r="C151" s="48"/>
      <c r="D151" s="24"/>
      <c r="E151" s="10"/>
      <c r="F151" s="10"/>
      <c r="G151" s="10"/>
      <c r="H151" s="10"/>
      <c r="I151" s="10"/>
      <c r="J151" s="10"/>
      <c r="K151" s="10"/>
      <c r="L151" s="10"/>
    </row>
    <row r="152" spans="1:12" s="7" customFormat="1" ht="15.75" x14ac:dyDescent="0.25">
      <c r="A152" s="11"/>
      <c r="B152" s="48"/>
      <c r="C152" s="48"/>
      <c r="D152" s="24"/>
      <c r="E152" s="10"/>
      <c r="F152" s="10"/>
      <c r="G152" s="10"/>
      <c r="H152" s="10"/>
      <c r="I152" s="10"/>
      <c r="J152" s="10"/>
      <c r="K152" s="10"/>
      <c r="L152" s="10"/>
    </row>
    <row r="153" spans="1:12" s="7" customFormat="1" ht="15.75" x14ac:dyDescent="0.25">
      <c r="A153" s="11"/>
      <c r="B153" s="48"/>
      <c r="C153" s="48"/>
      <c r="D153" s="24"/>
      <c r="E153" s="10"/>
      <c r="F153" s="10"/>
      <c r="G153" s="10"/>
      <c r="H153" s="10"/>
      <c r="I153" s="10"/>
      <c r="J153" s="10"/>
      <c r="K153" s="10"/>
      <c r="L153" s="10"/>
    </row>
    <row r="154" spans="1:12" s="7" customFormat="1" ht="15.75" x14ac:dyDescent="0.25">
      <c r="A154" s="11"/>
      <c r="B154" s="48"/>
      <c r="C154" s="48"/>
      <c r="D154" s="24"/>
      <c r="E154" s="10"/>
      <c r="F154" s="10"/>
      <c r="G154" s="10"/>
      <c r="H154" s="10"/>
      <c r="I154" s="10"/>
      <c r="J154" s="10"/>
      <c r="K154" s="10"/>
      <c r="L154" s="10"/>
    </row>
    <row r="155" spans="1:12" s="7" customFormat="1" ht="15.75" x14ac:dyDescent="0.25">
      <c r="A155" s="11"/>
      <c r="B155" s="48"/>
      <c r="C155" s="48"/>
      <c r="D155" s="24"/>
      <c r="E155" s="10"/>
      <c r="F155" s="10"/>
      <c r="G155" s="10"/>
      <c r="H155" s="10"/>
      <c r="I155" s="10"/>
      <c r="J155" s="10"/>
      <c r="K155" s="10"/>
      <c r="L155" s="10"/>
    </row>
    <row r="156" spans="1:12" s="7" customFormat="1" ht="15.75" x14ac:dyDescent="0.25">
      <c r="A156" s="11"/>
      <c r="B156" s="48"/>
      <c r="C156" s="48"/>
      <c r="D156" s="24"/>
      <c r="E156" s="10"/>
      <c r="F156" s="10"/>
      <c r="G156" s="10"/>
      <c r="H156" s="10"/>
      <c r="I156" s="10"/>
      <c r="J156" s="10"/>
      <c r="K156" s="10"/>
      <c r="L156" s="10"/>
    </row>
    <row r="157" spans="1:12" s="7" customFormat="1" ht="15.75" x14ac:dyDescent="0.25">
      <c r="A157" s="11"/>
      <c r="B157" s="48"/>
      <c r="C157" s="48"/>
      <c r="D157" s="24"/>
      <c r="E157" s="10"/>
      <c r="F157" s="10"/>
      <c r="G157" s="10"/>
      <c r="H157" s="10"/>
      <c r="I157" s="10"/>
      <c r="J157" s="10"/>
      <c r="K157" s="10"/>
      <c r="L157" s="10"/>
    </row>
    <row r="158" spans="1:12" s="7" customFormat="1" ht="15.75" x14ac:dyDescent="0.25">
      <c r="A158" s="11"/>
      <c r="B158" s="48"/>
      <c r="C158" s="48"/>
      <c r="D158" s="24"/>
      <c r="E158" s="10"/>
      <c r="F158" s="10"/>
      <c r="G158" s="10"/>
      <c r="H158" s="10"/>
      <c r="I158" s="10"/>
      <c r="J158" s="10"/>
      <c r="K158" s="10"/>
      <c r="L158" s="10"/>
    </row>
    <row r="159" spans="1:12" s="7" customFormat="1" ht="15.75" x14ac:dyDescent="0.25">
      <c r="A159" s="11"/>
      <c r="B159" s="48"/>
      <c r="C159" s="48"/>
      <c r="D159" s="24"/>
      <c r="E159" s="10"/>
      <c r="F159" s="10"/>
      <c r="G159" s="10"/>
      <c r="H159" s="10"/>
      <c r="I159" s="10"/>
      <c r="J159" s="10"/>
      <c r="K159" s="10"/>
      <c r="L159" s="10"/>
    </row>
    <row r="160" spans="1:12" s="7" customFormat="1" ht="15.75" x14ac:dyDescent="0.25">
      <c r="A160" s="11"/>
      <c r="B160" s="48"/>
      <c r="C160" s="48"/>
      <c r="D160" s="24"/>
      <c r="E160" s="10"/>
      <c r="F160" s="10"/>
      <c r="G160" s="10"/>
      <c r="H160" s="10"/>
      <c r="I160" s="10"/>
      <c r="J160" s="10"/>
      <c r="K160" s="10"/>
      <c r="L160" s="10"/>
    </row>
    <row r="161" spans="1:12" s="7" customFormat="1" ht="15.75" x14ac:dyDescent="0.25">
      <c r="A161" s="11"/>
      <c r="B161" s="48"/>
      <c r="C161" s="48"/>
      <c r="D161" s="24"/>
      <c r="E161" s="10"/>
      <c r="F161" s="10"/>
      <c r="G161" s="10"/>
      <c r="H161" s="10"/>
      <c r="I161" s="10"/>
      <c r="J161" s="10"/>
      <c r="K161" s="10"/>
      <c r="L161" s="10"/>
    </row>
    <row r="162" spans="1:12" s="7" customFormat="1" ht="15.75" x14ac:dyDescent="0.25">
      <c r="A162" s="11"/>
      <c r="B162" s="48"/>
      <c r="C162" s="48"/>
      <c r="D162" s="24"/>
      <c r="E162" s="10"/>
      <c r="F162" s="10"/>
      <c r="G162" s="10"/>
      <c r="H162" s="10"/>
      <c r="I162" s="10"/>
      <c r="J162" s="10"/>
      <c r="K162" s="10"/>
      <c r="L162" s="10"/>
    </row>
    <row r="163" spans="1:12" s="7" customFormat="1" ht="15.75" x14ac:dyDescent="0.25">
      <c r="A163" s="11"/>
      <c r="B163" s="48"/>
      <c r="C163" s="48"/>
      <c r="D163" s="24"/>
      <c r="E163" s="10"/>
      <c r="F163" s="10"/>
      <c r="G163" s="10"/>
      <c r="H163" s="10"/>
      <c r="I163" s="10"/>
      <c r="J163" s="10"/>
      <c r="K163" s="10"/>
      <c r="L163" s="10"/>
    </row>
    <row r="164" spans="1:12" s="7" customFormat="1" ht="15.75" x14ac:dyDescent="0.25">
      <c r="A164" s="11"/>
      <c r="B164" s="48"/>
      <c r="C164" s="48"/>
      <c r="D164" s="24"/>
      <c r="E164" s="10"/>
      <c r="F164" s="10"/>
      <c r="G164" s="10"/>
      <c r="H164" s="10"/>
      <c r="I164" s="10"/>
      <c r="J164" s="10"/>
      <c r="K164" s="10"/>
      <c r="L164" s="10"/>
    </row>
    <row r="165" spans="1:12" s="7" customFormat="1" ht="15.75" x14ac:dyDescent="0.25">
      <c r="A165" s="11"/>
      <c r="B165" s="48"/>
      <c r="C165" s="48"/>
      <c r="D165" s="24"/>
      <c r="E165" s="10"/>
      <c r="F165" s="10"/>
      <c r="G165" s="10"/>
      <c r="H165" s="10"/>
      <c r="I165" s="10"/>
      <c r="J165" s="10"/>
      <c r="K165" s="10"/>
      <c r="L165" s="10"/>
    </row>
    <row r="166" spans="1:12" s="7" customFormat="1" ht="15.75" x14ac:dyDescent="0.25">
      <c r="A166" s="11"/>
      <c r="B166" s="48"/>
      <c r="C166" s="48"/>
      <c r="D166" s="24"/>
      <c r="E166" s="10"/>
      <c r="F166" s="10"/>
      <c r="G166" s="10"/>
      <c r="H166" s="10"/>
      <c r="I166" s="10"/>
      <c r="J166" s="10"/>
      <c r="K166" s="10"/>
      <c r="L166" s="10"/>
    </row>
    <row r="167" spans="1:12" s="7" customFormat="1" ht="15.75" x14ac:dyDescent="0.25">
      <c r="A167" s="11"/>
      <c r="B167" s="48"/>
      <c r="C167" s="48"/>
      <c r="D167" s="24"/>
      <c r="E167" s="10"/>
      <c r="F167" s="10"/>
      <c r="G167" s="10"/>
      <c r="H167" s="10"/>
      <c r="I167" s="10"/>
      <c r="J167" s="10"/>
      <c r="K167" s="10"/>
      <c r="L167" s="10"/>
    </row>
    <row r="168" spans="1:12" s="7" customFormat="1" ht="15.75" x14ac:dyDescent="0.25">
      <c r="A168" s="11"/>
      <c r="B168" s="48"/>
      <c r="C168" s="48"/>
      <c r="D168" s="24"/>
      <c r="E168" s="10"/>
      <c r="F168" s="10"/>
      <c r="G168" s="10"/>
      <c r="H168" s="10"/>
      <c r="I168" s="10"/>
      <c r="J168" s="10"/>
      <c r="K168" s="10"/>
      <c r="L168" s="10"/>
    </row>
    <row r="169" spans="1:12" s="7" customFormat="1" ht="15.75" x14ac:dyDescent="0.25">
      <c r="A169" s="11"/>
      <c r="B169" s="48"/>
      <c r="C169" s="48"/>
      <c r="D169" s="24"/>
      <c r="E169" s="10"/>
      <c r="F169" s="10"/>
      <c r="G169" s="10"/>
      <c r="H169" s="10"/>
      <c r="I169" s="10"/>
      <c r="J169" s="10"/>
      <c r="K169" s="10"/>
      <c r="L169" s="10"/>
    </row>
    <row r="170" spans="1:12" s="7" customFormat="1" ht="15.75" x14ac:dyDescent="0.25">
      <c r="A170" s="11"/>
      <c r="B170" s="48"/>
      <c r="C170" s="48"/>
      <c r="D170" s="24"/>
      <c r="E170" s="10"/>
      <c r="F170" s="10"/>
      <c r="G170" s="10"/>
      <c r="H170" s="10"/>
      <c r="I170" s="10"/>
      <c r="J170" s="10"/>
      <c r="K170" s="10"/>
      <c r="L170" s="10"/>
    </row>
    <row r="171" spans="1:12" s="7" customFormat="1" ht="15.75" x14ac:dyDescent="0.25">
      <c r="A171" s="11"/>
      <c r="B171" s="48"/>
      <c r="C171" s="48"/>
      <c r="D171" s="24"/>
      <c r="E171" s="10"/>
      <c r="F171" s="10"/>
      <c r="G171" s="10"/>
      <c r="H171" s="10"/>
      <c r="I171" s="10"/>
      <c r="J171" s="10"/>
      <c r="K171" s="10"/>
      <c r="L171" s="10"/>
    </row>
    <row r="172" spans="1:12" s="7" customFormat="1" ht="15.75" x14ac:dyDescent="0.25">
      <c r="A172" s="11"/>
      <c r="B172" s="48"/>
      <c r="C172" s="48"/>
      <c r="D172" s="24"/>
      <c r="E172" s="10"/>
      <c r="F172" s="10"/>
      <c r="G172" s="10"/>
      <c r="H172" s="10"/>
      <c r="I172" s="10"/>
      <c r="J172" s="10"/>
      <c r="K172" s="10"/>
      <c r="L172" s="10"/>
    </row>
    <row r="173" spans="1:12" s="7" customFormat="1" ht="15.75" x14ac:dyDescent="0.25">
      <c r="A173" s="11"/>
      <c r="B173" s="48"/>
      <c r="C173" s="48"/>
      <c r="D173" s="24"/>
      <c r="E173" s="10"/>
      <c r="F173" s="10"/>
      <c r="G173" s="10"/>
      <c r="H173" s="10"/>
      <c r="I173" s="10"/>
      <c r="J173" s="10"/>
      <c r="K173" s="10"/>
      <c r="L173" s="10"/>
    </row>
    <row r="174" spans="1:12" s="7" customFormat="1" ht="15.75" x14ac:dyDescent="0.25">
      <c r="A174" s="11"/>
      <c r="B174" s="48"/>
      <c r="C174" s="48"/>
      <c r="D174" s="24"/>
      <c r="E174" s="10"/>
      <c r="F174" s="10"/>
      <c r="G174" s="10"/>
      <c r="H174" s="10"/>
      <c r="I174" s="10"/>
      <c r="J174" s="10"/>
      <c r="K174" s="10"/>
      <c r="L174" s="10"/>
    </row>
    <row r="175" spans="1:12" s="7" customFormat="1" ht="15.75" x14ac:dyDescent="0.25">
      <c r="A175" s="11"/>
      <c r="B175" s="48"/>
      <c r="C175" s="48"/>
      <c r="D175" s="24"/>
      <c r="E175" s="10"/>
      <c r="F175" s="10"/>
      <c r="G175" s="10"/>
      <c r="H175" s="10"/>
      <c r="I175" s="10"/>
      <c r="J175" s="10"/>
      <c r="K175" s="10"/>
      <c r="L175" s="10"/>
    </row>
    <row r="176" spans="1:12" s="7" customFormat="1" ht="15.75" x14ac:dyDescent="0.25">
      <c r="A176" s="11"/>
      <c r="B176" s="48"/>
      <c r="C176" s="48"/>
      <c r="D176" s="24"/>
      <c r="E176" s="10"/>
      <c r="F176" s="10"/>
      <c r="G176" s="10"/>
      <c r="H176" s="10"/>
      <c r="I176" s="10"/>
      <c r="J176" s="10"/>
      <c r="K176" s="10"/>
      <c r="L176" s="10"/>
    </row>
    <row r="177" spans="1:12" s="7" customFormat="1" ht="15.75" x14ac:dyDescent="0.25">
      <c r="A177" s="11"/>
      <c r="B177" s="48"/>
      <c r="C177" s="48"/>
      <c r="D177" s="24"/>
      <c r="E177" s="10"/>
      <c r="F177" s="10"/>
      <c r="G177" s="10"/>
      <c r="H177" s="10"/>
      <c r="I177" s="10"/>
      <c r="J177" s="10"/>
      <c r="K177" s="10"/>
      <c r="L177" s="10"/>
    </row>
    <row r="178" spans="1:12" s="7" customFormat="1" ht="15.75" x14ac:dyDescent="0.25">
      <c r="A178" s="11"/>
      <c r="B178" s="48"/>
      <c r="C178" s="48"/>
      <c r="D178" s="24"/>
      <c r="E178" s="10"/>
      <c r="F178" s="10"/>
      <c r="G178" s="10"/>
      <c r="H178" s="10"/>
      <c r="I178" s="10"/>
      <c r="J178" s="10"/>
      <c r="K178" s="10"/>
      <c r="L178" s="10"/>
    </row>
    <row r="179" spans="1:12" s="7" customFormat="1" ht="15.75" x14ac:dyDescent="0.25">
      <c r="A179" s="11"/>
      <c r="B179" s="48"/>
      <c r="C179" s="48"/>
      <c r="D179" s="24"/>
      <c r="E179" s="10"/>
      <c r="F179" s="10"/>
      <c r="G179" s="10"/>
      <c r="H179" s="10"/>
      <c r="I179" s="10"/>
      <c r="J179" s="10"/>
      <c r="K179" s="10"/>
      <c r="L179" s="10"/>
    </row>
    <row r="180" spans="1:12" s="7" customFormat="1" ht="15.75" x14ac:dyDescent="0.25">
      <c r="A180" s="11"/>
      <c r="B180" s="48"/>
      <c r="C180" s="48"/>
      <c r="D180" s="24"/>
      <c r="E180" s="10"/>
      <c r="F180" s="10"/>
      <c r="G180" s="10"/>
      <c r="H180" s="10"/>
      <c r="I180" s="10"/>
      <c r="J180" s="10"/>
      <c r="K180" s="10"/>
      <c r="L180" s="10"/>
    </row>
    <row r="181" spans="1:12" s="7" customFormat="1" ht="15.75" x14ac:dyDescent="0.25">
      <c r="A181" s="11"/>
      <c r="B181" s="48"/>
      <c r="C181" s="48"/>
      <c r="D181" s="24"/>
      <c r="E181" s="10"/>
      <c r="F181" s="10"/>
      <c r="G181" s="10"/>
      <c r="H181" s="10"/>
      <c r="I181" s="10"/>
      <c r="J181" s="10"/>
      <c r="K181" s="10"/>
      <c r="L181" s="10"/>
    </row>
    <row r="182" spans="1:12" s="7" customFormat="1" ht="15.75" x14ac:dyDescent="0.25">
      <c r="A182" s="11"/>
      <c r="B182" s="48"/>
      <c r="C182" s="48"/>
      <c r="D182" s="24"/>
      <c r="E182" s="10"/>
      <c r="F182" s="10"/>
      <c r="G182" s="10"/>
      <c r="H182" s="10"/>
      <c r="I182" s="10"/>
      <c r="J182" s="10"/>
      <c r="K182" s="10"/>
      <c r="L182" s="10"/>
    </row>
    <row r="183" spans="1:12" s="7" customFormat="1" ht="15.75" x14ac:dyDescent="0.25">
      <c r="A183" s="11"/>
      <c r="B183" s="48"/>
      <c r="C183" s="48"/>
      <c r="D183" s="24"/>
      <c r="E183" s="10"/>
      <c r="F183" s="10"/>
      <c r="G183" s="10"/>
      <c r="H183" s="10"/>
      <c r="I183" s="10"/>
      <c r="J183" s="10"/>
      <c r="K183" s="10"/>
      <c r="L183" s="10"/>
    </row>
    <row r="184" spans="1:12" s="7" customFormat="1" ht="15.75" x14ac:dyDescent="0.25">
      <c r="A184" s="11"/>
      <c r="B184" s="48"/>
      <c r="C184" s="48"/>
      <c r="D184" s="24"/>
      <c r="E184" s="10"/>
      <c r="F184" s="10"/>
      <c r="G184" s="10"/>
      <c r="H184" s="10"/>
      <c r="I184" s="10"/>
      <c r="J184" s="10"/>
      <c r="K184" s="10"/>
      <c r="L184" s="10"/>
    </row>
    <row r="185" spans="1:12" s="7" customFormat="1" ht="15.75" x14ac:dyDescent="0.25">
      <c r="A185" s="11"/>
      <c r="B185" s="48"/>
      <c r="C185" s="48"/>
      <c r="D185" s="24"/>
      <c r="E185" s="10"/>
      <c r="F185" s="10"/>
      <c r="G185" s="10"/>
      <c r="H185" s="10"/>
      <c r="I185" s="10"/>
      <c r="J185" s="10"/>
      <c r="K185" s="10"/>
      <c r="L185" s="10"/>
    </row>
    <row r="186" spans="1:12" s="7" customFormat="1" ht="15.75" x14ac:dyDescent="0.25">
      <c r="A186" s="11"/>
      <c r="B186" s="48"/>
      <c r="C186" s="48"/>
      <c r="D186" s="24"/>
      <c r="E186" s="10"/>
      <c r="F186" s="10"/>
      <c r="G186" s="10"/>
      <c r="H186" s="10"/>
      <c r="I186" s="10"/>
      <c r="J186" s="10"/>
      <c r="K186" s="10"/>
      <c r="L186" s="10"/>
    </row>
    <row r="187" spans="1:12" s="7" customFormat="1" ht="15.75" x14ac:dyDescent="0.25">
      <c r="A187" s="11"/>
      <c r="B187" s="48"/>
      <c r="C187" s="48"/>
      <c r="D187" s="24"/>
      <c r="E187" s="10"/>
      <c r="F187" s="10"/>
      <c r="G187" s="10"/>
      <c r="H187" s="10"/>
      <c r="I187" s="10"/>
      <c r="J187" s="10"/>
      <c r="K187" s="10"/>
      <c r="L187" s="10"/>
    </row>
    <row r="188" spans="1:12" s="7" customFormat="1" ht="15.75" x14ac:dyDescent="0.25">
      <c r="A188" s="11"/>
      <c r="B188" s="48"/>
      <c r="C188" s="48"/>
      <c r="D188" s="24"/>
      <c r="E188" s="10"/>
      <c r="F188" s="10"/>
      <c r="G188" s="10"/>
      <c r="H188" s="10"/>
      <c r="I188" s="10"/>
      <c r="J188" s="10"/>
      <c r="K188" s="10"/>
      <c r="L188" s="10"/>
    </row>
    <row r="189" spans="1:12" s="7" customFormat="1" ht="15.75" x14ac:dyDescent="0.25">
      <c r="A189" s="11"/>
      <c r="B189" s="48"/>
      <c r="C189" s="48"/>
      <c r="D189" s="24"/>
      <c r="E189" s="10"/>
      <c r="F189" s="10"/>
      <c r="G189" s="10"/>
      <c r="H189" s="10"/>
      <c r="I189" s="10"/>
      <c r="J189" s="10"/>
      <c r="K189" s="10"/>
      <c r="L189" s="10"/>
    </row>
    <row r="190" spans="1:12" s="7" customFormat="1" ht="15.75" x14ac:dyDescent="0.25">
      <c r="A190" s="11"/>
      <c r="B190" s="48"/>
      <c r="C190" s="48"/>
      <c r="D190" s="24"/>
      <c r="E190" s="10"/>
      <c r="F190" s="10"/>
      <c r="G190" s="10"/>
      <c r="H190" s="10"/>
      <c r="I190" s="10"/>
      <c r="J190" s="10"/>
      <c r="K190" s="10"/>
      <c r="L190" s="10"/>
    </row>
    <row r="191" spans="1:12" s="7" customFormat="1" ht="15.75" x14ac:dyDescent="0.25">
      <c r="A191" s="11"/>
      <c r="B191" s="48"/>
      <c r="C191" s="48"/>
      <c r="D191" s="24"/>
      <c r="E191" s="10"/>
      <c r="F191" s="10"/>
      <c r="G191" s="10"/>
      <c r="H191" s="10"/>
      <c r="I191" s="10"/>
      <c r="J191" s="10"/>
      <c r="K191" s="10"/>
      <c r="L191" s="10"/>
    </row>
    <row r="192" spans="1:12" s="7" customFormat="1" ht="15.75" x14ac:dyDescent="0.25">
      <c r="A192" s="11"/>
      <c r="B192" s="48"/>
      <c r="C192" s="48"/>
      <c r="D192" s="24"/>
      <c r="E192" s="10"/>
      <c r="F192" s="10"/>
      <c r="G192" s="10"/>
      <c r="H192" s="10"/>
      <c r="I192" s="10"/>
      <c r="J192" s="10"/>
      <c r="K192" s="10"/>
      <c r="L192" s="10"/>
    </row>
    <row r="193" spans="1:12" s="7" customFormat="1" ht="15.75" x14ac:dyDescent="0.25">
      <c r="A193" s="11"/>
      <c r="B193" s="48"/>
      <c r="C193" s="48"/>
      <c r="D193" s="24"/>
      <c r="E193" s="10"/>
      <c r="F193" s="10"/>
      <c r="G193" s="10"/>
      <c r="H193" s="10"/>
      <c r="I193" s="10"/>
      <c r="J193" s="10"/>
      <c r="K193" s="10"/>
      <c r="L193" s="10"/>
    </row>
    <row r="194" spans="1:12" s="7" customFormat="1" ht="15.75" x14ac:dyDescent="0.25">
      <c r="A194" s="11"/>
      <c r="B194" s="48"/>
      <c r="C194" s="48"/>
      <c r="D194" s="24"/>
      <c r="E194" s="10"/>
      <c r="F194" s="10"/>
      <c r="G194" s="10"/>
      <c r="H194" s="10"/>
      <c r="I194" s="10"/>
      <c r="J194" s="10"/>
      <c r="K194" s="10"/>
      <c r="L194" s="10"/>
    </row>
    <row r="195" spans="1:12" s="7" customFormat="1" ht="15.75" x14ac:dyDescent="0.25">
      <c r="A195" s="11"/>
      <c r="B195" s="48"/>
      <c r="C195" s="48"/>
      <c r="D195" s="24"/>
      <c r="E195" s="10"/>
      <c r="F195" s="10"/>
      <c r="G195" s="10"/>
      <c r="H195" s="10"/>
      <c r="I195" s="10"/>
      <c r="J195" s="10"/>
      <c r="K195" s="10"/>
      <c r="L195" s="10"/>
    </row>
    <row r="196" spans="1:12" s="7" customFormat="1" ht="15.75" x14ac:dyDescent="0.25">
      <c r="A196" s="11"/>
      <c r="B196" s="48"/>
      <c r="C196" s="48"/>
      <c r="D196" s="24"/>
      <c r="E196" s="10"/>
      <c r="F196" s="10"/>
      <c r="G196" s="10"/>
      <c r="H196" s="10"/>
      <c r="I196" s="10"/>
      <c r="J196" s="10"/>
      <c r="K196" s="10"/>
      <c r="L196" s="10"/>
    </row>
    <row r="197" spans="1:12" s="7" customFormat="1" ht="15.75" x14ac:dyDescent="0.25">
      <c r="A197" s="11"/>
      <c r="B197" s="48"/>
      <c r="C197" s="48"/>
      <c r="D197" s="24"/>
      <c r="E197" s="10"/>
      <c r="F197" s="10"/>
      <c r="G197" s="10"/>
      <c r="H197" s="10"/>
      <c r="I197" s="10"/>
      <c r="J197" s="10"/>
      <c r="K197" s="10"/>
      <c r="L197" s="10"/>
    </row>
    <row r="198" spans="1:12" s="7" customFormat="1" ht="15.75" x14ac:dyDescent="0.25">
      <c r="A198" s="11"/>
      <c r="B198" s="48"/>
      <c r="C198" s="48"/>
      <c r="D198" s="24"/>
      <c r="E198" s="10"/>
      <c r="F198" s="10"/>
      <c r="G198" s="10"/>
      <c r="H198" s="10"/>
      <c r="I198" s="10"/>
      <c r="J198" s="10"/>
      <c r="K198" s="10"/>
      <c r="L198" s="10"/>
    </row>
    <row r="199" spans="1:12" s="7" customFormat="1" ht="15.75" x14ac:dyDescent="0.25">
      <c r="A199" s="11"/>
      <c r="B199" s="48"/>
      <c r="C199" s="48"/>
      <c r="D199" s="24"/>
      <c r="E199" s="10"/>
      <c r="F199" s="10"/>
      <c r="G199" s="10"/>
      <c r="H199" s="10"/>
      <c r="I199" s="10"/>
      <c r="J199" s="10"/>
      <c r="K199" s="10"/>
      <c r="L199" s="10"/>
    </row>
    <row r="200" spans="1:12" s="7" customFormat="1" ht="15.75" x14ac:dyDescent="0.25">
      <c r="A200" s="11"/>
      <c r="B200" s="48"/>
      <c r="C200" s="48"/>
      <c r="D200" s="24"/>
      <c r="E200" s="10"/>
      <c r="F200" s="10"/>
      <c r="G200" s="10"/>
      <c r="H200" s="10"/>
      <c r="I200" s="10"/>
      <c r="J200" s="10"/>
      <c r="K200" s="10"/>
      <c r="L200" s="10"/>
    </row>
    <row r="201" spans="1:12" s="7" customFormat="1" ht="15.75" x14ac:dyDescent="0.25">
      <c r="A201" s="11"/>
      <c r="B201" s="48"/>
      <c r="C201" s="48"/>
      <c r="D201" s="24"/>
      <c r="E201" s="10"/>
      <c r="F201" s="10"/>
      <c r="G201" s="10"/>
      <c r="H201" s="10"/>
      <c r="I201" s="10"/>
      <c r="J201" s="10"/>
      <c r="K201" s="10"/>
      <c r="L201" s="10"/>
    </row>
    <row r="202" spans="1:12" s="7" customFormat="1" ht="15.75" x14ac:dyDescent="0.25">
      <c r="A202" s="11"/>
      <c r="B202" s="48"/>
      <c r="C202" s="48"/>
      <c r="D202" s="24"/>
      <c r="E202" s="10"/>
      <c r="F202" s="10"/>
      <c r="G202" s="10"/>
      <c r="H202" s="10"/>
      <c r="I202" s="10"/>
      <c r="J202" s="10"/>
      <c r="K202" s="10"/>
      <c r="L202" s="10"/>
    </row>
    <row r="203" spans="1:12" s="7" customFormat="1" ht="15.75" x14ac:dyDescent="0.25">
      <c r="A203" s="11"/>
      <c r="B203" s="48"/>
      <c r="C203" s="48"/>
      <c r="D203" s="24"/>
      <c r="E203" s="10"/>
      <c r="F203" s="10"/>
      <c r="G203" s="10"/>
      <c r="H203" s="10"/>
      <c r="I203" s="10"/>
      <c r="J203" s="10"/>
      <c r="K203" s="10"/>
      <c r="L203" s="10"/>
    </row>
    <row r="204" spans="1:12" s="7" customFormat="1" ht="15.75" x14ac:dyDescent="0.25">
      <c r="A204" s="11"/>
      <c r="B204" s="48"/>
      <c r="C204" s="48"/>
      <c r="D204" s="24"/>
      <c r="E204" s="10"/>
      <c r="F204" s="10"/>
      <c r="G204" s="10"/>
      <c r="H204" s="10"/>
      <c r="I204" s="10"/>
      <c r="J204" s="10"/>
      <c r="K204" s="10"/>
      <c r="L204" s="10"/>
    </row>
    <row r="205" spans="1:12" s="7" customFormat="1" ht="15.75" x14ac:dyDescent="0.25">
      <c r="A205" s="11"/>
      <c r="B205" s="48"/>
      <c r="C205" s="48"/>
      <c r="D205" s="24"/>
      <c r="E205" s="10"/>
      <c r="F205" s="10"/>
      <c r="G205" s="10"/>
      <c r="H205" s="10"/>
      <c r="I205" s="10"/>
      <c r="J205" s="10"/>
      <c r="K205" s="10"/>
      <c r="L205" s="10"/>
    </row>
    <row r="206" spans="1:12" s="7" customFormat="1" ht="15.75" x14ac:dyDescent="0.25">
      <c r="A206" s="11"/>
      <c r="B206" s="48"/>
      <c r="C206" s="48"/>
      <c r="D206" s="24"/>
      <c r="E206" s="10"/>
      <c r="F206" s="10"/>
      <c r="G206" s="10"/>
      <c r="H206" s="10"/>
      <c r="I206" s="10"/>
      <c r="J206" s="10"/>
      <c r="K206" s="10"/>
      <c r="L206" s="10"/>
    </row>
    <row r="207" spans="1:12" s="7" customFormat="1" ht="15.75" x14ac:dyDescent="0.25">
      <c r="A207" s="11"/>
      <c r="B207" s="48"/>
      <c r="C207" s="48"/>
      <c r="D207" s="24"/>
      <c r="E207" s="10"/>
      <c r="F207" s="10"/>
      <c r="G207" s="10"/>
      <c r="H207" s="10"/>
      <c r="I207" s="10"/>
      <c r="J207" s="10"/>
      <c r="K207" s="10"/>
      <c r="L207" s="10"/>
    </row>
    <row r="208" spans="1:12" s="7" customFormat="1" ht="15.75" x14ac:dyDescent="0.25">
      <c r="A208" s="11"/>
      <c r="B208" s="48"/>
      <c r="C208" s="48"/>
      <c r="D208" s="24"/>
      <c r="E208" s="10"/>
      <c r="F208" s="10"/>
      <c r="G208" s="10"/>
      <c r="H208" s="10"/>
      <c r="I208" s="10"/>
      <c r="J208" s="10"/>
      <c r="K208" s="10"/>
      <c r="L208" s="10"/>
    </row>
    <row r="209" spans="1:12" s="7" customFormat="1" ht="15.75" x14ac:dyDescent="0.25">
      <c r="A209" s="11"/>
      <c r="B209" s="48"/>
      <c r="C209" s="48"/>
      <c r="D209" s="24"/>
      <c r="E209" s="10"/>
      <c r="F209" s="10"/>
      <c r="G209" s="10"/>
      <c r="H209" s="10"/>
      <c r="I209" s="10"/>
      <c r="J209" s="10"/>
      <c r="K209" s="10"/>
      <c r="L209" s="10"/>
    </row>
    <row r="210" spans="1:12" s="7" customFormat="1" ht="15.75" x14ac:dyDescent="0.25">
      <c r="A210" s="11"/>
      <c r="B210" s="48"/>
      <c r="C210" s="48"/>
      <c r="D210" s="24"/>
      <c r="E210" s="10"/>
      <c r="F210" s="10"/>
      <c r="G210" s="10"/>
      <c r="H210" s="10"/>
      <c r="I210" s="10"/>
      <c r="J210" s="10"/>
      <c r="K210" s="10"/>
      <c r="L210" s="10"/>
    </row>
    <row r="211" spans="1:12" s="7" customFormat="1" ht="15.75" x14ac:dyDescent="0.25">
      <c r="A211" s="11"/>
      <c r="B211" s="48"/>
      <c r="C211" s="48"/>
      <c r="D211" s="24"/>
      <c r="E211" s="10"/>
      <c r="F211" s="10"/>
      <c r="G211" s="10"/>
      <c r="H211" s="10"/>
      <c r="I211" s="10"/>
      <c r="J211" s="10"/>
      <c r="K211" s="10"/>
      <c r="L211" s="10"/>
    </row>
    <row r="212" spans="1:12" s="7" customFormat="1" ht="15.75" x14ac:dyDescent="0.25">
      <c r="A212" s="11"/>
      <c r="B212" s="48"/>
      <c r="C212" s="48"/>
      <c r="D212" s="24"/>
      <c r="E212" s="10"/>
      <c r="F212" s="10"/>
      <c r="G212" s="10"/>
      <c r="H212" s="10"/>
      <c r="I212" s="10"/>
      <c r="J212" s="10"/>
      <c r="K212" s="10"/>
      <c r="L212" s="10"/>
    </row>
    <row r="213" spans="1:12" s="7" customFormat="1" ht="15.75" x14ac:dyDescent="0.25">
      <c r="A213" s="11"/>
      <c r="B213" s="48"/>
      <c r="C213" s="48"/>
      <c r="D213" s="24"/>
      <c r="E213" s="10"/>
      <c r="F213" s="10"/>
      <c r="G213" s="10"/>
      <c r="H213" s="10"/>
      <c r="I213" s="10"/>
      <c r="J213" s="10"/>
      <c r="K213" s="10"/>
      <c r="L213" s="10"/>
    </row>
    <row r="214" spans="1:12" s="7" customFormat="1" ht="15.75" x14ac:dyDescent="0.25">
      <c r="A214" s="11"/>
      <c r="B214" s="48"/>
      <c r="C214" s="48"/>
      <c r="D214" s="24"/>
      <c r="E214" s="10"/>
      <c r="F214" s="10"/>
      <c r="G214" s="10"/>
      <c r="H214" s="10"/>
      <c r="I214" s="10"/>
      <c r="J214" s="10"/>
      <c r="K214" s="10"/>
      <c r="L214" s="10"/>
    </row>
    <row r="215" spans="1:12" s="7" customFormat="1" ht="15.75" x14ac:dyDescent="0.25">
      <c r="A215" s="11"/>
      <c r="B215" s="48"/>
      <c r="C215" s="48"/>
      <c r="D215" s="24"/>
      <c r="E215" s="10"/>
      <c r="F215" s="10"/>
      <c r="G215" s="10"/>
      <c r="H215" s="10"/>
      <c r="I215" s="10"/>
      <c r="J215" s="10"/>
      <c r="K215" s="10"/>
      <c r="L215" s="10"/>
    </row>
    <row r="216" spans="1:12" s="7" customFormat="1" ht="15.75" x14ac:dyDescent="0.25">
      <c r="A216" s="11"/>
      <c r="B216" s="48"/>
      <c r="C216" s="48"/>
      <c r="D216" s="24"/>
      <c r="E216" s="10"/>
      <c r="F216" s="10"/>
      <c r="G216" s="10"/>
      <c r="H216" s="10"/>
      <c r="I216" s="10"/>
      <c r="J216" s="10"/>
      <c r="K216" s="10"/>
      <c r="L216" s="10"/>
    </row>
    <row r="217" spans="1:12" s="7" customFormat="1" ht="15.75" x14ac:dyDescent="0.25">
      <c r="A217" s="11"/>
      <c r="B217" s="48"/>
      <c r="C217" s="48"/>
      <c r="D217" s="24"/>
      <c r="E217" s="10"/>
      <c r="F217" s="10"/>
      <c r="G217" s="10"/>
      <c r="H217" s="10"/>
      <c r="I217" s="10"/>
      <c r="J217" s="10"/>
      <c r="K217" s="10"/>
      <c r="L217" s="10"/>
    </row>
    <row r="218" spans="1:12" s="7" customFormat="1" ht="15.75" x14ac:dyDescent="0.25">
      <c r="A218" s="11"/>
      <c r="B218" s="48"/>
      <c r="C218" s="48"/>
      <c r="D218" s="24"/>
      <c r="E218" s="10"/>
      <c r="F218" s="10"/>
      <c r="G218" s="10"/>
      <c r="H218" s="10"/>
      <c r="I218" s="10"/>
      <c r="J218" s="10"/>
      <c r="K218" s="10"/>
      <c r="L218" s="10"/>
    </row>
    <row r="219" spans="1:12" s="7" customFormat="1" ht="15.75" x14ac:dyDescent="0.25">
      <c r="A219" s="11"/>
      <c r="B219" s="48"/>
      <c r="C219" s="48"/>
      <c r="D219" s="24"/>
      <c r="E219" s="10"/>
      <c r="F219" s="10"/>
      <c r="G219" s="10"/>
      <c r="H219" s="10"/>
      <c r="I219" s="10"/>
      <c r="J219" s="10"/>
      <c r="K219" s="10"/>
      <c r="L219" s="10"/>
    </row>
    <row r="220" spans="1:12" s="7" customFormat="1" ht="15.75" x14ac:dyDescent="0.25">
      <c r="A220" s="11"/>
      <c r="B220" s="48"/>
      <c r="C220" s="48"/>
      <c r="D220" s="24"/>
      <c r="E220" s="10"/>
      <c r="F220" s="10"/>
      <c r="G220" s="10"/>
      <c r="H220" s="10"/>
      <c r="I220" s="10"/>
      <c r="J220" s="10"/>
      <c r="K220" s="10"/>
      <c r="L220" s="10"/>
    </row>
    <row r="221" spans="1:12" s="7" customFormat="1" ht="15.75" x14ac:dyDescent="0.25">
      <c r="A221" s="11"/>
      <c r="B221" s="48"/>
      <c r="C221" s="48"/>
      <c r="D221" s="24"/>
      <c r="E221" s="10"/>
      <c r="F221" s="10"/>
      <c r="G221" s="10"/>
      <c r="H221" s="10"/>
      <c r="I221" s="10"/>
      <c r="J221" s="10"/>
      <c r="K221" s="10"/>
      <c r="L221" s="10"/>
    </row>
    <row r="222" spans="1:12" s="7" customFormat="1" ht="15.75" x14ac:dyDescent="0.25">
      <c r="A222" s="11"/>
      <c r="B222" s="48"/>
      <c r="C222" s="48"/>
      <c r="D222" s="24"/>
      <c r="E222" s="10"/>
      <c r="F222" s="10"/>
      <c r="G222" s="10"/>
      <c r="H222" s="10"/>
      <c r="I222" s="10"/>
      <c r="J222" s="10"/>
      <c r="K222" s="10"/>
      <c r="L222" s="10"/>
    </row>
    <row r="223" spans="1:12" s="7" customFormat="1" ht="15.75" x14ac:dyDescent="0.25">
      <c r="A223" s="11"/>
      <c r="B223" s="48"/>
      <c r="C223" s="48"/>
      <c r="D223" s="24"/>
      <c r="E223" s="10"/>
      <c r="F223" s="10"/>
      <c r="G223" s="10"/>
      <c r="H223" s="10"/>
      <c r="I223" s="10"/>
      <c r="J223" s="10"/>
      <c r="K223" s="10"/>
      <c r="L223" s="10"/>
    </row>
    <row r="224" spans="1:12" s="7" customFormat="1" ht="15.75" x14ac:dyDescent="0.25">
      <c r="A224" s="11"/>
      <c r="B224" s="48"/>
      <c r="C224" s="48"/>
      <c r="D224" s="24"/>
      <c r="E224" s="10"/>
      <c r="F224" s="10"/>
      <c r="G224" s="10"/>
      <c r="H224" s="10"/>
      <c r="I224" s="10"/>
      <c r="J224" s="10"/>
      <c r="K224" s="10"/>
      <c r="L224" s="10"/>
    </row>
    <row r="225" spans="1:12" s="7" customFormat="1" ht="15.75" x14ac:dyDescent="0.25">
      <c r="A225" s="11"/>
      <c r="B225" s="48"/>
      <c r="C225" s="48"/>
      <c r="D225" s="24"/>
      <c r="E225" s="10"/>
      <c r="F225" s="10"/>
      <c r="G225" s="10"/>
      <c r="H225" s="10"/>
      <c r="I225" s="10"/>
      <c r="J225" s="10"/>
      <c r="K225" s="10"/>
      <c r="L225" s="10"/>
    </row>
    <row r="226" spans="1:12" s="7" customFormat="1" ht="15.75" x14ac:dyDescent="0.25">
      <c r="A226" s="11"/>
      <c r="B226" s="48"/>
      <c r="C226" s="48"/>
      <c r="D226" s="24"/>
      <c r="E226" s="10"/>
      <c r="F226" s="10"/>
      <c r="G226" s="10"/>
      <c r="H226" s="10"/>
      <c r="I226" s="10"/>
      <c r="J226" s="10"/>
      <c r="K226" s="10"/>
      <c r="L226" s="10"/>
    </row>
    <row r="227" spans="1:12" s="7" customFormat="1" ht="15.75" x14ac:dyDescent="0.25">
      <c r="A227" s="11"/>
      <c r="B227" s="48"/>
      <c r="C227" s="48"/>
      <c r="D227" s="24"/>
      <c r="E227" s="10"/>
      <c r="F227" s="10"/>
      <c r="G227" s="10"/>
      <c r="H227" s="10"/>
      <c r="I227" s="10"/>
      <c r="J227" s="10"/>
      <c r="K227" s="10"/>
      <c r="L227" s="10"/>
    </row>
    <row r="228" spans="1:12" s="7" customFormat="1" ht="15.75" x14ac:dyDescent="0.25">
      <c r="A228" s="11"/>
      <c r="B228" s="48"/>
      <c r="C228" s="48"/>
      <c r="D228" s="24"/>
      <c r="E228" s="10"/>
      <c r="F228" s="10"/>
      <c r="G228" s="10"/>
      <c r="H228" s="10"/>
      <c r="I228" s="10"/>
      <c r="J228" s="10"/>
      <c r="K228" s="10"/>
      <c r="L228" s="10"/>
    </row>
    <row r="229" spans="1:12" s="7" customFormat="1" ht="15.75" x14ac:dyDescent="0.25">
      <c r="A229" s="11"/>
      <c r="B229" s="48"/>
      <c r="C229" s="48"/>
      <c r="D229" s="24"/>
      <c r="E229" s="10"/>
      <c r="F229" s="10"/>
      <c r="G229" s="10"/>
      <c r="H229" s="10"/>
      <c r="I229" s="10"/>
      <c r="J229" s="10"/>
      <c r="K229" s="10"/>
      <c r="L229" s="10"/>
    </row>
    <row r="230" spans="1:12" s="7" customFormat="1" ht="15.75" x14ac:dyDescent="0.25">
      <c r="A230" s="11"/>
      <c r="B230" s="48"/>
      <c r="C230" s="48"/>
      <c r="D230" s="24"/>
      <c r="E230" s="10"/>
      <c r="F230" s="10"/>
      <c r="G230" s="10"/>
      <c r="H230" s="10"/>
      <c r="I230" s="10"/>
      <c r="J230" s="10"/>
      <c r="K230" s="10"/>
      <c r="L230" s="10"/>
    </row>
    <row r="231" spans="1:12" s="7" customFormat="1" ht="15.75" x14ac:dyDescent="0.25">
      <c r="A231" s="11"/>
      <c r="B231" s="48"/>
      <c r="C231" s="48"/>
      <c r="D231" s="24"/>
      <c r="E231" s="10"/>
      <c r="F231" s="10"/>
      <c r="G231" s="10"/>
      <c r="H231" s="10"/>
      <c r="I231" s="10"/>
      <c r="J231" s="10"/>
      <c r="K231" s="10"/>
      <c r="L231" s="10"/>
    </row>
    <row r="232" spans="1:12" s="7" customFormat="1" ht="15.75" x14ac:dyDescent="0.25">
      <c r="A232" s="11"/>
      <c r="B232" s="48"/>
      <c r="C232" s="48"/>
      <c r="D232" s="24"/>
      <c r="E232" s="10"/>
      <c r="F232" s="10"/>
      <c r="G232" s="10"/>
      <c r="H232" s="10"/>
      <c r="I232" s="10"/>
      <c r="J232" s="10"/>
      <c r="K232" s="10"/>
      <c r="L232" s="10"/>
    </row>
    <row r="233" spans="1:12" s="7" customFormat="1" ht="15.75" x14ac:dyDescent="0.25">
      <c r="A233" s="11"/>
      <c r="B233" s="48"/>
      <c r="C233" s="48"/>
      <c r="D233" s="24"/>
      <c r="E233" s="10"/>
      <c r="F233" s="10"/>
      <c r="G233" s="10"/>
      <c r="H233" s="10"/>
      <c r="I233" s="10"/>
      <c r="J233" s="10"/>
      <c r="K233" s="10"/>
      <c r="L233" s="10"/>
    </row>
    <row r="234" spans="1:12" s="7" customFormat="1" ht="15.75" x14ac:dyDescent="0.25">
      <c r="A234" s="11"/>
      <c r="B234" s="48"/>
      <c r="C234" s="48"/>
      <c r="D234" s="24"/>
      <c r="E234" s="10"/>
      <c r="F234" s="10"/>
      <c r="G234" s="10"/>
      <c r="H234" s="10"/>
      <c r="I234" s="10"/>
      <c r="J234" s="10"/>
      <c r="K234" s="10"/>
      <c r="L234" s="10"/>
    </row>
    <row r="235" spans="1:12" s="7" customFormat="1" ht="15.75" x14ac:dyDescent="0.25">
      <c r="A235" s="11"/>
      <c r="B235" s="48"/>
      <c r="C235" s="48"/>
      <c r="D235" s="24"/>
      <c r="E235" s="10"/>
      <c r="F235" s="10"/>
      <c r="G235" s="10"/>
      <c r="H235" s="10"/>
      <c r="I235" s="10"/>
      <c r="J235" s="10"/>
      <c r="K235" s="10"/>
      <c r="L235" s="10"/>
    </row>
    <row r="236" spans="1:12" s="7" customFormat="1" ht="15.75" x14ac:dyDescent="0.25">
      <c r="A236" s="11"/>
      <c r="B236" s="48"/>
      <c r="C236" s="48"/>
      <c r="D236" s="24"/>
      <c r="E236" s="10"/>
      <c r="F236" s="10"/>
      <c r="G236" s="10"/>
      <c r="H236" s="10"/>
      <c r="I236" s="10"/>
      <c r="J236" s="10"/>
      <c r="K236" s="10"/>
      <c r="L236" s="10"/>
    </row>
    <row r="237" spans="1:12" s="7" customFormat="1" ht="15.75" x14ac:dyDescent="0.25">
      <c r="A237" s="11"/>
      <c r="B237" s="48"/>
      <c r="C237" s="48"/>
      <c r="D237" s="24"/>
      <c r="E237" s="10"/>
      <c r="F237" s="10"/>
      <c r="G237" s="10"/>
      <c r="H237" s="10"/>
      <c r="I237" s="10"/>
      <c r="J237" s="10"/>
      <c r="K237" s="10"/>
      <c r="L237" s="10"/>
    </row>
    <row r="238" spans="1:12" s="7" customFormat="1" ht="15.75" x14ac:dyDescent="0.25">
      <c r="A238" s="11"/>
      <c r="B238" s="48"/>
      <c r="C238" s="48"/>
      <c r="D238" s="24"/>
      <c r="E238" s="10"/>
      <c r="F238" s="10"/>
      <c r="G238" s="10"/>
      <c r="H238" s="10"/>
      <c r="I238" s="10"/>
      <c r="J238" s="10"/>
      <c r="K238" s="10"/>
      <c r="L238" s="10"/>
    </row>
    <row r="239" spans="1:12" s="7" customFormat="1" ht="15.75" x14ac:dyDescent="0.25">
      <c r="A239" s="11"/>
      <c r="B239" s="48"/>
      <c r="C239" s="48"/>
      <c r="D239" s="24"/>
      <c r="E239" s="10"/>
      <c r="F239" s="10"/>
      <c r="G239" s="10"/>
      <c r="H239" s="10"/>
      <c r="I239" s="10"/>
      <c r="J239" s="10"/>
      <c r="K239" s="10"/>
      <c r="L239" s="10"/>
    </row>
    <row r="240" spans="1:12" s="7" customFormat="1" ht="15.75" x14ac:dyDescent="0.25">
      <c r="A240" s="11"/>
      <c r="B240" s="48"/>
      <c r="C240" s="48"/>
      <c r="D240" s="24"/>
      <c r="E240" s="10"/>
      <c r="F240" s="10"/>
      <c r="G240" s="10"/>
      <c r="H240" s="10"/>
      <c r="I240" s="10"/>
      <c r="J240" s="10"/>
      <c r="K240" s="10"/>
      <c r="L240" s="10"/>
    </row>
    <row r="241" spans="1:12" s="7" customFormat="1" ht="15.75" x14ac:dyDescent="0.25">
      <c r="A241" s="11"/>
      <c r="B241" s="48"/>
      <c r="C241" s="48"/>
      <c r="D241" s="24"/>
      <c r="E241" s="10"/>
      <c r="F241" s="10"/>
      <c r="G241" s="10"/>
      <c r="H241" s="10"/>
      <c r="I241" s="10"/>
      <c r="J241" s="10"/>
      <c r="K241" s="10"/>
      <c r="L241" s="10"/>
    </row>
    <row r="242" spans="1:12" s="7" customFormat="1" ht="15.75" x14ac:dyDescent="0.25">
      <c r="A242" s="11"/>
      <c r="B242" s="48"/>
      <c r="C242" s="48"/>
      <c r="D242" s="24"/>
      <c r="E242" s="10"/>
      <c r="F242" s="10"/>
      <c r="G242" s="10"/>
      <c r="H242" s="10"/>
      <c r="I242" s="10"/>
      <c r="J242" s="10"/>
      <c r="K242" s="10"/>
      <c r="L242" s="10"/>
    </row>
    <row r="243" spans="1:12" s="7" customFormat="1" ht="15.75" x14ac:dyDescent="0.25">
      <c r="A243" s="11"/>
      <c r="B243" s="48"/>
      <c r="C243" s="48"/>
      <c r="D243" s="24"/>
      <c r="E243" s="10"/>
      <c r="F243" s="10"/>
      <c r="G243" s="10"/>
      <c r="H243" s="10"/>
      <c r="I243" s="10"/>
      <c r="J243" s="10"/>
      <c r="K243" s="10"/>
      <c r="L243" s="10"/>
    </row>
    <row r="244" spans="1:12" s="7" customFormat="1" ht="15.75" x14ac:dyDescent="0.25">
      <c r="A244" s="11"/>
      <c r="B244" s="48"/>
      <c r="C244" s="48"/>
      <c r="D244" s="24"/>
      <c r="E244" s="10"/>
      <c r="F244" s="10"/>
      <c r="G244" s="10"/>
      <c r="H244" s="10"/>
      <c r="I244" s="10"/>
      <c r="J244" s="10"/>
      <c r="K244" s="10"/>
      <c r="L244" s="10"/>
    </row>
    <row r="245" spans="1:12" s="7" customFormat="1" ht="15.75" x14ac:dyDescent="0.25">
      <c r="A245" s="11"/>
      <c r="B245" s="48"/>
      <c r="C245" s="48"/>
      <c r="D245" s="24"/>
      <c r="E245" s="10"/>
      <c r="F245" s="10"/>
      <c r="G245" s="10"/>
      <c r="H245" s="10"/>
      <c r="I245" s="10"/>
      <c r="J245" s="10"/>
      <c r="K245" s="10"/>
      <c r="L245" s="10"/>
    </row>
    <row r="246" spans="1:12" s="7" customFormat="1" ht="15.75" x14ac:dyDescent="0.25">
      <c r="A246" s="11"/>
      <c r="B246" s="48"/>
      <c r="C246" s="48"/>
      <c r="D246" s="24"/>
      <c r="E246" s="10"/>
      <c r="F246" s="10"/>
      <c r="G246" s="10"/>
      <c r="H246" s="10"/>
      <c r="I246" s="10"/>
      <c r="J246" s="10"/>
      <c r="K246" s="10"/>
      <c r="L246" s="10"/>
    </row>
    <row r="247" spans="1:12" s="7" customFormat="1" ht="15.75" x14ac:dyDescent="0.25">
      <c r="A247" s="11"/>
      <c r="B247" s="48"/>
      <c r="C247" s="48"/>
      <c r="D247" s="24"/>
      <c r="E247" s="10"/>
      <c r="F247" s="10"/>
      <c r="G247" s="10"/>
      <c r="H247" s="10"/>
      <c r="I247" s="10"/>
      <c r="J247" s="10"/>
      <c r="K247" s="10"/>
      <c r="L247" s="10"/>
    </row>
    <row r="248" spans="1:12" s="7" customFormat="1" ht="15.75" x14ac:dyDescent="0.25">
      <c r="A248" s="11"/>
      <c r="B248" s="48"/>
      <c r="C248" s="48"/>
      <c r="D248" s="24"/>
      <c r="E248" s="10"/>
      <c r="F248" s="10"/>
      <c r="G248" s="10"/>
      <c r="H248" s="10"/>
      <c r="I248" s="10"/>
      <c r="J248" s="10"/>
      <c r="K248" s="10"/>
      <c r="L248" s="10"/>
    </row>
    <row r="249" spans="1:12" s="7" customFormat="1" ht="15.75" x14ac:dyDescent="0.25">
      <c r="A249" s="11"/>
      <c r="B249" s="48"/>
      <c r="C249" s="48"/>
      <c r="D249" s="24"/>
      <c r="E249" s="10"/>
      <c r="F249" s="10"/>
      <c r="G249" s="10"/>
      <c r="H249" s="10"/>
      <c r="I249" s="10"/>
      <c r="J249" s="10"/>
      <c r="K249" s="10"/>
      <c r="L249" s="10"/>
    </row>
    <row r="250" spans="1:12" s="7" customFormat="1" ht="15.75" x14ac:dyDescent="0.25">
      <c r="A250" s="11"/>
      <c r="B250" s="48"/>
      <c r="C250" s="48"/>
      <c r="D250" s="24"/>
      <c r="E250" s="10"/>
      <c r="F250" s="10"/>
      <c r="G250" s="10"/>
      <c r="H250" s="10"/>
      <c r="I250" s="10"/>
      <c r="J250" s="10"/>
      <c r="K250" s="10"/>
      <c r="L250" s="10"/>
    </row>
    <row r="251" spans="1:12" s="7" customFormat="1" ht="15.75" x14ac:dyDescent="0.25">
      <c r="A251" s="11"/>
      <c r="B251" s="48"/>
      <c r="C251" s="48"/>
      <c r="D251" s="24"/>
      <c r="E251" s="10"/>
      <c r="F251" s="10"/>
      <c r="G251" s="10"/>
      <c r="H251" s="10"/>
      <c r="I251" s="10"/>
      <c r="J251" s="10"/>
      <c r="K251" s="10"/>
      <c r="L251" s="10"/>
    </row>
    <row r="252" spans="1:12" s="7" customFormat="1" ht="15.75" x14ac:dyDescent="0.25">
      <c r="A252" s="11"/>
      <c r="B252" s="48"/>
      <c r="C252" s="48"/>
      <c r="D252" s="24"/>
      <c r="E252" s="10"/>
      <c r="F252" s="10"/>
      <c r="G252" s="10"/>
      <c r="H252" s="10"/>
      <c r="I252" s="10"/>
      <c r="J252" s="10"/>
      <c r="K252" s="10"/>
      <c r="L252" s="10"/>
    </row>
    <row r="253" spans="1:12" s="7" customFormat="1" ht="15.75" x14ac:dyDescent="0.25">
      <c r="A253" s="11"/>
      <c r="B253" s="48"/>
      <c r="C253" s="48"/>
      <c r="D253" s="24"/>
      <c r="E253" s="10"/>
      <c r="F253" s="10"/>
      <c r="G253" s="10"/>
      <c r="H253" s="10"/>
      <c r="I253" s="10"/>
      <c r="J253" s="10"/>
      <c r="K253" s="10"/>
      <c r="L253" s="10"/>
    </row>
    <row r="254" spans="1:12" s="7" customFormat="1" ht="15.75" x14ac:dyDescent="0.25">
      <c r="A254" s="11"/>
      <c r="B254" s="48"/>
      <c r="C254" s="48"/>
      <c r="D254" s="24"/>
      <c r="E254" s="10"/>
      <c r="F254" s="10"/>
      <c r="G254" s="10"/>
      <c r="H254" s="10"/>
      <c r="I254" s="10"/>
      <c r="J254" s="10"/>
      <c r="K254" s="10"/>
      <c r="L254" s="10"/>
    </row>
    <row r="255" spans="1:12" s="7" customFormat="1" ht="15.75" x14ac:dyDescent="0.25">
      <c r="A255" s="11"/>
      <c r="B255" s="48"/>
      <c r="C255" s="48"/>
      <c r="D255" s="24"/>
      <c r="E255" s="10"/>
      <c r="F255" s="10"/>
      <c r="G255" s="10"/>
      <c r="H255" s="10"/>
      <c r="I255" s="10"/>
      <c r="J255" s="10"/>
      <c r="K255" s="10"/>
      <c r="L255" s="10"/>
    </row>
    <row r="256" spans="1:12" s="7" customFormat="1" ht="15.75" x14ac:dyDescent="0.25">
      <c r="A256" s="11"/>
      <c r="B256" s="48"/>
      <c r="C256" s="48"/>
      <c r="D256" s="24"/>
      <c r="E256" s="10"/>
      <c r="F256" s="10"/>
      <c r="G256" s="10"/>
      <c r="H256" s="10"/>
      <c r="I256" s="10"/>
      <c r="J256" s="10"/>
      <c r="K256" s="10"/>
      <c r="L256" s="10"/>
    </row>
    <row r="257" spans="1:12" s="7" customFormat="1" ht="15.75" x14ac:dyDescent="0.25">
      <c r="A257" s="11"/>
      <c r="B257" s="48"/>
      <c r="C257" s="48"/>
      <c r="D257" s="24"/>
      <c r="E257" s="10"/>
      <c r="F257" s="10"/>
      <c r="G257" s="10"/>
      <c r="H257" s="10"/>
      <c r="I257" s="10"/>
      <c r="J257" s="10"/>
      <c r="K257" s="10"/>
      <c r="L257" s="10"/>
    </row>
    <row r="258" spans="1:12" s="7" customFormat="1" ht="15.75" x14ac:dyDescent="0.25">
      <c r="A258" s="11"/>
      <c r="B258" s="48"/>
      <c r="C258" s="48"/>
      <c r="D258" s="24"/>
      <c r="E258" s="10"/>
      <c r="F258" s="10"/>
      <c r="G258" s="10"/>
      <c r="H258" s="10"/>
      <c r="I258" s="10"/>
      <c r="J258" s="10"/>
      <c r="K258" s="10"/>
      <c r="L258" s="10"/>
    </row>
    <row r="259" spans="1:12" s="7" customFormat="1" ht="15.75" x14ac:dyDescent="0.25">
      <c r="A259" s="11"/>
      <c r="B259" s="48"/>
      <c r="C259" s="48"/>
      <c r="D259" s="24"/>
      <c r="E259" s="10"/>
      <c r="F259" s="10"/>
      <c r="G259" s="10"/>
      <c r="H259" s="10"/>
      <c r="I259" s="10"/>
      <c r="J259" s="10"/>
      <c r="K259" s="10"/>
      <c r="L259" s="10"/>
    </row>
    <row r="260" spans="1:12" s="7" customFormat="1" ht="15.75" x14ac:dyDescent="0.25">
      <c r="A260" s="11"/>
      <c r="B260" s="48"/>
      <c r="C260" s="48"/>
      <c r="D260" s="24"/>
      <c r="E260" s="10"/>
      <c r="F260" s="10"/>
      <c r="G260" s="10"/>
      <c r="H260" s="10"/>
      <c r="I260" s="10"/>
      <c r="J260" s="10"/>
      <c r="K260" s="10"/>
      <c r="L260" s="10"/>
    </row>
    <row r="261" spans="1:12" s="7" customFormat="1" ht="15.75" x14ac:dyDescent="0.25">
      <c r="A261" s="11"/>
      <c r="B261" s="48"/>
      <c r="C261" s="48"/>
      <c r="D261" s="24"/>
      <c r="E261" s="10"/>
      <c r="F261" s="10"/>
      <c r="G261" s="10"/>
      <c r="H261" s="10"/>
      <c r="I261" s="10"/>
      <c r="J261" s="10"/>
      <c r="K261" s="10"/>
      <c r="L261" s="10"/>
    </row>
    <row r="262" spans="1:12" s="7" customFormat="1" ht="15.75" x14ac:dyDescent="0.25">
      <c r="A262" s="11"/>
      <c r="B262" s="48"/>
      <c r="C262" s="48"/>
      <c r="D262" s="24"/>
      <c r="E262" s="10"/>
      <c r="F262" s="10"/>
      <c r="G262" s="10"/>
      <c r="H262" s="10"/>
      <c r="I262" s="10"/>
      <c r="J262" s="10"/>
      <c r="K262" s="10"/>
      <c r="L262" s="10"/>
    </row>
    <row r="263" spans="1:12" s="7" customFormat="1" ht="15.75" x14ac:dyDescent="0.25">
      <c r="A263" s="11"/>
      <c r="B263" s="48"/>
      <c r="C263" s="48"/>
      <c r="D263" s="24"/>
      <c r="E263" s="10"/>
      <c r="F263" s="10"/>
      <c r="G263" s="10"/>
      <c r="H263" s="10"/>
      <c r="I263" s="10"/>
      <c r="J263" s="10"/>
      <c r="K263" s="10"/>
      <c r="L263" s="10"/>
    </row>
    <row r="264" spans="1:12" s="7" customFormat="1" ht="15.75" x14ac:dyDescent="0.25">
      <c r="A264" s="11"/>
      <c r="B264" s="48"/>
      <c r="C264" s="48"/>
      <c r="D264" s="24"/>
      <c r="E264" s="10"/>
      <c r="F264" s="10"/>
      <c r="G264" s="10"/>
      <c r="H264" s="10"/>
      <c r="I264" s="10"/>
      <c r="J264" s="10"/>
      <c r="K264" s="10"/>
      <c r="L264" s="10"/>
    </row>
    <row r="265" spans="1:12" s="7" customFormat="1" ht="15.75" x14ac:dyDescent="0.25">
      <c r="A265" s="11"/>
      <c r="B265" s="48"/>
      <c r="C265" s="48"/>
      <c r="D265" s="24"/>
      <c r="E265" s="10"/>
      <c r="F265" s="10"/>
      <c r="G265" s="10"/>
      <c r="H265" s="10"/>
      <c r="I265" s="10"/>
      <c r="J265" s="10"/>
      <c r="K265" s="10"/>
      <c r="L265" s="10"/>
    </row>
    <row r="266" spans="1:12" s="7" customFormat="1" ht="15.75" x14ac:dyDescent="0.25">
      <c r="A266" s="11"/>
      <c r="B266" s="48"/>
      <c r="C266" s="48"/>
      <c r="D266" s="24"/>
      <c r="E266" s="10"/>
      <c r="F266" s="10"/>
      <c r="G266" s="10"/>
      <c r="H266" s="10"/>
      <c r="I266" s="10"/>
      <c r="J266" s="10"/>
      <c r="K266" s="10"/>
      <c r="L266" s="10"/>
    </row>
    <row r="267" spans="1:12" s="7" customFormat="1" ht="15.75" x14ac:dyDescent="0.25">
      <c r="A267" s="11"/>
      <c r="B267" s="48"/>
      <c r="C267" s="48"/>
      <c r="D267" s="24"/>
      <c r="E267" s="10"/>
      <c r="F267" s="10"/>
      <c r="G267" s="10"/>
      <c r="H267" s="10"/>
      <c r="I267" s="10"/>
      <c r="J267" s="10"/>
      <c r="K267" s="10"/>
      <c r="L267" s="10"/>
    </row>
    <row r="268" spans="1:12" s="7" customFormat="1" ht="15.75" x14ac:dyDescent="0.25">
      <c r="A268" s="11"/>
      <c r="B268" s="48"/>
      <c r="C268" s="48"/>
      <c r="D268" s="24"/>
      <c r="E268" s="10"/>
      <c r="F268" s="10"/>
      <c r="G268" s="10"/>
      <c r="H268" s="10"/>
      <c r="I268" s="10"/>
      <c r="J268" s="10"/>
      <c r="K268" s="10"/>
      <c r="L268" s="10"/>
    </row>
    <row r="269" spans="1:12" s="7" customFormat="1" ht="15.75" x14ac:dyDescent="0.25">
      <c r="A269" s="11"/>
      <c r="B269" s="48"/>
      <c r="C269" s="48"/>
      <c r="D269" s="24"/>
      <c r="E269" s="10"/>
      <c r="F269" s="10"/>
      <c r="G269" s="10"/>
      <c r="H269" s="10"/>
      <c r="I269" s="10"/>
      <c r="J269" s="10"/>
      <c r="K269" s="10"/>
      <c r="L269" s="10"/>
    </row>
    <row r="270" spans="1:12" s="7" customFormat="1" ht="15.75" x14ac:dyDescent="0.25">
      <c r="A270" s="11"/>
      <c r="B270" s="48"/>
      <c r="C270" s="48"/>
      <c r="D270" s="24"/>
      <c r="E270" s="10"/>
      <c r="F270" s="10"/>
      <c r="G270" s="10"/>
      <c r="H270" s="10"/>
      <c r="I270" s="10"/>
      <c r="J270" s="10"/>
      <c r="K270" s="10"/>
      <c r="L270" s="10"/>
    </row>
    <row r="271" spans="1:12" s="7" customFormat="1" ht="15.75" x14ac:dyDescent="0.25">
      <c r="A271" s="11"/>
      <c r="B271" s="48"/>
      <c r="C271" s="48"/>
      <c r="D271" s="24"/>
      <c r="E271" s="10"/>
      <c r="F271" s="10"/>
      <c r="G271" s="10"/>
      <c r="H271" s="10"/>
      <c r="I271" s="10"/>
      <c r="J271" s="10"/>
      <c r="K271" s="10"/>
      <c r="L271" s="10"/>
    </row>
    <row r="272" spans="1:12" s="7" customFormat="1" ht="15.75" x14ac:dyDescent="0.25">
      <c r="A272" s="11"/>
      <c r="B272" s="48"/>
      <c r="C272" s="48"/>
      <c r="D272" s="24"/>
      <c r="E272" s="10"/>
      <c r="F272" s="10"/>
      <c r="G272" s="10"/>
      <c r="H272" s="10"/>
      <c r="I272" s="10"/>
      <c r="J272" s="10"/>
      <c r="K272" s="10"/>
      <c r="L272" s="10"/>
    </row>
    <row r="273" spans="1:12" s="7" customFormat="1" ht="15.75" x14ac:dyDescent="0.25">
      <c r="A273" s="11"/>
      <c r="B273" s="48"/>
      <c r="C273" s="48"/>
      <c r="D273" s="24"/>
      <c r="E273" s="10"/>
      <c r="F273" s="10"/>
      <c r="G273" s="10"/>
      <c r="H273" s="10"/>
      <c r="I273" s="10"/>
      <c r="J273" s="10"/>
      <c r="K273" s="10"/>
      <c r="L273" s="10"/>
    </row>
    <row r="274" spans="1:12" s="7" customFormat="1" ht="15.75" x14ac:dyDescent="0.25">
      <c r="A274" s="11"/>
      <c r="B274" s="48"/>
      <c r="C274" s="48"/>
      <c r="D274" s="24"/>
      <c r="E274" s="10"/>
      <c r="F274" s="10"/>
      <c r="G274" s="10"/>
      <c r="H274" s="10"/>
      <c r="I274" s="10"/>
      <c r="J274" s="10"/>
      <c r="K274" s="10"/>
      <c r="L274" s="10"/>
    </row>
    <row r="275" spans="1:12" s="7" customFormat="1" ht="15.75" x14ac:dyDescent="0.25">
      <c r="A275" s="11"/>
      <c r="B275" s="48"/>
      <c r="C275" s="48"/>
      <c r="D275" s="24"/>
      <c r="E275" s="10"/>
      <c r="F275" s="10"/>
      <c r="G275" s="10"/>
      <c r="H275" s="10"/>
      <c r="I275" s="10"/>
      <c r="J275" s="10"/>
      <c r="K275" s="10"/>
      <c r="L275" s="10"/>
    </row>
    <row r="276" spans="1:12" s="7" customFormat="1" ht="15.75" x14ac:dyDescent="0.25">
      <c r="A276" s="11"/>
      <c r="B276" s="48"/>
      <c r="C276" s="48"/>
      <c r="D276" s="24"/>
      <c r="E276" s="10"/>
      <c r="F276" s="10"/>
      <c r="G276" s="10"/>
      <c r="H276" s="10"/>
      <c r="I276" s="10"/>
      <c r="J276" s="10"/>
      <c r="K276" s="10"/>
      <c r="L276" s="10"/>
    </row>
    <row r="277" spans="1:12" s="7" customFormat="1" ht="15.75" x14ac:dyDescent="0.25">
      <c r="A277" s="11"/>
      <c r="B277" s="48"/>
      <c r="C277" s="48"/>
      <c r="D277" s="24"/>
      <c r="E277" s="10"/>
      <c r="F277" s="10"/>
      <c r="G277" s="10"/>
      <c r="H277" s="10"/>
      <c r="I277" s="10"/>
      <c r="J277" s="10"/>
      <c r="K277" s="10"/>
      <c r="L277" s="10"/>
    </row>
    <row r="278" spans="1:12" s="7" customFormat="1" ht="15.75" x14ac:dyDescent="0.25">
      <c r="A278" s="11"/>
      <c r="B278" s="48"/>
      <c r="C278" s="48"/>
      <c r="D278" s="24"/>
      <c r="E278" s="10"/>
      <c r="F278" s="10"/>
      <c r="G278" s="10"/>
      <c r="H278" s="10"/>
      <c r="I278" s="10"/>
      <c r="J278" s="10"/>
      <c r="K278" s="10"/>
      <c r="L278" s="10"/>
    </row>
    <row r="279" spans="1:12" s="7" customFormat="1" ht="15.75" x14ac:dyDescent="0.25">
      <c r="A279" s="11"/>
      <c r="B279" s="48"/>
      <c r="C279" s="48"/>
      <c r="D279" s="24"/>
      <c r="E279" s="10"/>
      <c r="F279" s="10"/>
      <c r="G279" s="10"/>
      <c r="H279" s="10"/>
      <c r="I279" s="10"/>
      <c r="J279" s="10"/>
      <c r="K279" s="10"/>
      <c r="L279" s="10"/>
    </row>
    <row r="280" spans="1:12" s="7" customFormat="1" ht="15.75" x14ac:dyDescent="0.25">
      <c r="A280" s="11"/>
      <c r="B280" s="48"/>
      <c r="C280" s="48"/>
      <c r="D280" s="24"/>
      <c r="E280" s="10"/>
      <c r="F280" s="10"/>
      <c r="G280" s="10"/>
      <c r="H280" s="10"/>
      <c r="I280" s="10"/>
      <c r="J280" s="10"/>
      <c r="K280" s="10"/>
      <c r="L280" s="10"/>
    </row>
    <row r="281" spans="1:12" s="7" customFormat="1" ht="15.75" x14ac:dyDescent="0.25">
      <c r="A281" s="11"/>
      <c r="B281" s="48"/>
      <c r="C281" s="48"/>
      <c r="D281" s="24"/>
      <c r="E281" s="10"/>
      <c r="F281" s="10"/>
      <c r="G281" s="10"/>
      <c r="H281" s="10"/>
      <c r="I281" s="10"/>
      <c r="J281" s="10"/>
      <c r="K281" s="10"/>
      <c r="L281" s="10"/>
    </row>
    <row r="282" spans="1:12" s="7" customFormat="1" ht="15.75" x14ac:dyDescent="0.25">
      <c r="A282" s="11"/>
      <c r="B282" s="48"/>
      <c r="C282" s="48"/>
      <c r="D282" s="24"/>
      <c r="E282" s="10"/>
      <c r="F282" s="10"/>
      <c r="G282" s="10"/>
      <c r="H282" s="10"/>
      <c r="I282" s="10"/>
      <c r="J282" s="10"/>
      <c r="K282" s="10"/>
      <c r="L282" s="10"/>
    </row>
    <row r="283" spans="1:12" s="7" customFormat="1" ht="15.75" x14ac:dyDescent="0.25">
      <c r="A283" s="11"/>
      <c r="B283" s="48"/>
      <c r="C283" s="48"/>
      <c r="D283" s="24"/>
      <c r="E283" s="10"/>
      <c r="F283" s="10"/>
      <c r="G283" s="10"/>
      <c r="H283" s="10"/>
      <c r="I283" s="10"/>
      <c r="J283" s="10"/>
      <c r="K283" s="10"/>
      <c r="L283" s="10"/>
    </row>
    <row r="284" spans="1:12" s="7" customFormat="1" ht="15.75" x14ac:dyDescent="0.25">
      <c r="A284" s="11"/>
      <c r="B284" s="48"/>
      <c r="C284" s="48"/>
      <c r="D284" s="24"/>
      <c r="E284" s="10"/>
      <c r="F284" s="10"/>
      <c r="G284" s="10"/>
      <c r="H284" s="10"/>
      <c r="I284" s="10"/>
      <c r="J284" s="10"/>
      <c r="K284" s="10"/>
      <c r="L284" s="10"/>
    </row>
    <row r="285" spans="1:12" s="7" customFormat="1" ht="15.75" x14ac:dyDescent="0.25">
      <c r="A285" s="11"/>
      <c r="B285" s="48"/>
      <c r="C285" s="48"/>
      <c r="D285" s="24"/>
      <c r="E285" s="10"/>
      <c r="F285" s="10"/>
      <c r="G285" s="10"/>
      <c r="H285" s="10"/>
      <c r="I285" s="10"/>
      <c r="J285" s="10"/>
      <c r="K285" s="10"/>
      <c r="L285" s="10"/>
    </row>
    <row r="286" spans="1:12" s="7" customFormat="1" ht="15.75" x14ac:dyDescent="0.25">
      <c r="A286" s="11"/>
      <c r="B286" s="48"/>
      <c r="C286" s="48"/>
      <c r="D286" s="24"/>
      <c r="E286" s="10"/>
      <c r="F286" s="10"/>
      <c r="G286" s="10"/>
      <c r="H286" s="10"/>
      <c r="I286" s="10"/>
      <c r="J286" s="10"/>
      <c r="K286" s="10"/>
      <c r="L286" s="10"/>
    </row>
    <row r="287" spans="1:12" s="7" customFormat="1" ht="15.75" x14ac:dyDescent="0.25">
      <c r="A287" s="11"/>
      <c r="B287" s="48"/>
      <c r="C287" s="48"/>
      <c r="D287" s="24"/>
      <c r="E287" s="10"/>
      <c r="F287" s="10"/>
      <c r="G287" s="10"/>
      <c r="H287" s="10"/>
      <c r="I287" s="10"/>
      <c r="J287" s="10"/>
      <c r="K287" s="10"/>
      <c r="L287" s="10"/>
    </row>
    <row r="288" spans="1:12" s="7" customFormat="1" ht="15.75" x14ac:dyDescent="0.25">
      <c r="A288" s="11"/>
      <c r="B288" s="48"/>
      <c r="C288" s="48"/>
      <c r="D288" s="24"/>
      <c r="E288" s="10"/>
      <c r="F288" s="10"/>
      <c r="G288" s="10"/>
      <c r="H288" s="10"/>
      <c r="I288" s="10"/>
      <c r="J288" s="10"/>
      <c r="K288" s="10"/>
      <c r="L288" s="10"/>
    </row>
    <row r="289" spans="1:12" s="7" customFormat="1" ht="15.75" x14ac:dyDescent="0.25">
      <c r="A289" s="11"/>
      <c r="B289" s="48"/>
      <c r="C289" s="48"/>
      <c r="D289" s="24"/>
      <c r="E289" s="10"/>
      <c r="F289" s="10"/>
      <c r="G289" s="10"/>
      <c r="H289" s="10"/>
      <c r="I289" s="10"/>
      <c r="J289" s="10"/>
      <c r="K289" s="10"/>
      <c r="L289" s="10"/>
    </row>
    <row r="290" spans="1:12" s="7" customFormat="1" ht="15.75" x14ac:dyDescent="0.25">
      <c r="A290" s="11"/>
      <c r="B290" s="48"/>
      <c r="C290" s="48"/>
      <c r="D290" s="24"/>
      <c r="E290" s="10"/>
      <c r="F290" s="10"/>
      <c r="G290" s="10"/>
      <c r="H290" s="10"/>
      <c r="I290" s="10"/>
      <c r="J290" s="10"/>
      <c r="K290" s="10"/>
      <c r="L290" s="10"/>
    </row>
    <row r="291" spans="1:12" s="7" customFormat="1" ht="15.75" x14ac:dyDescent="0.25">
      <c r="A291" s="11"/>
      <c r="B291" s="48"/>
      <c r="C291" s="48"/>
      <c r="D291" s="24"/>
      <c r="E291" s="10"/>
      <c r="F291" s="10"/>
      <c r="G291" s="10"/>
      <c r="H291" s="10"/>
      <c r="I291" s="10"/>
      <c r="J291" s="10"/>
      <c r="K291" s="10"/>
      <c r="L291" s="10"/>
    </row>
    <row r="292" spans="1:12" s="7" customFormat="1" ht="15.75" x14ac:dyDescent="0.25">
      <c r="A292" s="11"/>
      <c r="B292" s="48"/>
      <c r="C292" s="48"/>
      <c r="D292" s="24"/>
      <c r="E292" s="10"/>
      <c r="F292" s="10"/>
      <c r="G292" s="10"/>
      <c r="H292" s="10"/>
      <c r="I292" s="10"/>
      <c r="J292" s="10"/>
      <c r="K292" s="10"/>
      <c r="L292" s="10"/>
    </row>
    <row r="293" spans="1:12" s="7" customFormat="1" ht="15.75" x14ac:dyDescent="0.25">
      <c r="A293" s="11"/>
      <c r="B293" s="48"/>
      <c r="C293" s="48"/>
      <c r="D293" s="24"/>
      <c r="E293" s="10"/>
      <c r="F293" s="10"/>
      <c r="G293" s="10"/>
      <c r="H293" s="10"/>
      <c r="I293" s="10"/>
      <c r="J293" s="10"/>
      <c r="K293" s="10"/>
      <c r="L293" s="10"/>
    </row>
    <row r="294" spans="1:12" s="7" customFormat="1" ht="15.75" x14ac:dyDescent="0.25">
      <c r="A294" s="11"/>
      <c r="B294" s="48"/>
      <c r="C294" s="48"/>
      <c r="D294" s="24"/>
      <c r="E294" s="10"/>
      <c r="F294" s="10"/>
      <c r="G294" s="10"/>
      <c r="H294" s="10"/>
      <c r="I294" s="10"/>
      <c r="J294" s="10"/>
      <c r="K294" s="10"/>
      <c r="L294" s="10"/>
    </row>
    <row r="295" spans="1:12" s="7" customFormat="1" ht="15.75" x14ac:dyDescent="0.25">
      <c r="A295" s="11"/>
      <c r="B295" s="48"/>
      <c r="C295" s="48"/>
      <c r="D295" s="24"/>
      <c r="E295" s="10"/>
      <c r="F295" s="10"/>
      <c r="G295" s="10"/>
      <c r="H295" s="10"/>
      <c r="I295" s="10"/>
      <c r="J295" s="10"/>
      <c r="K295" s="10"/>
      <c r="L295" s="10"/>
    </row>
    <row r="296" spans="1:12" s="7" customFormat="1" ht="15.75" x14ac:dyDescent="0.25">
      <c r="A296" s="11"/>
      <c r="B296" s="48"/>
      <c r="C296" s="48"/>
      <c r="D296" s="24"/>
      <c r="E296" s="10"/>
      <c r="F296" s="10"/>
      <c r="G296" s="10"/>
      <c r="H296" s="10"/>
      <c r="I296" s="10"/>
      <c r="J296" s="10"/>
      <c r="K296" s="10"/>
      <c r="L296" s="10"/>
    </row>
    <row r="297" spans="1:12" s="7" customFormat="1" ht="15.75" x14ac:dyDescent="0.25">
      <c r="A297" s="11"/>
      <c r="B297" s="48"/>
      <c r="C297" s="48"/>
      <c r="D297" s="24"/>
      <c r="E297" s="10"/>
      <c r="F297" s="10"/>
      <c r="G297" s="10"/>
      <c r="H297" s="10"/>
      <c r="I297" s="10"/>
      <c r="J297" s="10"/>
      <c r="K297" s="10"/>
      <c r="L297" s="10"/>
    </row>
    <row r="298" spans="1:12" s="7" customFormat="1" ht="15.75" x14ac:dyDescent="0.25">
      <c r="A298" s="11"/>
      <c r="B298" s="48"/>
      <c r="C298" s="48"/>
      <c r="D298" s="24"/>
      <c r="E298" s="10"/>
      <c r="F298" s="10"/>
      <c r="G298" s="10"/>
      <c r="H298" s="10"/>
      <c r="I298" s="10"/>
      <c r="J298" s="10"/>
      <c r="K298" s="10"/>
      <c r="L298" s="10"/>
    </row>
    <row r="299" spans="1:12" s="7" customFormat="1" ht="15.75" x14ac:dyDescent="0.25">
      <c r="A299" s="11"/>
      <c r="B299" s="48"/>
      <c r="C299" s="48"/>
      <c r="D299" s="24"/>
      <c r="E299" s="10"/>
      <c r="F299" s="10"/>
      <c r="G299" s="10"/>
      <c r="H299" s="10"/>
      <c r="I299" s="10"/>
      <c r="J299" s="10"/>
      <c r="K299" s="10"/>
      <c r="L299" s="10"/>
    </row>
    <row r="300" spans="1:12" s="7" customFormat="1" ht="15.75" x14ac:dyDescent="0.25">
      <c r="A300" s="11"/>
      <c r="B300" s="48"/>
      <c r="C300" s="48"/>
      <c r="D300" s="24"/>
      <c r="E300" s="10"/>
      <c r="F300" s="10"/>
      <c r="G300" s="10"/>
      <c r="H300" s="10"/>
      <c r="I300" s="10"/>
      <c r="J300" s="10"/>
      <c r="K300" s="10"/>
      <c r="L300" s="10"/>
    </row>
    <row r="301" spans="1:12" s="7" customFormat="1" ht="15.75" x14ac:dyDescent="0.25">
      <c r="A301" s="11"/>
      <c r="B301" s="48"/>
      <c r="C301" s="48"/>
      <c r="D301" s="24"/>
      <c r="E301" s="10"/>
      <c r="F301" s="10"/>
      <c r="G301" s="10"/>
      <c r="H301" s="10"/>
      <c r="I301" s="10"/>
      <c r="J301" s="10"/>
      <c r="K301" s="10"/>
      <c r="L301" s="10"/>
    </row>
    <row r="302" spans="1:12" s="7" customFormat="1" ht="15.75" x14ac:dyDescent="0.25">
      <c r="A302" s="11"/>
      <c r="B302" s="48"/>
      <c r="C302" s="48"/>
      <c r="D302" s="24"/>
      <c r="E302" s="10"/>
      <c r="F302" s="10"/>
      <c r="G302" s="10"/>
      <c r="H302" s="10"/>
      <c r="I302" s="10"/>
      <c r="J302" s="10"/>
      <c r="K302" s="10"/>
      <c r="L302" s="10"/>
    </row>
    <row r="303" spans="1:12" s="7" customFormat="1" ht="15.75" x14ac:dyDescent="0.25">
      <c r="A303" s="11"/>
      <c r="B303" s="48"/>
      <c r="C303" s="48"/>
      <c r="D303" s="24"/>
      <c r="E303" s="10"/>
      <c r="F303" s="10"/>
      <c r="G303" s="10"/>
      <c r="H303" s="10"/>
      <c r="I303" s="10"/>
      <c r="J303" s="10"/>
      <c r="K303" s="10"/>
      <c r="L303" s="10"/>
    </row>
    <row r="304" spans="1:12" s="7" customFormat="1" ht="15.75" x14ac:dyDescent="0.25">
      <c r="A304" s="11"/>
      <c r="B304" s="48"/>
      <c r="C304" s="48"/>
      <c r="D304" s="24"/>
      <c r="E304" s="10"/>
      <c r="F304" s="10"/>
      <c r="G304" s="10"/>
      <c r="H304" s="10"/>
      <c r="I304" s="10"/>
      <c r="J304" s="10"/>
      <c r="K304" s="10"/>
      <c r="L304" s="10"/>
    </row>
    <row r="305" spans="1:12" s="7" customFormat="1" ht="15.75" x14ac:dyDescent="0.25">
      <c r="A305" s="11"/>
      <c r="B305" s="48"/>
      <c r="C305" s="48"/>
      <c r="D305" s="24"/>
      <c r="E305" s="10"/>
      <c r="F305" s="10"/>
      <c r="G305" s="10"/>
      <c r="H305" s="10"/>
      <c r="I305" s="10"/>
      <c r="J305" s="10"/>
      <c r="K305" s="10"/>
      <c r="L305" s="10"/>
    </row>
    <row r="306" spans="1:12" s="7" customFormat="1" ht="15.75" x14ac:dyDescent="0.25">
      <c r="A306" s="11"/>
      <c r="B306" s="48"/>
      <c r="C306" s="48"/>
      <c r="D306" s="24"/>
      <c r="E306" s="10"/>
      <c r="F306" s="10"/>
      <c r="G306" s="10"/>
      <c r="H306" s="10"/>
      <c r="I306" s="10"/>
      <c r="J306" s="10"/>
      <c r="K306" s="10"/>
      <c r="L306" s="10"/>
    </row>
    <row r="307" spans="1:12" s="7" customFormat="1" ht="15.75" x14ac:dyDescent="0.25">
      <c r="A307" s="11"/>
      <c r="B307" s="48"/>
      <c r="C307" s="48"/>
      <c r="D307" s="24"/>
      <c r="E307" s="10"/>
      <c r="F307" s="10"/>
      <c r="G307" s="10"/>
      <c r="H307" s="10"/>
      <c r="I307" s="10"/>
      <c r="J307" s="10"/>
      <c r="K307" s="10"/>
      <c r="L307" s="10"/>
    </row>
    <row r="308" spans="1:12" s="7" customFormat="1" ht="15.75" x14ac:dyDescent="0.25">
      <c r="A308" s="11"/>
      <c r="B308" s="48"/>
      <c r="C308" s="48"/>
      <c r="D308" s="24"/>
      <c r="E308" s="10"/>
      <c r="F308" s="10"/>
      <c r="G308" s="10"/>
      <c r="H308" s="10"/>
      <c r="I308" s="10"/>
      <c r="J308" s="10"/>
      <c r="K308" s="10"/>
      <c r="L308" s="10"/>
    </row>
    <row r="309" spans="1:12" s="7" customFormat="1" ht="15.75" x14ac:dyDescent="0.25">
      <c r="A309" s="11"/>
      <c r="B309" s="48"/>
      <c r="C309" s="48"/>
      <c r="D309" s="24"/>
      <c r="E309" s="10"/>
      <c r="F309" s="10"/>
      <c r="G309" s="10"/>
      <c r="H309" s="10"/>
      <c r="I309" s="10"/>
      <c r="J309" s="10"/>
      <c r="K309" s="10"/>
      <c r="L309" s="10"/>
    </row>
    <row r="310" spans="1:12" s="7" customFormat="1" ht="15.75" x14ac:dyDescent="0.25">
      <c r="A310" s="11"/>
      <c r="B310" s="48"/>
      <c r="C310" s="48"/>
      <c r="D310" s="24"/>
      <c r="E310" s="10"/>
      <c r="F310" s="10"/>
      <c r="G310" s="10"/>
      <c r="H310" s="10"/>
      <c r="I310" s="10"/>
      <c r="J310" s="10"/>
      <c r="K310" s="10"/>
      <c r="L310" s="10"/>
    </row>
    <row r="311" spans="1:12" s="7" customFormat="1" ht="15.75" x14ac:dyDescent="0.25">
      <c r="A311" s="11"/>
      <c r="B311" s="48"/>
      <c r="C311" s="48"/>
      <c r="D311" s="24"/>
      <c r="E311" s="10"/>
      <c r="F311" s="10"/>
      <c r="G311" s="10"/>
      <c r="H311" s="10"/>
      <c r="I311" s="10"/>
      <c r="J311" s="10"/>
      <c r="K311" s="10"/>
      <c r="L311" s="10"/>
    </row>
    <row r="312" spans="1:12" s="7" customFormat="1" ht="15.75" x14ac:dyDescent="0.25">
      <c r="A312" s="11"/>
      <c r="B312" s="48"/>
      <c r="C312" s="48"/>
      <c r="D312" s="24"/>
      <c r="E312" s="10"/>
      <c r="F312" s="10"/>
      <c r="G312" s="10"/>
      <c r="H312" s="10"/>
      <c r="I312" s="10"/>
      <c r="J312" s="10"/>
      <c r="K312" s="10"/>
      <c r="L312" s="10"/>
    </row>
    <row r="313" spans="1:12" s="7" customFormat="1" ht="15.75" x14ac:dyDescent="0.25">
      <c r="A313" s="11"/>
      <c r="B313" s="48"/>
      <c r="C313" s="48"/>
      <c r="D313" s="24"/>
      <c r="E313" s="10"/>
      <c r="F313" s="10"/>
      <c r="G313" s="10"/>
      <c r="H313" s="10"/>
      <c r="I313" s="10"/>
      <c r="J313" s="10"/>
      <c r="K313" s="10"/>
      <c r="L313" s="10"/>
    </row>
    <row r="314" spans="1:12" s="7" customFormat="1" ht="15.75" x14ac:dyDescent="0.25">
      <c r="A314" s="11"/>
      <c r="B314" s="48"/>
      <c r="C314" s="48"/>
      <c r="D314" s="24"/>
      <c r="E314" s="10"/>
      <c r="F314" s="10"/>
      <c r="G314" s="10"/>
      <c r="H314" s="10"/>
      <c r="I314" s="10"/>
      <c r="J314" s="10"/>
      <c r="K314" s="10"/>
      <c r="L314" s="10"/>
    </row>
    <row r="315" spans="1:12" s="7" customFormat="1" ht="15.75" x14ac:dyDescent="0.25">
      <c r="A315" s="11"/>
      <c r="B315" s="48"/>
      <c r="C315" s="48"/>
      <c r="D315" s="24"/>
      <c r="E315" s="10"/>
      <c r="F315" s="10"/>
      <c r="G315" s="10"/>
      <c r="H315" s="10"/>
      <c r="I315" s="10"/>
      <c r="J315" s="10"/>
      <c r="K315" s="10"/>
      <c r="L315" s="10"/>
    </row>
    <row r="316" spans="1:12" s="7" customFormat="1" ht="15.75" x14ac:dyDescent="0.25">
      <c r="A316" s="11"/>
      <c r="B316" s="48"/>
      <c r="C316" s="48"/>
      <c r="D316" s="24"/>
      <c r="E316" s="10"/>
      <c r="F316" s="10"/>
      <c r="G316" s="10"/>
      <c r="H316" s="10"/>
      <c r="I316" s="10"/>
      <c r="J316" s="10"/>
      <c r="K316" s="10"/>
      <c r="L316" s="10"/>
    </row>
    <row r="317" spans="1:12" s="7" customFormat="1" ht="15.75" x14ac:dyDescent="0.25">
      <c r="A317" s="11"/>
      <c r="B317" s="48"/>
      <c r="C317" s="48"/>
      <c r="D317" s="24"/>
      <c r="E317" s="10"/>
      <c r="F317" s="10"/>
      <c r="G317" s="10"/>
      <c r="H317" s="10"/>
      <c r="I317" s="10"/>
      <c r="J317" s="10"/>
      <c r="K317" s="10"/>
      <c r="L317" s="10"/>
    </row>
    <row r="318" spans="1:12" s="7" customFormat="1" ht="15.75" x14ac:dyDescent="0.25">
      <c r="A318" s="11"/>
      <c r="B318" s="48"/>
      <c r="C318" s="48"/>
      <c r="D318" s="24"/>
      <c r="E318" s="10"/>
      <c r="F318" s="10"/>
      <c r="G318" s="10"/>
      <c r="H318" s="10"/>
      <c r="I318" s="10"/>
      <c r="J318" s="10"/>
      <c r="K318" s="10"/>
      <c r="L318" s="10"/>
    </row>
    <row r="319" spans="1:12" s="7" customFormat="1" ht="15.75" x14ac:dyDescent="0.25">
      <c r="A319" s="11"/>
      <c r="B319" s="48"/>
      <c r="C319" s="48"/>
      <c r="D319" s="24"/>
      <c r="E319" s="10"/>
      <c r="F319" s="10"/>
      <c r="G319" s="10"/>
      <c r="H319" s="10"/>
      <c r="I319" s="10"/>
      <c r="J319" s="10"/>
      <c r="K319" s="10"/>
      <c r="L319" s="10"/>
    </row>
    <row r="320" spans="1:12" s="7" customFormat="1" ht="15.75" x14ac:dyDescent="0.25">
      <c r="A320" s="11"/>
      <c r="B320" s="48"/>
      <c r="C320" s="48"/>
      <c r="D320" s="24"/>
      <c r="E320" s="10"/>
      <c r="F320" s="10"/>
      <c r="G320" s="10"/>
      <c r="H320" s="10"/>
      <c r="I320" s="10"/>
      <c r="J320" s="10"/>
      <c r="K320" s="10"/>
      <c r="L320" s="10"/>
    </row>
    <row r="321" spans="1:12" s="7" customFormat="1" ht="15.75" x14ac:dyDescent="0.25">
      <c r="A321" s="11"/>
      <c r="B321" s="48"/>
      <c r="C321" s="48"/>
      <c r="D321" s="24"/>
      <c r="E321" s="10"/>
      <c r="F321" s="10"/>
      <c r="G321" s="10"/>
      <c r="H321" s="10"/>
      <c r="I321" s="10"/>
      <c r="J321" s="10"/>
      <c r="K321" s="10"/>
      <c r="L321" s="10"/>
    </row>
    <row r="322" spans="1:12" s="7" customFormat="1" ht="15.75" x14ac:dyDescent="0.25">
      <c r="A322" s="11"/>
      <c r="B322" s="48"/>
      <c r="C322" s="48"/>
      <c r="D322" s="24"/>
      <c r="E322" s="10"/>
      <c r="F322" s="10"/>
      <c r="G322" s="10"/>
      <c r="H322" s="10"/>
      <c r="I322" s="10"/>
      <c r="J322" s="10"/>
      <c r="K322" s="10"/>
      <c r="L322" s="10"/>
    </row>
    <row r="323" spans="1:12" s="7" customFormat="1" ht="15.75" x14ac:dyDescent="0.25">
      <c r="A323" s="11"/>
      <c r="B323" s="48"/>
      <c r="C323" s="48"/>
      <c r="D323" s="24"/>
      <c r="E323" s="10"/>
      <c r="F323" s="10"/>
      <c r="G323" s="10"/>
      <c r="H323" s="10"/>
      <c r="I323" s="10"/>
      <c r="J323" s="10"/>
      <c r="K323" s="10"/>
      <c r="L323" s="10"/>
    </row>
    <row r="324" spans="1:12" s="7" customFormat="1" ht="15.75" x14ac:dyDescent="0.25">
      <c r="A324" s="11"/>
      <c r="B324" s="48"/>
      <c r="C324" s="48"/>
      <c r="D324" s="24"/>
      <c r="E324" s="10"/>
      <c r="F324" s="10"/>
      <c r="G324" s="10"/>
      <c r="H324" s="10"/>
      <c r="I324" s="10"/>
      <c r="J324" s="10"/>
      <c r="K324" s="10"/>
      <c r="L324" s="10"/>
    </row>
    <row r="325" spans="1:12" s="7" customFormat="1" ht="15.75" x14ac:dyDescent="0.25">
      <c r="A325" s="11"/>
      <c r="B325" s="48"/>
      <c r="C325" s="48"/>
      <c r="D325" s="24"/>
      <c r="E325" s="10"/>
      <c r="F325" s="10"/>
      <c r="G325" s="10"/>
      <c r="H325" s="10"/>
      <c r="I325" s="10"/>
      <c r="J325" s="10"/>
      <c r="K325" s="10"/>
      <c r="L325" s="10"/>
    </row>
    <row r="326" spans="1:12" s="7" customFormat="1" ht="15.75" x14ac:dyDescent="0.25">
      <c r="A326" s="11"/>
      <c r="B326" s="48"/>
      <c r="C326" s="48"/>
      <c r="D326" s="24"/>
      <c r="E326" s="10"/>
      <c r="F326" s="10"/>
      <c r="G326" s="10"/>
      <c r="H326" s="10"/>
      <c r="I326" s="10"/>
      <c r="J326" s="10"/>
      <c r="K326" s="10"/>
      <c r="L326" s="10"/>
    </row>
    <row r="327" spans="1:12" s="7" customFormat="1" ht="15.75" x14ac:dyDescent="0.25">
      <c r="A327" s="11"/>
      <c r="B327" s="48"/>
      <c r="C327" s="48"/>
      <c r="D327" s="24"/>
      <c r="E327" s="10"/>
      <c r="F327" s="10"/>
      <c r="G327" s="10"/>
      <c r="H327" s="10"/>
      <c r="I327" s="10"/>
      <c r="J327" s="10"/>
      <c r="K327" s="10"/>
      <c r="L327" s="10"/>
    </row>
    <row r="328" spans="1:12" s="7" customFormat="1" ht="15.75" x14ac:dyDescent="0.25">
      <c r="A328" s="11"/>
      <c r="B328" s="48"/>
      <c r="C328" s="48"/>
      <c r="D328" s="24"/>
      <c r="E328" s="10"/>
      <c r="F328" s="10"/>
      <c r="G328" s="10"/>
      <c r="H328" s="10"/>
      <c r="I328" s="10"/>
      <c r="J328" s="10"/>
      <c r="K328" s="10"/>
      <c r="L328" s="10"/>
    </row>
    <row r="329" spans="1:12" s="7" customFormat="1" ht="15.75" x14ac:dyDescent="0.25">
      <c r="A329" s="11"/>
      <c r="B329" s="48"/>
      <c r="C329" s="48"/>
      <c r="D329" s="24"/>
      <c r="E329" s="10"/>
      <c r="F329" s="10"/>
      <c r="G329" s="10"/>
      <c r="H329" s="10"/>
      <c r="I329" s="10"/>
      <c r="J329" s="10"/>
      <c r="K329" s="10"/>
      <c r="L329" s="10"/>
    </row>
    <row r="330" spans="1:12" s="7" customFormat="1" ht="15.75" x14ac:dyDescent="0.25">
      <c r="A330" s="11"/>
      <c r="B330" s="48"/>
      <c r="C330" s="48"/>
      <c r="D330" s="24"/>
      <c r="E330" s="10"/>
      <c r="F330" s="10"/>
      <c r="G330" s="10"/>
      <c r="H330" s="10"/>
      <c r="I330" s="10"/>
      <c r="J330" s="10"/>
      <c r="K330" s="10"/>
      <c r="L330" s="10"/>
    </row>
    <row r="331" spans="1:12" s="7" customFormat="1" ht="15.75" x14ac:dyDescent="0.25">
      <c r="A331" s="11"/>
      <c r="B331" s="48"/>
      <c r="C331" s="48"/>
      <c r="D331" s="24"/>
      <c r="E331" s="10"/>
      <c r="F331" s="10"/>
      <c r="G331" s="10"/>
      <c r="H331" s="10"/>
      <c r="I331" s="10"/>
      <c r="J331" s="10"/>
      <c r="K331" s="10"/>
      <c r="L331" s="10"/>
    </row>
    <row r="332" spans="1:12" s="7" customFormat="1" ht="15.75" x14ac:dyDescent="0.25">
      <c r="A332" s="11"/>
      <c r="B332" s="48"/>
      <c r="C332" s="48"/>
      <c r="D332" s="24"/>
      <c r="E332" s="10"/>
      <c r="F332" s="10"/>
      <c r="G332" s="10"/>
      <c r="H332" s="10"/>
      <c r="I332" s="10"/>
      <c r="J332" s="10"/>
      <c r="K332" s="10"/>
      <c r="L332" s="10"/>
    </row>
    <row r="333" spans="1:12" s="7" customFormat="1" ht="15.75" x14ac:dyDescent="0.25">
      <c r="A333" s="11"/>
      <c r="B333" s="48"/>
      <c r="C333" s="48"/>
      <c r="D333" s="24"/>
      <c r="E333" s="10"/>
      <c r="F333" s="10"/>
      <c r="G333" s="10"/>
      <c r="H333" s="10"/>
      <c r="I333" s="10"/>
      <c r="J333" s="10"/>
      <c r="K333" s="10"/>
      <c r="L333" s="10"/>
    </row>
    <row r="334" spans="1:12" s="7" customFormat="1" ht="15.75" x14ac:dyDescent="0.25">
      <c r="A334" s="11"/>
      <c r="B334" s="48"/>
      <c r="C334" s="48"/>
      <c r="D334" s="24"/>
      <c r="E334" s="10"/>
      <c r="F334" s="10"/>
      <c r="G334" s="10"/>
      <c r="H334" s="10"/>
      <c r="I334" s="10"/>
      <c r="J334" s="10"/>
      <c r="K334" s="10"/>
      <c r="L334" s="10"/>
    </row>
    <row r="335" spans="1:12" s="7" customFormat="1" ht="15.75" x14ac:dyDescent="0.25">
      <c r="A335" s="11"/>
      <c r="B335" s="48"/>
      <c r="C335" s="48"/>
      <c r="D335" s="24"/>
      <c r="E335" s="10"/>
      <c r="F335" s="10"/>
      <c r="G335" s="10"/>
      <c r="H335" s="10"/>
      <c r="I335" s="10"/>
      <c r="J335" s="10"/>
      <c r="K335" s="10"/>
      <c r="L335" s="10"/>
    </row>
    <row r="336" spans="1:12" s="7" customFormat="1" ht="15.75" x14ac:dyDescent="0.25">
      <c r="A336" s="11"/>
      <c r="B336" s="48"/>
      <c r="C336" s="48"/>
      <c r="D336" s="24"/>
      <c r="E336" s="10"/>
      <c r="F336" s="10"/>
      <c r="G336" s="10"/>
      <c r="H336" s="10"/>
      <c r="I336" s="10"/>
      <c r="J336" s="10"/>
      <c r="K336" s="10"/>
      <c r="L336" s="10"/>
    </row>
    <row r="337" spans="1:12" s="7" customFormat="1" ht="15.75" x14ac:dyDescent="0.25">
      <c r="A337" s="11"/>
      <c r="B337" s="48"/>
      <c r="C337" s="48"/>
      <c r="D337" s="24"/>
      <c r="E337" s="10"/>
      <c r="F337" s="10"/>
      <c r="G337" s="10"/>
      <c r="H337" s="10"/>
      <c r="I337" s="10"/>
      <c r="J337" s="10"/>
      <c r="K337" s="10"/>
      <c r="L337" s="10"/>
    </row>
    <row r="338" spans="1:12" s="7" customFormat="1" ht="15.75" x14ac:dyDescent="0.25">
      <c r="A338" s="11"/>
      <c r="B338" s="48"/>
      <c r="C338" s="48"/>
      <c r="D338" s="24"/>
      <c r="E338" s="10"/>
      <c r="F338" s="10"/>
      <c r="G338" s="10"/>
      <c r="H338" s="10"/>
      <c r="I338" s="10"/>
      <c r="J338" s="10"/>
      <c r="K338" s="10"/>
      <c r="L338" s="10"/>
    </row>
    <row r="339" spans="1:12" s="7" customFormat="1" ht="15.75" x14ac:dyDescent="0.25">
      <c r="A339" s="11"/>
      <c r="B339" s="48"/>
      <c r="C339" s="48"/>
      <c r="D339" s="24"/>
      <c r="E339" s="10"/>
      <c r="F339" s="10"/>
      <c r="G339" s="10"/>
      <c r="H339" s="10"/>
      <c r="I339" s="10"/>
      <c r="J339" s="10"/>
      <c r="K339" s="10"/>
      <c r="L339" s="10"/>
    </row>
    <row r="340" spans="1:12" s="7" customFormat="1" ht="15.75" x14ac:dyDescent="0.25">
      <c r="A340" s="11"/>
      <c r="B340" s="48"/>
      <c r="C340" s="48"/>
      <c r="D340" s="24"/>
      <c r="E340" s="10"/>
      <c r="F340" s="10"/>
      <c r="G340" s="10"/>
      <c r="H340" s="10"/>
      <c r="I340" s="10"/>
      <c r="J340" s="10"/>
      <c r="K340" s="10"/>
      <c r="L340" s="10"/>
    </row>
    <row r="341" spans="1:12" s="7" customFormat="1" ht="15.75" x14ac:dyDescent="0.25">
      <c r="A341" s="11"/>
      <c r="B341" s="48"/>
      <c r="C341" s="48"/>
      <c r="D341" s="24"/>
      <c r="E341" s="10"/>
      <c r="F341" s="10"/>
      <c r="G341" s="10"/>
      <c r="H341" s="10"/>
      <c r="I341" s="10"/>
      <c r="J341" s="10"/>
      <c r="K341" s="10"/>
      <c r="L341" s="10"/>
    </row>
    <row r="342" spans="1:12" s="7" customFormat="1" ht="15.75" x14ac:dyDescent="0.25">
      <c r="A342" s="11"/>
      <c r="B342" s="48"/>
      <c r="C342" s="48"/>
      <c r="D342" s="24"/>
      <c r="E342" s="10"/>
      <c r="F342" s="10"/>
      <c r="G342" s="10"/>
      <c r="H342" s="10"/>
      <c r="I342" s="10"/>
      <c r="J342" s="10"/>
      <c r="K342" s="10"/>
      <c r="L342" s="10"/>
    </row>
    <row r="343" spans="1:12" s="7" customFormat="1" ht="15.75" x14ac:dyDescent="0.25">
      <c r="A343" s="11"/>
      <c r="B343" s="48"/>
      <c r="C343" s="48"/>
      <c r="D343" s="24"/>
      <c r="E343" s="10"/>
      <c r="F343" s="10"/>
      <c r="G343" s="10"/>
      <c r="H343" s="10"/>
      <c r="I343" s="10"/>
      <c r="J343" s="10"/>
      <c r="K343" s="10"/>
      <c r="L343" s="10"/>
    </row>
    <row r="344" spans="1:12" s="7" customFormat="1" ht="15.75" x14ac:dyDescent="0.25">
      <c r="A344" s="11"/>
      <c r="B344" s="48"/>
      <c r="C344" s="48"/>
      <c r="D344" s="24"/>
      <c r="E344" s="10"/>
      <c r="F344" s="10"/>
      <c r="G344" s="10"/>
      <c r="H344" s="10"/>
      <c r="I344" s="10"/>
      <c r="J344" s="10"/>
      <c r="K344" s="10"/>
      <c r="L344" s="10"/>
    </row>
    <row r="345" spans="1:12" s="7" customFormat="1" ht="15.75" x14ac:dyDescent="0.25">
      <c r="A345" s="11"/>
      <c r="B345" s="48"/>
      <c r="C345" s="48"/>
      <c r="D345" s="24"/>
      <c r="E345" s="10"/>
      <c r="F345" s="10"/>
      <c r="G345" s="10"/>
      <c r="H345" s="10"/>
      <c r="I345" s="10"/>
      <c r="J345" s="10"/>
      <c r="K345" s="10"/>
      <c r="L345" s="10"/>
    </row>
    <row r="346" spans="1:12" s="7" customFormat="1" ht="15.75" x14ac:dyDescent="0.25">
      <c r="A346" s="11"/>
      <c r="B346" s="48"/>
      <c r="C346" s="48"/>
      <c r="D346" s="24"/>
      <c r="E346" s="10"/>
      <c r="F346" s="10"/>
      <c r="G346" s="10"/>
      <c r="H346" s="10"/>
      <c r="I346" s="10"/>
      <c r="J346" s="10"/>
      <c r="K346" s="10"/>
      <c r="L346" s="10"/>
    </row>
    <row r="347" spans="1:12" s="7" customFormat="1" ht="15.75" x14ac:dyDescent="0.25">
      <c r="A347" s="11"/>
      <c r="B347" s="48"/>
      <c r="C347" s="48"/>
      <c r="D347" s="24"/>
      <c r="E347" s="10"/>
      <c r="F347" s="10"/>
      <c r="G347" s="10"/>
      <c r="H347" s="10"/>
      <c r="I347" s="10"/>
      <c r="J347" s="10"/>
      <c r="K347" s="10"/>
      <c r="L347" s="10"/>
    </row>
    <row r="348" spans="1:12" s="7" customFormat="1" ht="15.75" x14ac:dyDescent="0.25">
      <c r="A348" s="11"/>
      <c r="B348" s="48"/>
      <c r="C348" s="48"/>
      <c r="D348" s="24"/>
      <c r="E348" s="10"/>
      <c r="F348" s="10"/>
      <c r="G348" s="10"/>
      <c r="H348" s="10"/>
      <c r="I348" s="10"/>
      <c r="J348" s="10"/>
      <c r="K348" s="10"/>
      <c r="L348" s="10"/>
    </row>
    <row r="349" spans="1:12" s="7" customFormat="1" ht="15.75" x14ac:dyDescent="0.25">
      <c r="A349" s="11"/>
      <c r="B349" s="48"/>
      <c r="C349" s="48"/>
      <c r="D349" s="24"/>
      <c r="E349" s="10"/>
      <c r="F349" s="10"/>
      <c r="G349" s="10"/>
      <c r="H349" s="10"/>
      <c r="I349" s="10"/>
      <c r="J349" s="10"/>
      <c r="K349" s="10"/>
      <c r="L349" s="10"/>
    </row>
    <row r="350" spans="1:12" s="7" customFormat="1" ht="15.75" x14ac:dyDescent="0.25">
      <c r="A350" s="11"/>
      <c r="B350" s="48"/>
      <c r="C350" s="48"/>
      <c r="D350" s="24"/>
      <c r="E350" s="10"/>
      <c r="F350" s="10"/>
      <c r="G350" s="10"/>
      <c r="H350" s="10"/>
      <c r="I350" s="10"/>
      <c r="J350" s="10"/>
      <c r="K350" s="10"/>
      <c r="L350" s="10"/>
    </row>
    <row r="351" spans="1:12" s="7" customFormat="1" ht="15.75" x14ac:dyDescent="0.25">
      <c r="A351" s="11"/>
      <c r="B351" s="48"/>
      <c r="C351" s="48"/>
      <c r="D351" s="24"/>
      <c r="E351" s="10"/>
      <c r="F351" s="10"/>
      <c r="G351" s="10"/>
      <c r="H351" s="10"/>
      <c r="I351" s="10"/>
      <c r="J351" s="10"/>
      <c r="K351" s="10"/>
      <c r="L351" s="10"/>
    </row>
    <row r="352" spans="1:12" s="7" customFormat="1" ht="15.75" x14ac:dyDescent="0.25">
      <c r="A352" s="11"/>
      <c r="B352" s="48"/>
      <c r="C352" s="48"/>
      <c r="D352" s="24"/>
      <c r="E352" s="10"/>
      <c r="F352" s="10"/>
      <c r="G352" s="10"/>
      <c r="H352" s="10"/>
      <c r="I352" s="10"/>
      <c r="J352" s="10"/>
      <c r="K352" s="10"/>
      <c r="L352" s="10"/>
    </row>
    <row r="353" spans="1:12" s="7" customFormat="1" ht="15.75" x14ac:dyDescent="0.25">
      <c r="A353" s="11"/>
      <c r="B353" s="48"/>
      <c r="C353" s="48"/>
      <c r="D353" s="24"/>
      <c r="E353" s="10"/>
      <c r="F353" s="10"/>
      <c r="G353" s="10"/>
      <c r="H353" s="10"/>
      <c r="I353" s="10"/>
      <c r="J353" s="10"/>
      <c r="K353" s="10"/>
      <c r="L353" s="10"/>
    </row>
    <row r="354" spans="1:12" s="7" customFormat="1" ht="15.75" x14ac:dyDescent="0.25">
      <c r="A354" s="11"/>
      <c r="B354" s="48"/>
      <c r="C354" s="48"/>
      <c r="D354" s="24"/>
      <c r="E354" s="10"/>
      <c r="F354" s="10"/>
      <c r="G354" s="10"/>
      <c r="H354" s="10"/>
      <c r="I354" s="10"/>
      <c r="J354" s="10"/>
      <c r="K354" s="10"/>
      <c r="L354" s="10"/>
    </row>
    <row r="355" spans="1:12" s="7" customFormat="1" ht="15.75" x14ac:dyDescent="0.25">
      <c r="A355" s="11"/>
      <c r="B355" s="48"/>
      <c r="C355" s="48"/>
      <c r="D355" s="24"/>
      <c r="E355" s="10"/>
      <c r="F355" s="10"/>
      <c r="G355" s="10"/>
      <c r="H355" s="10"/>
      <c r="I355" s="10"/>
      <c r="J355" s="10"/>
      <c r="K355" s="10"/>
      <c r="L355" s="10"/>
    </row>
    <row r="356" spans="1:12" s="7" customFormat="1" ht="15.75" x14ac:dyDescent="0.25">
      <c r="A356" s="11"/>
      <c r="B356" s="48"/>
      <c r="C356" s="48"/>
      <c r="D356" s="24"/>
      <c r="E356" s="10"/>
      <c r="F356" s="10"/>
      <c r="G356" s="10"/>
      <c r="H356" s="10"/>
      <c r="I356" s="10"/>
      <c r="J356" s="10"/>
      <c r="K356" s="10"/>
      <c r="L356" s="10"/>
    </row>
    <row r="357" spans="1:12" s="7" customFormat="1" ht="15.75" x14ac:dyDescent="0.25">
      <c r="A357" s="11"/>
      <c r="B357" s="48"/>
      <c r="C357" s="48"/>
      <c r="D357" s="24"/>
      <c r="E357" s="10"/>
      <c r="F357" s="10"/>
      <c r="G357" s="10"/>
      <c r="H357" s="10"/>
      <c r="I357" s="10"/>
      <c r="J357" s="10"/>
      <c r="K357" s="10"/>
      <c r="L357" s="10"/>
    </row>
    <row r="358" spans="1:12" s="7" customFormat="1" ht="15.75" x14ac:dyDescent="0.25">
      <c r="A358" s="11"/>
      <c r="B358" s="48"/>
      <c r="C358" s="48"/>
      <c r="D358" s="24"/>
      <c r="E358" s="10"/>
      <c r="F358" s="10"/>
      <c r="G358" s="10"/>
      <c r="H358" s="10"/>
      <c r="I358" s="10"/>
      <c r="J358" s="10"/>
      <c r="K358" s="10"/>
      <c r="L358" s="10"/>
    </row>
    <row r="359" spans="1:12" s="7" customFormat="1" ht="15.75" x14ac:dyDescent="0.25">
      <c r="A359" s="11"/>
      <c r="B359" s="48"/>
      <c r="C359" s="48"/>
      <c r="D359" s="24"/>
      <c r="E359" s="10"/>
      <c r="F359" s="10"/>
      <c r="G359" s="10"/>
      <c r="H359" s="10"/>
      <c r="I359" s="10"/>
      <c r="J359" s="10"/>
      <c r="K359" s="10"/>
      <c r="L359" s="10"/>
    </row>
    <row r="360" spans="1:12" s="7" customFormat="1" ht="15.75" x14ac:dyDescent="0.25">
      <c r="A360" s="11"/>
      <c r="B360" s="48"/>
      <c r="C360" s="48"/>
      <c r="D360" s="24"/>
      <c r="E360" s="10"/>
      <c r="F360" s="10"/>
      <c r="G360" s="10"/>
      <c r="H360" s="10"/>
      <c r="I360" s="10"/>
      <c r="J360" s="10"/>
      <c r="K360" s="10"/>
      <c r="L360" s="10"/>
    </row>
    <row r="361" spans="1:12" s="7" customFormat="1" ht="15.75" x14ac:dyDescent="0.25">
      <c r="A361" s="11"/>
      <c r="B361" s="48"/>
      <c r="C361" s="48"/>
      <c r="D361" s="24"/>
      <c r="E361" s="10"/>
      <c r="F361" s="10"/>
      <c r="G361" s="10"/>
      <c r="H361" s="10"/>
      <c r="I361" s="10"/>
      <c r="J361" s="10"/>
      <c r="K361" s="10"/>
      <c r="L361" s="10"/>
    </row>
    <row r="362" spans="1:12" s="7" customFormat="1" ht="15.75" x14ac:dyDescent="0.25">
      <c r="A362" s="11"/>
      <c r="B362" s="48"/>
      <c r="C362" s="48"/>
      <c r="D362" s="24"/>
      <c r="E362" s="10"/>
      <c r="F362" s="10"/>
      <c r="G362" s="10"/>
      <c r="H362" s="10"/>
      <c r="I362" s="10"/>
      <c r="J362" s="10"/>
      <c r="K362" s="10"/>
      <c r="L362" s="10"/>
    </row>
    <row r="363" spans="1:12" s="7" customFormat="1" ht="15.75" x14ac:dyDescent="0.25">
      <c r="A363" s="11"/>
      <c r="B363" s="48"/>
      <c r="C363" s="48"/>
      <c r="D363" s="24"/>
      <c r="E363" s="10"/>
      <c r="F363" s="10"/>
      <c r="G363" s="10"/>
      <c r="H363" s="10"/>
      <c r="I363" s="10"/>
      <c r="J363" s="10"/>
      <c r="K363" s="10"/>
      <c r="L363" s="10"/>
    </row>
    <row r="364" spans="1:12" s="7" customFormat="1" ht="15.75" x14ac:dyDescent="0.25">
      <c r="A364" s="11"/>
      <c r="B364" s="48"/>
      <c r="C364" s="48"/>
      <c r="D364" s="24"/>
      <c r="E364" s="10"/>
      <c r="F364" s="10"/>
      <c r="G364" s="10"/>
      <c r="H364" s="10"/>
      <c r="I364" s="10"/>
      <c r="J364" s="10"/>
      <c r="K364" s="10"/>
      <c r="L364" s="10"/>
    </row>
    <row r="365" spans="1:12" s="7" customFormat="1" ht="15.75" x14ac:dyDescent="0.25">
      <c r="A365" s="11"/>
      <c r="B365" s="48"/>
      <c r="C365" s="48"/>
      <c r="D365" s="24"/>
      <c r="E365" s="10"/>
      <c r="F365" s="10"/>
      <c r="G365" s="10"/>
      <c r="H365" s="10"/>
      <c r="I365" s="10"/>
      <c r="J365" s="10"/>
      <c r="K365" s="10"/>
      <c r="L365" s="10"/>
    </row>
    <row r="366" spans="1:12" s="7" customFormat="1" ht="15.75" x14ac:dyDescent="0.25">
      <c r="A366" s="11"/>
      <c r="B366" s="48"/>
      <c r="C366" s="48"/>
      <c r="D366" s="24"/>
      <c r="E366" s="10"/>
      <c r="F366" s="10"/>
      <c r="G366" s="10"/>
      <c r="H366" s="10"/>
      <c r="I366" s="10"/>
      <c r="J366" s="10"/>
      <c r="K366" s="10"/>
      <c r="L366" s="10"/>
    </row>
    <row r="367" spans="1:12" s="7" customFormat="1" ht="15.75" x14ac:dyDescent="0.25">
      <c r="A367" s="11"/>
      <c r="B367" s="48"/>
      <c r="C367" s="48"/>
      <c r="D367" s="24"/>
      <c r="E367" s="10"/>
      <c r="F367" s="10"/>
      <c r="G367" s="10"/>
      <c r="H367" s="10"/>
      <c r="I367" s="10"/>
      <c r="J367" s="10"/>
      <c r="K367" s="10"/>
      <c r="L367" s="10"/>
    </row>
    <row r="368" spans="1:12" s="7" customFormat="1" ht="15.75" x14ac:dyDescent="0.25">
      <c r="A368" s="11"/>
      <c r="B368" s="48"/>
      <c r="C368" s="48"/>
      <c r="D368" s="24"/>
      <c r="E368" s="10"/>
      <c r="F368" s="10"/>
      <c r="G368" s="10"/>
      <c r="H368" s="10"/>
      <c r="I368" s="10"/>
      <c r="J368" s="10"/>
      <c r="K368" s="10"/>
      <c r="L368" s="10"/>
    </row>
    <row r="369" spans="1:12" s="7" customFormat="1" ht="15.75" x14ac:dyDescent="0.25">
      <c r="A369" s="11"/>
      <c r="B369" s="48"/>
      <c r="C369" s="48"/>
      <c r="D369" s="24"/>
      <c r="E369" s="10"/>
      <c r="F369" s="10"/>
      <c r="G369" s="10"/>
      <c r="H369" s="10"/>
      <c r="I369" s="10"/>
      <c r="J369" s="10"/>
      <c r="K369" s="10"/>
      <c r="L369" s="10"/>
    </row>
    <row r="370" spans="1:12" s="7" customFormat="1" ht="15.75" x14ac:dyDescent="0.25">
      <c r="A370" s="11"/>
      <c r="B370" s="48"/>
      <c r="C370" s="48"/>
      <c r="D370" s="24"/>
      <c r="E370" s="10"/>
      <c r="F370" s="10"/>
      <c r="G370" s="10"/>
      <c r="H370" s="10"/>
      <c r="I370" s="10"/>
      <c r="J370" s="10"/>
      <c r="K370" s="10"/>
      <c r="L370" s="10"/>
    </row>
    <row r="371" spans="1:12" s="7" customFormat="1" ht="15.75" x14ac:dyDescent="0.25">
      <c r="A371" s="11"/>
      <c r="B371" s="48"/>
      <c r="C371" s="48"/>
      <c r="D371" s="24"/>
      <c r="E371" s="10"/>
      <c r="F371" s="10"/>
      <c r="G371" s="10"/>
      <c r="H371" s="10"/>
      <c r="I371" s="10"/>
      <c r="J371" s="10"/>
      <c r="K371" s="10"/>
      <c r="L371" s="10"/>
    </row>
    <row r="372" spans="1:12" s="7" customFormat="1" ht="15.75" x14ac:dyDescent="0.25">
      <c r="A372" s="11"/>
      <c r="B372" s="48"/>
      <c r="C372" s="48"/>
      <c r="D372" s="24"/>
      <c r="E372" s="10"/>
      <c r="F372" s="10"/>
      <c r="G372" s="10"/>
      <c r="H372" s="10"/>
      <c r="I372" s="10"/>
      <c r="J372" s="10"/>
      <c r="K372" s="10"/>
      <c r="L372" s="10"/>
    </row>
    <row r="373" spans="1:12" s="7" customFormat="1" ht="15.75" x14ac:dyDescent="0.25">
      <c r="A373" s="11"/>
      <c r="B373" s="48"/>
      <c r="C373" s="48"/>
      <c r="D373" s="24"/>
      <c r="E373" s="10"/>
      <c r="F373" s="10"/>
      <c r="G373" s="10"/>
      <c r="H373" s="10"/>
      <c r="I373" s="10"/>
      <c r="J373" s="10"/>
      <c r="K373" s="10"/>
      <c r="L373" s="10"/>
    </row>
    <row r="374" spans="1:12" s="7" customFormat="1" ht="15.75" x14ac:dyDescent="0.25">
      <c r="A374" s="11"/>
      <c r="B374" s="48"/>
      <c r="C374" s="48"/>
      <c r="D374" s="24"/>
      <c r="E374" s="10"/>
      <c r="F374" s="10"/>
      <c r="G374" s="10"/>
      <c r="H374" s="10"/>
      <c r="I374" s="10"/>
      <c r="J374" s="10"/>
      <c r="K374" s="10"/>
      <c r="L374" s="10"/>
    </row>
    <row r="375" spans="1:12" s="7" customFormat="1" ht="15.75" x14ac:dyDescent="0.25">
      <c r="A375" s="11"/>
      <c r="B375" s="48"/>
      <c r="C375" s="48"/>
      <c r="D375" s="24"/>
      <c r="E375" s="10"/>
      <c r="F375" s="10"/>
      <c r="G375" s="10"/>
      <c r="H375" s="10"/>
      <c r="I375" s="10"/>
      <c r="J375" s="10"/>
      <c r="K375" s="10"/>
      <c r="L375" s="10"/>
    </row>
    <row r="376" spans="1:12" s="7" customFormat="1" ht="15.75" x14ac:dyDescent="0.25">
      <c r="A376" s="11"/>
      <c r="B376" s="48"/>
      <c r="C376" s="48"/>
      <c r="D376" s="24"/>
      <c r="E376" s="10"/>
      <c r="F376" s="10"/>
      <c r="G376" s="10"/>
      <c r="H376" s="10"/>
      <c r="I376" s="10"/>
      <c r="J376" s="10"/>
      <c r="K376" s="10"/>
      <c r="L376" s="10"/>
    </row>
    <row r="377" spans="1:12" s="7" customFormat="1" ht="15.75" x14ac:dyDescent="0.25">
      <c r="A377" s="11"/>
      <c r="B377" s="48"/>
      <c r="C377" s="48"/>
      <c r="D377" s="24"/>
      <c r="E377" s="10"/>
      <c r="F377" s="10"/>
      <c r="G377" s="10"/>
      <c r="H377" s="10"/>
      <c r="I377" s="10"/>
      <c r="J377" s="10"/>
      <c r="K377" s="10"/>
      <c r="L377" s="10"/>
    </row>
    <row r="378" spans="1:12" s="7" customFormat="1" ht="15.75" x14ac:dyDescent="0.25">
      <c r="A378" s="11"/>
      <c r="B378" s="48"/>
      <c r="C378" s="48"/>
      <c r="D378" s="24"/>
      <c r="E378" s="10"/>
      <c r="F378" s="10"/>
      <c r="G378" s="10"/>
      <c r="H378" s="10"/>
      <c r="I378" s="10"/>
      <c r="J378" s="10"/>
      <c r="K378" s="10"/>
      <c r="L378" s="10"/>
    </row>
    <row r="379" spans="1:12" s="7" customFormat="1" ht="15.75" x14ac:dyDescent="0.25">
      <c r="A379" s="11"/>
      <c r="B379" s="48"/>
      <c r="C379" s="48"/>
      <c r="D379" s="24"/>
      <c r="E379" s="10"/>
      <c r="F379" s="10"/>
      <c r="G379" s="10"/>
      <c r="H379" s="10"/>
      <c r="I379" s="10"/>
      <c r="J379" s="10"/>
      <c r="K379" s="10"/>
      <c r="L379" s="10"/>
    </row>
    <row r="380" spans="1:12" s="7" customFormat="1" ht="15.75" x14ac:dyDescent="0.25">
      <c r="A380" s="11"/>
      <c r="B380" s="48"/>
      <c r="C380" s="48"/>
      <c r="D380" s="24"/>
      <c r="E380" s="10"/>
      <c r="F380" s="10"/>
      <c r="G380" s="10"/>
      <c r="H380" s="10"/>
      <c r="I380" s="10"/>
      <c r="J380" s="10"/>
      <c r="K380" s="10"/>
      <c r="L380" s="10"/>
    </row>
    <row r="381" spans="1:12" s="7" customFormat="1" ht="15.75" x14ac:dyDescent="0.25">
      <c r="A381" s="11"/>
      <c r="B381" s="48"/>
      <c r="C381" s="48"/>
      <c r="D381" s="24"/>
      <c r="E381" s="10"/>
      <c r="F381" s="10"/>
      <c r="G381" s="10"/>
      <c r="H381" s="10"/>
      <c r="I381" s="10"/>
      <c r="J381" s="10"/>
      <c r="K381" s="10"/>
      <c r="L381" s="10"/>
    </row>
    <row r="382" spans="1:12" s="7" customFormat="1" ht="15.75" x14ac:dyDescent="0.25">
      <c r="A382" s="11"/>
      <c r="B382" s="48"/>
      <c r="C382" s="48"/>
      <c r="D382" s="24"/>
      <c r="E382" s="10"/>
      <c r="F382" s="10"/>
      <c r="G382" s="10"/>
      <c r="H382" s="10"/>
      <c r="I382" s="10"/>
      <c r="J382" s="10"/>
      <c r="K382" s="10"/>
      <c r="L382" s="10"/>
    </row>
    <row r="383" spans="1:12" s="7" customFormat="1" ht="15.75" x14ac:dyDescent="0.25">
      <c r="A383" s="11"/>
      <c r="B383" s="48"/>
      <c r="C383" s="48"/>
      <c r="D383" s="24"/>
      <c r="E383" s="10"/>
      <c r="F383" s="10"/>
      <c r="G383" s="10"/>
      <c r="H383" s="10"/>
      <c r="I383" s="10"/>
      <c r="J383" s="10"/>
      <c r="K383" s="10"/>
      <c r="L383" s="10"/>
    </row>
    <row r="384" spans="1:12" s="7" customFormat="1" ht="15.75" x14ac:dyDescent="0.25">
      <c r="A384" s="11"/>
      <c r="B384" s="48"/>
      <c r="C384" s="48"/>
      <c r="D384" s="24"/>
      <c r="E384" s="10"/>
      <c r="F384" s="10"/>
      <c r="G384" s="10"/>
      <c r="H384" s="10"/>
      <c r="I384" s="10"/>
      <c r="J384" s="10"/>
      <c r="K384" s="10"/>
      <c r="L384" s="10"/>
    </row>
    <row r="385" spans="1:12" s="7" customFormat="1" ht="15.75" x14ac:dyDescent="0.25">
      <c r="A385" s="11"/>
      <c r="B385" s="48"/>
      <c r="C385" s="48"/>
      <c r="D385" s="24"/>
      <c r="E385" s="10"/>
      <c r="F385" s="10"/>
      <c r="G385" s="10"/>
      <c r="H385" s="10"/>
      <c r="I385" s="10"/>
      <c r="J385" s="10"/>
      <c r="K385" s="10"/>
      <c r="L385" s="10"/>
    </row>
    <row r="386" spans="1:12" s="7" customFormat="1" ht="15.75" x14ac:dyDescent="0.25">
      <c r="A386" s="11"/>
      <c r="B386" s="48"/>
      <c r="C386" s="48"/>
      <c r="D386" s="24"/>
      <c r="E386" s="10"/>
      <c r="F386" s="10"/>
      <c r="G386" s="10"/>
      <c r="H386" s="10"/>
      <c r="I386" s="10"/>
      <c r="J386" s="10"/>
      <c r="K386" s="10"/>
      <c r="L386" s="10"/>
    </row>
    <row r="387" spans="1:12" s="7" customFormat="1" ht="15.75" x14ac:dyDescent="0.25">
      <c r="A387" s="11"/>
      <c r="B387" s="48"/>
      <c r="C387" s="48"/>
      <c r="D387" s="24"/>
      <c r="E387" s="10"/>
      <c r="F387" s="10"/>
      <c r="G387" s="10"/>
      <c r="H387" s="10"/>
      <c r="I387" s="10"/>
      <c r="J387" s="10"/>
      <c r="K387" s="10"/>
      <c r="L387" s="10"/>
    </row>
    <row r="388" spans="1:12" s="7" customFormat="1" ht="15.75" x14ac:dyDescent="0.25">
      <c r="A388" s="11"/>
      <c r="B388" s="48"/>
      <c r="C388" s="48"/>
      <c r="D388" s="24"/>
      <c r="E388" s="10"/>
      <c r="F388" s="10"/>
      <c r="G388" s="10"/>
      <c r="H388" s="10"/>
      <c r="I388" s="10"/>
      <c r="J388" s="10"/>
      <c r="K388" s="10"/>
      <c r="L388" s="10"/>
    </row>
    <row r="389" spans="1:12" s="7" customFormat="1" ht="15.75" x14ac:dyDescent="0.25">
      <c r="A389" s="11"/>
      <c r="B389" s="48"/>
      <c r="C389" s="48"/>
      <c r="D389" s="24"/>
      <c r="E389" s="10"/>
      <c r="F389" s="10"/>
      <c r="G389" s="10"/>
      <c r="H389" s="10"/>
      <c r="I389" s="10"/>
      <c r="J389" s="10"/>
      <c r="K389" s="10"/>
      <c r="L389" s="10"/>
    </row>
    <row r="390" spans="1:12" s="7" customFormat="1" ht="15.75" x14ac:dyDescent="0.25">
      <c r="A390" s="11"/>
      <c r="B390" s="48"/>
      <c r="C390" s="48"/>
      <c r="D390" s="24"/>
      <c r="E390" s="10"/>
      <c r="F390" s="10"/>
      <c r="G390" s="10"/>
      <c r="H390" s="10"/>
      <c r="I390" s="10"/>
      <c r="J390" s="10"/>
      <c r="K390" s="10"/>
      <c r="L390" s="10"/>
    </row>
    <row r="391" spans="1:12" s="7" customFormat="1" ht="15.75" x14ac:dyDescent="0.25">
      <c r="A391" s="11"/>
      <c r="B391" s="48"/>
      <c r="C391" s="48"/>
      <c r="D391" s="24"/>
      <c r="E391" s="10"/>
      <c r="F391" s="10"/>
      <c r="G391" s="10"/>
      <c r="H391" s="10"/>
      <c r="I391" s="10"/>
      <c r="J391" s="10"/>
      <c r="K391" s="10"/>
      <c r="L391" s="10"/>
    </row>
    <row r="392" spans="1:12" s="7" customFormat="1" ht="15.75" x14ac:dyDescent="0.25">
      <c r="A392" s="11"/>
      <c r="B392" s="48"/>
      <c r="C392" s="48"/>
      <c r="D392" s="24"/>
      <c r="E392" s="10"/>
      <c r="F392" s="10"/>
      <c r="G392" s="10"/>
      <c r="H392" s="10"/>
      <c r="I392" s="10"/>
      <c r="J392" s="10"/>
      <c r="K392" s="10"/>
      <c r="L392" s="10"/>
    </row>
    <row r="393" spans="1:12" s="7" customFormat="1" ht="15.75" x14ac:dyDescent="0.25">
      <c r="A393" s="11"/>
      <c r="B393" s="48"/>
      <c r="C393" s="48"/>
      <c r="D393" s="24"/>
      <c r="E393" s="10"/>
      <c r="F393" s="10"/>
      <c r="G393" s="10"/>
      <c r="H393" s="10"/>
      <c r="I393" s="10"/>
      <c r="J393" s="10"/>
      <c r="K393" s="10"/>
      <c r="L393" s="10"/>
    </row>
    <row r="394" spans="1:12" s="7" customFormat="1" ht="15.75" x14ac:dyDescent="0.25">
      <c r="A394" s="11"/>
      <c r="B394" s="48"/>
      <c r="C394" s="48"/>
      <c r="D394" s="24"/>
      <c r="E394" s="10"/>
      <c r="F394" s="10"/>
      <c r="G394" s="10"/>
      <c r="H394" s="10"/>
      <c r="I394" s="10"/>
      <c r="J394" s="10"/>
      <c r="K394" s="10"/>
      <c r="L394" s="10"/>
    </row>
    <row r="395" spans="1:12" s="7" customFormat="1" ht="15.75" x14ac:dyDescent="0.25">
      <c r="A395" s="11"/>
      <c r="B395" s="48"/>
      <c r="C395" s="48"/>
      <c r="D395" s="24"/>
      <c r="E395" s="10"/>
      <c r="F395" s="10"/>
      <c r="G395" s="10"/>
      <c r="H395" s="10"/>
      <c r="I395" s="10"/>
      <c r="J395" s="10"/>
      <c r="K395" s="10"/>
      <c r="L395" s="10"/>
    </row>
    <row r="396" spans="1:12" s="7" customFormat="1" ht="15.75" x14ac:dyDescent="0.25">
      <c r="A396" s="11"/>
      <c r="B396" s="48"/>
      <c r="C396" s="48"/>
      <c r="D396" s="24"/>
      <c r="E396" s="10"/>
      <c r="F396" s="10"/>
      <c r="G396" s="10"/>
      <c r="H396" s="10"/>
      <c r="I396" s="10"/>
      <c r="J396" s="10"/>
      <c r="K396" s="10"/>
      <c r="L396" s="10"/>
    </row>
    <row r="397" spans="1:12" s="7" customFormat="1" ht="15.75" x14ac:dyDescent="0.25">
      <c r="A397" s="11"/>
      <c r="B397" s="48"/>
      <c r="C397" s="48"/>
      <c r="D397" s="24"/>
      <c r="E397" s="10"/>
      <c r="F397" s="10"/>
      <c r="G397" s="10"/>
      <c r="H397" s="10"/>
      <c r="I397" s="10"/>
      <c r="J397" s="10"/>
      <c r="K397" s="10"/>
      <c r="L397" s="10"/>
    </row>
    <row r="398" spans="1:12" s="7" customFormat="1" ht="15.75" x14ac:dyDescent="0.25">
      <c r="A398" s="11"/>
      <c r="B398" s="48"/>
      <c r="C398" s="48"/>
      <c r="D398" s="24"/>
      <c r="E398" s="10"/>
      <c r="F398" s="10"/>
      <c r="G398" s="10"/>
      <c r="H398" s="10"/>
      <c r="I398" s="10"/>
      <c r="J398" s="10"/>
      <c r="K398" s="10"/>
      <c r="L398" s="10"/>
    </row>
    <row r="399" spans="1:12" s="7" customFormat="1" ht="15.75" x14ac:dyDescent="0.25">
      <c r="A399" s="11"/>
      <c r="B399" s="48"/>
      <c r="C399" s="48"/>
      <c r="D399" s="24"/>
      <c r="E399" s="10"/>
      <c r="F399" s="10"/>
      <c r="G399" s="10"/>
      <c r="H399" s="10"/>
      <c r="I399" s="10"/>
      <c r="J399" s="10"/>
      <c r="K399" s="10"/>
      <c r="L399" s="10"/>
    </row>
    <row r="400" spans="1:12" s="7" customFormat="1" ht="15.75" x14ac:dyDescent="0.25">
      <c r="A400" s="11"/>
      <c r="B400" s="48"/>
      <c r="C400" s="48"/>
      <c r="D400" s="24"/>
      <c r="E400" s="10"/>
      <c r="F400" s="10"/>
      <c r="G400" s="10"/>
      <c r="H400" s="10"/>
      <c r="I400" s="10"/>
      <c r="J400" s="10"/>
      <c r="K400" s="10"/>
      <c r="L400" s="10"/>
    </row>
    <row r="401" spans="1:12" s="7" customFormat="1" ht="15.75" x14ac:dyDescent="0.25">
      <c r="A401" s="11"/>
      <c r="B401" s="48"/>
      <c r="C401" s="48"/>
      <c r="D401" s="24"/>
      <c r="E401" s="10"/>
      <c r="F401" s="10"/>
      <c r="G401" s="10"/>
      <c r="H401" s="10"/>
      <c r="I401" s="10"/>
      <c r="J401" s="10"/>
      <c r="K401" s="10"/>
      <c r="L401" s="10"/>
    </row>
    <row r="402" spans="1:12" s="7" customFormat="1" ht="15.75" x14ac:dyDescent="0.25">
      <c r="A402" s="11"/>
      <c r="B402" s="48"/>
      <c r="C402" s="48"/>
      <c r="D402" s="24"/>
      <c r="E402" s="10"/>
      <c r="F402" s="10"/>
      <c r="G402" s="10"/>
      <c r="H402" s="10"/>
      <c r="I402" s="10"/>
      <c r="J402" s="10"/>
      <c r="K402" s="10"/>
      <c r="L402" s="10"/>
    </row>
    <row r="403" spans="1:12" s="7" customFormat="1" ht="15.75" x14ac:dyDescent="0.25">
      <c r="A403" s="11"/>
      <c r="B403" s="48"/>
      <c r="C403" s="48"/>
      <c r="D403" s="24"/>
      <c r="E403" s="10"/>
      <c r="F403" s="10"/>
      <c r="G403" s="10"/>
      <c r="H403" s="10"/>
      <c r="I403" s="10"/>
      <c r="J403" s="10"/>
      <c r="K403" s="10"/>
      <c r="L403" s="10"/>
    </row>
    <row r="404" spans="1:12" s="7" customFormat="1" ht="15.75" x14ac:dyDescent="0.25">
      <c r="A404" s="11"/>
      <c r="B404" s="48"/>
      <c r="C404" s="48"/>
      <c r="D404" s="24"/>
      <c r="E404" s="10"/>
      <c r="F404" s="10"/>
      <c r="G404" s="10"/>
      <c r="H404" s="10"/>
      <c r="I404" s="10"/>
      <c r="J404" s="10"/>
      <c r="K404" s="10"/>
      <c r="L404" s="10"/>
    </row>
    <row r="405" spans="1:12" s="7" customFormat="1" ht="15.75" x14ac:dyDescent="0.25">
      <c r="A405" s="11"/>
      <c r="B405" s="48"/>
      <c r="C405" s="48"/>
      <c r="D405" s="24"/>
      <c r="E405" s="10"/>
      <c r="F405" s="10"/>
      <c r="G405" s="10"/>
      <c r="H405" s="10"/>
      <c r="I405" s="10"/>
      <c r="J405" s="10"/>
      <c r="K405" s="10"/>
      <c r="L405" s="10"/>
    </row>
    <row r="406" spans="1:12" s="7" customFormat="1" ht="15.75" x14ac:dyDescent="0.25">
      <c r="A406" s="11"/>
      <c r="B406" s="48"/>
      <c r="C406" s="48"/>
      <c r="D406" s="24"/>
      <c r="E406" s="10"/>
      <c r="F406" s="10"/>
      <c r="G406" s="10"/>
      <c r="H406" s="10"/>
      <c r="I406" s="10"/>
      <c r="J406" s="10"/>
      <c r="K406" s="10"/>
      <c r="L406" s="10"/>
    </row>
    <row r="407" spans="1:12" s="7" customFormat="1" ht="15.75" x14ac:dyDescent="0.25">
      <c r="A407" s="11"/>
      <c r="B407" s="48"/>
      <c r="C407" s="48"/>
      <c r="D407" s="24"/>
      <c r="E407" s="10"/>
      <c r="F407" s="10"/>
      <c r="G407" s="10"/>
      <c r="H407" s="10"/>
      <c r="I407" s="10"/>
      <c r="J407" s="10"/>
      <c r="K407" s="10"/>
      <c r="L407" s="10"/>
    </row>
    <row r="408" spans="1:12" s="7" customFormat="1" ht="15.75" x14ac:dyDescent="0.25">
      <c r="A408" s="11"/>
      <c r="B408" s="48"/>
      <c r="C408" s="48"/>
      <c r="D408" s="24"/>
      <c r="E408" s="10"/>
      <c r="F408" s="10"/>
      <c r="G408" s="10"/>
      <c r="H408" s="10"/>
      <c r="I408" s="10"/>
      <c r="J408" s="10"/>
      <c r="K408" s="10"/>
      <c r="L408" s="10"/>
    </row>
    <row r="409" spans="1:12" s="7" customFormat="1" ht="15.75" x14ac:dyDescent="0.25">
      <c r="A409" s="11"/>
      <c r="B409" s="48"/>
      <c r="C409" s="48"/>
      <c r="D409" s="24"/>
      <c r="E409" s="10"/>
      <c r="F409" s="10"/>
      <c r="G409" s="10"/>
      <c r="H409" s="10"/>
      <c r="I409" s="10"/>
      <c r="J409" s="10"/>
      <c r="K409" s="10"/>
      <c r="L409" s="10"/>
    </row>
    <row r="410" spans="1:12" s="7" customFormat="1" ht="15.75" x14ac:dyDescent="0.25">
      <c r="A410" s="11"/>
      <c r="B410" s="48"/>
      <c r="C410" s="48"/>
      <c r="D410" s="24"/>
      <c r="E410" s="10"/>
      <c r="F410" s="10"/>
      <c r="G410" s="10"/>
      <c r="H410" s="10"/>
      <c r="I410" s="10"/>
      <c r="J410" s="10"/>
      <c r="K410" s="10"/>
      <c r="L410" s="10"/>
    </row>
    <row r="411" spans="1:12" s="7" customFormat="1" ht="15.75" x14ac:dyDescent="0.25">
      <c r="A411" s="11"/>
      <c r="B411" s="48"/>
      <c r="C411" s="48"/>
      <c r="D411" s="24"/>
      <c r="E411" s="10"/>
      <c r="F411" s="10"/>
      <c r="G411" s="10"/>
      <c r="H411" s="10"/>
      <c r="I411" s="10"/>
      <c r="J411" s="10"/>
      <c r="K411" s="10"/>
      <c r="L411" s="10"/>
    </row>
    <row r="412" spans="1:12" s="7" customFormat="1" ht="15.75" x14ac:dyDescent="0.25">
      <c r="A412" s="11"/>
      <c r="B412" s="48"/>
      <c r="C412" s="48"/>
      <c r="D412" s="24"/>
      <c r="E412" s="10"/>
      <c r="F412" s="10"/>
      <c r="G412" s="10"/>
      <c r="H412" s="10"/>
      <c r="I412" s="10"/>
      <c r="J412" s="10"/>
      <c r="K412" s="10"/>
      <c r="L412" s="10"/>
    </row>
    <row r="413" spans="1:12" s="7" customFormat="1" ht="15.75" x14ac:dyDescent="0.25">
      <c r="A413" s="11"/>
      <c r="B413" s="48"/>
      <c r="C413" s="48"/>
      <c r="D413" s="24"/>
      <c r="E413" s="10"/>
      <c r="F413" s="10"/>
      <c r="G413" s="10"/>
      <c r="H413" s="10"/>
      <c r="I413" s="10"/>
      <c r="J413" s="10"/>
      <c r="K413" s="10"/>
      <c r="L413" s="10"/>
    </row>
    <row r="414" spans="1:12" s="7" customFormat="1" ht="15.75" x14ac:dyDescent="0.25">
      <c r="A414" s="11"/>
      <c r="B414" s="48"/>
      <c r="C414" s="48"/>
      <c r="D414" s="24"/>
      <c r="E414" s="10"/>
      <c r="F414" s="10"/>
      <c r="G414" s="10"/>
      <c r="H414" s="10"/>
      <c r="I414" s="10"/>
      <c r="J414" s="10"/>
      <c r="K414" s="10"/>
      <c r="L414" s="10"/>
    </row>
    <row r="415" spans="1:12" s="7" customFormat="1" ht="15.75" x14ac:dyDescent="0.25">
      <c r="A415" s="11"/>
      <c r="B415" s="48"/>
      <c r="C415" s="48"/>
      <c r="D415" s="24"/>
      <c r="E415" s="10"/>
      <c r="F415" s="10"/>
      <c r="G415" s="10"/>
      <c r="H415" s="10"/>
      <c r="I415" s="10"/>
      <c r="J415" s="10"/>
      <c r="K415" s="10"/>
      <c r="L415" s="10"/>
    </row>
    <row r="416" spans="1:12" s="7" customFormat="1" ht="15.75" x14ac:dyDescent="0.25">
      <c r="A416" s="11"/>
      <c r="B416" s="48"/>
      <c r="C416" s="48"/>
      <c r="D416" s="24"/>
      <c r="E416" s="10"/>
      <c r="F416" s="10"/>
      <c r="G416" s="10"/>
      <c r="H416" s="10"/>
      <c r="I416" s="10"/>
      <c r="J416" s="10"/>
      <c r="K416" s="10"/>
      <c r="L416" s="10"/>
    </row>
    <row r="417" spans="1:12" s="7" customFormat="1" ht="15.75" x14ac:dyDescent="0.25">
      <c r="A417" s="11"/>
      <c r="B417" s="48"/>
      <c r="C417" s="48"/>
      <c r="D417" s="24"/>
      <c r="E417" s="10"/>
      <c r="F417" s="10"/>
      <c r="G417" s="10"/>
      <c r="H417" s="10"/>
      <c r="I417" s="10"/>
      <c r="J417" s="10"/>
      <c r="K417" s="10"/>
      <c r="L417" s="10"/>
    </row>
    <row r="418" spans="1:12" s="7" customFormat="1" ht="15.75" x14ac:dyDescent="0.25">
      <c r="A418" s="11"/>
      <c r="B418" s="48"/>
      <c r="C418" s="48"/>
      <c r="D418" s="24"/>
      <c r="E418" s="10"/>
      <c r="F418" s="10"/>
      <c r="G418" s="10"/>
      <c r="H418" s="10"/>
      <c r="I418" s="10"/>
      <c r="J418" s="10"/>
      <c r="K418" s="10"/>
      <c r="L418" s="10"/>
    </row>
    <row r="419" spans="1:12" s="7" customFormat="1" ht="15.75" x14ac:dyDescent="0.25">
      <c r="A419" s="11"/>
      <c r="B419" s="48"/>
      <c r="C419" s="48"/>
      <c r="D419" s="24"/>
      <c r="E419" s="10"/>
      <c r="F419" s="10"/>
      <c r="G419" s="10"/>
      <c r="H419" s="10"/>
      <c r="I419" s="10"/>
      <c r="J419" s="10"/>
      <c r="K419" s="10"/>
      <c r="L419" s="10"/>
    </row>
    <row r="420" spans="1:12" s="7" customFormat="1" ht="15.75" x14ac:dyDescent="0.25">
      <c r="A420" s="11"/>
      <c r="B420" s="48"/>
      <c r="C420" s="48"/>
      <c r="D420" s="24"/>
      <c r="E420" s="10"/>
      <c r="F420" s="10"/>
      <c r="G420" s="10"/>
      <c r="H420" s="10"/>
      <c r="I420" s="10"/>
      <c r="J420" s="10"/>
      <c r="K420" s="10"/>
      <c r="L420" s="10"/>
    </row>
    <row r="421" spans="1:12" s="7" customFormat="1" ht="15.75" x14ac:dyDescent="0.25">
      <c r="A421" s="11"/>
      <c r="B421" s="48"/>
      <c r="C421" s="48"/>
      <c r="D421" s="24"/>
      <c r="E421" s="10"/>
      <c r="F421" s="10"/>
      <c r="G421" s="10"/>
      <c r="H421" s="10"/>
      <c r="I421" s="10"/>
      <c r="J421" s="10"/>
      <c r="K421" s="10"/>
      <c r="L421" s="10"/>
    </row>
    <row r="422" spans="1:12" s="7" customFormat="1" ht="15.75" x14ac:dyDescent="0.25">
      <c r="A422" s="11"/>
      <c r="B422" s="48"/>
      <c r="C422" s="48"/>
      <c r="D422" s="24"/>
      <c r="E422" s="10"/>
      <c r="F422" s="10"/>
      <c r="G422" s="10"/>
      <c r="H422" s="10"/>
      <c r="I422" s="10"/>
      <c r="J422" s="10"/>
      <c r="K422" s="10"/>
      <c r="L422" s="10"/>
    </row>
    <row r="423" spans="1:12" s="7" customFormat="1" ht="15.75" x14ac:dyDescent="0.25">
      <c r="A423" s="11"/>
      <c r="B423" s="48"/>
      <c r="C423" s="48"/>
      <c r="D423" s="24"/>
      <c r="E423" s="10"/>
      <c r="F423" s="10"/>
      <c r="G423" s="10"/>
      <c r="H423" s="10"/>
      <c r="I423" s="10"/>
      <c r="J423" s="10"/>
      <c r="K423" s="10"/>
      <c r="L423" s="10"/>
    </row>
    <row r="424" spans="1:12" s="7" customFormat="1" ht="15.75" x14ac:dyDescent="0.25">
      <c r="A424" s="11"/>
      <c r="B424" s="48"/>
      <c r="C424" s="48"/>
      <c r="D424" s="24"/>
      <c r="E424" s="10"/>
      <c r="F424" s="10"/>
      <c r="G424" s="10"/>
      <c r="H424" s="10"/>
      <c r="I424" s="10"/>
      <c r="J424" s="10"/>
      <c r="K424" s="10"/>
      <c r="L424" s="10"/>
    </row>
    <row r="425" spans="1:12" s="7" customFormat="1" ht="15.75" x14ac:dyDescent="0.25">
      <c r="A425" s="11"/>
      <c r="B425" s="48"/>
      <c r="C425" s="48"/>
      <c r="D425" s="24"/>
      <c r="E425" s="10"/>
      <c r="F425" s="10"/>
      <c r="G425" s="10"/>
      <c r="H425" s="10"/>
      <c r="I425" s="10"/>
      <c r="J425" s="10"/>
      <c r="K425" s="10"/>
      <c r="L425" s="10"/>
    </row>
    <row r="426" spans="1:12" s="7" customFormat="1" ht="15.75" x14ac:dyDescent="0.25">
      <c r="A426" s="11"/>
      <c r="B426" s="48"/>
      <c r="C426" s="48"/>
      <c r="D426" s="24"/>
      <c r="E426" s="10"/>
      <c r="F426" s="10"/>
      <c r="G426" s="10"/>
      <c r="H426" s="10"/>
      <c r="I426" s="10"/>
      <c r="J426" s="10"/>
      <c r="K426" s="10"/>
      <c r="L426" s="10"/>
    </row>
    <row r="427" spans="1:12" s="7" customFormat="1" ht="15.75" x14ac:dyDescent="0.25">
      <c r="A427" s="11"/>
      <c r="B427" s="48"/>
      <c r="C427" s="48"/>
      <c r="D427" s="24"/>
      <c r="E427" s="10"/>
      <c r="F427" s="10"/>
      <c r="G427" s="10"/>
      <c r="H427" s="10"/>
      <c r="I427" s="10"/>
      <c r="J427" s="10"/>
      <c r="K427" s="10"/>
      <c r="L427" s="10"/>
    </row>
    <row r="428" spans="1:12" s="7" customFormat="1" ht="15.75" x14ac:dyDescent="0.25">
      <c r="A428" s="11"/>
      <c r="B428" s="48"/>
      <c r="C428" s="48"/>
      <c r="D428" s="24"/>
      <c r="E428" s="10"/>
      <c r="F428" s="10"/>
      <c r="G428" s="10"/>
      <c r="H428" s="10"/>
      <c r="I428" s="10"/>
      <c r="J428" s="10"/>
      <c r="K428" s="10"/>
      <c r="L428" s="10"/>
    </row>
    <row r="429" spans="1:12" s="7" customFormat="1" ht="15.75" x14ac:dyDescent="0.25">
      <c r="A429" s="11"/>
      <c r="B429" s="48"/>
      <c r="C429" s="48"/>
      <c r="D429" s="24"/>
      <c r="E429" s="10"/>
      <c r="F429" s="10"/>
      <c r="G429" s="10"/>
      <c r="H429" s="10"/>
      <c r="I429" s="10"/>
      <c r="J429" s="10"/>
      <c r="K429" s="10"/>
      <c r="L429" s="10"/>
    </row>
    <row r="430" spans="1:12" s="7" customFormat="1" ht="15.75" x14ac:dyDescent="0.25">
      <c r="A430" s="11"/>
      <c r="B430" s="48"/>
      <c r="C430" s="48"/>
      <c r="D430" s="24"/>
      <c r="E430" s="10"/>
      <c r="F430" s="10"/>
      <c r="G430" s="10"/>
      <c r="H430" s="10"/>
      <c r="I430" s="10"/>
      <c r="J430" s="10"/>
      <c r="K430" s="10"/>
      <c r="L430" s="10"/>
    </row>
    <row r="431" spans="1:12" s="7" customFormat="1" ht="15.75" x14ac:dyDescent="0.25">
      <c r="A431" s="11"/>
      <c r="B431" s="48"/>
      <c r="C431" s="48"/>
      <c r="D431" s="24"/>
      <c r="E431" s="10"/>
      <c r="F431" s="10"/>
      <c r="G431" s="10"/>
      <c r="H431" s="10"/>
      <c r="I431" s="10"/>
      <c r="J431" s="10"/>
      <c r="K431" s="10"/>
      <c r="L431" s="10"/>
    </row>
    <row r="432" spans="1:12" s="7" customFormat="1" ht="15.75" x14ac:dyDescent="0.25">
      <c r="A432" s="11"/>
      <c r="B432" s="48"/>
      <c r="C432" s="48"/>
      <c r="D432" s="24"/>
      <c r="E432" s="10"/>
      <c r="F432" s="10"/>
      <c r="G432" s="10"/>
      <c r="H432" s="10"/>
      <c r="I432" s="10"/>
      <c r="J432" s="10"/>
      <c r="K432" s="10"/>
      <c r="L432" s="10"/>
    </row>
    <row r="433" spans="1:12" s="7" customFormat="1" ht="15.75" x14ac:dyDescent="0.25">
      <c r="A433" s="11"/>
      <c r="B433" s="48"/>
      <c r="C433" s="48"/>
      <c r="D433" s="24"/>
      <c r="E433" s="10"/>
      <c r="F433" s="10"/>
      <c r="G433" s="10"/>
      <c r="H433" s="10"/>
      <c r="I433" s="10"/>
      <c r="J433" s="10"/>
      <c r="K433" s="10"/>
      <c r="L433" s="10"/>
    </row>
    <row r="434" spans="1:12" s="7" customFormat="1" ht="15.75" x14ac:dyDescent="0.25">
      <c r="A434" s="11"/>
      <c r="B434" s="48"/>
      <c r="C434" s="48"/>
      <c r="D434" s="24"/>
      <c r="E434" s="10"/>
      <c r="F434" s="10"/>
      <c r="G434" s="10"/>
      <c r="H434" s="10"/>
      <c r="I434" s="10"/>
      <c r="J434" s="10"/>
      <c r="K434" s="10"/>
      <c r="L434" s="10"/>
    </row>
    <row r="435" spans="1:12" s="7" customFormat="1" ht="15.75" x14ac:dyDescent="0.25">
      <c r="A435" s="11"/>
      <c r="B435" s="48"/>
      <c r="C435" s="48"/>
      <c r="D435" s="24"/>
      <c r="E435" s="10"/>
      <c r="F435" s="10"/>
      <c r="G435" s="10"/>
      <c r="H435" s="10"/>
      <c r="I435" s="10"/>
      <c r="J435" s="10"/>
      <c r="K435" s="10"/>
      <c r="L435" s="10"/>
    </row>
    <row r="436" spans="1:12" s="7" customFormat="1" ht="15.75" x14ac:dyDescent="0.25">
      <c r="A436" s="11"/>
      <c r="B436" s="48"/>
      <c r="C436" s="48"/>
      <c r="D436" s="24"/>
      <c r="E436" s="10"/>
      <c r="F436" s="10"/>
      <c r="G436" s="10"/>
      <c r="H436" s="10"/>
      <c r="I436" s="10"/>
      <c r="J436" s="10"/>
      <c r="K436" s="10"/>
      <c r="L436" s="10"/>
    </row>
    <row r="437" spans="1:12" s="7" customFormat="1" ht="15.75" x14ac:dyDescent="0.25">
      <c r="A437" s="11"/>
      <c r="B437" s="48"/>
      <c r="C437" s="48"/>
      <c r="D437" s="24"/>
      <c r="E437" s="10"/>
      <c r="F437" s="10"/>
      <c r="G437" s="10"/>
      <c r="H437" s="10"/>
      <c r="I437" s="10"/>
      <c r="J437" s="10"/>
      <c r="K437" s="10"/>
      <c r="L437" s="10"/>
    </row>
    <row r="438" spans="1:12" s="7" customFormat="1" ht="15.75" x14ac:dyDescent="0.25">
      <c r="A438" s="11"/>
      <c r="B438" s="48"/>
      <c r="C438" s="48"/>
      <c r="D438" s="24"/>
      <c r="E438" s="10"/>
      <c r="F438" s="10"/>
      <c r="G438" s="10"/>
      <c r="H438" s="10"/>
      <c r="I438" s="10"/>
      <c r="J438" s="10"/>
      <c r="K438" s="10"/>
      <c r="L438" s="10"/>
    </row>
    <row r="439" spans="1:12" s="7" customFormat="1" ht="15.75" x14ac:dyDescent="0.25">
      <c r="A439" s="11"/>
      <c r="B439" s="48"/>
      <c r="C439" s="48"/>
      <c r="D439" s="24"/>
      <c r="E439" s="10"/>
      <c r="F439" s="10"/>
      <c r="G439" s="10"/>
      <c r="H439" s="10"/>
      <c r="I439" s="10"/>
      <c r="J439" s="10"/>
      <c r="K439" s="10"/>
      <c r="L439" s="10"/>
    </row>
    <row r="440" spans="1:12" s="7" customFormat="1" ht="15.75" x14ac:dyDescent="0.25">
      <c r="A440" s="11"/>
      <c r="B440" s="48"/>
      <c r="C440" s="48"/>
      <c r="D440" s="24"/>
      <c r="E440" s="10"/>
      <c r="F440" s="10"/>
      <c r="G440" s="10"/>
      <c r="H440" s="10"/>
      <c r="I440" s="10"/>
      <c r="J440" s="10"/>
      <c r="K440" s="10"/>
      <c r="L440" s="10"/>
    </row>
    <row r="441" spans="1:12" s="7" customFormat="1" ht="15.75" x14ac:dyDescent="0.25">
      <c r="A441" s="11"/>
      <c r="B441" s="48"/>
      <c r="C441" s="48"/>
      <c r="D441" s="24"/>
      <c r="E441" s="10"/>
      <c r="F441" s="10"/>
      <c r="G441" s="10"/>
      <c r="H441" s="10"/>
      <c r="I441" s="10"/>
      <c r="J441" s="10"/>
      <c r="K441" s="10"/>
      <c r="L441" s="10"/>
    </row>
    <row r="442" spans="1:12" s="7" customFormat="1" ht="15.75" x14ac:dyDescent="0.25">
      <c r="A442" s="11"/>
      <c r="B442" s="48"/>
      <c r="C442" s="48"/>
      <c r="D442" s="24"/>
      <c r="E442" s="10"/>
      <c r="F442" s="10"/>
      <c r="G442" s="10"/>
      <c r="H442" s="10"/>
      <c r="I442" s="10"/>
      <c r="J442" s="10"/>
      <c r="K442" s="10"/>
      <c r="L442" s="10"/>
    </row>
    <row r="443" spans="1:12" s="7" customFormat="1" ht="15.75" x14ac:dyDescent="0.25">
      <c r="A443" s="11"/>
      <c r="B443" s="48"/>
      <c r="C443" s="48"/>
      <c r="D443" s="24"/>
      <c r="E443" s="10"/>
      <c r="F443" s="10"/>
      <c r="G443" s="10"/>
      <c r="H443" s="10"/>
      <c r="I443" s="10"/>
      <c r="J443" s="10"/>
      <c r="K443" s="10"/>
      <c r="L443" s="10"/>
    </row>
    <row r="444" spans="1:12" s="7" customFormat="1" ht="15.75" x14ac:dyDescent="0.25">
      <c r="A444" s="11"/>
      <c r="B444" s="48"/>
      <c r="C444" s="48"/>
      <c r="D444" s="24"/>
      <c r="E444" s="10"/>
      <c r="F444" s="10"/>
      <c r="G444" s="10"/>
      <c r="H444" s="10"/>
      <c r="I444" s="10"/>
      <c r="J444" s="10"/>
      <c r="K444" s="10"/>
      <c r="L444" s="10"/>
    </row>
    <row r="445" spans="1:12" s="7" customFormat="1" ht="15.75" x14ac:dyDescent="0.25">
      <c r="A445" s="11"/>
      <c r="B445" s="48"/>
      <c r="C445" s="48"/>
      <c r="D445" s="24"/>
      <c r="E445" s="10"/>
      <c r="F445" s="10"/>
      <c r="G445" s="10"/>
      <c r="H445" s="10"/>
      <c r="I445" s="10"/>
      <c r="J445" s="10"/>
      <c r="K445" s="10"/>
      <c r="L445" s="10"/>
    </row>
    <row r="446" spans="1:12" s="7" customFormat="1" ht="15.75" x14ac:dyDescent="0.25">
      <c r="A446" s="11"/>
      <c r="B446" s="48"/>
      <c r="C446" s="48"/>
      <c r="D446" s="24"/>
      <c r="E446" s="10"/>
      <c r="F446" s="10"/>
      <c r="G446" s="10"/>
      <c r="H446" s="10"/>
      <c r="I446" s="10"/>
      <c r="J446" s="10"/>
      <c r="K446" s="10"/>
      <c r="L446" s="10"/>
    </row>
    <row r="447" spans="1:12" s="7" customFormat="1" ht="15.75" x14ac:dyDescent="0.25">
      <c r="A447" s="11"/>
      <c r="B447" s="48"/>
      <c r="C447" s="48"/>
      <c r="D447" s="24"/>
      <c r="E447" s="10"/>
      <c r="F447" s="10"/>
      <c r="G447" s="10"/>
      <c r="H447" s="10"/>
      <c r="I447" s="10"/>
      <c r="J447" s="10"/>
      <c r="K447" s="10"/>
      <c r="L447" s="10"/>
    </row>
    <row r="448" spans="1:12" s="7" customFormat="1" ht="15.75" x14ac:dyDescent="0.25">
      <c r="A448" s="11"/>
      <c r="B448" s="48"/>
      <c r="C448" s="48"/>
      <c r="D448" s="24"/>
      <c r="E448" s="10"/>
      <c r="F448" s="10"/>
      <c r="G448" s="10"/>
      <c r="H448" s="10"/>
      <c r="I448" s="10"/>
      <c r="J448" s="10"/>
      <c r="K448" s="10"/>
      <c r="L448" s="10"/>
    </row>
    <row r="449" spans="1:12" s="7" customFormat="1" ht="15.75" x14ac:dyDescent="0.25">
      <c r="A449" s="11"/>
      <c r="B449" s="48"/>
      <c r="C449" s="48"/>
      <c r="D449" s="24"/>
      <c r="E449" s="10"/>
      <c r="F449" s="10"/>
      <c r="G449" s="10"/>
      <c r="H449" s="10"/>
      <c r="I449" s="10"/>
      <c r="J449" s="10"/>
      <c r="K449" s="10"/>
      <c r="L449" s="10"/>
    </row>
    <row r="450" spans="1:12" s="7" customFormat="1" ht="15.75" x14ac:dyDescent="0.25">
      <c r="A450" s="11"/>
      <c r="B450" s="48"/>
      <c r="C450" s="48"/>
      <c r="D450" s="24"/>
      <c r="E450" s="10"/>
      <c r="F450" s="10"/>
      <c r="G450" s="10"/>
      <c r="H450" s="10"/>
      <c r="I450" s="10"/>
      <c r="J450" s="10"/>
      <c r="K450" s="10"/>
      <c r="L450" s="10"/>
    </row>
    <row r="451" spans="1:12" s="7" customFormat="1" ht="15.75" x14ac:dyDescent="0.25">
      <c r="A451" s="11"/>
      <c r="B451" s="48"/>
      <c r="C451" s="48"/>
      <c r="D451" s="24"/>
      <c r="E451" s="10"/>
      <c r="F451" s="10"/>
      <c r="G451" s="10"/>
      <c r="H451" s="10"/>
      <c r="I451" s="10"/>
      <c r="J451" s="10"/>
      <c r="K451" s="10"/>
      <c r="L451" s="10"/>
    </row>
    <row r="452" spans="1:12" s="7" customFormat="1" ht="15.75" x14ac:dyDescent="0.25">
      <c r="A452" s="11"/>
      <c r="B452" s="48"/>
      <c r="C452" s="48"/>
      <c r="D452" s="24"/>
      <c r="E452" s="10"/>
      <c r="F452" s="10"/>
      <c r="G452" s="10"/>
      <c r="H452" s="10"/>
      <c r="I452" s="10"/>
      <c r="J452" s="10"/>
      <c r="K452" s="10"/>
      <c r="L452" s="10"/>
    </row>
    <row r="453" spans="1:12" s="7" customFormat="1" ht="15.75" x14ac:dyDescent="0.25">
      <c r="A453" s="11"/>
      <c r="B453" s="48"/>
      <c r="C453" s="48"/>
      <c r="D453" s="24"/>
      <c r="E453" s="10"/>
      <c r="F453" s="10"/>
      <c r="G453" s="10"/>
      <c r="H453" s="10"/>
      <c r="I453" s="10"/>
      <c r="J453" s="10"/>
      <c r="K453" s="10"/>
      <c r="L453" s="10"/>
    </row>
    <row r="454" spans="1:12" s="7" customFormat="1" ht="15.75" x14ac:dyDescent="0.25">
      <c r="A454" s="11"/>
      <c r="B454" s="48"/>
      <c r="C454" s="48"/>
      <c r="D454" s="24"/>
      <c r="E454" s="10"/>
      <c r="F454" s="10"/>
      <c r="G454" s="10"/>
      <c r="H454" s="10"/>
      <c r="I454" s="10"/>
      <c r="J454" s="10"/>
      <c r="K454" s="10"/>
      <c r="L454" s="10"/>
    </row>
    <row r="455" spans="1:12" s="7" customFormat="1" ht="15.75" x14ac:dyDescent="0.25">
      <c r="A455" s="11"/>
      <c r="B455" s="48"/>
      <c r="C455" s="48"/>
      <c r="D455" s="24"/>
      <c r="E455" s="10"/>
      <c r="F455" s="10"/>
      <c r="G455" s="10"/>
      <c r="H455" s="10"/>
      <c r="I455" s="10"/>
      <c r="J455" s="10"/>
      <c r="K455" s="10"/>
      <c r="L455" s="10"/>
    </row>
    <row r="456" spans="1:12" s="7" customFormat="1" ht="15.75" x14ac:dyDescent="0.25">
      <c r="A456" s="11"/>
      <c r="B456" s="48"/>
      <c r="C456" s="48"/>
      <c r="D456" s="24"/>
      <c r="E456" s="10"/>
      <c r="F456" s="10"/>
      <c r="G456" s="10"/>
      <c r="H456" s="10"/>
      <c r="I456" s="10"/>
      <c r="J456" s="10"/>
      <c r="K456" s="10"/>
      <c r="L456" s="10"/>
    </row>
    <row r="457" spans="1:12" s="7" customFormat="1" ht="15.75" x14ac:dyDescent="0.25">
      <c r="A457" s="11"/>
      <c r="B457" s="48"/>
      <c r="C457" s="48"/>
      <c r="D457" s="24"/>
      <c r="E457" s="10"/>
      <c r="F457" s="10"/>
      <c r="G457" s="10"/>
      <c r="H457" s="10"/>
      <c r="I457" s="10"/>
      <c r="J457" s="10"/>
      <c r="K457" s="10"/>
      <c r="L457" s="10"/>
    </row>
    <row r="458" spans="1:12" s="7" customFormat="1" ht="15.75" x14ac:dyDescent="0.25">
      <c r="A458" s="11"/>
      <c r="B458" s="48"/>
      <c r="C458" s="48"/>
      <c r="D458" s="24"/>
      <c r="E458" s="10"/>
      <c r="F458" s="10"/>
      <c r="G458" s="10"/>
      <c r="H458" s="10"/>
      <c r="I458" s="10"/>
      <c r="J458" s="10"/>
      <c r="K458" s="10"/>
      <c r="L458" s="10"/>
    </row>
    <row r="459" spans="1:12" s="7" customFormat="1" ht="15.75" x14ac:dyDescent="0.25">
      <c r="A459" s="11"/>
      <c r="B459" s="48"/>
      <c r="C459" s="48"/>
      <c r="D459" s="24"/>
      <c r="E459" s="10"/>
      <c r="F459" s="10"/>
      <c r="G459" s="10"/>
      <c r="H459" s="10"/>
      <c r="I459" s="10"/>
      <c r="J459" s="10"/>
      <c r="K459" s="10"/>
      <c r="L459" s="10"/>
    </row>
    <row r="460" spans="1:12" s="7" customFormat="1" ht="15.75" x14ac:dyDescent="0.25">
      <c r="A460" s="11"/>
      <c r="B460" s="48"/>
      <c r="C460" s="48"/>
      <c r="D460" s="24"/>
      <c r="E460" s="10"/>
      <c r="F460" s="10"/>
      <c r="G460" s="10"/>
      <c r="H460" s="10"/>
      <c r="I460" s="10"/>
      <c r="J460" s="10"/>
      <c r="K460" s="10"/>
      <c r="L460" s="10"/>
    </row>
    <row r="461" spans="1:12" s="7" customFormat="1" ht="15.75" x14ac:dyDescent="0.25">
      <c r="A461" s="11"/>
      <c r="B461" s="48"/>
      <c r="C461" s="48"/>
      <c r="D461" s="24"/>
      <c r="E461" s="10"/>
      <c r="F461" s="10"/>
      <c r="G461" s="10"/>
      <c r="H461" s="10"/>
      <c r="I461" s="10"/>
      <c r="J461" s="10"/>
      <c r="K461" s="10"/>
      <c r="L461" s="10"/>
    </row>
    <row r="462" spans="1:12" s="7" customFormat="1" ht="15.75" x14ac:dyDescent="0.25">
      <c r="A462" s="11"/>
      <c r="B462" s="48"/>
      <c r="C462" s="48"/>
      <c r="D462" s="24"/>
      <c r="E462" s="10"/>
      <c r="F462" s="10"/>
      <c r="G462" s="10"/>
      <c r="H462" s="10"/>
      <c r="I462" s="10"/>
      <c r="J462" s="10"/>
      <c r="K462" s="10"/>
      <c r="L462" s="10"/>
    </row>
    <row r="463" spans="1:12" s="7" customFormat="1" ht="15.75" x14ac:dyDescent="0.25">
      <c r="A463" s="11"/>
      <c r="B463" s="48"/>
      <c r="C463" s="48"/>
      <c r="D463" s="24"/>
      <c r="E463" s="10"/>
      <c r="F463" s="10"/>
      <c r="G463" s="10"/>
      <c r="H463" s="10"/>
      <c r="I463" s="10"/>
      <c r="J463" s="10"/>
      <c r="K463" s="10"/>
      <c r="L463" s="10"/>
    </row>
    <row r="464" spans="1:12" s="7" customFormat="1" ht="15.75" x14ac:dyDescent="0.25">
      <c r="A464" s="11"/>
      <c r="B464" s="48"/>
      <c r="C464" s="48"/>
      <c r="D464" s="24"/>
      <c r="E464" s="10"/>
      <c r="F464" s="10"/>
      <c r="G464" s="10"/>
      <c r="H464" s="10"/>
      <c r="I464" s="10"/>
      <c r="J464" s="10"/>
      <c r="K464" s="10"/>
      <c r="L464" s="10"/>
    </row>
    <row r="465" spans="1:12" s="7" customFormat="1" ht="15.75" x14ac:dyDescent="0.25">
      <c r="A465" s="11"/>
      <c r="B465" s="48"/>
      <c r="C465" s="48"/>
      <c r="D465" s="24"/>
      <c r="E465" s="10"/>
      <c r="F465" s="10"/>
      <c r="G465" s="10"/>
      <c r="H465" s="10"/>
      <c r="I465" s="10"/>
      <c r="J465" s="10"/>
      <c r="K465" s="10"/>
      <c r="L465" s="10"/>
    </row>
    <row r="466" spans="1:12" s="7" customFormat="1" ht="15.75" x14ac:dyDescent="0.25">
      <c r="A466" s="11"/>
      <c r="B466" s="48"/>
      <c r="C466" s="48"/>
      <c r="D466" s="24"/>
      <c r="E466" s="10"/>
      <c r="F466" s="10"/>
      <c r="G466" s="10"/>
      <c r="H466" s="10"/>
      <c r="I466" s="10"/>
      <c r="J466" s="10"/>
      <c r="K466" s="10"/>
      <c r="L466" s="10"/>
    </row>
    <row r="467" spans="1:12" s="7" customFormat="1" ht="15.75" x14ac:dyDescent="0.25">
      <c r="A467" s="11"/>
      <c r="B467" s="48"/>
      <c r="C467" s="48"/>
      <c r="D467" s="24"/>
      <c r="E467" s="10"/>
      <c r="F467" s="10"/>
      <c r="G467" s="10"/>
      <c r="H467" s="10"/>
      <c r="I467" s="10"/>
      <c r="J467" s="10"/>
      <c r="K467" s="10"/>
      <c r="L467" s="10"/>
    </row>
    <row r="468" spans="1:12" s="7" customFormat="1" ht="15.75" x14ac:dyDescent="0.25">
      <c r="A468" s="11"/>
      <c r="B468" s="48"/>
      <c r="C468" s="48"/>
      <c r="D468" s="24"/>
      <c r="E468" s="10"/>
      <c r="F468" s="10"/>
      <c r="G468" s="10"/>
      <c r="H468" s="10"/>
      <c r="I468" s="10"/>
      <c r="J468" s="10"/>
      <c r="K468" s="10"/>
      <c r="L468" s="10"/>
    </row>
    <row r="469" spans="1:12" s="7" customFormat="1" ht="15.75" x14ac:dyDescent="0.25">
      <c r="A469" s="11"/>
      <c r="B469" s="48"/>
      <c r="C469" s="48"/>
      <c r="D469" s="24"/>
      <c r="E469" s="10"/>
      <c r="F469" s="10"/>
      <c r="G469" s="10"/>
      <c r="H469" s="10"/>
      <c r="I469" s="10"/>
      <c r="J469" s="10"/>
      <c r="K469" s="10"/>
      <c r="L469" s="10"/>
    </row>
    <row r="470" spans="1:12" s="7" customFormat="1" ht="15.75" x14ac:dyDescent="0.25">
      <c r="A470" s="11"/>
      <c r="B470" s="48"/>
      <c r="C470" s="48"/>
      <c r="D470" s="24"/>
      <c r="E470" s="10"/>
      <c r="F470" s="10"/>
      <c r="G470" s="10"/>
      <c r="H470" s="10"/>
      <c r="I470" s="10"/>
      <c r="J470" s="10"/>
      <c r="K470" s="10"/>
      <c r="L470" s="10"/>
    </row>
    <row r="471" spans="1:12" s="7" customFormat="1" ht="15.75" x14ac:dyDescent="0.25">
      <c r="A471" s="11"/>
      <c r="B471" s="48"/>
      <c r="C471" s="48"/>
      <c r="D471" s="24"/>
      <c r="E471" s="10"/>
      <c r="F471" s="10"/>
      <c r="G471" s="10"/>
      <c r="H471" s="10"/>
      <c r="I471" s="10"/>
      <c r="J471" s="10"/>
      <c r="K471" s="10"/>
      <c r="L471" s="10"/>
    </row>
    <row r="472" spans="1:12" s="7" customFormat="1" ht="15.75" x14ac:dyDescent="0.25">
      <c r="A472" s="11"/>
      <c r="B472" s="48"/>
      <c r="C472" s="48"/>
      <c r="D472" s="24"/>
      <c r="E472" s="10"/>
      <c r="F472" s="10"/>
      <c r="G472" s="10"/>
      <c r="H472" s="10"/>
      <c r="I472" s="10"/>
      <c r="J472" s="10"/>
      <c r="K472" s="10"/>
      <c r="L472" s="10"/>
    </row>
    <row r="473" spans="1:12" s="7" customFormat="1" ht="15.75" x14ac:dyDescent="0.25">
      <c r="A473" s="11"/>
      <c r="B473" s="48"/>
      <c r="C473" s="48"/>
      <c r="D473" s="24"/>
      <c r="E473" s="10"/>
      <c r="F473" s="10"/>
      <c r="G473" s="10"/>
      <c r="H473" s="10"/>
      <c r="I473" s="10"/>
      <c r="J473" s="10"/>
      <c r="K473" s="10"/>
      <c r="L473" s="10"/>
    </row>
    <row r="474" spans="1:12" s="7" customFormat="1" ht="15.75" x14ac:dyDescent="0.25">
      <c r="A474" s="11"/>
      <c r="B474" s="48"/>
      <c r="C474" s="48"/>
      <c r="D474" s="24"/>
      <c r="E474" s="10"/>
      <c r="F474" s="10"/>
      <c r="G474" s="10"/>
      <c r="H474" s="10"/>
      <c r="I474" s="10"/>
      <c r="J474" s="10"/>
      <c r="K474" s="10"/>
      <c r="L474" s="10"/>
    </row>
    <row r="475" spans="1:12" s="7" customFormat="1" ht="15.75" x14ac:dyDescent="0.25">
      <c r="A475" s="11"/>
      <c r="B475" s="48"/>
      <c r="C475" s="48"/>
      <c r="D475" s="24"/>
      <c r="E475" s="10"/>
      <c r="F475" s="10"/>
      <c r="G475" s="10"/>
      <c r="H475" s="10"/>
      <c r="I475" s="10"/>
      <c r="J475" s="10"/>
      <c r="K475" s="10"/>
      <c r="L475" s="10"/>
    </row>
    <row r="476" spans="1:12" s="7" customFormat="1" ht="15.75" x14ac:dyDescent="0.25">
      <c r="A476" s="11"/>
      <c r="B476" s="48"/>
      <c r="C476" s="48"/>
      <c r="D476" s="24"/>
      <c r="E476" s="10"/>
      <c r="F476" s="10"/>
      <c r="G476" s="10"/>
      <c r="H476" s="10"/>
      <c r="I476" s="10"/>
      <c r="J476" s="10"/>
      <c r="K476" s="10"/>
      <c r="L476" s="10"/>
    </row>
    <row r="477" spans="1:12" s="7" customFormat="1" ht="15.75" x14ac:dyDescent="0.25">
      <c r="A477" s="11"/>
      <c r="B477" s="48"/>
      <c r="C477" s="48"/>
      <c r="D477" s="24"/>
      <c r="E477" s="10"/>
      <c r="F477" s="10"/>
      <c r="G477" s="10"/>
      <c r="H477" s="10"/>
      <c r="I477" s="10"/>
      <c r="J477" s="10"/>
      <c r="K477" s="10"/>
      <c r="L477" s="10"/>
    </row>
    <row r="478" spans="1:12" s="7" customFormat="1" ht="15.75" x14ac:dyDescent="0.25">
      <c r="A478" s="11"/>
      <c r="B478" s="48"/>
      <c r="C478" s="48"/>
      <c r="D478" s="24"/>
      <c r="E478" s="10"/>
      <c r="F478" s="10"/>
      <c r="G478" s="10"/>
      <c r="H478" s="10"/>
      <c r="I478" s="10"/>
      <c r="J478" s="10"/>
      <c r="K478" s="10"/>
      <c r="L478" s="10"/>
    </row>
    <row r="479" spans="1:12" s="7" customFormat="1" ht="15.75" x14ac:dyDescent="0.25">
      <c r="A479" s="11"/>
      <c r="B479" s="48"/>
      <c r="C479" s="48"/>
      <c r="D479" s="24"/>
      <c r="E479" s="10"/>
      <c r="F479" s="10"/>
      <c r="G479" s="10"/>
      <c r="H479" s="10"/>
      <c r="I479" s="10"/>
      <c r="J479" s="10"/>
      <c r="K479" s="10"/>
      <c r="L479" s="10"/>
    </row>
    <row r="480" spans="1:12" s="7" customFormat="1" ht="15.75" x14ac:dyDescent="0.25">
      <c r="A480" s="11"/>
      <c r="B480" s="48"/>
      <c r="C480" s="48"/>
      <c r="D480" s="24"/>
      <c r="E480" s="10"/>
      <c r="F480" s="10"/>
      <c r="G480" s="10"/>
      <c r="H480" s="10"/>
      <c r="I480" s="10"/>
      <c r="J480" s="10"/>
      <c r="K480" s="10"/>
      <c r="L480" s="10"/>
    </row>
    <row r="481" spans="1:12" s="7" customFormat="1" ht="15.75" x14ac:dyDescent="0.25">
      <c r="A481" s="11"/>
      <c r="B481" s="48"/>
      <c r="C481" s="48"/>
      <c r="D481" s="24"/>
      <c r="E481" s="10"/>
      <c r="F481" s="10"/>
      <c r="G481" s="10"/>
      <c r="H481" s="10"/>
      <c r="I481" s="10"/>
      <c r="J481" s="10"/>
      <c r="K481" s="10"/>
      <c r="L481" s="10"/>
    </row>
    <row r="482" spans="1:12" s="7" customFormat="1" ht="15.75" x14ac:dyDescent="0.25">
      <c r="A482" s="11"/>
      <c r="B482" s="48"/>
      <c r="C482" s="48"/>
      <c r="D482" s="24"/>
      <c r="E482" s="10"/>
      <c r="F482" s="10"/>
      <c r="G482" s="10"/>
      <c r="H482" s="10"/>
      <c r="I482" s="10"/>
      <c r="J482" s="10"/>
      <c r="K482" s="10"/>
      <c r="L482" s="10"/>
    </row>
    <row r="483" spans="1:12" s="7" customFormat="1" ht="15.75" x14ac:dyDescent="0.25">
      <c r="A483" s="11"/>
      <c r="B483" s="48"/>
      <c r="C483" s="48"/>
      <c r="D483" s="24"/>
      <c r="E483" s="10"/>
      <c r="F483" s="10"/>
      <c r="G483" s="10"/>
      <c r="H483" s="10"/>
      <c r="I483" s="10"/>
      <c r="J483" s="10"/>
      <c r="K483" s="10"/>
      <c r="L483" s="10"/>
    </row>
    <row r="484" spans="1:12" s="7" customFormat="1" ht="15.75" x14ac:dyDescent="0.25">
      <c r="A484" s="11"/>
      <c r="B484" s="48"/>
      <c r="C484" s="48"/>
      <c r="D484" s="24"/>
      <c r="E484" s="10"/>
      <c r="F484" s="10"/>
      <c r="G484" s="10"/>
      <c r="H484" s="10"/>
      <c r="I484" s="10"/>
      <c r="J484" s="10"/>
      <c r="K484" s="10"/>
      <c r="L484" s="10"/>
    </row>
    <row r="485" spans="1:12" s="7" customFormat="1" ht="15.75" x14ac:dyDescent="0.25">
      <c r="A485" s="11"/>
      <c r="B485" s="48"/>
      <c r="C485" s="48"/>
      <c r="D485" s="24"/>
      <c r="E485" s="10"/>
      <c r="F485" s="10"/>
      <c r="G485" s="10"/>
      <c r="H485" s="10"/>
      <c r="I485" s="10"/>
      <c r="J485" s="10"/>
      <c r="K485" s="10"/>
      <c r="L485" s="10"/>
    </row>
    <row r="486" spans="1:12" s="7" customFormat="1" ht="15.75" x14ac:dyDescent="0.25">
      <c r="A486" s="11"/>
      <c r="B486" s="48"/>
      <c r="C486" s="48"/>
      <c r="D486" s="24"/>
      <c r="E486" s="10"/>
      <c r="F486" s="10"/>
      <c r="G486" s="10"/>
      <c r="H486" s="10"/>
      <c r="I486" s="10"/>
      <c r="J486" s="10"/>
      <c r="K486" s="10"/>
      <c r="L486" s="10"/>
    </row>
    <row r="487" spans="1:12" s="7" customFormat="1" ht="15.75" x14ac:dyDescent="0.25">
      <c r="A487" s="11"/>
      <c r="B487" s="48"/>
      <c r="C487" s="48"/>
      <c r="D487" s="24"/>
      <c r="E487" s="10"/>
      <c r="F487" s="10"/>
      <c r="G487" s="10"/>
      <c r="H487" s="10"/>
      <c r="I487" s="10"/>
      <c r="J487" s="10"/>
      <c r="K487" s="10"/>
      <c r="L487" s="10"/>
    </row>
    <row r="488" spans="1:12" s="7" customFormat="1" ht="15.75" x14ac:dyDescent="0.25">
      <c r="A488" s="11"/>
      <c r="B488" s="48"/>
      <c r="C488" s="48"/>
      <c r="D488" s="24"/>
      <c r="E488" s="10"/>
      <c r="F488" s="10"/>
      <c r="G488" s="10"/>
      <c r="H488" s="10"/>
      <c r="I488" s="10"/>
      <c r="J488" s="10"/>
      <c r="K488" s="10"/>
      <c r="L488" s="10"/>
    </row>
    <row r="489" spans="1:12" s="7" customFormat="1" ht="15.75" x14ac:dyDescent="0.25">
      <c r="A489" s="11"/>
      <c r="B489" s="48"/>
      <c r="C489" s="48"/>
      <c r="D489" s="24"/>
      <c r="E489" s="10"/>
      <c r="F489" s="10"/>
      <c r="G489" s="10"/>
      <c r="H489" s="10"/>
      <c r="I489" s="10"/>
      <c r="J489" s="10"/>
      <c r="K489" s="10"/>
      <c r="L489" s="10"/>
    </row>
    <row r="490" spans="1:12" s="7" customFormat="1" ht="15.75" x14ac:dyDescent="0.25">
      <c r="A490" s="11"/>
      <c r="B490" s="48"/>
      <c r="C490" s="48"/>
      <c r="D490" s="24"/>
      <c r="E490" s="10"/>
      <c r="F490" s="10"/>
      <c r="G490" s="10"/>
      <c r="H490" s="10"/>
      <c r="I490" s="10"/>
      <c r="J490" s="10"/>
      <c r="K490" s="10"/>
      <c r="L490" s="10"/>
    </row>
    <row r="491" spans="1:12" s="7" customFormat="1" ht="15.75" x14ac:dyDescent="0.25">
      <c r="A491" s="11"/>
      <c r="B491" s="48"/>
      <c r="C491" s="48"/>
      <c r="D491" s="24"/>
      <c r="E491" s="10"/>
      <c r="F491" s="10"/>
      <c r="G491" s="10"/>
      <c r="H491" s="10"/>
      <c r="I491" s="10"/>
      <c r="J491" s="10"/>
      <c r="K491" s="10"/>
      <c r="L491" s="10"/>
    </row>
    <row r="492" spans="1:12" s="7" customFormat="1" ht="15.75" x14ac:dyDescent="0.25">
      <c r="A492" s="11"/>
      <c r="B492" s="48"/>
      <c r="C492" s="48"/>
      <c r="D492" s="24"/>
      <c r="E492" s="10"/>
      <c r="F492" s="10"/>
      <c r="G492" s="10"/>
      <c r="H492" s="10"/>
      <c r="I492" s="10"/>
      <c r="J492" s="10"/>
      <c r="K492" s="10"/>
      <c r="L492" s="10"/>
    </row>
    <row r="493" spans="1:12" s="7" customFormat="1" ht="15.75" x14ac:dyDescent="0.25">
      <c r="A493" s="11"/>
      <c r="B493" s="48"/>
      <c r="C493" s="48"/>
      <c r="D493" s="24"/>
      <c r="E493" s="10"/>
      <c r="F493" s="10"/>
      <c r="G493" s="10"/>
      <c r="H493" s="10"/>
      <c r="I493" s="10"/>
      <c r="J493" s="10"/>
      <c r="K493" s="10"/>
      <c r="L493" s="10"/>
    </row>
    <row r="494" spans="1:12" s="7" customFormat="1" ht="15.75" x14ac:dyDescent="0.25">
      <c r="A494" s="11"/>
      <c r="B494" s="48"/>
      <c r="C494" s="48"/>
      <c r="D494" s="24"/>
      <c r="E494" s="10"/>
      <c r="F494" s="10"/>
      <c r="G494" s="10"/>
      <c r="H494" s="10"/>
      <c r="I494" s="10"/>
      <c r="J494" s="10"/>
      <c r="K494" s="10"/>
      <c r="L494" s="10"/>
    </row>
    <row r="495" spans="1:12" s="7" customFormat="1" ht="15.75" x14ac:dyDescent="0.25">
      <c r="A495" s="11"/>
      <c r="B495" s="48"/>
      <c r="C495" s="48"/>
      <c r="D495" s="24"/>
      <c r="E495" s="10"/>
      <c r="F495" s="10"/>
      <c r="G495" s="10"/>
      <c r="H495" s="10"/>
      <c r="I495" s="10"/>
      <c r="J495" s="10"/>
      <c r="K495" s="10"/>
      <c r="L495" s="10"/>
    </row>
    <row r="496" spans="1:12" s="7" customFormat="1" ht="15.75" x14ac:dyDescent="0.25">
      <c r="A496" s="11"/>
      <c r="B496" s="48"/>
      <c r="C496" s="48"/>
      <c r="D496" s="24"/>
      <c r="E496" s="10"/>
      <c r="F496" s="10"/>
      <c r="G496" s="10"/>
      <c r="H496" s="10"/>
      <c r="I496" s="10"/>
      <c r="J496" s="10"/>
      <c r="K496" s="10"/>
      <c r="L496" s="10"/>
    </row>
    <row r="497" spans="1:12" s="7" customFormat="1" ht="15.75" x14ac:dyDescent="0.25">
      <c r="A497" s="11"/>
      <c r="B497" s="48"/>
      <c r="C497" s="48"/>
      <c r="D497" s="24"/>
      <c r="E497" s="10"/>
      <c r="F497" s="10"/>
      <c r="G497" s="10"/>
      <c r="H497" s="10"/>
      <c r="I497" s="10"/>
      <c r="J497" s="10"/>
      <c r="K497" s="10"/>
      <c r="L497" s="10"/>
    </row>
    <row r="498" spans="1:12" s="7" customFormat="1" ht="15.75" x14ac:dyDescent="0.25">
      <c r="A498" s="11"/>
      <c r="B498" s="48"/>
      <c r="C498" s="48"/>
      <c r="D498" s="24"/>
      <c r="E498" s="10"/>
      <c r="F498" s="10"/>
      <c r="G498" s="10"/>
      <c r="H498" s="10"/>
      <c r="I498" s="10"/>
      <c r="J498" s="10"/>
      <c r="K498" s="10"/>
      <c r="L498" s="10"/>
    </row>
    <row r="499" spans="1:12" s="7" customFormat="1" ht="15.75" x14ac:dyDescent="0.25">
      <c r="A499" s="11"/>
      <c r="B499" s="48"/>
      <c r="C499" s="48"/>
      <c r="D499" s="24"/>
      <c r="E499" s="10"/>
      <c r="F499" s="10"/>
      <c r="G499" s="10"/>
      <c r="H499" s="10"/>
      <c r="I499" s="10"/>
      <c r="J499" s="10"/>
      <c r="K499" s="10"/>
      <c r="L499" s="10"/>
    </row>
    <row r="500" spans="1:12" s="7" customFormat="1" ht="15.75" x14ac:dyDescent="0.25">
      <c r="A500" s="11"/>
      <c r="B500" s="48"/>
      <c r="C500" s="48"/>
      <c r="D500" s="24"/>
      <c r="E500" s="10"/>
      <c r="F500" s="10"/>
      <c r="G500" s="10"/>
      <c r="H500" s="10"/>
      <c r="I500" s="10"/>
      <c r="J500" s="10"/>
      <c r="K500" s="10"/>
      <c r="L500" s="10"/>
    </row>
    <row r="501" spans="1:12" s="7" customFormat="1" ht="15.75" x14ac:dyDescent="0.25">
      <c r="A501" s="11"/>
      <c r="B501" s="48"/>
      <c r="C501" s="48"/>
      <c r="D501" s="24"/>
      <c r="E501" s="10"/>
      <c r="F501" s="10"/>
      <c r="G501" s="10"/>
      <c r="H501" s="10"/>
      <c r="I501" s="10"/>
      <c r="J501" s="10"/>
      <c r="K501" s="10"/>
      <c r="L501" s="10"/>
    </row>
    <row r="502" spans="1:12" s="7" customFormat="1" ht="15.75" x14ac:dyDescent="0.25">
      <c r="A502" s="11"/>
      <c r="B502" s="48"/>
      <c r="C502" s="48"/>
      <c r="D502" s="24"/>
      <c r="E502" s="10"/>
      <c r="F502" s="10"/>
      <c r="G502" s="10"/>
      <c r="H502" s="10"/>
      <c r="I502" s="10"/>
      <c r="J502" s="10"/>
      <c r="K502" s="10"/>
      <c r="L502" s="10"/>
    </row>
    <row r="503" spans="1:12" s="7" customFormat="1" ht="15.75" x14ac:dyDescent="0.25">
      <c r="A503" s="11"/>
      <c r="B503" s="48"/>
      <c r="C503" s="48"/>
      <c r="D503" s="24"/>
      <c r="E503" s="10"/>
      <c r="F503" s="10"/>
      <c r="G503" s="10"/>
      <c r="H503" s="10"/>
      <c r="I503" s="10"/>
      <c r="J503" s="10"/>
      <c r="K503" s="10"/>
      <c r="L503" s="10"/>
    </row>
    <row r="504" spans="1:12" s="7" customFormat="1" ht="15.75" x14ac:dyDescent="0.25">
      <c r="A504" s="11"/>
      <c r="B504" s="48"/>
      <c r="C504" s="48"/>
      <c r="D504" s="24"/>
      <c r="E504" s="10"/>
      <c r="F504" s="10"/>
      <c r="G504" s="10"/>
      <c r="H504" s="10"/>
      <c r="I504" s="10"/>
      <c r="J504" s="10"/>
      <c r="K504" s="10"/>
      <c r="L504" s="10"/>
    </row>
    <row r="505" spans="1:12" s="7" customFormat="1" ht="15.75" x14ac:dyDescent="0.25">
      <c r="A505" s="11"/>
      <c r="B505" s="48"/>
      <c r="C505" s="48"/>
      <c r="D505" s="24"/>
      <c r="E505" s="10"/>
      <c r="F505" s="10"/>
      <c r="G505" s="10"/>
      <c r="H505" s="10"/>
      <c r="I505" s="10"/>
      <c r="J505" s="10"/>
      <c r="K505" s="10"/>
      <c r="L505" s="10"/>
    </row>
    <row r="506" spans="1:12" s="7" customFormat="1" ht="15.75" x14ac:dyDescent="0.25">
      <c r="A506" s="11"/>
      <c r="B506" s="48"/>
      <c r="C506" s="48"/>
      <c r="D506" s="24"/>
      <c r="E506" s="10"/>
      <c r="F506" s="10"/>
      <c r="G506" s="10"/>
      <c r="H506" s="10"/>
      <c r="I506" s="10"/>
      <c r="J506" s="10"/>
      <c r="K506" s="10"/>
      <c r="L506" s="10"/>
    </row>
    <row r="507" spans="1:12" s="7" customFormat="1" ht="15.75" x14ac:dyDescent="0.25">
      <c r="A507" s="11"/>
      <c r="B507" s="48"/>
      <c r="C507" s="48"/>
      <c r="D507" s="24"/>
      <c r="E507" s="10"/>
      <c r="F507" s="10"/>
      <c r="G507" s="10"/>
      <c r="H507" s="10"/>
      <c r="I507" s="10"/>
      <c r="J507" s="10"/>
      <c r="K507" s="10"/>
      <c r="L507" s="10"/>
    </row>
    <row r="508" spans="1:12" s="7" customFormat="1" ht="15.75" x14ac:dyDescent="0.25">
      <c r="A508" s="11"/>
      <c r="B508" s="48"/>
      <c r="C508" s="48"/>
      <c r="D508" s="24"/>
      <c r="E508" s="10"/>
      <c r="F508" s="10"/>
      <c r="G508" s="10"/>
      <c r="H508" s="10"/>
      <c r="I508" s="10"/>
      <c r="J508" s="10"/>
      <c r="K508" s="10"/>
      <c r="L508" s="10"/>
    </row>
    <row r="509" spans="1:12" s="7" customFormat="1" ht="15.75" x14ac:dyDescent="0.25">
      <c r="A509" s="11"/>
      <c r="B509" s="48"/>
      <c r="C509" s="48"/>
      <c r="D509" s="24"/>
      <c r="E509" s="10"/>
      <c r="F509" s="10"/>
      <c r="G509" s="10"/>
      <c r="H509" s="10"/>
      <c r="I509" s="10"/>
      <c r="J509" s="10"/>
      <c r="K509" s="10"/>
      <c r="L509" s="10"/>
    </row>
    <row r="510" spans="1:12" s="7" customFormat="1" ht="15.75" x14ac:dyDescent="0.25">
      <c r="A510" s="11"/>
      <c r="B510" s="48"/>
      <c r="C510" s="48"/>
      <c r="D510" s="24"/>
      <c r="E510" s="10"/>
      <c r="F510" s="10"/>
      <c r="G510" s="10"/>
      <c r="H510" s="10"/>
      <c r="I510" s="10"/>
      <c r="J510" s="10"/>
      <c r="K510" s="10"/>
      <c r="L510" s="10"/>
    </row>
    <row r="511" spans="1:12" s="7" customFormat="1" ht="15.75" x14ac:dyDescent="0.25">
      <c r="A511" s="11"/>
      <c r="B511" s="48"/>
      <c r="C511" s="48"/>
      <c r="D511" s="24"/>
      <c r="E511" s="10"/>
      <c r="F511" s="10"/>
      <c r="G511" s="10"/>
      <c r="H511" s="10"/>
      <c r="I511" s="10"/>
      <c r="J511" s="10"/>
      <c r="K511" s="10"/>
      <c r="L511" s="10"/>
    </row>
    <row r="512" spans="1:12" s="7" customFormat="1" ht="15.75" x14ac:dyDescent="0.25">
      <c r="A512" s="11"/>
      <c r="B512" s="48"/>
      <c r="C512" s="48"/>
      <c r="D512" s="24"/>
      <c r="E512" s="10"/>
      <c r="F512" s="10"/>
      <c r="G512" s="10"/>
      <c r="H512" s="10"/>
      <c r="I512" s="10"/>
      <c r="J512" s="10"/>
      <c r="K512" s="10"/>
      <c r="L512" s="10"/>
    </row>
    <row r="513" spans="1:12" s="7" customFormat="1" ht="15.75" x14ac:dyDescent="0.25">
      <c r="A513" s="11"/>
      <c r="B513" s="48"/>
      <c r="C513" s="48"/>
      <c r="D513" s="24"/>
      <c r="E513" s="10"/>
      <c r="F513" s="10"/>
      <c r="G513" s="10"/>
      <c r="H513" s="10"/>
      <c r="I513" s="10"/>
      <c r="J513" s="10"/>
      <c r="K513" s="10"/>
      <c r="L513" s="10"/>
    </row>
    <row r="514" spans="1:12" s="7" customFormat="1" ht="15.75" x14ac:dyDescent="0.25">
      <c r="A514" s="11"/>
      <c r="B514" s="48"/>
      <c r="C514" s="48"/>
      <c r="D514" s="24"/>
      <c r="E514" s="10"/>
      <c r="F514" s="10"/>
      <c r="G514" s="10"/>
      <c r="H514" s="10"/>
      <c r="I514" s="10"/>
      <c r="J514" s="10"/>
      <c r="K514" s="10"/>
      <c r="L514" s="10"/>
    </row>
    <row r="515" spans="1:12" s="7" customFormat="1" ht="15.75" x14ac:dyDescent="0.25">
      <c r="A515" s="11"/>
      <c r="B515" s="48"/>
      <c r="C515" s="48"/>
      <c r="D515" s="24"/>
      <c r="E515" s="10"/>
      <c r="F515" s="10"/>
      <c r="G515" s="10"/>
      <c r="H515" s="10"/>
      <c r="I515" s="10"/>
      <c r="J515" s="10"/>
      <c r="K515" s="10"/>
      <c r="L515" s="10"/>
    </row>
    <row r="516" spans="1:12" s="7" customFormat="1" ht="15.75" x14ac:dyDescent="0.25">
      <c r="A516" s="11"/>
      <c r="B516" s="48"/>
      <c r="C516" s="48"/>
      <c r="D516" s="24"/>
      <c r="E516" s="10"/>
      <c r="F516" s="10"/>
      <c r="G516" s="10"/>
      <c r="H516" s="10"/>
      <c r="I516" s="10"/>
      <c r="J516" s="10"/>
      <c r="K516" s="10"/>
      <c r="L516" s="10"/>
    </row>
    <row r="517" spans="1:12" s="7" customFormat="1" ht="15.75" x14ac:dyDescent="0.25">
      <c r="A517" s="11"/>
      <c r="B517" s="48"/>
      <c r="C517" s="48"/>
      <c r="D517" s="24"/>
      <c r="E517" s="10"/>
      <c r="F517" s="10"/>
      <c r="G517" s="10"/>
      <c r="H517" s="10"/>
      <c r="I517" s="10"/>
      <c r="J517" s="10"/>
      <c r="K517" s="10"/>
      <c r="L517" s="10"/>
    </row>
    <row r="518" spans="1:12" s="7" customFormat="1" ht="15.75" x14ac:dyDescent="0.25">
      <c r="A518" s="11"/>
      <c r="B518" s="48"/>
      <c r="C518" s="48"/>
      <c r="D518" s="24"/>
      <c r="E518" s="10"/>
      <c r="F518" s="10"/>
      <c r="G518" s="10"/>
      <c r="H518" s="10"/>
      <c r="I518" s="10"/>
      <c r="J518" s="10"/>
      <c r="K518" s="10"/>
      <c r="L518" s="10"/>
    </row>
    <row r="519" spans="1:12" s="7" customFormat="1" ht="15.75" x14ac:dyDescent="0.25">
      <c r="A519" s="11"/>
      <c r="B519" s="48"/>
      <c r="C519" s="48"/>
      <c r="D519" s="24"/>
      <c r="E519" s="10"/>
      <c r="F519" s="10"/>
      <c r="G519" s="10"/>
      <c r="H519" s="10"/>
      <c r="I519" s="10"/>
      <c r="J519" s="10"/>
      <c r="K519" s="10"/>
      <c r="L519" s="10"/>
    </row>
    <row r="520" spans="1:12" s="7" customFormat="1" ht="15.75" x14ac:dyDescent="0.25">
      <c r="A520" s="11"/>
      <c r="B520" s="48"/>
      <c r="C520" s="48"/>
      <c r="D520" s="24"/>
      <c r="E520" s="10"/>
      <c r="F520" s="10"/>
      <c r="G520" s="10"/>
      <c r="H520" s="10"/>
      <c r="I520" s="10"/>
      <c r="J520" s="10"/>
      <c r="K520" s="10"/>
      <c r="L520" s="10"/>
    </row>
    <row r="521" spans="1:12" s="7" customFormat="1" ht="15.75" x14ac:dyDescent="0.25">
      <c r="A521" s="11"/>
      <c r="B521" s="48"/>
      <c r="C521" s="48"/>
      <c r="D521" s="24"/>
      <c r="E521" s="10"/>
      <c r="F521" s="10"/>
      <c r="G521" s="10"/>
      <c r="H521" s="10"/>
      <c r="I521" s="10"/>
      <c r="J521" s="10"/>
      <c r="K521" s="10"/>
      <c r="L521" s="10"/>
    </row>
    <row r="522" spans="1:12" s="7" customFormat="1" ht="15.75" x14ac:dyDescent="0.25">
      <c r="A522" s="11"/>
      <c r="B522" s="48"/>
      <c r="C522" s="48"/>
      <c r="D522" s="24"/>
      <c r="E522" s="10"/>
      <c r="F522" s="10"/>
      <c r="G522" s="10"/>
      <c r="H522" s="10"/>
      <c r="I522" s="10"/>
      <c r="J522" s="10"/>
      <c r="K522" s="10"/>
      <c r="L522" s="10"/>
    </row>
    <row r="523" spans="1:12" s="7" customFormat="1" ht="15.75" x14ac:dyDescent="0.25">
      <c r="A523" s="11"/>
      <c r="B523" s="48"/>
      <c r="C523" s="48"/>
      <c r="D523" s="24"/>
      <c r="E523" s="10"/>
      <c r="F523" s="10"/>
      <c r="G523" s="10"/>
      <c r="H523" s="10"/>
      <c r="I523" s="10"/>
      <c r="J523" s="10"/>
      <c r="K523" s="10"/>
      <c r="L523" s="10"/>
    </row>
    <row r="524" spans="1:12" s="7" customFormat="1" ht="15.75" x14ac:dyDescent="0.25">
      <c r="A524" s="11"/>
      <c r="B524" s="48"/>
      <c r="C524" s="48"/>
      <c r="D524" s="24"/>
      <c r="E524" s="10"/>
      <c r="F524" s="10"/>
      <c r="G524" s="10"/>
      <c r="H524" s="10"/>
      <c r="I524" s="10"/>
      <c r="J524" s="10"/>
      <c r="K524" s="10"/>
      <c r="L524" s="10"/>
    </row>
    <row r="525" spans="1:12" s="7" customFormat="1" ht="15.75" x14ac:dyDescent="0.25">
      <c r="A525" s="11"/>
      <c r="B525" s="48"/>
      <c r="C525" s="48"/>
      <c r="D525" s="24"/>
      <c r="E525" s="10"/>
      <c r="F525" s="10"/>
      <c r="G525" s="10"/>
      <c r="H525" s="10"/>
      <c r="I525" s="10"/>
      <c r="J525" s="10"/>
      <c r="K525" s="10"/>
      <c r="L525" s="10"/>
    </row>
    <row r="526" spans="1:12" s="7" customFormat="1" ht="15.75" x14ac:dyDescent="0.25">
      <c r="A526" s="11"/>
      <c r="B526" s="48"/>
      <c r="C526" s="48"/>
      <c r="D526" s="24"/>
      <c r="E526" s="10"/>
      <c r="F526" s="10"/>
      <c r="G526" s="10"/>
      <c r="H526" s="10"/>
      <c r="I526" s="10"/>
      <c r="J526" s="10"/>
      <c r="K526" s="10"/>
      <c r="L526" s="10"/>
    </row>
    <row r="527" spans="1:12" s="7" customFormat="1" ht="15.75" x14ac:dyDescent="0.25">
      <c r="A527" s="11"/>
      <c r="B527" s="48"/>
      <c r="C527" s="48"/>
      <c r="D527" s="24"/>
      <c r="E527" s="10"/>
      <c r="F527" s="10"/>
      <c r="G527" s="10"/>
      <c r="H527" s="10"/>
      <c r="I527" s="10"/>
      <c r="J527" s="10"/>
      <c r="K527" s="10"/>
      <c r="L527" s="10"/>
    </row>
    <row r="528" spans="1:12" s="7" customFormat="1" ht="15.75" x14ac:dyDescent="0.25">
      <c r="A528" s="11"/>
      <c r="B528" s="48"/>
      <c r="C528" s="48"/>
      <c r="D528" s="24"/>
      <c r="E528" s="10"/>
      <c r="F528" s="10"/>
      <c r="G528" s="10"/>
      <c r="H528" s="10"/>
      <c r="I528" s="10"/>
      <c r="J528" s="10"/>
      <c r="K528" s="10"/>
      <c r="L528" s="10"/>
    </row>
    <row r="529" spans="1:12" s="7" customFormat="1" ht="15.75" x14ac:dyDescent="0.25">
      <c r="A529" s="11"/>
      <c r="B529" s="48"/>
      <c r="C529" s="48"/>
      <c r="D529" s="24"/>
      <c r="E529" s="10"/>
      <c r="F529" s="10"/>
      <c r="G529" s="10"/>
      <c r="H529" s="10"/>
      <c r="I529" s="10"/>
      <c r="J529" s="10"/>
      <c r="K529" s="10"/>
      <c r="L529" s="10"/>
    </row>
    <row r="530" spans="1:12" s="7" customFormat="1" ht="15.75" x14ac:dyDescent="0.25">
      <c r="A530" s="11"/>
      <c r="B530" s="48"/>
      <c r="C530" s="48"/>
      <c r="D530" s="24"/>
      <c r="E530" s="10"/>
      <c r="F530" s="10"/>
      <c r="G530" s="10"/>
      <c r="H530" s="10"/>
      <c r="I530" s="10"/>
      <c r="J530" s="10"/>
      <c r="K530" s="10"/>
      <c r="L530" s="10"/>
    </row>
    <row r="531" spans="1:12" s="7" customFormat="1" ht="15.75" x14ac:dyDescent="0.25">
      <c r="A531" s="11"/>
      <c r="B531" s="48"/>
      <c r="C531" s="48"/>
      <c r="D531" s="24"/>
      <c r="E531" s="10"/>
      <c r="F531" s="10"/>
      <c r="G531" s="10"/>
      <c r="H531" s="10"/>
      <c r="I531" s="10"/>
      <c r="J531" s="10"/>
      <c r="K531" s="10"/>
      <c r="L531" s="10"/>
    </row>
    <row r="532" spans="1:12" s="7" customFormat="1" ht="15.75" x14ac:dyDescent="0.25">
      <c r="A532" s="11"/>
      <c r="B532" s="48"/>
      <c r="C532" s="48"/>
      <c r="D532" s="24"/>
      <c r="E532" s="10"/>
      <c r="F532" s="10"/>
      <c r="G532" s="10"/>
      <c r="H532" s="10"/>
      <c r="I532" s="10"/>
      <c r="J532" s="10"/>
      <c r="K532" s="10"/>
      <c r="L532" s="10"/>
    </row>
    <row r="533" spans="1:12" s="7" customFormat="1" ht="15.75" x14ac:dyDescent="0.25">
      <c r="A533" s="11"/>
      <c r="B533" s="48"/>
      <c r="C533" s="48"/>
      <c r="D533" s="24"/>
      <c r="E533" s="10"/>
      <c r="F533" s="10"/>
      <c r="G533" s="10"/>
      <c r="H533" s="10"/>
      <c r="I533" s="10"/>
      <c r="J533" s="10"/>
      <c r="K533" s="10"/>
      <c r="L533" s="10"/>
    </row>
    <row r="534" spans="1:12" s="7" customFormat="1" ht="15.75" x14ac:dyDescent="0.25">
      <c r="A534" s="11"/>
      <c r="B534" s="48"/>
      <c r="C534" s="48"/>
      <c r="D534" s="24"/>
      <c r="E534" s="10"/>
      <c r="F534" s="10"/>
      <c r="G534" s="10"/>
      <c r="H534" s="10"/>
      <c r="I534" s="10"/>
      <c r="J534" s="10"/>
      <c r="K534" s="10"/>
      <c r="L534" s="10"/>
    </row>
    <row r="535" spans="1:12" s="7" customFormat="1" ht="15.75" x14ac:dyDescent="0.25">
      <c r="A535" s="11"/>
      <c r="B535" s="48"/>
      <c r="C535" s="48"/>
      <c r="D535" s="24"/>
      <c r="E535" s="10"/>
      <c r="F535" s="10"/>
      <c r="G535" s="10"/>
      <c r="H535" s="10"/>
      <c r="I535" s="10"/>
      <c r="J535" s="10"/>
      <c r="K535" s="10"/>
      <c r="L535" s="10"/>
    </row>
    <row r="536" spans="1:12" s="7" customFormat="1" ht="15.75" x14ac:dyDescent="0.25">
      <c r="A536" s="11"/>
      <c r="B536" s="48"/>
      <c r="C536" s="48"/>
      <c r="D536" s="24"/>
      <c r="E536" s="10"/>
      <c r="F536" s="10"/>
      <c r="G536" s="10"/>
      <c r="H536" s="10"/>
      <c r="I536" s="10"/>
      <c r="J536" s="10"/>
      <c r="K536" s="10"/>
      <c r="L536" s="10"/>
    </row>
    <row r="537" spans="1:12" s="7" customFormat="1" ht="15.75" x14ac:dyDescent="0.25">
      <c r="A537" s="11"/>
      <c r="B537" s="48"/>
      <c r="C537" s="48"/>
      <c r="D537" s="24"/>
      <c r="E537" s="10"/>
      <c r="F537" s="10"/>
      <c r="G537" s="10"/>
      <c r="H537" s="10"/>
      <c r="I537" s="10"/>
      <c r="J537" s="10"/>
      <c r="K537" s="10"/>
      <c r="L537" s="10"/>
    </row>
    <row r="538" spans="1:12" s="7" customFormat="1" ht="15.75" x14ac:dyDescent="0.25">
      <c r="A538" s="11"/>
      <c r="B538" s="48"/>
      <c r="C538" s="48"/>
      <c r="D538" s="24"/>
      <c r="E538" s="10"/>
      <c r="F538" s="10"/>
      <c r="G538" s="10"/>
      <c r="H538" s="10"/>
      <c r="I538" s="10"/>
      <c r="J538" s="10"/>
      <c r="K538" s="10"/>
      <c r="L538" s="10"/>
    </row>
    <row r="539" spans="1:12" s="7" customFormat="1" ht="15.75" x14ac:dyDescent="0.25">
      <c r="A539" s="11"/>
      <c r="B539" s="48"/>
      <c r="C539" s="48"/>
      <c r="D539" s="24"/>
      <c r="E539" s="10"/>
      <c r="F539" s="10"/>
      <c r="G539" s="10"/>
      <c r="H539" s="10"/>
      <c r="I539" s="10"/>
      <c r="J539" s="10"/>
      <c r="K539" s="10"/>
      <c r="L539" s="10"/>
    </row>
    <row r="540" spans="1:12" s="7" customFormat="1" ht="15.75" x14ac:dyDescent="0.25">
      <c r="A540" s="11"/>
      <c r="B540" s="48"/>
      <c r="C540" s="48"/>
      <c r="D540" s="24"/>
      <c r="E540" s="10"/>
      <c r="F540" s="10"/>
      <c r="G540" s="10"/>
      <c r="H540" s="10"/>
      <c r="I540" s="10"/>
      <c r="J540" s="10"/>
      <c r="K540" s="10"/>
      <c r="L540" s="10"/>
    </row>
    <row r="541" spans="1:12" s="7" customFormat="1" ht="15.75" x14ac:dyDescent="0.25">
      <c r="A541" s="11"/>
      <c r="B541" s="48"/>
      <c r="C541" s="48"/>
      <c r="D541" s="24"/>
      <c r="E541" s="10"/>
      <c r="F541" s="10"/>
      <c r="G541" s="10"/>
      <c r="H541" s="10"/>
      <c r="I541" s="10"/>
      <c r="J541" s="10"/>
      <c r="K541" s="10"/>
      <c r="L541" s="10"/>
    </row>
    <row r="542" spans="1:12" s="7" customFormat="1" ht="15.75" x14ac:dyDescent="0.25">
      <c r="A542" s="11"/>
      <c r="B542" s="48"/>
      <c r="C542" s="48"/>
      <c r="D542" s="24"/>
      <c r="E542" s="10"/>
      <c r="F542" s="10"/>
      <c r="G542" s="10"/>
      <c r="H542" s="10"/>
      <c r="I542" s="10"/>
      <c r="J542" s="10"/>
      <c r="K542" s="10"/>
      <c r="L542" s="10"/>
    </row>
    <row r="543" spans="1:12" s="7" customFormat="1" ht="15.75" x14ac:dyDescent="0.25">
      <c r="A543" s="11"/>
      <c r="B543" s="48"/>
      <c r="C543" s="48"/>
      <c r="D543" s="24"/>
      <c r="E543" s="10"/>
      <c r="F543" s="10"/>
      <c r="G543" s="10"/>
      <c r="H543" s="10"/>
      <c r="I543" s="10"/>
      <c r="J543" s="10"/>
      <c r="K543" s="10"/>
      <c r="L543" s="10"/>
    </row>
    <row r="544" spans="1:12" s="7" customFormat="1" ht="15.75" x14ac:dyDescent="0.25">
      <c r="A544" s="11"/>
      <c r="B544" s="48"/>
      <c r="C544" s="48"/>
      <c r="D544" s="24"/>
      <c r="E544" s="10"/>
      <c r="F544" s="10"/>
      <c r="G544" s="10"/>
      <c r="H544" s="10"/>
      <c r="I544" s="10"/>
      <c r="J544" s="10"/>
      <c r="K544" s="10"/>
      <c r="L544" s="10"/>
    </row>
    <row r="545" spans="1:12" s="7" customFormat="1" ht="15.75" x14ac:dyDescent="0.25">
      <c r="A545" s="11"/>
      <c r="B545" s="48"/>
      <c r="C545" s="48"/>
      <c r="D545" s="24"/>
      <c r="E545" s="10"/>
      <c r="F545" s="10"/>
      <c r="G545" s="10"/>
      <c r="H545" s="10"/>
      <c r="I545" s="10"/>
      <c r="J545" s="10"/>
      <c r="K545" s="10"/>
      <c r="L545" s="10"/>
    </row>
    <row r="546" spans="1:12" s="7" customFormat="1" ht="15.75" x14ac:dyDescent="0.25">
      <c r="A546" s="11"/>
      <c r="B546" s="48"/>
      <c r="C546" s="48"/>
      <c r="D546" s="24"/>
      <c r="E546" s="10"/>
      <c r="F546" s="10"/>
      <c r="G546" s="10"/>
      <c r="H546" s="10"/>
      <c r="I546" s="10"/>
      <c r="J546" s="10"/>
      <c r="K546" s="10"/>
      <c r="L546" s="10"/>
    </row>
    <row r="547" spans="1:12" s="7" customFormat="1" ht="15.75" x14ac:dyDescent="0.25">
      <c r="A547" s="11"/>
      <c r="B547" s="48"/>
      <c r="C547" s="48"/>
      <c r="D547" s="24"/>
      <c r="E547" s="10"/>
      <c r="F547" s="10"/>
      <c r="G547" s="10"/>
      <c r="H547" s="10"/>
      <c r="I547" s="10"/>
      <c r="J547" s="10"/>
      <c r="K547" s="10"/>
      <c r="L547" s="10"/>
    </row>
    <row r="548" spans="1:12" s="7" customFormat="1" ht="15.75" x14ac:dyDescent="0.25">
      <c r="A548" s="11"/>
      <c r="B548" s="48"/>
      <c r="C548" s="48"/>
      <c r="D548" s="24"/>
      <c r="E548" s="10"/>
      <c r="F548" s="10"/>
      <c r="G548" s="10"/>
      <c r="H548" s="10"/>
      <c r="I548" s="10"/>
      <c r="J548" s="10"/>
      <c r="K548" s="10"/>
      <c r="L548" s="10"/>
    </row>
    <row r="549" spans="1:12" s="7" customFormat="1" ht="15.75" x14ac:dyDescent="0.25">
      <c r="A549" s="11"/>
      <c r="B549" s="48"/>
      <c r="C549" s="48"/>
      <c r="D549" s="24"/>
      <c r="E549" s="10"/>
      <c r="F549" s="10"/>
      <c r="G549" s="10"/>
      <c r="H549" s="10"/>
      <c r="I549" s="10"/>
      <c r="J549" s="10"/>
      <c r="K549" s="10"/>
      <c r="L549" s="10"/>
    </row>
    <row r="550" spans="1:12" s="7" customFormat="1" ht="15.75" x14ac:dyDescent="0.25">
      <c r="A550" s="11"/>
      <c r="B550" s="48"/>
      <c r="C550" s="48"/>
      <c r="D550" s="24"/>
      <c r="E550" s="10"/>
      <c r="F550" s="10"/>
      <c r="G550" s="10"/>
      <c r="H550" s="10"/>
      <c r="I550" s="10"/>
      <c r="J550" s="10"/>
      <c r="K550" s="10"/>
      <c r="L550" s="10"/>
    </row>
    <row r="551" spans="1:12" s="7" customFormat="1" ht="15.75" x14ac:dyDescent="0.25">
      <c r="A551" s="11"/>
      <c r="B551" s="48"/>
      <c r="C551" s="48"/>
      <c r="D551" s="24"/>
      <c r="E551" s="10"/>
      <c r="F551" s="10"/>
      <c r="G551" s="10"/>
      <c r="H551" s="10"/>
      <c r="I551" s="10"/>
      <c r="J551" s="10"/>
      <c r="K551" s="10"/>
      <c r="L551" s="10"/>
    </row>
    <row r="552" spans="1:12" s="7" customFormat="1" ht="15.75" x14ac:dyDescent="0.25">
      <c r="A552" s="11"/>
      <c r="B552" s="48"/>
      <c r="C552" s="48"/>
      <c r="D552" s="24"/>
      <c r="E552" s="10"/>
      <c r="F552" s="10"/>
      <c r="G552" s="10"/>
      <c r="H552" s="10"/>
      <c r="I552" s="10"/>
      <c r="J552" s="10"/>
      <c r="K552" s="10"/>
      <c r="L552" s="10"/>
    </row>
    <row r="553" spans="1:12" s="7" customFormat="1" ht="15.75" x14ac:dyDescent="0.25">
      <c r="A553" s="11"/>
      <c r="B553" s="48"/>
      <c r="C553" s="48"/>
      <c r="D553" s="24"/>
      <c r="E553" s="10"/>
      <c r="F553" s="10"/>
      <c r="G553" s="10"/>
      <c r="H553" s="10"/>
      <c r="I553" s="10"/>
      <c r="J553" s="10"/>
      <c r="K553" s="10"/>
      <c r="L553" s="10"/>
    </row>
    <row r="554" spans="1:12" s="7" customFormat="1" ht="15.75" x14ac:dyDescent="0.25">
      <c r="A554" s="11"/>
      <c r="B554" s="48"/>
      <c r="C554" s="48"/>
      <c r="D554" s="24"/>
      <c r="E554" s="10"/>
      <c r="F554" s="10"/>
      <c r="G554" s="10"/>
      <c r="H554" s="10"/>
      <c r="I554" s="10"/>
      <c r="J554" s="10"/>
      <c r="K554" s="10"/>
      <c r="L554" s="10"/>
    </row>
    <row r="555" spans="1:12" s="7" customFormat="1" ht="15.75" x14ac:dyDescent="0.25">
      <c r="A555" s="11"/>
      <c r="B555" s="48"/>
      <c r="C555" s="48"/>
      <c r="D555" s="24"/>
      <c r="E555" s="10"/>
      <c r="F555" s="10"/>
      <c r="G555" s="10"/>
      <c r="H555" s="10"/>
      <c r="I555" s="10"/>
      <c r="J555" s="10"/>
      <c r="K555" s="10"/>
      <c r="L555" s="10"/>
    </row>
    <row r="556" spans="1:12" s="7" customFormat="1" ht="15.75" x14ac:dyDescent="0.25">
      <c r="A556" s="11"/>
      <c r="B556" s="48"/>
      <c r="C556" s="48"/>
      <c r="D556" s="24"/>
      <c r="E556" s="10"/>
      <c r="F556" s="10"/>
      <c r="G556" s="10"/>
      <c r="H556" s="10"/>
      <c r="I556" s="10"/>
      <c r="J556" s="10"/>
      <c r="K556" s="10"/>
      <c r="L556" s="10"/>
    </row>
    <row r="557" spans="1:12" s="7" customFormat="1" ht="15.75" x14ac:dyDescent="0.25">
      <c r="A557" s="11"/>
      <c r="B557" s="48"/>
      <c r="C557" s="48"/>
      <c r="D557" s="24"/>
      <c r="E557" s="10"/>
      <c r="F557" s="10"/>
      <c r="G557" s="10"/>
      <c r="H557" s="10"/>
      <c r="I557" s="10"/>
      <c r="J557" s="10"/>
      <c r="K557" s="10"/>
      <c r="L557" s="10"/>
    </row>
    <row r="558" spans="1:12" s="7" customFormat="1" ht="15.75" x14ac:dyDescent="0.25">
      <c r="A558" s="11"/>
      <c r="B558" s="48"/>
      <c r="C558" s="48"/>
      <c r="D558" s="24"/>
      <c r="E558" s="10"/>
      <c r="F558" s="10"/>
      <c r="G558" s="10"/>
      <c r="H558" s="10"/>
      <c r="I558" s="10"/>
      <c r="J558" s="10"/>
      <c r="K558" s="10"/>
      <c r="L558" s="10"/>
    </row>
    <row r="559" spans="1:12" s="7" customFormat="1" ht="15.75" x14ac:dyDescent="0.25">
      <c r="A559" s="11"/>
      <c r="B559" s="48"/>
      <c r="C559" s="48"/>
      <c r="D559" s="24"/>
      <c r="E559" s="10"/>
      <c r="F559" s="10"/>
      <c r="G559" s="10"/>
      <c r="H559" s="10"/>
      <c r="I559" s="10"/>
      <c r="J559" s="10"/>
      <c r="K559" s="10"/>
      <c r="L559" s="10"/>
    </row>
    <row r="560" spans="1:12" s="7" customFormat="1" ht="15.75" x14ac:dyDescent="0.25">
      <c r="A560" s="11"/>
      <c r="B560" s="48"/>
      <c r="C560" s="48"/>
      <c r="D560" s="24"/>
      <c r="E560" s="10"/>
      <c r="F560" s="10"/>
      <c r="G560" s="10"/>
      <c r="H560" s="10"/>
      <c r="I560" s="10"/>
      <c r="J560" s="10"/>
      <c r="K560" s="10"/>
      <c r="L560" s="10"/>
    </row>
    <row r="561" spans="1:12" s="7" customFormat="1" ht="15.75" x14ac:dyDescent="0.25">
      <c r="A561" s="11"/>
      <c r="B561" s="48"/>
      <c r="C561" s="48"/>
      <c r="D561" s="24"/>
      <c r="E561" s="10"/>
      <c r="F561" s="10"/>
      <c r="G561" s="10"/>
      <c r="H561" s="10"/>
      <c r="I561" s="10"/>
      <c r="J561" s="10"/>
      <c r="K561" s="10"/>
      <c r="L561" s="10"/>
    </row>
    <row r="562" spans="1:12" s="7" customFormat="1" ht="15.75" x14ac:dyDescent="0.25">
      <c r="A562" s="11"/>
      <c r="B562" s="48"/>
      <c r="C562" s="48"/>
      <c r="D562" s="24"/>
      <c r="E562" s="10"/>
      <c r="F562" s="10"/>
      <c r="G562" s="10"/>
      <c r="H562" s="10"/>
      <c r="I562" s="10"/>
      <c r="J562" s="10"/>
      <c r="K562" s="10"/>
      <c r="L562" s="10"/>
    </row>
    <row r="563" spans="1:12" s="7" customFormat="1" ht="15.75" x14ac:dyDescent="0.25">
      <c r="A563" s="11"/>
      <c r="B563" s="48"/>
      <c r="C563" s="48"/>
      <c r="D563" s="24"/>
      <c r="E563" s="10"/>
      <c r="F563" s="10"/>
      <c r="G563" s="10"/>
      <c r="H563" s="10"/>
      <c r="I563" s="10"/>
      <c r="J563" s="10"/>
      <c r="K563" s="10"/>
      <c r="L563" s="10"/>
    </row>
    <row r="564" spans="1:12" s="7" customFormat="1" ht="15.75" x14ac:dyDescent="0.25">
      <c r="A564" s="11"/>
      <c r="B564" s="48"/>
      <c r="C564" s="48"/>
      <c r="D564" s="24"/>
      <c r="E564" s="10"/>
      <c r="F564" s="10"/>
      <c r="G564" s="10"/>
      <c r="H564" s="10"/>
      <c r="I564" s="10"/>
      <c r="J564" s="10"/>
      <c r="K564" s="10"/>
      <c r="L564" s="10"/>
    </row>
    <row r="565" spans="1:12" s="7" customFormat="1" ht="15.75" x14ac:dyDescent="0.25">
      <c r="A565" s="11"/>
      <c r="B565" s="48"/>
      <c r="C565" s="48"/>
      <c r="D565" s="24"/>
      <c r="E565" s="10"/>
      <c r="F565" s="10"/>
      <c r="G565" s="10"/>
      <c r="H565" s="10"/>
      <c r="I565" s="10"/>
      <c r="J565" s="10"/>
      <c r="K565" s="10"/>
      <c r="L565" s="10"/>
    </row>
    <row r="566" spans="1:12" s="7" customFormat="1" ht="15.75" x14ac:dyDescent="0.25">
      <c r="A566" s="11"/>
      <c r="B566" s="48"/>
      <c r="C566" s="48"/>
      <c r="D566" s="24"/>
      <c r="E566" s="10"/>
      <c r="F566" s="10"/>
      <c r="G566" s="10"/>
      <c r="H566" s="10"/>
      <c r="I566" s="10"/>
      <c r="J566" s="10"/>
      <c r="K566" s="10"/>
      <c r="L566" s="10"/>
    </row>
    <row r="567" spans="1:12" s="7" customFormat="1" ht="15.75" x14ac:dyDescent="0.25">
      <c r="A567" s="11"/>
      <c r="B567" s="48"/>
      <c r="C567" s="48"/>
      <c r="D567" s="24"/>
      <c r="E567" s="10"/>
      <c r="F567" s="10"/>
      <c r="G567" s="10"/>
      <c r="H567" s="10"/>
      <c r="I567" s="10"/>
      <c r="J567" s="10"/>
      <c r="K567" s="10"/>
      <c r="L567" s="10"/>
    </row>
    <row r="568" spans="1:12" s="7" customFormat="1" ht="15.75" x14ac:dyDescent="0.25">
      <c r="A568" s="11"/>
      <c r="B568" s="48"/>
      <c r="C568" s="48"/>
      <c r="D568" s="24"/>
      <c r="E568" s="10"/>
      <c r="F568" s="10"/>
      <c r="G568" s="10"/>
      <c r="H568" s="10"/>
      <c r="I568" s="10"/>
      <c r="J568" s="10"/>
      <c r="K568" s="10"/>
      <c r="L568" s="10"/>
    </row>
    <row r="569" spans="1:12" s="7" customFormat="1" ht="15.75" x14ac:dyDescent="0.25">
      <c r="A569" s="11"/>
      <c r="B569" s="48"/>
      <c r="C569" s="48"/>
      <c r="D569" s="24"/>
      <c r="E569" s="10"/>
      <c r="F569" s="10"/>
      <c r="G569" s="10"/>
      <c r="H569" s="10"/>
      <c r="I569" s="10"/>
      <c r="J569" s="10"/>
      <c r="K569" s="10"/>
      <c r="L569" s="10"/>
    </row>
    <row r="570" spans="1:12" s="7" customFormat="1" ht="15.75" x14ac:dyDescent="0.25">
      <c r="A570" s="11"/>
      <c r="B570" s="48"/>
      <c r="C570" s="48"/>
      <c r="D570" s="24"/>
      <c r="E570" s="10"/>
      <c r="F570" s="10"/>
      <c r="G570" s="10"/>
      <c r="H570" s="10"/>
      <c r="I570" s="10"/>
      <c r="J570" s="10"/>
      <c r="K570" s="10"/>
      <c r="L570" s="10"/>
    </row>
    <row r="571" spans="1:12" s="7" customFormat="1" ht="15.75" x14ac:dyDescent="0.25">
      <c r="A571" s="11"/>
      <c r="B571" s="48"/>
      <c r="C571" s="48"/>
      <c r="D571" s="24"/>
      <c r="E571" s="10"/>
      <c r="F571" s="10"/>
      <c r="G571" s="10"/>
      <c r="H571" s="10"/>
      <c r="I571" s="10"/>
      <c r="J571" s="10"/>
      <c r="K571" s="10"/>
      <c r="L571" s="10"/>
    </row>
    <row r="572" spans="1:12" s="7" customFormat="1" ht="15.75" x14ac:dyDescent="0.25">
      <c r="A572" s="11"/>
      <c r="B572" s="48"/>
      <c r="C572" s="48"/>
      <c r="D572" s="24"/>
      <c r="E572" s="10"/>
      <c r="F572" s="10"/>
      <c r="G572" s="10"/>
      <c r="H572" s="10"/>
      <c r="I572" s="10"/>
      <c r="J572" s="10"/>
      <c r="K572" s="10"/>
      <c r="L572" s="10"/>
    </row>
    <row r="573" spans="1:12" s="7" customFormat="1" ht="15.75" x14ac:dyDescent="0.25">
      <c r="A573" s="11"/>
      <c r="B573" s="48"/>
      <c r="C573" s="48"/>
      <c r="D573" s="24"/>
      <c r="E573" s="10"/>
      <c r="F573" s="10"/>
      <c r="G573" s="10"/>
      <c r="H573" s="10"/>
      <c r="I573" s="10"/>
      <c r="J573" s="10"/>
      <c r="K573" s="10"/>
      <c r="L573" s="10"/>
    </row>
    <row r="574" spans="1:12" s="7" customFormat="1" ht="15.75" x14ac:dyDescent="0.25">
      <c r="A574" s="11"/>
      <c r="B574" s="48"/>
      <c r="C574" s="48"/>
      <c r="D574" s="24"/>
      <c r="E574" s="10"/>
      <c r="F574" s="10"/>
      <c r="G574" s="10"/>
      <c r="H574" s="10"/>
      <c r="I574" s="10"/>
      <c r="J574" s="10"/>
      <c r="K574" s="10"/>
      <c r="L574" s="10"/>
    </row>
    <row r="575" spans="1:12" s="7" customFormat="1" ht="15.75" x14ac:dyDescent="0.25">
      <c r="A575" s="11"/>
      <c r="B575" s="48"/>
      <c r="C575" s="48"/>
      <c r="D575" s="24"/>
      <c r="E575" s="10"/>
      <c r="F575" s="10"/>
      <c r="G575" s="10"/>
      <c r="H575" s="10"/>
      <c r="I575" s="10"/>
      <c r="J575" s="10"/>
      <c r="K575" s="10"/>
      <c r="L575" s="10"/>
    </row>
    <row r="576" spans="1:12" s="7" customFormat="1" ht="15.75" x14ac:dyDescent="0.25">
      <c r="A576" s="11"/>
      <c r="B576" s="48"/>
      <c r="C576" s="48"/>
      <c r="D576" s="24"/>
      <c r="E576" s="10"/>
      <c r="F576" s="10"/>
      <c r="G576" s="10"/>
      <c r="H576" s="10"/>
      <c r="I576" s="10"/>
      <c r="J576" s="10"/>
      <c r="K576" s="10"/>
      <c r="L576" s="10"/>
    </row>
    <row r="577" spans="1:12" s="7" customFormat="1" ht="15.75" x14ac:dyDescent="0.25">
      <c r="A577" s="11"/>
      <c r="B577" s="48"/>
      <c r="C577" s="48"/>
      <c r="D577" s="24"/>
      <c r="E577" s="10"/>
      <c r="F577" s="10"/>
      <c r="G577" s="10"/>
      <c r="H577" s="10"/>
      <c r="I577" s="10"/>
      <c r="J577" s="10"/>
      <c r="K577" s="10"/>
      <c r="L577" s="10"/>
    </row>
    <row r="578" spans="1:12" s="7" customFormat="1" ht="15.75" x14ac:dyDescent="0.25">
      <c r="A578" s="11"/>
      <c r="B578" s="48"/>
      <c r="C578" s="48"/>
      <c r="D578" s="24"/>
      <c r="E578" s="10"/>
      <c r="F578" s="10"/>
      <c r="G578" s="10"/>
      <c r="H578" s="10"/>
      <c r="I578" s="10"/>
      <c r="J578" s="10"/>
      <c r="K578" s="10"/>
      <c r="L578" s="10"/>
    </row>
    <row r="579" spans="1:12" s="7" customFormat="1" ht="15.75" x14ac:dyDescent="0.25">
      <c r="A579" s="11"/>
      <c r="B579" s="48"/>
      <c r="C579" s="48"/>
      <c r="D579" s="24"/>
      <c r="E579" s="10"/>
      <c r="F579" s="10"/>
      <c r="G579" s="10"/>
      <c r="H579" s="10"/>
      <c r="I579" s="10"/>
      <c r="J579" s="10"/>
      <c r="K579" s="10"/>
      <c r="L579" s="10"/>
    </row>
    <row r="580" spans="1:12" s="7" customFormat="1" ht="15.75" x14ac:dyDescent="0.25">
      <c r="A580" s="11"/>
      <c r="B580" s="48"/>
      <c r="C580" s="48"/>
      <c r="D580" s="24"/>
      <c r="E580" s="10"/>
      <c r="F580" s="10"/>
      <c r="G580" s="10"/>
      <c r="H580" s="10"/>
      <c r="I580" s="10"/>
      <c r="J580" s="10"/>
      <c r="K580" s="10"/>
      <c r="L580" s="10"/>
    </row>
    <row r="581" spans="1:12" s="7" customFormat="1" ht="15.75" x14ac:dyDescent="0.25">
      <c r="A581" s="11"/>
      <c r="B581" s="48"/>
      <c r="C581" s="48"/>
      <c r="D581" s="24"/>
      <c r="E581" s="10"/>
      <c r="F581" s="10"/>
      <c r="G581" s="10"/>
      <c r="H581" s="10"/>
      <c r="I581" s="10"/>
      <c r="J581" s="10"/>
      <c r="K581" s="10"/>
      <c r="L581" s="10"/>
    </row>
    <row r="582" spans="1:12" s="7" customFormat="1" ht="15.75" x14ac:dyDescent="0.25">
      <c r="A582" s="11"/>
      <c r="B582" s="48"/>
      <c r="C582" s="48"/>
      <c r="D582" s="24"/>
      <c r="E582" s="10"/>
      <c r="F582" s="10"/>
      <c r="G582" s="10"/>
      <c r="H582" s="10"/>
      <c r="I582" s="10"/>
      <c r="J582" s="10"/>
      <c r="K582" s="10"/>
      <c r="L582" s="10"/>
    </row>
    <row r="583" spans="1:12" s="7" customFormat="1" ht="15.75" x14ac:dyDescent="0.25">
      <c r="A583" s="11"/>
      <c r="B583" s="48"/>
      <c r="C583" s="48"/>
      <c r="D583" s="24"/>
      <c r="E583" s="10"/>
      <c r="F583" s="10"/>
      <c r="G583" s="10"/>
      <c r="H583" s="10"/>
      <c r="I583" s="10"/>
      <c r="J583" s="10"/>
      <c r="K583" s="10"/>
      <c r="L583" s="10"/>
    </row>
    <row r="584" spans="1:12" s="7" customFormat="1" ht="15.75" x14ac:dyDescent="0.25">
      <c r="A584" s="11"/>
      <c r="B584" s="48"/>
      <c r="C584" s="48"/>
      <c r="D584" s="24"/>
      <c r="E584" s="10"/>
      <c r="F584" s="10"/>
      <c r="G584" s="10"/>
      <c r="H584" s="10"/>
      <c r="I584" s="10"/>
      <c r="J584" s="10"/>
      <c r="K584" s="10"/>
      <c r="L584" s="10"/>
    </row>
    <row r="585" spans="1:12" s="7" customFormat="1" ht="15.75" x14ac:dyDescent="0.25">
      <c r="A585" s="11"/>
      <c r="B585" s="48"/>
      <c r="C585" s="48"/>
      <c r="D585" s="24"/>
      <c r="E585" s="10"/>
      <c r="F585" s="10"/>
      <c r="G585" s="10"/>
      <c r="H585" s="10"/>
      <c r="I585" s="10"/>
      <c r="J585" s="10"/>
      <c r="K585" s="10"/>
      <c r="L585" s="10"/>
    </row>
    <row r="586" spans="1:12" s="7" customFormat="1" ht="15.75" x14ac:dyDescent="0.25">
      <c r="A586" s="11"/>
      <c r="B586" s="48"/>
      <c r="C586" s="48"/>
      <c r="D586" s="24"/>
      <c r="E586" s="10"/>
      <c r="F586" s="10"/>
      <c r="G586" s="10"/>
      <c r="H586" s="10"/>
      <c r="I586" s="10"/>
      <c r="J586" s="10"/>
      <c r="K586" s="10"/>
      <c r="L586" s="10"/>
    </row>
    <row r="587" spans="1:12" s="7" customFormat="1" ht="15.75" x14ac:dyDescent="0.25">
      <c r="A587" s="11"/>
      <c r="B587" s="48"/>
      <c r="C587" s="48"/>
      <c r="D587" s="24"/>
      <c r="E587" s="10"/>
      <c r="F587" s="10"/>
      <c r="G587" s="10"/>
      <c r="H587" s="10"/>
      <c r="I587" s="10"/>
      <c r="J587" s="10"/>
      <c r="K587" s="10"/>
      <c r="L587" s="10"/>
    </row>
    <row r="588" spans="1:12" s="7" customFormat="1" ht="15.75" x14ac:dyDescent="0.25">
      <c r="A588" s="11"/>
      <c r="B588" s="48"/>
      <c r="C588" s="48"/>
      <c r="D588" s="24"/>
      <c r="E588" s="10"/>
      <c r="F588" s="10"/>
      <c r="G588" s="10"/>
      <c r="H588" s="10"/>
      <c r="I588" s="10"/>
      <c r="J588" s="10"/>
      <c r="K588" s="10"/>
      <c r="L588" s="10"/>
    </row>
    <row r="589" spans="1:12" s="7" customFormat="1" ht="15.75" x14ac:dyDescent="0.25">
      <c r="A589" s="11"/>
      <c r="B589" s="48"/>
      <c r="C589" s="48"/>
      <c r="D589" s="24"/>
      <c r="E589" s="10"/>
      <c r="F589" s="10"/>
      <c r="G589" s="10"/>
      <c r="H589" s="10"/>
      <c r="I589" s="10"/>
      <c r="J589" s="10"/>
      <c r="K589" s="10"/>
      <c r="L589" s="10"/>
    </row>
    <row r="590" spans="1:12" s="7" customFormat="1" ht="15.75" x14ac:dyDescent="0.25">
      <c r="A590" s="11"/>
      <c r="B590" s="48"/>
      <c r="C590" s="48"/>
      <c r="D590" s="24"/>
      <c r="E590" s="10"/>
      <c r="F590" s="10"/>
      <c r="G590" s="10"/>
      <c r="H590" s="10"/>
      <c r="I590" s="10"/>
      <c r="J590" s="10"/>
      <c r="K590" s="10"/>
      <c r="L590" s="10"/>
    </row>
    <row r="591" spans="1:12" s="7" customFormat="1" ht="15.75" x14ac:dyDescent="0.25">
      <c r="A591" s="11"/>
      <c r="B591" s="48"/>
      <c r="C591" s="48"/>
      <c r="D591" s="24"/>
      <c r="E591" s="10"/>
      <c r="F591" s="10"/>
      <c r="G591" s="10"/>
      <c r="H591" s="10"/>
      <c r="I591" s="10"/>
      <c r="J591" s="10"/>
      <c r="K591" s="10"/>
      <c r="L591" s="10"/>
    </row>
    <row r="592" spans="1:12" s="7" customFormat="1" ht="15.75" x14ac:dyDescent="0.25">
      <c r="A592" s="11"/>
      <c r="B592" s="48"/>
      <c r="C592" s="48"/>
      <c r="D592" s="24"/>
      <c r="E592" s="10"/>
      <c r="F592" s="10"/>
      <c r="G592" s="10"/>
      <c r="H592" s="10"/>
      <c r="I592" s="10"/>
      <c r="J592" s="10"/>
      <c r="K592" s="10"/>
      <c r="L592" s="10"/>
    </row>
    <row r="593" spans="1:12" s="7" customFormat="1" ht="15.75" x14ac:dyDescent="0.25">
      <c r="A593" s="11"/>
      <c r="B593" s="48"/>
      <c r="C593" s="48"/>
      <c r="D593" s="24"/>
      <c r="E593" s="10"/>
      <c r="F593" s="10"/>
      <c r="G593" s="10"/>
      <c r="H593" s="10"/>
      <c r="I593" s="10"/>
      <c r="J593" s="10"/>
      <c r="K593" s="10"/>
      <c r="L593" s="10"/>
    </row>
    <row r="594" spans="1:12" s="7" customFormat="1" ht="15.75" x14ac:dyDescent="0.25">
      <c r="A594" s="11"/>
      <c r="B594" s="48"/>
      <c r="C594" s="48"/>
      <c r="D594" s="24"/>
      <c r="E594" s="10"/>
      <c r="F594" s="10"/>
      <c r="G594" s="10"/>
      <c r="H594" s="10"/>
      <c r="I594" s="10"/>
      <c r="J594" s="10"/>
      <c r="K594" s="10"/>
      <c r="L594" s="10"/>
    </row>
    <row r="595" spans="1:12" s="7" customFormat="1" ht="15.75" x14ac:dyDescent="0.25">
      <c r="A595" s="11"/>
      <c r="B595" s="48"/>
      <c r="C595" s="48"/>
      <c r="D595" s="24"/>
      <c r="E595" s="10"/>
      <c r="F595" s="10"/>
      <c r="G595" s="10"/>
      <c r="H595" s="10"/>
      <c r="I595" s="10"/>
      <c r="J595" s="10"/>
      <c r="K595" s="10"/>
      <c r="L595" s="10"/>
    </row>
    <row r="596" spans="1:12" s="7" customFormat="1" ht="15.75" x14ac:dyDescent="0.25">
      <c r="A596" s="11"/>
      <c r="B596" s="48"/>
      <c r="C596" s="48"/>
      <c r="D596" s="24"/>
      <c r="E596" s="10"/>
      <c r="F596" s="10"/>
      <c r="G596" s="10"/>
      <c r="H596" s="10"/>
      <c r="I596" s="10"/>
      <c r="J596" s="10"/>
      <c r="K596" s="10"/>
      <c r="L596" s="10"/>
    </row>
    <row r="597" spans="1:12" s="7" customFormat="1" ht="15.75" x14ac:dyDescent="0.25">
      <c r="A597" s="11"/>
      <c r="B597" s="48"/>
      <c r="C597" s="48"/>
      <c r="D597" s="24"/>
      <c r="E597" s="10"/>
      <c r="F597" s="10"/>
      <c r="G597" s="10"/>
      <c r="H597" s="10"/>
      <c r="I597" s="10"/>
      <c r="J597" s="10"/>
      <c r="K597" s="10"/>
      <c r="L597" s="10"/>
    </row>
    <row r="598" spans="1:12" s="7" customFormat="1" ht="15.75" x14ac:dyDescent="0.25">
      <c r="A598" s="11"/>
      <c r="B598" s="48"/>
      <c r="C598" s="48"/>
      <c r="D598" s="24"/>
      <c r="E598" s="10"/>
      <c r="F598" s="10"/>
      <c r="G598" s="10"/>
      <c r="H598" s="10"/>
      <c r="I598" s="10"/>
      <c r="J598" s="10"/>
      <c r="K598" s="10"/>
      <c r="L598" s="10"/>
    </row>
    <row r="599" spans="1:12" s="7" customFormat="1" ht="15.75" x14ac:dyDescent="0.25">
      <c r="A599" s="11"/>
      <c r="B599" s="48"/>
      <c r="C599" s="48"/>
      <c r="D599" s="24"/>
      <c r="E599" s="10"/>
      <c r="F599" s="10"/>
      <c r="G599" s="10"/>
      <c r="H599" s="10"/>
      <c r="I599" s="10"/>
      <c r="J599" s="10"/>
      <c r="K599" s="10"/>
      <c r="L599" s="10"/>
    </row>
    <row r="600" spans="1:12" s="7" customFormat="1" ht="15.75" x14ac:dyDescent="0.25">
      <c r="A600" s="11"/>
      <c r="B600" s="48"/>
      <c r="C600" s="48"/>
      <c r="D600" s="24"/>
      <c r="E600" s="10"/>
      <c r="F600" s="10"/>
      <c r="G600" s="10"/>
      <c r="H600" s="10"/>
      <c r="I600" s="10"/>
      <c r="J600" s="10"/>
      <c r="K600" s="10"/>
      <c r="L600" s="10"/>
    </row>
    <row r="601" spans="1:12" s="7" customFormat="1" ht="15.75" x14ac:dyDescent="0.25">
      <c r="A601" s="11"/>
      <c r="B601" s="48"/>
      <c r="C601" s="48"/>
      <c r="D601" s="24"/>
      <c r="E601" s="10"/>
      <c r="F601" s="10"/>
      <c r="G601" s="10"/>
      <c r="H601" s="10"/>
      <c r="I601" s="10"/>
      <c r="J601" s="10"/>
      <c r="K601" s="10"/>
      <c r="L601" s="10"/>
    </row>
    <row r="602" spans="1:12" s="7" customFormat="1" ht="15.75" x14ac:dyDescent="0.25">
      <c r="A602" s="11"/>
      <c r="B602" s="48"/>
      <c r="C602" s="48"/>
      <c r="D602" s="24"/>
      <c r="E602" s="10"/>
      <c r="F602" s="10"/>
      <c r="G602" s="10"/>
      <c r="H602" s="10"/>
      <c r="I602" s="10"/>
      <c r="J602" s="10"/>
      <c r="K602" s="10"/>
      <c r="L602" s="10"/>
    </row>
    <row r="603" spans="1:12" s="7" customFormat="1" ht="15.75" x14ac:dyDescent="0.25">
      <c r="A603" s="11"/>
      <c r="B603" s="48"/>
      <c r="C603" s="48"/>
      <c r="D603" s="24"/>
      <c r="E603" s="10"/>
      <c r="F603" s="10"/>
      <c r="G603" s="10"/>
      <c r="H603" s="10"/>
      <c r="I603" s="10"/>
      <c r="J603" s="10"/>
      <c r="K603" s="10"/>
      <c r="L603" s="10"/>
    </row>
    <row r="604" spans="1:12" s="7" customFormat="1" ht="15.75" x14ac:dyDescent="0.25">
      <c r="A604" s="11"/>
      <c r="B604" s="48"/>
      <c r="C604" s="48"/>
      <c r="D604" s="24"/>
      <c r="E604" s="10"/>
      <c r="F604" s="10"/>
      <c r="G604" s="10"/>
      <c r="H604" s="10"/>
      <c r="I604" s="10"/>
      <c r="J604" s="10"/>
      <c r="K604" s="10"/>
      <c r="L604" s="10"/>
    </row>
    <row r="605" spans="1:12" s="7" customFormat="1" ht="15.75" x14ac:dyDescent="0.25">
      <c r="A605" s="11"/>
      <c r="B605" s="48"/>
      <c r="C605" s="48"/>
      <c r="D605" s="24"/>
      <c r="E605" s="10"/>
      <c r="F605" s="10"/>
      <c r="G605" s="10"/>
      <c r="H605" s="10"/>
      <c r="I605" s="10"/>
      <c r="J605" s="10"/>
      <c r="K605" s="10"/>
      <c r="L605" s="10"/>
    </row>
    <row r="606" spans="1:12" s="7" customFormat="1" ht="15.75" x14ac:dyDescent="0.25">
      <c r="A606" s="11"/>
      <c r="B606" s="48"/>
      <c r="C606" s="48"/>
      <c r="D606" s="24"/>
      <c r="E606" s="10"/>
      <c r="F606" s="10"/>
      <c r="G606" s="10"/>
      <c r="H606" s="10"/>
      <c r="I606" s="10"/>
      <c r="J606" s="10"/>
      <c r="K606" s="10"/>
      <c r="L606" s="10"/>
    </row>
    <row r="607" spans="1:12" s="7" customFormat="1" ht="15.75" x14ac:dyDescent="0.25">
      <c r="A607" s="11"/>
      <c r="B607" s="48"/>
      <c r="C607" s="48"/>
      <c r="D607" s="24"/>
      <c r="E607" s="10"/>
      <c r="F607" s="10"/>
      <c r="G607" s="10"/>
      <c r="H607" s="10"/>
      <c r="I607" s="10"/>
      <c r="J607" s="10"/>
      <c r="K607" s="10"/>
      <c r="L607" s="10"/>
    </row>
    <row r="608" spans="1:12" s="7" customFormat="1" ht="15.75" x14ac:dyDescent="0.25">
      <c r="A608" s="11"/>
      <c r="B608" s="48"/>
      <c r="C608" s="48"/>
      <c r="D608" s="24"/>
      <c r="E608" s="10"/>
      <c r="F608" s="10"/>
      <c r="G608" s="10"/>
      <c r="H608" s="10"/>
      <c r="I608" s="10"/>
      <c r="J608" s="10"/>
      <c r="K608" s="10"/>
      <c r="L608" s="10"/>
    </row>
    <row r="609" spans="1:12" s="7" customFormat="1" ht="15.75" x14ac:dyDescent="0.25">
      <c r="A609" s="11"/>
      <c r="B609" s="48"/>
      <c r="C609" s="48"/>
      <c r="D609" s="24"/>
      <c r="E609" s="10"/>
      <c r="F609" s="10"/>
      <c r="G609" s="10"/>
      <c r="H609" s="10"/>
      <c r="I609" s="10"/>
      <c r="J609" s="10"/>
      <c r="K609" s="10"/>
      <c r="L609" s="10"/>
    </row>
    <row r="610" spans="1:12" s="7" customFormat="1" ht="15.75" x14ac:dyDescent="0.25">
      <c r="A610" s="11"/>
      <c r="B610" s="48"/>
      <c r="C610" s="48"/>
      <c r="D610" s="24"/>
      <c r="E610" s="10"/>
      <c r="F610" s="10"/>
      <c r="G610" s="10"/>
      <c r="H610" s="10"/>
      <c r="I610" s="10"/>
      <c r="J610" s="10"/>
      <c r="K610" s="10"/>
      <c r="L610" s="10"/>
    </row>
    <row r="611" spans="1:12" s="7" customFormat="1" ht="15.75" x14ac:dyDescent="0.25">
      <c r="A611" s="11"/>
      <c r="B611" s="48"/>
      <c r="C611" s="48"/>
      <c r="D611" s="24"/>
      <c r="E611" s="10"/>
      <c r="F611" s="10"/>
      <c r="G611" s="10"/>
      <c r="H611" s="10"/>
      <c r="I611" s="10"/>
      <c r="J611" s="10"/>
      <c r="K611" s="10"/>
      <c r="L611" s="10"/>
    </row>
    <row r="612" spans="1:12" s="7" customFormat="1" ht="15.75" x14ac:dyDescent="0.25">
      <c r="A612" s="11"/>
      <c r="B612" s="48"/>
      <c r="C612" s="48"/>
      <c r="D612" s="24"/>
      <c r="E612" s="10"/>
      <c r="F612" s="10"/>
      <c r="G612" s="10"/>
      <c r="H612" s="10"/>
      <c r="I612" s="10"/>
      <c r="J612" s="10"/>
      <c r="K612" s="10"/>
      <c r="L612" s="10"/>
    </row>
    <row r="613" spans="1:12" s="7" customFormat="1" ht="15.75" x14ac:dyDescent="0.25">
      <c r="A613" s="11"/>
      <c r="B613" s="48"/>
      <c r="C613" s="48"/>
      <c r="D613" s="24"/>
      <c r="E613" s="10"/>
      <c r="F613" s="10"/>
      <c r="G613" s="10"/>
      <c r="H613" s="10"/>
      <c r="I613" s="10"/>
      <c r="J613" s="10"/>
      <c r="K613" s="10"/>
      <c r="L613" s="10"/>
    </row>
    <row r="614" spans="1:12" s="7" customFormat="1" ht="15.75" x14ac:dyDescent="0.25">
      <c r="A614" s="11"/>
      <c r="B614" s="48"/>
      <c r="C614" s="48"/>
      <c r="D614" s="24"/>
      <c r="E614" s="10"/>
      <c r="F614" s="10"/>
      <c r="G614" s="10"/>
      <c r="H614" s="10"/>
      <c r="I614" s="10"/>
      <c r="J614" s="10"/>
      <c r="K614" s="10"/>
      <c r="L614" s="10"/>
    </row>
    <row r="615" spans="1:12" s="7" customFormat="1" ht="15.75" x14ac:dyDescent="0.25">
      <c r="A615" s="11"/>
      <c r="B615" s="48"/>
      <c r="C615" s="48"/>
      <c r="D615" s="24"/>
      <c r="E615" s="10"/>
      <c r="F615" s="10"/>
      <c r="G615" s="10"/>
      <c r="H615" s="10"/>
      <c r="I615" s="10"/>
      <c r="J615" s="10"/>
      <c r="K615" s="10"/>
      <c r="L615" s="10"/>
    </row>
    <row r="616" spans="1:12" s="7" customFormat="1" ht="15.75" x14ac:dyDescent="0.25">
      <c r="A616" s="11"/>
      <c r="B616" s="48"/>
      <c r="C616" s="48"/>
      <c r="D616" s="24"/>
      <c r="E616" s="10"/>
      <c r="F616" s="10"/>
      <c r="G616" s="10"/>
      <c r="H616" s="10"/>
      <c r="I616" s="10"/>
      <c r="J616" s="10"/>
      <c r="K616" s="10"/>
      <c r="L616" s="10"/>
    </row>
    <row r="617" spans="1:12" s="7" customFormat="1" ht="15.75" x14ac:dyDescent="0.25">
      <c r="A617" s="11"/>
      <c r="B617" s="48"/>
      <c r="C617" s="48"/>
      <c r="D617" s="24"/>
      <c r="E617" s="10"/>
      <c r="F617" s="10"/>
      <c r="G617" s="10"/>
      <c r="H617" s="10"/>
      <c r="I617" s="10"/>
      <c r="J617" s="10"/>
      <c r="K617" s="10"/>
      <c r="L617" s="10"/>
    </row>
    <row r="618" spans="1:12" s="7" customFormat="1" ht="15.75" x14ac:dyDescent="0.25">
      <c r="A618" s="11"/>
      <c r="B618" s="48"/>
      <c r="C618" s="48"/>
      <c r="D618" s="24"/>
      <c r="E618" s="10"/>
      <c r="F618" s="10"/>
      <c r="G618" s="10"/>
      <c r="H618" s="10"/>
      <c r="I618" s="10"/>
      <c r="J618" s="10"/>
      <c r="K618" s="10"/>
      <c r="L618" s="10"/>
    </row>
    <row r="619" spans="1:12" s="7" customFormat="1" ht="15.75" x14ac:dyDescent="0.25">
      <c r="A619" s="11"/>
      <c r="B619" s="48"/>
      <c r="C619" s="48"/>
      <c r="D619" s="24"/>
      <c r="E619" s="10"/>
      <c r="F619" s="10"/>
      <c r="G619" s="10"/>
      <c r="H619" s="10"/>
      <c r="I619" s="10"/>
      <c r="J619" s="10"/>
      <c r="K619" s="10"/>
      <c r="L619" s="10"/>
    </row>
    <row r="620" spans="1:12" s="7" customFormat="1" ht="15.75" x14ac:dyDescent="0.25">
      <c r="A620" s="11"/>
      <c r="B620" s="48"/>
      <c r="C620" s="48"/>
      <c r="D620" s="24"/>
      <c r="E620" s="10"/>
      <c r="F620" s="10"/>
      <c r="G620" s="10"/>
      <c r="H620" s="10"/>
      <c r="I620" s="10"/>
      <c r="J620" s="10"/>
      <c r="K620" s="10"/>
      <c r="L620" s="10"/>
    </row>
    <row r="621" spans="1:12" s="7" customFormat="1" ht="15.75" x14ac:dyDescent="0.25">
      <c r="A621" s="11"/>
      <c r="B621" s="48"/>
      <c r="C621" s="48"/>
      <c r="D621" s="24"/>
      <c r="E621" s="10"/>
      <c r="F621" s="10"/>
      <c r="G621" s="10"/>
      <c r="H621" s="10"/>
      <c r="I621" s="10"/>
      <c r="J621" s="10"/>
      <c r="K621" s="10"/>
      <c r="L621" s="10"/>
    </row>
    <row r="622" spans="1:12" s="7" customFormat="1" ht="15.75" x14ac:dyDescent="0.25">
      <c r="A622" s="11"/>
      <c r="B622" s="48"/>
      <c r="C622" s="48"/>
      <c r="D622" s="24"/>
      <c r="E622" s="10"/>
      <c r="F622" s="10"/>
      <c r="G622" s="10"/>
      <c r="H622" s="10"/>
      <c r="I622" s="10"/>
      <c r="J622" s="10"/>
      <c r="K622" s="10"/>
      <c r="L622" s="10"/>
    </row>
    <row r="623" spans="1:12" s="7" customFormat="1" ht="15.75" x14ac:dyDescent="0.25">
      <c r="A623" s="11"/>
      <c r="B623" s="48"/>
      <c r="C623" s="48"/>
      <c r="D623" s="24"/>
      <c r="E623" s="10"/>
      <c r="F623" s="10"/>
      <c r="G623" s="10"/>
      <c r="H623" s="10"/>
      <c r="I623" s="10"/>
      <c r="J623" s="10"/>
      <c r="K623" s="10"/>
      <c r="L623" s="10"/>
    </row>
    <row r="624" spans="1:12" s="7" customFormat="1" ht="15.75" x14ac:dyDescent="0.25">
      <c r="A624" s="11"/>
      <c r="B624" s="48"/>
      <c r="C624" s="48"/>
      <c r="D624" s="24"/>
      <c r="E624" s="10"/>
      <c r="F624" s="10"/>
      <c r="G624" s="10"/>
      <c r="H624" s="10"/>
      <c r="I624" s="10"/>
      <c r="J624" s="10"/>
      <c r="K624" s="10"/>
      <c r="L624" s="10"/>
    </row>
    <row r="625" spans="1:12" s="7" customFormat="1" ht="15.75" x14ac:dyDescent="0.25">
      <c r="A625" s="11"/>
      <c r="B625" s="48"/>
      <c r="C625" s="48"/>
      <c r="D625" s="24"/>
      <c r="E625" s="10"/>
      <c r="F625" s="10"/>
      <c r="G625" s="10"/>
      <c r="H625" s="10"/>
      <c r="I625" s="10"/>
      <c r="J625" s="10"/>
      <c r="K625" s="10"/>
      <c r="L625" s="10"/>
    </row>
    <row r="626" spans="1:12" s="7" customFormat="1" ht="15.75" x14ac:dyDescent="0.25">
      <c r="A626" s="11"/>
      <c r="B626" s="48"/>
      <c r="C626" s="48"/>
      <c r="D626" s="24"/>
      <c r="E626" s="10"/>
      <c r="F626" s="10"/>
      <c r="G626" s="10"/>
      <c r="H626" s="10"/>
      <c r="I626" s="10"/>
      <c r="J626" s="10"/>
      <c r="K626" s="10"/>
      <c r="L626" s="10"/>
    </row>
    <row r="627" spans="1:12" s="7" customFormat="1" ht="15.75" x14ac:dyDescent="0.25">
      <c r="A627" s="11"/>
      <c r="B627" s="48"/>
      <c r="C627" s="48"/>
      <c r="D627" s="24"/>
      <c r="E627" s="10"/>
      <c r="F627" s="10"/>
      <c r="G627" s="10"/>
      <c r="H627" s="10"/>
      <c r="I627" s="10"/>
      <c r="J627" s="10"/>
      <c r="K627" s="10"/>
      <c r="L627" s="10"/>
    </row>
    <row r="628" spans="1:12" s="7" customFormat="1" ht="15.75" x14ac:dyDescent="0.25">
      <c r="A628" s="11"/>
      <c r="B628" s="48"/>
      <c r="C628" s="48"/>
      <c r="D628" s="24"/>
      <c r="E628" s="10"/>
      <c r="F628" s="10"/>
      <c r="G628" s="10"/>
      <c r="H628" s="10"/>
      <c r="I628" s="10"/>
      <c r="J628" s="10"/>
      <c r="K628" s="10"/>
      <c r="L628" s="10"/>
    </row>
    <row r="629" spans="1:12" s="7" customFormat="1" ht="15.75" x14ac:dyDescent="0.25">
      <c r="A629" s="11"/>
      <c r="B629" s="48"/>
      <c r="C629" s="48"/>
      <c r="D629" s="24"/>
      <c r="E629" s="10"/>
      <c r="F629" s="10"/>
      <c r="G629" s="10"/>
      <c r="H629" s="10"/>
      <c r="I629" s="10"/>
      <c r="J629" s="10"/>
      <c r="K629" s="10"/>
      <c r="L629" s="10"/>
    </row>
    <row r="630" spans="1:12" s="7" customFormat="1" ht="15.75" x14ac:dyDescent="0.25">
      <c r="A630" s="11"/>
      <c r="B630" s="48"/>
      <c r="C630" s="48"/>
      <c r="D630" s="24"/>
      <c r="E630" s="10"/>
      <c r="F630" s="10"/>
      <c r="G630" s="10"/>
      <c r="H630" s="10"/>
      <c r="I630" s="10"/>
      <c r="J630" s="10"/>
      <c r="K630" s="10"/>
      <c r="L630" s="10"/>
    </row>
    <row r="631" spans="1:12" s="7" customFormat="1" ht="15.75" x14ac:dyDescent="0.25">
      <c r="A631" s="11"/>
      <c r="B631" s="48"/>
      <c r="C631" s="48"/>
      <c r="D631" s="24"/>
      <c r="E631" s="10"/>
      <c r="F631" s="10"/>
      <c r="G631" s="10"/>
      <c r="H631" s="10"/>
      <c r="I631" s="10"/>
      <c r="J631" s="10"/>
      <c r="K631" s="10"/>
      <c r="L631" s="10"/>
    </row>
    <row r="632" spans="1:12" s="7" customFormat="1" ht="15.75" x14ac:dyDescent="0.25">
      <c r="A632" s="11"/>
      <c r="B632" s="48"/>
      <c r="C632" s="48"/>
      <c r="D632" s="24"/>
      <c r="E632" s="10"/>
      <c r="F632" s="10"/>
      <c r="G632" s="10"/>
      <c r="H632" s="10"/>
      <c r="I632" s="10"/>
      <c r="J632" s="10"/>
      <c r="K632" s="10"/>
      <c r="L632" s="10"/>
    </row>
    <row r="633" spans="1:12" s="7" customFormat="1" ht="15.75" x14ac:dyDescent="0.25">
      <c r="A633" s="11"/>
      <c r="B633" s="48"/>
      <c r="C633" s="48"/>
      <c r="D633" s="24"/>
      <c r="E633" s="10"/>
      <c r="F633" s="10"/>
      <c r="G633" s="10"/>
      <c r="H633" s="10"/>
      <c r="I633" s="10"/>
      <c r="J633" s="10"/>
      <c r="K633" s="10"/>
      <c r="L633" s="10"/>
    </row>
    <row r="634" spans="1:12" s="7" customFormat="1" ht="15.75" x14ac:dyDescent="0.25">
      <c r="A634" s="11"/>
      <c r="B634" s="48"/>
      <c r="C634" s="48"/>
      <c r="D634" s="24"/>
      <c r="E634" s="10"/>
      <c r="F634" s="10"/>
      <c r="G634" s="10"/>
      <c r="H634" s="10"/>
      <c r="I634" s="10"/>
      <c r="J634" s="10"/>
      <c r="K634" s="10"/>
      <c r="L634" s="10"/>
    </row>
    <row r="635" spans="1:12" s="7" customFormat="1" ht="15.75" x14ac:dyDescent="0.25">
      <c r="A635" s="11"/>
      <c r="B635" s="48"/>
      <c r="C635" s="48"/>
      <c r="D635" s="24"/>
      <c r="E635" s="10"/>
      <c r="F635" s="10"/>
      <c r="G635" s="10"/>
      <c r="H635" s="10"/>
      <c r="I635" s="10"/>
      <c r="J635" s="10"/>
      <c r="K635" s="10"/>
      <c r="L635" s="10"/>
    </row>
    <row r="636" spans="1:12" s="7" customFormat="1" ht="15.75" x14ac:dyDescent="0.25">
      <c r="A636" s="11"/>
      <c r="B636" s="48"/>
      <c r="C636" s="48"/>
      <c r="D636" s="24"/>
      <c r="E636" s="10"/>
      <c r="F636" s="10"/>
      <c r="G636" s="10"/>
      <c r="H636" s="10"/>
      <c r="I636" s="10"/>
      <c r="J636" s="10"/>
      <c r="K636" s="10"/>
      <c r="L636" s="10"/>
    </row>
    <row r="637" spans="1:12" s="7" customFormat="1" ht="15.75" x14ac:dyDescent="0.25">
      <c r="A637" s="11"/>
      <c r="B637" s="48"/>
      <c r="C637" s="48"/>
      <c r="D637" s="24"/>
      <c r="E637" s="10"/>
      <c r="F637" s="10"/>
      <c r="G637" s="10"/>
      <c r="H637" s="10"/>
      <c r="I637" s="10"/>
      <c r="J637" s="10"/>
      <c r="K637" s="10"/>
      <c r="L637" s="10"/>
    </row>
    <row r="638" spans="1:12" s="7" customFormat="1" ht="15.75" x14ac:dyDescent="0.25">
      <c r="A638" s="11"/>
      <c r="B638" s="48"/>
      <c r="C638" s="48"/>
      <c r="D638" s="24"/>
      <c r="E638" s="10"/>
      <c r="F638" s="10"/>
      <c r="G638" s="10"/>
      <c r="H638" s="10"/>
      <c r="I638" s="10"/>
      <c r="J638" s="10"/>
      <c r="K638" s="10"/>
      <c r="L638" s="10"/>
    </row>
    <row r="639" spans="1:12" s="7" customFormat="1" ht="15.75" x14ac:dyDescent="0.25">
      <c r="A639" s="11"/>
      <c r="B639" s="48"/>
      <c r="C639" s="48"/>
      <c r="D639" s="24"/>
      <c r="E639" s="10"/>
      <c r="F639" s="10"/>
      <c r="G639" s="10"/>
      <c r="H639" s="10"/>
      <c r="I639" s="10"/>
      <c r="J639" s="10"/>
      <c r="K639" s="10"/>
      <c r="L639" s="10"/>
    </row>
    <row r="640" spans="1:12" s="7" customFormat="1" ht="15.75" x14ac:dyDescent="0.25">
      <c r="A640" s="11"/>
      <c r="B640" s="48"/>
      <c r="C640" s="48"/>
      <c r="D640" s="24"/>
      <c r="E640" s="10"/>
      <c r="F640" s="10"/>
      <c r="G640" s="10"/>
      <c r="H640" s="10"/>
      <c r="I640" s="10"/>
      <c r="J640" s="10"/>
      <c r="K640" s="10"/>
      <c r="L640" s="10"/>
    </row>
    <row r="641" spans="1:12" s="7" customFormat="1" ht="15.75" x14ac:dyDescent="0.25">
      <c r="A641" s="11"/>
      <c r="B641" s="48"/>
      <c r="C641" s="48"/>
      <c r="D641" s="24"/>
      <c r="E641" s="10"/>
      <c r="F641" s="10"/>
      <c r="G641" s="10"/>
      <c r="H641" s="10"/>
      <c r="I641" s="10"/>
      <c r="J641" s="10"/>
      <c r="K641" s="10"/>
      <c r="L641" s="10"/>
    </row>
    <row r="642" spans="1:12" s="7" customFormat="1" ht="15.75" x14ac:dyDescent="0.25">
      <c r="A642" s="11"/>
      <c r="B642" s="48"/>
      <c r="C642" s="48"/>
      <c r="D642" s="24"/>
      <c r="E642" s="10"/>
      <c r="F642" s="10"/>
      <c r="G642" s="10"/>
      <c r="H642" s="10"/>
      <c r="I642" s="10"/>
      <c r="J642" s="10"/>
      <c r="K642" s="10"/>
      <c r="L642" s="10"/>
    </row>
    <row r="643" spans="1:12" s="7" customFormat="1" ht="15.75" x14ac:dyDescent="0.25">
      <c r="A643" s="11"/>
      <c r="B643" s="48"/>
      <c r="C643" s="48"/>
      <c r="D643" s="24"/>
      <c r="E643" s="10"/>
      <c r="F643" s="10"/>
      <c r="G643" s="10"/>
      <c r="H643" s="10"/>
      <c r="I643" s="10"/>
      <c r="J643" s="10"/>
      <c r="K643" s="10"/>
      <c r="L643" s="10"/>
    </row>
    <row r="644" spans="1:12" s="7" customFormat="1" ht="15.75" x14ac:dyDescent="0.25">
      <c r="A644" s="11"/>
      <c r="B644" s="48"/>
      <c r="C644" s="48"/>
      <c r="D644" s="24"/>
      <c r="E644" s="10"/>
      <c r="F644" s="10"/>
      <c r="G644" s="10"/>
      <c r="H644" s="10"/>
      <c r="I644" s="10"/>
      <c r="J644" s="10"/>
      <c r="K644" s="10"/>
      <c r="L644" s="10"/>
    </row>
    <row r="645" spans="1:12" s="7" customFormat="1" ht="15.75" x14ac:dyDescent="0.25">
      <c r="A645" s="11"/>
      <c r="B645" s="48"/>
      <c r="C645" s="48"/>
      <c r="D645" s="24"/>
      <c r="E645" s="10"/>
      <c r="F645" s="10"/>
      <c r="G645" s="10"/>
      <c r="H645" s="10"/>
      <c r="I645" s="10"/>
      <c r="J645" s="10"/>
      <c r="K645" s="10"/>
      <c r="L645" s="10"/>
    </row>
    <row r="646" spans="1:12" s="7" customFormat="1" ht="15.75" x14ac:dyDescent="0.25">
      <c r="A646" s="11"/>
      <c r="B646" s="48"/>
      <c r="C646" s="48"/>
      <c r="D646" s="24"/>
      <c r="E646" s="10"/>
      <c r="F646" s="10"/>
      <c r="G646" s="10"/>
      <c r="H646" s="10"/>
      <c r="I646" s="10"/>
      <c r="J646" s="10"/>
      <c r="K646" s="10"/>
      <c r="L646" s="10"/>
    </row>
    <row r="647" spans="1:12" s="7" customFormat="1" ht="15.75" x14ac:dyDescent="0.25">
      <c r="A647" s="11"/>
      <c r="B647" s="48"/>
      <c r="C647" s="48"/>
      <c r="D647" s="24"/>
      <c r="E647" s="10"/>
      <c r="F647" s="10"/>
      <c r="G647" s="10"/>
      <c r="H647" s="10"/>
      <c r="I647" s="10"/>
      <c r="J647" s="10"/>
      <c r="K647" s="10"/>
      <c r="L647" s="10"/>
    </row>
    <row r="648" spans="1:12" s="7" customFormat="1" ht="15.75" x14ac:dyDescent="0.25">
      <c r="A648" s="11"/>
      <c r="B648" s="48"/>
      <c r="C648" s="48"/>
      <c r="D648" s="24"/>
      <c r="E648" s="10"/>
      <c r="F648" s="10"/>
      <c r="G648" s="10"/>
      <c r="H648" s="10"/>
      <c r="I648" s="10"/>
      <c r="J648" s="10"/>
      <c r="K648" s="10"/>
      <c r="L648" s="10"/>
    </row>
    <row r="649" spans="1:12" s="7" customFormat="1" ht="15.75" x14ac:dyDescent="0.25">
      <c r="A649" s="11"/>
      <c r="B649" s="48"/>
      <c r="C649" s="48"/>
      <c r="D649" s="24"/>
      <c r="E649" s="10"/>
      <c r="F649" s="10"/>
      <c r="G649" s="10"/>
      <c r="H649" s="10"/>
      <c r="I649" s="10"/>
      <c r="J649" s="10"/>
      <c r="K649" s="10"/>
      <c r="L649" s="10"/>
    </row>
    <row r="650" spans="1:12" s="7" customFormat="1" ht="15.75" x14ac:dyDescent="0.25">
      <c r="A650" s="11"/>
      <c r="B650" s="48"/>
      <c r="C650" s="48"/>
      <c r="D650" s="24"/>
      <c r="E650" s="10"/>
      <c r="F650" s="10"/>
      <c r="G650" s="10"/>
      <c r="H650" s="10"/>
      <c r="I650" s="10"/>
      <c r="J650" s="10"/>
      <c r="K650" s="10"/>
      <c r="L650" s="10"/>
    </row>
    <row r="651" spans="1:12" s="7" customFormat="1" ht="15.75" x14ac:dyDescent="0.25">
      <c r="A651" s="11"/>
      <c r="B651" s="48"/>
      <c r="C651" s="48"/>
      <c r="D651" s="24"/>
      <c r="E651" s="10"/>
      <c r="F651" s="10"/>
      <c r="G651" s="10"/>
      <c r="H651" s="10"/>
      <c r="I651" s="10"/>
      <c r="J651" s="10"/>
      <c r="K651" s="10"/>
      <c r="L651" s="10"/>
    </row>
    <row r="652" spans="1:12" s="7" customFormat="1" ht="15.75" x14ac:dyDescent="0.25">
      <c r="A652" s="11"/>
      <c r="B652" s="48"/>
      <c r="C652" s="48"/>
      <c r="D652" s="24"/>
      <c r="E652" s="10"/>
      <c r="F652" s="10"/>
      <c r="G652" s="10"/>
      <c r="H652" s="10"/>
      <c r="I652" s="10"/>
      <c r="J652" s="10"/>
      <c r="K652" s="10"/>
      <c r="L652" s="10"/>
    </row>
    <row r="653" spans="1:12" s="7" customFormat="1" ht="15.75" x14ac:dyDescent="0.25">
      <c r="A653" s="11"/>
      <c r="B653" s="48"/>
      <c r="C653" s="48"/>
      <c r="D653" s="24"/>
      <c r="E653" s="10"/>
      <c r="F653" s="10"/>
      <c r="G653" s="10"/>
      <c r="H653" s="10"/>
      <c r="I653" s="10"/>
      <c r="J653" s="10"/>
      <c r="K653" s="10"/>
      <c r="L653" s="10"/>
    </row>
    <row r="654" spans="1:12" s="7" customFormat="1" ht="15.75" x14ac:dyDescent="0.25">
      <c r="A654" s="11"/>
      <c r="B654" s="48"/>
      <c r="C654" s="48"/>
      <c r="D654" s="24"/>
      <c r="E654" s="10"/>
      <c r="F654" s="10"/>
      <c r="G654" s="10"/>
      <c r="H654" s="10"/>
      <c r="I654" s="10"/>
      <c r="J654" s="10"/>
      <c r="K654" s="10"/>
      <c r="L654" s="10"/>
    </row>
    <row r="655" spans="1:12" s="7" customFormat="1" ht="15.75" x14ac:dyDescent="0.25">
      <c r="A655" s="11"/>
      <c r="B655" s="48"/>
      <c r="C655" s="48"/>
      <c r="D655" s="24"/>
      <c r="E655" s="10"/>
      <c r="F655" s="10"/>
      <c r="G655" s="10"/>
      <c r="H655" s="10"/>
      <c r="I655" s="10"/>
      <c r="J655" s="10"/>
      <c r="K655" s="10"/>
      <c r="L655" s="10"/>
    </row>
    <row r="656" spans="1:12" s="7" customFormat="1" ht="15.75" x14ac:dyDescent="0.25">
      <c r="A656" s="11"/>
      <c r="B656" s="48"/>
      <c r="C656" s="48"/>
      <c r="D656" s="24"/>
      <c r="E656" s="10"/>
      <c r="F656" s="10"/>
      <c r="G656" s="10"/>
      <c r="H656" s="10"/>
      <c r="I656" s="10"/>
      <c r="J656" s="10"/>
      <c r="K656" s="10"/>
      <c r="L656" s="10"/>
    </row>
    <row r="657" spans="1:12" s="7" customFormat="1" ht="15.75" x14ac:dyDescent="0.25">
      <c r="A657" s="11"/>
      <c r="B657" s="48"/>
      <c r="C657" s="48"/>
      <c r="D657" s="24"/>
      <c r="E657" s="10"/>
      <c r="F657" s="10"/>
      <c r="G657" s="10"/>
      <c r="H657" s="10"/>
      <c r="I657" s="10"/>
      <c r="J657" s="10"/>
      <c r="K657" s="10"/>
      <c r="L657" s="10"/>
    </row>
    <row r="658" spans="1:12" s="7" customFormat="1" ht="15.75" x14ac:dyDescent="0.25">
      <c r="A658" s="11"/>
      <c r="B658" s="48"/>
      <c r="C658" s="48"/>
      <c r="D658" s="24"/>
      <c r="E658" s="10"/>
      <c r="F658" s="10"/>
      <c r="G658" s="10"/>
      <c r="H658" s="10"/>
      <c r="I658" s="10"/>
      <c r="J658" s="10"/>
      <c r="K658" s="10"/>
      <c r="L658" s="10"/>
    </row>
    <row r="659" spans="1:12" s="7" customFormat="1" ht="15.75" x14ac:dyDescent="0.25">
      <c r="A659" s="11"/>
      <c r="B659" s="48"/>
      <c r="C659" s="48"/>
      <c r="D659" s="24"/>
      <c r="E659" s="10"/>
      <c r="F659" s="10"/>
      <c r="G659" s="10"/>
      <c r="H659" s="10"/>
      <c r="I659" s="10"/>
      <c r="J659" s="10"/>
      <c r="K659" s="10"/>
      <c r="L659" s="10"/>
    </row>
    <row r="660" spans="1:12" s="7" customFormat="1" ht="15.75" x14ac:dyDescent="0.25">
      <c r="A660" s="11"/>
      <c r="B660" s="48"/>
      <c r="C660" s="48"/>
      <c r="D660" s="24"/>
      <c r="E660" s="10"/>
      <c r="F660" s="10"/>
      <c r="G660" s="10"/>
      <c r="H660" s="10"/>
      <c r="I660" s="10"/>
      <c r="J660" s="10"/>
      <c r="K660" s="10"/>
      <c r="L660" s="10"/>
    </row>
    <row r="661" spans="1:12" s="7" customFormat="1" ht="15.75" x14ac:dyDescent="0.25">
      <c r="A661" s="11"/>
      <c r="B661" s="48"/>
      <c r="C661" s="48"/>
      <c r="D661" s="24"/>
      <c r="E661" s="10"/>
      <c r="F661" s="10"/>
      <c r="G661" s="10"/>
      <c r="H661" s="10"/>
      <c r="I661" s="10"/>
      <c r="J661" s="10"/>
      <c r="K661" s="10"/>
      <c r="L661" s="10"/>
    </row>
    <row r="662" spans="1:12" s="7" customFormat="1" ht="15.75" x14ac:dyDescent="0.25">
      <c r="A662" s="11"/>
      <c r="B662" s="48"/>
      <c r="C662" s="48"/>
      <c r="D662" s="24"/>
      <c r="E662" s="10"/>
      <c r="F662" s="10"/>
      <c r="G662" s="10"/>
      <c r="H662" s="10"/>
      <c r="I662" s="10"/>
      <c r="J662" s="10"/>
      <c r="K662" s="10"/>
      <c r="L662" s="10"/>
    </row>
    <row r="663" spans="1:12" s="7" customFormat="1" ht="15.75" x14ac:dyDescent="0.25">
      <c r="A663" s="11"/>
      <c r="B663" s="48"/>
      <c r="C663" s="48"/>
      <c r="D663" s="24"/>
      <c r="E663" s="10"/>
      <c r="F663" s="10"/>
      <c r="G663" s="10"/>
      <c r="H663" s="10"/>
      <c r="I663" s="10"/>
      <c r="J663" s="10"/>
      <c r="K663" s="10"/>
      <c r="L663" s="10"/>
    </row>
    <row r="664" spans="1:12" s="7" customFormat="1" ht="15.75" x14ac:dyDescent="0.25">
      <c r="A664" s="11"/>
      <c r="B664" s="48"/>
      <c r="C664" s="48"/>
      <c r="D664" s="24"/>
      <c r="E664" s="10"/>
      <c r="F664" s="10"/>
      <c r="G664" s="10"/>
      <c r="H664" s="10"/>
      <c r="I664" s="10"/>
      <c r="J664" s="10"/>
      <c r="K664" s="10"/>
      <c r="L664" s="10"/>
    </row>
    <row r="665" spans="1:12" s="7" customFormat="1" ht="15.75" x14ac:dyDescent="0.25">
      <c r="A665" s="11"/>
      <c r="B665" s="48"/>
      <c r="C665" s="48"/>
      <c r="D665" s="24"/>
      <c r="E665" s="10"/>
      <c r="F665" s="10"/>
      <c r="G665" s="10"/>
      <c r="H665" s="10"/>
      <c r="I665" s="10"/>
      <c r="J665" s="10"/>
      <c r="K665" s="10"/>
      <c r="L665" s="10"/>
    </row>
    <row r="666" spans="1:12" s="7" customFormat="1" ht="15.75" x14ac:dyDescent="0.25">
      <c r="A666" s="11"/>
      <c r="B666" s="48"/>
      <c r="C666" s="48"/>
      <c r="D666" s="24"/>
      <c r="E666" s="10"/>
      <c r="F666" s="10"/>
      <c r="G666" s="10"/>
      <c r="H666" s="10"/>
      <c r="I666" s="10"/>
      <c r="J666" s="10"/>
      <c r="K666" s="10"/>
      <c r="L666" s="10"/>
    </row>
    <row r="667" spans="1:12" s="7" customFormat="1" ht="15.75" x14ac:dyDescent="0.25">
      <c r="A667" s="11"/>
      <c r="B667" s="48"/>
      <c r="C667" s="48"/>
      <c r="D667" s="24"/>
      <c r="E667" s="10"/>
      <c r="F667" s="10"/>
      <c r="G667" s="10"/>
      <c r="H667" s="10"/>
      <c r="I667" s="10"/>
      <c r="J667" s="10"/>
      <c r="K667" s="10"/>
      <c r="L667" s="10"/>
    </row>
    <row r="668" spans="1:12" s="7" customFormat="1" ht="15.75" x14ac:dyDescent="0.25">
      <c r="A668" s="11"/>
      <c r="B668" s="48"/>
      <c r="C668" s="48"/>
      <c r="D668" s="24"/>
      <c r="E668" s="10"/>
      <c r="F668" s="10"/>
      <c r="G668" s="10"/>
      <c r="H668" s="10"/>
      <c r="I668" s="10"/>
      <c r="J668" s="10"/>
      <c r="K668" s="10"/>
      <c r="L668" s="10"/>
    </row>
    <row r="669" spans="1:12" s="7" customFormat="1" ht="15.75" x14ac:dyDescent="0.25">
      <c r="A669" s="11"/>
      <c r="B669" s="48"/>
      <c r="C669" s="48"/>
      <c r="D669" s="24"/>
      <c r="E669" s="10"/>
      <c r="F669" s="10"/>
      <c r="G669" s="10"/>
      <c r="H669" s="10"/>
      <c r="I669" s="10"/>
      <c r="J669" s="10"/>
      <c r="K669" s="10"/>
      <c r="L669" s="10"/>
    </row>
    <row r="670" spans="1:12" s="7" customFormat="1" ht="15.75" x14ac:dyDescent="0.25">
      <c r="A670" s="11"/>
      <c r="B670" s="48"/>
      <c r="C670" s="48"/>
      <c r="D670" s="24"/>
      <c r="E670" s="10"/>
      <c r="F670" s="10"/>
      <c r="G670" s="10"/>
      <c r="H670" s="10"/>
      <c r="I670" s="10"/>
      <c r="J670" s="10"/>
      <c r="K670" s="10"/>
      <c r="L670" s="10"/>
    </row>
    <row r="671" spans="1:12" s="7" customFormat="1" ht="15.75" x14ac:dyDescent="0.25">
      <c r="A671" s="11"/>
      <c r="B671" s="48"/>
      <c r="C671" s="48"/>
      <c r="D671" s="24"/>
      <c r="E671" s="10"/>
      <c r="F671" s="10"/>
      <c r="G671" s="10"/>
      <c r="H671" s="10"/>
      <c r="I671" s="10"/>
      <c r="J671" s="10"/>
      <c r="K671" s="10"/>
      <c r="L671" s="10"/>
    </row>
    <row r="672" spans="1:12" s="7" customFormat="1" ht="15.75" x14ac:dyDescent="0.25">
      <c r="A672" s="11"/>
      <c r="B672" s="48"/>
      <c r="C672" s="48"/>
      <c r="D672" s="24"/>
      <c r="E672" s="10"/>
      <c r="F672" s="10"/>
      <c r="G672" s="10"/>
      <c r="H672" s="10"/>
      <c r="I672" s="10"/>
      <c r="J672" s="10"/>
      <c r="K672" s="10"/>
      <c r="L672" s="10"/>
    </row>
    <row r="673" spans="1:12" s="7" customFormat="1" ht="15.75" x14ac:dyDescent="0.25">
      <c r="A673" s="11"/>
      <c r="B673" s="48"/>
      <c r="C673" s="48"/>
      <c r="D673" s="24"/>
      <c r="E673" s="10"/>
      <c r="F673" s="10"/>
      <c r="G673" s="10"/>
      <c r="H673" s="10"/>
      <c r="I673" s="10"/>
      <c r="J673" s="10"/>
      <c r="K673" s="10"/>
      <c r="L673" s="10"/>
    </row>
    <row r="674" spans="1:12" s="7" customFormat="1" ht="15.75" x14ac:dyDescent="0.25">
      <c r="A674" s="11"/>
      <c r="B674" s="48"/>
      <c r="C674" s="48"/>
      <c r="D674" s="24"/>
      <c r="E674" s="10"/>
      <c r="F674" s="10"/>
      <c r="G674" s="10"/>
      <c r="H674" s="10"/>
      <c r="I674" s="10"/>
      <c r="J674" s="10"/>
      <c r="K674" s="10"/>
      <c r="L674" s="10"/>
    </row>
    <row r="675" spans="1:12" s="7" customFormat="1" ht="15.75" x14ac:dyDescent="0.25">
      <c r="A675" s="11"/>
      <c r="B675" s="48"/>
      <c r="C675" s="48"/>
      <c r="D675" s="24"/>
      <c r="E675" s="10"/>
      <c r="F675" s="10"/>
      <c r="G675" s="10"/>
      <c r="H675" s="10"/>
      <c r="I675" s="10"/>
      <c r="J675" s="10"/>
      <c r="K675" s="10"/>
      <c r="L675" s="10"/>
    </row>
    <row r="676" spans="1:12" s="7" customFormat="1" ht="15.75" x14ac:dyDescent="0.25">
      <c r="A676" s="11"/>
      <c r="B676" s="48"/>
      <c r="C676" s="48"/>
      <c r="D676" s="24"/>
      <c r="E676" s="10"/>
      <c r="F676" s="10"/>
      <c r="G676" s="10"/>
      <c r="H676" s="10"/>
      <c r="I676" s="10"/>
      <c r="J676" s="10"/>
      <c r="K676" s="10"/>
      <c r="L676" s="10"/>
    </row>
    <row r="677" spans="1:12" s="7" customFormat="1" ht="15.75" x14ac:dyDescent="0.25">
      <c r="A677" s="11"/>
      <c r="B677" s="48"/>
      <c r="C677" s="48"/>
      <c r="D677" s="24"/>
      <c r="E677" s="10"/>
      <c r="F677" s="10"/>
      <c r="G677" s="10"/>
      <c r="H677" s="10"/>
      <c r="I677" s="10"/>
      <c r="J677" s="10"/>
      <c r="K677" s="10"/>
      <c r="L677" s="10"/>
    </row>
    <row r="678" spans="1:12" s="7" customFormat="1" ht="15.75" x14ac:dyDescent="0.25">
      <c r="A678" s="11"/>
      <c r="B678" s="48"/>
      <c r="C678" s="48"/>
      <c r="D678" s="24"/>
      <c r="E678" s="10"/>
      <c r="F678" s="10"/>
      <c r="G678" s="10"/>
      <c r="H678" s="10"/>
      <c r="I678" s="10"/>
      <c r="J678" s="10"/>
      <c r="K678" s="10"/>
      <c r="L678" s="10"/>
    </row>
    <row r="679" spans="1:12" s="7" customFormat="1" ht="15.75" x14ac:dyDescent="0.25">
      <c r="A679" s="11"/>
      <c r="B679" s="48"/>
      <c r="C679" s="48"/>
      <c r="D679" s="24"/>
      <c r="E679" s="10"/>
      <c r="F679" s="10"/>
      <c r="G679" s="10"/>
      <c r="H679" s="10"/>
      <c r="I679" s="10"/>
      <c r="J679" s="10"/>
      <c r="K679" s="10"/>
      <c r="L679" s="10"/>
    </row>
    <row r="680" spans="1:12" s="7" customFormat="1" ht="15.75" x14ac:dyDescent="0.25">
      <c r="A680" s="11"/>
      <c r="B680" s="48"/>
      <c r="C680" s="48"/>
      <c r="D680" s="24"/>
      <c r="E680" s="10"/>
      <c r="F680" s="10"/>
      <c r="G680" s="10"/>
      <c r="H680" s="10"/>
      <c r="I680" s="10"/>
      <c r="J680" s="10"/>
      <c r="K680" s="10"/>
      <c r="L680" s="10"/>
    </row>
    <row r="681" spans="1:12" s="7" customFormat="1" ht="15.75" x14ac:dyDescent="0.25">
      <c r="A681" s="11"/>
      <c r="B681" s="48"/>
      <c r="C681" s="48"/>
      <c r="D681" s="24"/>
      <c r="E681" s="10"/>
      <c r="F681" s="10"/>
      <c r="G681" s="10"/>
      <c r="H681" s="10"/>
      <c r="I681" s="10"/>
      <c r="J681" s="10"/>
      <c r="K681" s="10"/>
      <c r="L681" s="10"/>
    </row>
    <row r="682" spans="1:12" s="7" customFormat="1" ht="15.75" x14ac:dyDescent="0.25">
      <c r="A682" s="11"/>
      <c r="B682" s="48"/>
      <c r="C682" s="48"/>
      <c r="D682" s="24"/>
      <c r="E682" s="10"/>
      <c r="F682" s="10"/>
      <c r="G682" s="10"/>
      <c r="H682" s="10"/>
      <c r="I682" s="10"/>
      <c r="J682" s="10"/>
      <c r="K682" s="10"/>
      <c r="L682" s="10"/>
    </row>
    <row r="683" spans="1:12" s="7" customFormat="1" ht="15.75" x14ac:dyDescent="0.25">
      <c r="A683" s="11"/>
      <c r="B683" s="48"/>
      <c r="C683" s="48"/>
      <c r="D683" s="24"/>
      <c r="E683" s="10"/>
      <c r="F683" s="10"/>
      <c r="G683" s="10"/>
      <c r="H683" s="10"/>
      <c r="I683" s="10"/>
      <c r="J683" s="10"/>
      <c r="K683" s="10"/>
      <c r="L683" s="10"/>
    </row>
    <row r="684" spans="1:12" s="7" customFormat="1" ht="15.75" x14ac:dyDescent="0.25">
      <c r="A684" s="11"/>
      <c r="B684" s="48"/>
      <c r="C684" s="48"/>
      <c r="D684" s="24"/>
      <c r="E684" s="10"/>
      <c r="F684" s="10"/>
      <c r="G684" s="10"/>
      <c r="H684" s="10"/>
      <c r="I684" s="10"/>
      <c r="J684" s="10"/>
      <c r="K684" s="10"/>
      <c r="L684" s="10"/>
    </row>
    <row r="685" spans="1:12" s="7" customFormat="1" ht="15.75" x14ac:dyDescent="0.25">
      <c r="A685" s="11"/>
      <c r="B685" s="48"/>
      <c r="C685" s="48"/>
      <c r="D685" s="24"/>
      <c r="E685" s="10"/>
      <c r="F685" s="10"/>
      <c r="G685" s="10"/>
      <c r="H685" s="10"/>
      <c r="I685" s="10"/>
      <c r="J685" s="10"/>
      <c r="K685" s="10"/>
      <c r="L685" s="10"/>
    </row>
    <row r="686" spans="1:12" s="7" customFormat="1" ht="15.75" x14ac:dyDescent="0.25">
      <c r="A686" s="11"/>
      <c r="B686" s="48"/>
      <c r="C686" s="48"/>
      <c r="D686" s="24"/>
      <c r="E686" s="10"/>
      <c r="F686" s="10"/>
      <c r="G686" s="10"/>
      <c r="H686" s="10"/>
      <c r="I686" s="10"/>
      <c r="J686" s="10"/>
      <c r="K686" s="10"/>
      <c r="L686" s="10"/>
    </row>
    <row r="687" spans="1:12" s="7" customFormat="1" ht="15.75" x14ac:dyDescent="0.25">
      <c r="A687" s="11"/>
      <c r="B687" s="48"/>
      <c r="C687" s="48"/>
      <c r="D687" s="24"/>
      <c r="E687" s="10"/>
      <c r="F687" s="10"/>
      <c r="G687" s="10"/>
      <c r="H687" s="10"/>
      <c r="I687" s="10"/>
      <c r="J687" s="10"/>
      <c r="K687" s="10"/>
      <c r="L687" s="10"/>
    </row>
    <row r="688" spans="1:12" s="7" customFormat="1" ht="15.75" x14ac:dyDescent="0.25">
      <c r="A688" s="11"/>
      <c r="B688" s="48"/>
      <c r="C688" s="48"/>
      <c r="D688" s="24"/>
      <c r="E688" s="10"/>
      <c r="F688" s="10"/>
      <c r="G688" s="10"/>
      <c r="H688" s="10"/>
      <c r="I688" s="10"/>
      <c r="J688" s="10"/>
      <c r="K688" s="10"/>
      <c r="L688" s="10"/>
    </row>
    <row r="689" spans="1:12" s="7" customFormat="1" ht="15.75" x14ac:dyDescent="0.25">
      <c r="A689" s="11"/>
      <c r="B689" s="48"/>
      <c r="C689" s="48"/>
      <c r="D689" s="24"/>
      <c r="E689" s="10"/>
      <c r="F689" s="10"/>
      <c r="G689" s="10"/>
      <c r="H689" s="10"/>
      <c r="I689" s="10"/>
      <c r="J689" s="10"/>
      <c r="K689" s="10"/>
      <c r="L689" s="10"/>
    </row>
    <row r="690" spans="1:12" s="7" customFormat="1" ht="15.75" x14ac:dyDescent="0.25">
      <c r="A690" s="11"/>
      <c r="B690" s="48"/>
      <c r="C690" s="48"/>
      <c r="D690" s="24"/>
      <c r="E690" s="10"/>
      <c r="F690" s="10"/>
      <c r="G690" s="10"/>
      <c r="H690" s="10"/>
      <c r="I690" s="10"/>
      <c r="J690" s="10"/>
      <c r="K690" s="10"/>
      <c r="L690" s="10"/>
    </row>
    <row r="691" spans="1:12" s="7" customFormat="1" ht="15.75" x14ac:dyDescent="0.25">
      <c r="A691" s="11"/>
      <c r="B691" s="48"/>
      <c r="C691" s="48"/>
      <c r="D691" s="24"/>
      <c r="E691" s="10"/>
      <c r="F691" s="10"/>
      <c r="G691" s="10"/>
      <c r="H691" s="10"/>
      <c r="I691" s="10"/>
      <c r="J691" s="10"/>
      <c r="K691" s="10"/>
      <c r="L691" s="10"/>
    </row>
    <row r="692" spans="1:12" s="7" customFormat="1" ht="15.75" x14ac:dyDescent="0.25">
      <c r="A692" s="11"/>
      <c r="B692" s="48"/>
      <c r="C692" s="48"/>
      <c r="D692" s="24"/>
      <c r="E692" s="10"/>
      <c r="F692" s="10"/>
      <c r="G692" s="10"/>
      <c r="H692" s="10"/>
      <c r="I692" s="10"/>
      <c r="J692" s="10"/>
      <c r="K692" s="10"/>
      <c r="L692" s="10"/>
    </row>
    <row r="693" spans="1:12" s="7" customFormat="1" ht="15.75" x14ac:dyDescent="0.25">
      <c r="A693" s="11"/>
      <c r="B693" s="48"/>
      <c r="C693" s="48"/>
      <c r="D693" s="24"/>
      <c r="E693" s="10"/>
      <c r="F693" s="10"/>
      <c r="G693" s="10"/>
      <c r="H693" s="10"/>
      <c r="I693" s="10"/>
      <c r="J693" s="10"/>
      <c r="K693" s="10"/>
      <c r="L693" s="10"/>
    </row>
    <row r="694" spans="1:12" s="7" customFormat="1" ht="15.75" x14ac:dyDescent="0.25">
      <c r="A694" s="11"/>
      <c r="B694" s="48"/>
      <c r="C694" s="48"/>
      <c r="D694" s="24"/>
      <c r="E694" s="10"/>
      <c r="F694" s="10"/>
      <c r="G694" s="10"/>
      <c r="H694" s="10"/>
      <c r="I694" s="10"/>
      <c r="J694" s="10"/>
      <c r="K694" s="10"/>
      <c r="L694" s="10"/>
    </row>
    <row r="695" spans="1:12" s="7" customFormat="1" ht="15.75" x14ac:dyDescent="0.25">
      <c r="A695" s="11"/>
      <c r="B695" s="48"/>
      <c r="C695" s="48"/>
      <c r="D695" s="24"/>
      <c r="E695" s="10"/>
      <c r="F695" s="10"/>
      <c r="G695" s="10"/>
      <c r="H695" s="10"/>
      <c r="I695" s="10"/>
      <c r="J695" s="10"/>
      <c r="K695" s="10"/>
      <c r="L695" s="10"/>
    </row>
    <row r="696" spans="1:12" s="7" customFormat="1" ht="15.75" x14ac:dyDescent="0.25">
      <c r="A696" s="11"/>
      <c r="B696" s="48"/>
      <c r="C696" s="48"/>
      <c r="D696" s="24"/>
      <c r="E696" s="10"/>
      <c r="F696" s="10"/>
      <c r="G696" s="10"/>
      <c r="H696" s="10"/>
      <c r="I696" s="10"/>
      <c r="J696" s="10"/>
      <c r="K696" s="10"/>
      <c r="L696" s="10"/>
    </row>
    <row r="697" spans="1:12" s="7" customFormat="1" ht="15.75" x14ac:dyDescent="0.25">
      <c r="A697" s="11"/>
      <c r="B697" s="48"/>
      <c r="C697" s="48"/>
      <c r="D697" s="24"/>
      <c r="E697" s="10"/>
      <c r="F697" s="10"/>
      <c r="G697" s="10"/>
      <c r="H697" s="10"/>
      <c r="I697" s="10"/>
      <c r="J697" s="10"/>
      <c r="K697" s="10"/>
      <c r="L697" s="10"/>
    </row>
    <row r="698" spans="1:12" s="7" customFormat="1" ht="15.75" x14ac:dyDescent="0.25">
      <c r="A698" s="11"/>
      <c r="B698" s="48"/>
      <c r="C698" s="48"/>
      <c r="D698" s="24"/>
      <c r="E698" s="10"/>
      <c r="F698" s="10"/>
      <c r="G698" s="10"/>
      <c r="H698" s="10"/>
      <c r="I698" s="10"/>
      <c r="J698" s="10"/>
      <c r="K698" s="10"/>
      <c r="L698" s="10"/>
    </row>
    <row r="699" spans="1:12" s="7" customFormat="1" ht="15.75" x14ac:dyDescent="0.25">
      <c r="A699" s="11"/>
      <c r="B699" s="48"/>
      <c r="C699" s="48"/>
      <c r="D699" s="24"/>
      <c r="E699" s="10"/>
      <c r="F699" s="10"/>
      <c r="G699" s="10"/>
      <c r="H699" s="10"/>
      <c r="I699" s="10"/>
      <c r="J699" s="10"/>
      <c r="K699" s="10"/>
      <c r="L699" s="10"/>
    </row>
    <row r="700" spans="1:12" s="7" customFormat="1" ht="15.75" x14ac:dyDescent="0.25">
      <c r="A700" s="11"/>
      <c r="B700" s="48"/>
      <c r="C700" s="48"/>
      <c r="D700" s="24"/>
      <c r="E700" s="10"/>
      <c r="F700" s="10"/>
      <c r="G700" s="10"/>
      <c r="H700" s="10"/>
      <c r="I700" s="10"/>
      <c r="J700" s="10"/>
      <c r="K700" s="10"/>
      <c r="L700" s="10"/>
    </row>
    <row r="701" spans="1:12" s="7" customFormat="1" ht="15.75" x14ac:dyDescent="0.25">
      <c r="A701" s="11"/>
      <c r="B701" s="48"/>
      <c r="C701" s="48"/>
      <c r="D701" s="24"/>
      <c r="E701" s="10"/>
      <c r="F701" s="10"/>
      <c r="G701" s="10"/>
      <c r="H701" s="10"/>
      <c r="I701" s="10"/>
      <c r="J701" s="10"/>
      <c r="K701" s="10"/>
      <c r="L701" s="10"/>
    </row>
    <row r="702" spans="1:12" s="7" customFormat="1" ht="15.75" x14ac:dyDescent="0.25">
      <c r="A702" s="11"/>
      <c r="B702" s="48"/>
      <c r="C702" s="48"/>
      <c r="D702" s="24"/>
      <c r="E702" s="10"/>
      <c r="F702" s="10"/>
      <c r="G702" s="10"/>
      <c r="H702" s="10"/>
      <c r="I702" s="10"/>
      <c r="J702" s="10"/>
      <c r="K702" s="10"/>
      <c r="L702" s="10"/>
    </row>
    <row r="703" spans="1:12" s="7" customFormat="1" ht="15.75" x14ac:dyDescent="0.25">
      <c r="A703" s="11"/>
      <c r="B703" s="48"/>
      <c r="C703" s="48"/>
      <c r="D703" s="24"/>
      <c r="E703" s="10"/>
      <c r="F703" s="10"/>
      <c r="G703" s="10"/>
      <c r="H703" s="10"/>
      <c r="I703" s="10"/>
      <c r="J703" s="10"/>
      <c r="K703" s="10"/>
      <c r="L703" s="10"/>
    </row>
    <row r="704" spans="1:12" s="7" customFormat="1" ht="15.75" x14ac:dyDescent="0.25">
      <c r="A704" s="11"/>
      <c r="B704" s="48"/>
      <c r="C704" s="48"/>
      <c r="D704" s="24"/>
      <c r="E704" s="10"/>
      <c r="F704" s="10"/>
      <c r="G704" s="10"/>
      <c r="H704" s="10"/>
      <c r="I704" s="10"/>
      <c r="J704" s="10"/>
      <c r="K704" s="10"/>
      <c r="L704" s="10"/>
    </row>
    <row r="705" spans="1:12" s="7" customFormat="1" ht="15.75" x14ac:dyDescent="0.25">
      <c r="A705" s="11"/>
      <c r="B705" s="48"/>
      <c r="C705" s="48"/>
      <c r="D705" s="24"/>
      <c r="E705" s="10"/>
      <c r="F705" s="10"/>
      <c r="G705" s="10"/>
      <c r="H705" s="10"/>
      <c r="I705" s="10"/>
      <c r="J705" s="10"/>
      <c r="K705" s="10"/>
      <c r="L705" s="10"/>
    </row>
    <row r="706" spans="1:12" s="7" customFormat="1" ht="15.75" x14ac:dyDescent="0.25">
      <c r="A706" s="11"/>
      <c r="B706" s="48"/>
      <c r="C706" s="48"/>
      <c r="D706" s="24"/>
      <c r="E706" s="10"/>
      <c r="F706" s="10"/>
      <c r="G706" s="10"/>
      <c r="H706" s="10"/>
      <c r="I706" s="10"/>
      <c r="J706" s="10"/>
      <c r="K706" s="10"/>
      <c r="L706" s="10"/>
    </row>
    <row r="707" spans="1:12" s="7" customFormat="1" ht="15.75" x14ac:dyDescent="0.25">
      <c r="A707" s="11"/>
      <c r="B707" s="48"/>
      <c r="C707" s="48"/>
      <c r="D707" s="24"/>
      <c r="E707" s="10"/>
      <c r="F707" s="10"/>
      <c r="G707" s="10"/>
      <c r="H707" s="10"/>
      <c r="I707" s="10"/>
      <c r="J707" s="10"/>
      <c r="K707" s="10"/>
      <c r="L707" s="10"/>
    </row>
    <row r="708" spans="1:12" s="7" customFormat="1" ht="15.75" x14ac:dyDescent="0.25">
      <c r="A708" s="11"/>
      <c r="B708" s="48"/>
      <c r="C708" s="48"/>
      <c r="D708" s="24"/>
      <c r="E708" s="10"/>
      <c r="F708" s="10"/>
      <c r="G708" s="10"/>
      <c r="H708" s="10"/>
      <c r="I708" s="10"/>
      <c r="J708" s="10"/>
      <c r="K708" s="10"/>
      <c r="L708" s="10"/>
    </row>
    <row r="709" spans="1:12" s="7" customFormat="1" ht="15.75" x14ac:dyDescent="0.25">
      <c r="A709" s="11"/>
      <c r="B709" s="48"/>
      <c r="C709" s="48"/>
      <c r="D709" s="24"/>
      <c r="E709" s="10"/>
      <c r="F709" s="10"/>
      <c r="G709" s="10"/>
      <c r="H709" s="10"/>
      <c r="I709" s="10"/>
      <c r="J709" s="10"/>
      <c r="K709" s="10"/>
      <c r="L709" s="10"/>
    </row>
    <row r="710" spans="1:12" s="7" customFormat="1" ht="15.75" x14ac:dyDescent="0.25">
      <c r="A710" s="11"/>
      <c r="B710" s="48"/>
      <c r="C710" s="48"/>
      <c r="D710" s="24"/>
      <c r="E710" s="10"/>
      <c r="F710" s="10"/>
      <c r="G710" s="10"/>
      <c r="H710" s="10"/>
      <c r="I710" s="10"/>
      <c r="J710" s="10"/>
      <c r="K710" s="10"/>
      <c r="L710" s="10"/>
    </row>
    <row r="711" spans="1:12" s="7" customFormat="1" ht="15.75" x14ac:dyDescent="0.25">
      <c r="A711" s="11"/>
      <c r="B711" s="48"/>
      <c r="C711" s="48"/>
      <c r="D711" s="24"/>
      <c r="E711" s="10"/>
      <c r="F711" s="10"/>
      <c r="G711" s="10"/>
      <c r="H711" s="10"/>
      <c r="I711" s="10"/>
      <c r="J711" s="10"/>
      <c r="K711" s="10"/>
      <c r="L711" s="10"/>
    </row>
    <row r="712" spans="1:12" s="7" customFormat="1" ht="15.75" x14ac:dyDescent="0.25">
      <c r="A712" s="11"/>
      <c r="B712" s="48"/>
      <c r="C712" s="48"/>
      <c r="D712" s="24"/>
      <c r="E712" s="10"/>
      <c r="F712" s="10"/>
      <c r="G712" s="10"/>
      <c r="H712" s="10"/>
      <c r="I712" s="10"/>
      <c r="J712" s="10"/>
      <c r="K712" s="10"/>
      <c r="L712" s="10"/>
    </row>
    <row r="713" spans="1:12" s="7" customFormat="1" ht="15.75" x14ac:dyDescent="0.25">
      <c r="A713" s="11"/>
      <c r="B713" s="48"/>
      <c r="C713" s="48"/>
      <c r="D713" s="24"/>
      <c r="E713" s="10"/>
      <c r="F713" s="10"/>
      <c r="G713" s="10"/>
      <c r="H713" s="10"/>
      <c r="I713" s="10"/>
      <c r="J713" s="10"/>
      <c r="K713" s="10"/>
      <c r="L713" s="10"/>
    </row>
    <row r="714" spans="1:12" s="7" customFormat="1" ht="15.75" x14ac:dyDescent="0.25">
      <c r="A714" s="11"/>
      <c r="B714" s="48"/>
      <c r="C714" s="48"/>
      <c r="D714" s="24"/>
      <c r="E714" s="10"/>
      <c r="F714" s="10"/>
      <c r="G714" s="10"/>
      <c r="H714" s="10"/>
      <c r="I714" s="10"/>
      <c r="J714" s="10"/>
      <c r="K714" s="10"/>
      <c r="L714" s="10"/>
    </row>
    <row r="715" spans="1:12" s="7" customFormat="1" ht="15.75" x14ac:dyDescent="0.25">
      <c r="A715" s="11"/>
      <c r="B715" s="48"/>
      <c r="C715" s="48"/>
      <c r="D715" s="24"/>
      <c r="E715" s="10"/>
      <c r="F715" s="10"/>
      <c r="G715" s="10"/>
      <c r="H715" s="10"/>
      <c r="I715" s="10"/>
      <c r="J715" s="10"/>
      <c r="K715" s="10"/>
      <c r="L715" s="10"/>
    </row>
    <row r="716" spans="1:12" s="7" customFormat="1" ht="15.75" x14ac:dyDescent="0.25">
      <c r="A716" s="11"/>
      <c r="B716" s="48"/>
      <c r="C716" s="48"/>
      <c r="D716" s="24"/>
      <c r="E716" s="10"/>
      <c r="F716" s="10"/>
      <c r="G716" s="10"/>
      <c r="H716" s="10"/>
      <c r="I716" s="10"/>
      <c r="J716" s="10"/>
      <c r="K716" s="10"/>
      <c r="L716" s="10"/>
    </row>
    <row r="717" spans="1:12" s="7" customFormat="1" ht="15.75" x14ac:dyDescent="0.25">
      <c r="A717" s="11"/>
      <c r="B717" s="48"/>
      <c r="C717" s="48"/>
      <c r="D717" s="24"/>
      <c r="E717" s="10"/>
      <c r="F717" s="10"/>
      <c r="G717" s="10"/>
      <c r="H717" s="10"/>
      <c r="I717" s="10"/>
      <c r="J717" s="10"/>
      <c r="K717" s="10"/>
      <c r="L717" s="10"/>
    </row>
    <row r="718" spans="1:12" s="7" customFormat="1" ht="15.75" x14ac:dyDescent="0.25">
      <c r="A718" s="11"/>
      <c r="B718" s="48"/>
      <c r="C718" s="48"/>
      <c r="D718" s="24"/>
      <c r="E718" s="10"/>
      <c r="F718" s="10"/>
      <c r="G718" s="10"/>
      <c r="H718" s="10"/>
      <c r="I718" s="10"/>
      <c r="J718" s="10"/>
      <c r="K718" s="10"/>
      <c r="L718" s="10"/>
    </row>
    <row r="719" spans="1:12" s="7" customFormat="1" ht="15.75" x14ac:dyDescent="0.25">
      <c r="A719" s="11"/>
      <c r="B719" s="48"/>
      <c r="C719" s="48"/>
      <c r="D719" s="24"/>
      <c r="E719" s="10"/>
      <c r="F719" s="10"/>
      <c r="G719" s="10"/>
      <c r="H719" s="10"/>
      <c r="I719" s="10"/>
      <c r="J719" s="10"/>
      <c r="K719" s="10"/>
      <c r="L719" s="10"/>
    </row>
    <row r="720" spans="1:12" s="7" customFormat="1" ht="15.75" x14ac:dyDescent="0.25">
      <c r="A720" s="11"/>
      <c r="B720" s="48"/>
      <c r="C720" s="48"/>
      <c r="D720" s="24"/>
      <c r="E720" s="10"/>
      <c r="F720" s="10"/>
      <c r="G720" s="10"/>
      <c r="H720" s="10"/>
      <c r="I720" s="10"/>
      <c r="J720" s="10"/>
      <c r="K720" s="10"/>
      <c r="L720" s="10"/>
    </row>
    <row r="721" spans="1:12" s="7" customFormat="1" ht="15.75" x14ac:dyDescent="0.25">
      <c r="A721" s="11"/>
      <c r="B721" s="48"/>
      <c r="C721" s="48"/>
      <c r="D721" s="24"/>
      <c r="E721" s="10"/>
      <c r="F721" s="10"/>
      <c r="G721" s="10"/>
      <c r="H721" s="10"/>
      <c r="I721" s="10"/>
      <c r="J721" s="10"/>
      <c r="K721" s="10"/>
      <c r="L721" s="10"/>
    </row>
    <row r="722" spans="1:12" s="7" customFormat="1" ht="15.75" x14ac:dyDescent="0.25">
      <c r="A722" s="11"/>
      <c r="B722" s="48"/>
      <c r="C722" s="48"/>
      <c r="D722" s="24"/>
      <c r="E722" s="10"/>
      <c r="F722" s="10"/>
      <c r="G722" s="10"/>
      <c r="H722" s="10"/>
      <c r="I722" s="10"/>
      <c r="J722" s="10"/>
      <c r="K722" s="10"/>
      <c r="L722" s="10"/>
    </row>
    <row r="723" spans="1:12" s="7" customFormat="1" ht="15.75" x14ac:dyDescent="0.25">
      <c r="A723" s="11"/>
      <c r="B723" s="48"/>
      <c r="C723" s="48"/>
      <c r="D723" s="24"/>
      <c r="E723" s="10"/>
      <c r="F723" s="10"/>
      <c r="G723" s="10"/>
      <c r="H723" s="10"/>
      <c r="I723" s="10"/>
      <c r="J723" s="10"/>
      <c r="K723" s="10"/>
      <c r="L723" s="10"/>
    </row>
    <row r="724" spans="1:12" s="7" customFormat="1" ht="15.75" x14ac:dyDescent="0.25">
      <c r="A724" s="11"/>
      <c r="B724" s="48"/>
      <c r="C724" s="48"/>
      <c r="D724" s="24"/>
      <c r="E724" s="10"/>
      <c r="F724" s="10"/>
      <c r="G724" s="10"/>
      <c r="H724" s="10"/>
      <c r="I724" s="10"/>
      <c r="J724" s="10"/>
      <c r="K724" s="10"/>
      <c r="L724" s="10"/>
    </row>
    <row r="725" spans="1:12" s="7" customFormat="1" ht="15.75" x14ac:dyDescent="0.25">
      <c r="A725" s="11"/>
      <c r="B725" s="48"/>
      <c r="C725" s="48"/>
      <c r="D725" s="24"/>
      <c r="E725" s="10"/>
      <c r="F725" s="10"/>
      <c r="G725" s="10"/>
      <c r="H725" s="10"/>
      <c r="I725" s="10"/>
      <c r="J725" s="10"/>
      <c r="K725" s="10"/>
      <c r="L725" s="10"/>
    </row>
    <row r="726" spans="1:12" s="7" customFormat="1" ht="15.75" x14ac:dyDescent="0.25">
      <c r="A726" s="11"/>
      <c r="B726" s="48"/>
      <c r="C726" s="48"/>
      <c r="D726" s="24"/>
      <c r="E726" s="10"/>
      <c r="F726" s="10"/>
      <c r="G726" s="10"/>
      <c r="H726" s="10"/>
      <c r="I726" s="10"/>
      <c r="J726" s="10"/>
      <c r="K726" s="10"/>
      <c r="L726" s="10"/>
    </row>
    <row r="727" spans="1:12" s="7" customFormat="1" ht="15.75" x14ac:dyDescent="0.25">
      <c r="A727" s="11"/>
      <c r="B727" s="48"/>
      <c r="C727" s="48"/>
      <c r="D727" s="24"/>
      <c r="E727" s="10"/>
      <c r="F727" s="10"/>
      <c r="G727" s="10"/>
      <c r="H727" s="10"/>
      <c r="I727" s="10"/>
      <c r="J727" s="10"/>
      <c r="K727" s="10"/>
      <c r="L727" s="10"/>
    </row>
    <row r="728" spans="1:12" s="7" customFormat="1" ht="15.75" x14ac:dyDescent="0.25">
      <c r="A728" s="11"/>
      <c r="B728" s="48"/>
      <c r="C728" s="48"/>
      <c r="D728" s="24"/>
      <c r="E728" s="10"/>
      <c r="F728" s="10"/>
      <c r="G728" s="10"/>
      <c r="H728" s="10"/>
      <c r="I728" s="10"/>
      <c r="J728" s="10"/>
      <c r="K728" s="10"/>
      <c r="L728" s="10"/>
    </row>
    <row r="729" spans="1:12" s="7" customFormat="1" ht="15.75" x14ac:dyDescent="0.25">
      <c r="A729" s="11"/>
      <c r="B729" s="48"/>
      <c r="C729" s="48"/>
      <c r="D729" s="24"/>
      <c r="E729" s="10"/>
      <c r="F729" s="10"/>
      <c r="G729" s="10"/>
      <c r="H729" s="10"/>
      <c r="I729" s="10"/>
      <c r="J729" s="10"/>
      <c r="K729" s="10"/>
      <c r="L729" s="10"/>
    </row>
    <row r="730" spans="1:12" s="7" customFormat="1" ht="15.75" x14ac:dyDescent="0.25">
      <c r="A730" s="11"/>
      <c r="B730" s="48"/>
      <c r="C730" s="48"/>
      <c r="D730" s="24"/>
      <c r="E730" s="10"/>
      <c r="F730" s="10"/>
      <c r="G730" s="10"/>
      <c r="H730" s="10"/>
      <c r="I730" s="10"/>
      <c r="J730" s="10"/>
      <c r="K730" s="10"/>
      <c r="L730" s="10"/>
    </row>
    <row r="731" spans="1:12" s="7" customFormat="1" ht="15.75" x14ac:dyDescent="0.25">
      <c r="A731" s="11"/>
      <c r="B731" s="48"/>
      <c r="C731" s="48"/>
      <c r="D731" s="24"/>
      <c r="E731" s="10"/>
      <c r="F731" s="10"/>
      <c r="G731" s="10"/>
      <c r="H731" s="10"/>
      <c r="I731" s="10"/>
      <c r="J731" s="10"/>
      <c r="K731" s="10"/>
      <c r="L731" s="10"/>
    </row>
    <row r="732" spans="1:12" s="7" customFormat="1" ht="15.75" x14ac:dyDescent="0.25">
      <c r="A732" s="11"/>
      <c r="B732" s="48"/>
      <c r="C732" s="48"/>
      <c r="D732" s="24"/>
      <c r="E732" s="10"/>
      <c r="F732" s="10"/>
      <c r="G732" s="10"/>
      <c r="H732" s="10"/>
      <c r="I732" s="10"/>
      <c r="J732" s="10"/>
      <c r="K732" s="10"/>
      <c r="L732" s="10"/>
    </row>
    <row r="733" spans="1:12" s="7" customFormat="1" ht="15.75" x14ac:dyDescent="0.25">
      <c r="A733" s="11"/>
      <c r="B733" s="48"/>
      <c r="C733" s="48"/>
      <c r="D733" s="24"/>
      <c r="E733" s="10"/>
      <c r="F733" s="10"/>
      <c r="G733" s="10"/>
      <c r="H733" s="10"/>
      <c r="I733" s="10"/>
      <c r="J733" s="10"/>
      <c r="K733" s="10"/>
      <c r="L733" s="10"/>
    </row>
    <row r="734" spans="1:12" s="7" customFormat="1" ht="15.75" x14ac:dyDescent="0.25">
      <c r="A734" s="11"/>
      <c r="B734" s="48"/>
      <c r="C734" s="48"/>
      <c r="D734" s="24"/>
      <c r="E734" s="10"/>
      <c r="F734" s="10"/>
      <c r="G734" s="10"/>
      <c r="H734" s="10"/>
      <c r="I734" s="10"/>
      <c r="J734" s="10"/>
      <c r="K734" s="10"/>
      <c r="L734" s="10"/>
    </row>
    <row r="735" spans="1:12" s="7" customFormat="1" ht="15.75" x14ac:dyDescent="0.25">
      <c r="A735" s="11"/>
      <c r="B735" s="48"/>
      <c r="C735" s="48"/>
      <c r="D735" s="24"/>
      <c r="E735" s="10"/>
      <c r="F735" s="10"/>
      <c r="G735" s="10"/>
      <c r="H735" s="10"/>
      <c r="I735" s="10"/>
      <c r="J735" s="10"/>
      <c r="K735" s="10"/>
      <c r="L735" s="10"/>
    </row>
    <row r="736" spans="1:12" s="7" customFormat="1" ht="15.75" x14ac:dyDescent="0.25">
      <c r="A736" s="11"/>
      <c r="B736" s="48"/>
      <c r="C736" s="48"/>
      <c r="D736" s="24"/>
      <c r="E736" s="10"/>
      <c r="F736" s="10"/>
      <c r="G736" s="10"/>
      <c r="H736" s="10"/>
      <c r="I736" s="10"/>
      <c r="J736" s="10"/>
      <c r="K736" s="10"/>
      <c r="L736" s="10"/>
    </row>
    <row r="737" spans="1:12" s="7" customFormat="1" ht="15.75" x14ac:dyDescent="0.25">
      <c r="A737" s="11"/>
      <c r="B737" s="48"/>
      <c r="C737" s="48"/>
      <c r="D737" s="24"/>
      <c r="E737" s="10"/>
      <c r="F737" s="10"/>
      <c r="G737" s="10"/>
      <c r="H737" s="10"/>
      <c r="I737" s="10"/>
      <c r="J737" s="10"/>
      <c r="K737" s="10"/>
      <c r="L737" s="10"/>
    </row>
    <row r="738" spans="1:12" s="7" customFormat="1" ht="15.75" x14ac:dyDescent="0.25">
      <c r="A738" s="11"/>
      <c r="B738" s="48"/>
      <c r="C738" s="48"/>
      <c r="D738" s="24"/>
      <c r="E738" s="10"/>
      <c r="F738" s="10"/>
      <c r="G738" s="10"/>
      <c r="H738" s="10"/>
      <c r="I738" s="10"/>
      <c r="J738" s="10"/>
      <c r="K738" s="10"/>
      <c r="L738" s="10"/>
    </row>
    <row r="739" spans="1:12" s="7" customFormat="1" ht="15.75" x14ac:dyDescent="0.25">
      <c r="A739" s="11"/>
      <c r="B739" s="48"/>
      <c r="C739" s="48"/>
      <c r="D739" s="24"/>
      <c r="E739" s="10"/>
      <c r="F739" s="10"/>
      <c r="G739" s="10"/>
      <c r="H739" s="10"/>
      <c r="I739" s="10"/>
      <c r="J739" s="10"/>
      <c r="K739" s="10"/>
      <c r="L739" s="10"/>
    </row>
    <row r="740" spans="1:12" s="7" customFormat="1" ht="15.75" x14ac:dyDescent="0.25">
      <c r="A740" s="11"/>
      <c r="B740" s="48"/>
      <c r="C740" s="48"/>
      <c r="D740" s="24"/>
      <c r="E740" s="10"/>
      <c r="F740" s="10"/>
      <c r="G740" s="10"/>
      <c r="H740" s="10"/>
      <c r="I740" s="10"/>
      <c r="J740" s="10"/>
      <c r="K740" s="10"/>
      <c r="L740" s="10"/>
    </row>
    <row r="741" spans="1:12" s="7" customFormat="1" ht="15.75" x14ac:dyDescent="0.25">
      <c r="A741" s="11"/>
      <c r="B741" s="48"/>
      <c r="C741" s="48"/>
      <c r="D741" s="24"/>
      <c r="E741" s="10"/>
      <c r="F741" s="10"/>
      <c r="G741" s="10"/>
      <c r="H741" s="10"/>
      <c r="I741" s="10"/>
      <c r="J741" s="10"/>
      <c r="K741" s="10"/>
      <c r="L741" s="10"/>
    </row>
    <row r="742" spans="1:12" s="7" customFormat="1" ht="15.75" x14ac:dyDescent="0.25">
      <c r="A742" s="11"/>
      <c r="B742" s="48"/>
      <c r="C742" s="48"/>
      <c r="D742" s="24"/>
      <c r="E742" s="10"/>
      <c r="F742" s="10"/>
      <c r="G742" s="10"/>
      <c r="H742" s="10"/>
      <c r="I742" s="10"/>
      <c r="J742" s="10"/>
      <c r="K742" s="10"/>
      <c r="L742" s="10"/>
    </row>
    <row r="743" spans="1:12" s="7" customFormat="1" ht="15.75" x14ac:dyDescent="0.25">
      <c r="A743" s="11"/>
      <c r="B743" s="48"/>
      <c r="C743" s="48"/>
      <c r="D743" s="24"/>
      <c r="E743" s="10"/>
      <c r="F743" s="10"/>
      <c r="G743" s="10"/>
      <c r="H743" s="10"/>
      <c r="I743" s="10"/>
      <c r="J743" s="10"/>
      <c r="K743" s="10"/>
      <c r="L743" s="10"/>
    </row>
    <row r="744" spans="1:12" s="7" customFormat="1" ht="15.75" x14ac:dyDescent="0.25">
      <c r="A744" s="11"/>
      <c r="B744" s="48"/>
      <c r="C744" s="48"/>
      <c r="D744" s="24"/>
      <c r="E744" s="10"/>
      <c r="F744" s="10"/>
      <c r="G744" s="10"/>
      <c r="H744" s="10"/>
      <c r="I744" s="10"/>
      <c r="J744" s="10"/>
      <c r="K744" s="10"/>
      <c r="L744" s="10"/>
    </row>
    <row r="745" spans="1:12" s="7" customFormat="1" ht="15.75" x14ac:dyDescent="0.25">
      <c r="A745" s="11"/>
      <c r="B745" s="48"/>
      <c r="C745" s="48"/>
      <c r="D745" s="24"/>
      <c r="E745" s="10"/>
      <c r="F745" s="10"/>
      <c r="G745" s="10"/>
      <c r="H745" s="10"/>
      <c r="I745" s="10"/>
      <c r="J745" s="10"/>
      <c r="K745" s="10"/>
      <c r="L745" s="10"/>
    </row>
    <row r="746" spans="1:12" s="7" customFormat="1" ht="15.75" x14ac:dyDescent="0.25">
      <c r="A746" s="11"/>
      <c r="B746" s="48"/>
      <c r="C746" s="48"/>
      <c r="D746" s="24"/>
      <c r="E746" s="10"/>
      <c r="F746" s="10"/>
      <c r="G746" s="10"/>
      <c r="H746" s="10"/>
      <c r="I746" s="10"/>
      <c r="J746" s="10"/>
      <c r="K746" s="10"/>
      <c r="L746" s="10"/>
    </row>
    <row r="747" spans="1:12" s="7" customFormat="1" ht="15.75" x14ac:dyDescent="0.25">
      <c r="A747" s="11"/>
      <c r="B747" s="48"/>
      <c r="C747" s="48"/>
      <c r="D747" s="24"/>
      <c r="E747" s="10"/>
      <c r="F747" s="10"/>
      <c r="G747" s="10"/>
      <c r="H747" s="10"/>
      <c r="I747" s="10"/>
      <c r="J747" s="10"/>
      <c r="K747" s="10"/>
      <c r="L747" s="10"/>
    </row>
    <row r="748" spans="1:12" s="7" customFormat="1" ht="15.75" x14ac:dyDescent="0.25">
      <c r="A748" s="11"/>
      <c r="B748" s="48"/>
      <c r="C748" s="48"/>
      <c r="D748" s="24"/>
      <c r="E748" s="10"/>
      <c r="F748" s="10"/>
      <c r="G748" s="10"/>
      <c r="H748" s="10"/>
      <c r="I748" s="10"/>
      <c r="J748" s="10"/>
      <c r="K748" s="10"/>
      <c r="L748" s="10"/>
    </row>
    <row r="749" spans="1:12" s="7" customFormat="1" ht="15.75" x14ac:dyDescent="0.25">
      <c r="A749" s="11"/>
      <c r="B749" s="48"/>
      <c r="C749" s="48"/>
      <c r="D749" s="24"/>
      <c r="E749" s="10"/>
      <c r="F749" s="10"/>
      <c r="G749" s="10"/>
      <c r="H749" s="10"/>
      <c r="I749" s="10"/>
      <c r="J749" s="10"/>
      <c r="K749" s="10"/>
      <c r="L749" s="10"/>
    </row>
    <row r="750" spans="1:12" s="7" customFormat="1" ht="15.75" x14ac:dyDescent="0.25">
      <c r="A750" s="11"/>
      <c r="B750" s="48"/>
      <c r="C750" s="48"/>
      <c r="D750" s="24"/>
      <c r="E750" s="10"/>
      <c r="F750" s="10"/>
      <c r="G750" s="10"/>
      <c r="H750" s="10"/>
      <c r="I750" s="10"/>
      <c r="J750" s="10"/>
      <c r="K750" s="10"/>
      <c r="L750" s="10"/>
    </row>
    <row r="751" spans="1:12" s="7" customFormat="1" ht="15.75" x14ac:dyDescent="0.25">
      <c r="A751" s="11"/>
      <c r="B751" s="48"/>
      <c r="C751" s="48"/>
      <c r="D751" s="24"/>
      <c r="E751" s="10"/>
      <c r="F751" s="10"/>
      <c r="G751" s="10"/>
      <c r="H751" s="10"/>
      <c r="I751" s="10"/>
      <c r="J751" s="10"/>
      <c r="K751" s="10"/>
      <c r="L751" s="10"/>
    </row>
    <row r="752" spans="1:12" s="7" customFormat="1" ht="15.75" x14ac:dyDescent="0.25">
      <c r="A752" s="11"/>
      <c r="B752" s="48"/>
      <c r="C752" s="48"/>
      <c r="D752" s="24"/>
      <c r="E752" s="10"/>
      <c r="F752" s="10"/>
      <c r="G752" s="10"/>
      <c r="H752" s="10"/>
      <c r="I752" s="10"/>
      <c r="J752" s="10"/>
      <c r="K752" s="10"/>
      <c r="L752" s="10"/>
    </row>
    <row r="753" spans="1:12" s="7" customFormat="1" ht="15.75" x14ac:dyDescent="0.25">
      <c r="A753" s="11"/>
      <c r="B753" s="48"/>
      <c r="C753" s="48"/>
      <c r="D753" s="24"/>
      <c r="E753" s="10"/>
      <c r="F753" s="10"/>
      <c r="G753" s="10"/>
      <c r="H753" s="10"/>
      <c r="I753" s="10"/>
      <c r="J753" s="10"/>
      <c r="K753" s="10"/>
      <c r="L753" s="10"/>
    </row>
    <row r="754" spans="1:12" s="7" customFormat="1" ht="15.75" x14ac:dyDescent="0.25">
      <c r="A754" s="11"/>
      <c r="B754" s="48"/>
      <c r="C754" s="48"/>
      <c r="D754" s="24"/>
      <c r="E754" s="10"/>
      <c r="F754" s="10"/>
      <c r="G754" s="10"/>
      <c r="H754" s="10"/>
      <c r="I754" s="10"/>
      <c r="J754" s="10"/>
      <c r="K754" s="10"/>
      <c r="L754" s="10"/>
    </row>
    <row r="755" spans="1:12" s="7" customFormat="1" ht="15.75" x14ac:dyDescent="0.25">
      <c r="A755" s="11"/>
      <c r="B755" s="48"/>
      <c r="C755" s="48"/>
      <c r="D755" s="24"/>
      <c r="E755" s="10"/>
      <c r="F755" s="10"/>
      <c r="G755" s="10"/>
      <c r="H755" s="10"/>
      <c r="I755" s="10"/>
      <c r="J755" s="10"/>
      <c r="K755" s="10"/>
      <c r="L755" s="10"/>
    </row>
    <row r="756" spans="1:12" s="7" customFormat="1" ht="15.75" x14ac:dyDescent="0.25">
      <c r="A756" s="11"/>
      <c r="B756" s="48"/>
      <c r="C756" s="48"/>
      <c r="D756" s="24"/>
      <c r="E756" s="10"/>
      <c r="F756" s="10"/>
      <c r="G756" s="10"/>
      <c r="H756" s="10"/>
      <c r="I756" s="10"/>
      <c r="J756" s="10"/>
      <c r="K756" s="10"/>
      <c r="L756" s="10"/>
    </row>
    <row r="757" spans="1:12" s="7" customFormat="1" ht="15.75" x14ac:dyDescent="0.25">
      <c r="A757" s="11"/>
      <c r="B757" s="48"/>
      <c r="C757" s="48"/>
      <c r="D757" s="24"/>
      <c r="E757" s="10"/>
      <c r="F757" s="10"/>
      <c r="G757" s="10"/>
      <c r="H757" s="10"/>
      <c r="I757" s="10"/>
      <c r="J757" s="10"/>
      <c r="K757" s="10"/>
      <c r="L757" s="10"/>
    </row>
    <row r="758" spans="1:12" s="7" customFormat="1" ht="15.75" x14ac:dyDescent="0.25">
      <c r="A758" s="11"/>
      <c r="B758" s="48"/>
      <c r="C758" s="48"/>
      <c r="D758" s="24"/>
      <c r="E758" s="10"/>
      <c r="F758" s="10"/>
      <c r="G758" s="10"/>
      <c r="H758" s="10"/>
      <c r="I758" s="10"/>
      <c r="J758" s="10"/>
      <c r="K758" s="10"/>
      <c r="L758" s="10"/>
    </row>
    <row r="759" spans="1:12" s="7" customFormat="1" ht="15.75" x14ac:dyDescent="0.25">
      <c r="A759" s="11"/>
      <c r="B759" s="48"/>
      <c r="C759" s="48"/>
      <c r="D759" s="24"/>
      <c r="E759" s="10"/>
      <c r="F759" s="10"/>
      <c r="G759" s="10"/>
      <c r="H759" s="10"/>
      <c r="I759" s="10"/>
      <c r="J759" s="10"/>
      <c r="K759" s="10"/>
      <c r="L759" s="10"/>
    </row>
    <row r="760" spans="1:12" s="7" customFormat="1" ht="15.75" x14ac:dyDescent="0.25">
      <c r="A760" s="11"/>
      <c r="B760" s="48"/>
      <c r="C760" s="48"/>
      <c r="D760" s="24"/>
      <c r="E760" s="10"/>
      <c r="F760" s="10"/>
      <c r="G760" s="10"/>
      <c r="H760" s="10"/>
      <c r="I760" s="10"/>
      <c r="J760" s="10"/>
      <c r="K760" s="10"/>
      <c r="L760" s="10"/>
    </row>
    <row r="761" spans="1:12" s="7" customFormat="1" ht="15.75" x14ac:dyDescent="0.25">
      <c r="A761" s="11"/>
      <c r="B761" s="48"/>
      <c r="C761" s="48"/>
      <c r="D761" s="24"/>
      <c r="E761" s="10"/>
      <c r="F761" s="10"/>
      <c r="G761" s="10"/>
      <c r="H761" s="10"/>
      <c r="I761" s="10"/>
      <c r="J761" s="10"/>
      <c r="K761" s="10"/>
      <c r="L761" s="10"/>
    </row>
    <row r="762" spans="1:12" s="7" customFormat="1" ht="15.75" x14ac:dyDescent="0.25">
      <c r="A762" s="11"/>
      <c r="B762" s="48"/>
      <c r="C762" s="48"/>
      <c r="D762" s="24"/>
      <c r="E762" s="10"/>
      <c r="F762" s="10"/>
      <c r="G762" s="10"/>
      <c r="H762" s="10"/>
      <c r="I762" s="10"/>
      <c r="J762" s="10"/>
      <c r="K762" s="10"/>
      <c r="L762" s="10"/>
    </row>
    <row r="763" spans="1:12" s="7" customFormat="1" ht="15.75" x14ac:dyDescent="0.25">
      <c r="A763" s="11"/>
      <c r="B763" s="48"/>
      <c r="C763" s="48"/>
      <c r="D763" s="24"/>
      <c r="E763" s="10"/>
      <c r="F763" s="10"/>
      <c r="G763" s="10"/>
      <c r="H763" s="10"/>
      <c r="I763" s="10"/>
      <c r="J763" s="10"/>
      <c r="K763" s="10"/>
      <c r="L763" s="10"/>
    </row>
    <row r="764" spans="1:12" s="7" customFormat="1" ht="15.75" x14ac:dyDescent="0.25">
      <c r="A764" s="11"/>
      <c r="B764" s="48"/>
      <c r="C764" s="48"/>
      <c r="D764" s="24"/>
      <c r="E764" s="10"/>
      <c r="F764" s="10"/>
      <c r="G764" s="10"/>
      <c r="H764" s="10"/>
      <c r="I764" s="10"/>
      <c r="J764" s="10"/>
      <c r="K764" s="10"/>
      <c r="L764" s="10"/>
    </row>
    <row r="765" spans="1:12" s="7" customFormat="1" ht="15.75" x14ac:dyDescent="0.25">
      <c r="A765" s="11"/>
      <c r="B765" s="48"/>
      <c r="C765" s="48"/>
      <c r="D765" s="24"/>
      <c r="E765" s="10"/>
      <c r="F765" s="10"/>
      <c r="G765" s="10"/>
      <c r="H765" s="10"/>
      <c r="I765" s="10"/>
      <c r="J765" s="10"/>
      <c r="K765" s="10"/>
      <c r="L765" s="10"/>
    </row>
    <row r="766" spans="1:12" s="7" customFormat="1" ht="15.75" x14ac:dyDescent="0.25">
      <c r="A766" s="11"/>
      <c r="B766" s="48"/>
      <c r="C766" s="48"/>
      <c r="D766" s="24"/>
      <c r="E766" s="10"/>
      <c r="F766" s="10"/>
      <c r="G766" s="10"/>
      <c r="H766" s="10"/>
      <c r="I766" s="10"/>
      <c r="J766" s="10"/>
      <c r="K766" s="10"/>
      <c r="L766" s="10"/>
    </row>
    <row r="767" spans="1:12" s="7" customFormat="1" ht="15.75" x14ac:dyDescent="0.25">
      <c r="A767" s="11"/>
      <c r="B767" s="48"/>
      <c r="C767" s="48"/>
      <c r="D767" s="24"/>
      <c r="E767" s="10"/>
      <c r="F767" s="10"/>
      <c r="G767" s="10"/>
      <c r="H767" s="10"/>
      <c r="I767" s="10"/>
      <c r="J767" s="10"/>
      <c r="K767" s="10"/>
      <c r="L767" s="10"/>
    </row>
    <row r="768" spans="1:12" s="7" customFormat="1" ht="15.75" x14ac:dyDescent="0.25">
      <c r="A768" s="11"/>
      <c r="B768" s="48"/>
      <c r="C768" s="48"/>
      <c r="D768" s="24"/>
      <c r="E768" s="10"/>
      <c r="F768" s="10"/>
      <c r="G768" s="10"/>
      <c r="H768" s="10"/>
      <c r="I768" s="10"/>
      <c r="J768" s="10"/>
      <c r="K768" s="10"/>
      <c r="L768" s="10"/>
    </row>
    <row r="769" spans="1:12" s="7" customFormat="1" ht="15.75" x14ac:dyDescent="0.25">
      <c r="A769" s="11"/>
      <c r="B769" s="48"/>
      <c r="C769" s="48"/>
      <c r="D769" s="24"/>
      <c r="E769" s="10"/>
      <c r="F769" s="10"/>
      <c r="G769" s="10"/>
      <c r="H769" s="10"/>
      <c r="I769" s="10"/>
      <c r="J769" s="10"/>
      <c r="K769" s="10"/>
      <c r="L769" s="10"/>
    </row>
    <row r="770" spans="1:12" s="7" customFormat="1" ht="15.75" x14ac:dyDescent="0.25">
      <c r="A770" s="11"/>
      <c r="B770" s="48"/>
      <c r="C770" s="48"/>
      <c r="D770" s="24"/>
      <c r="E770" s="10"/>
      <c r="F770" s="10"/>
      <c r="G770" s="10"/>
      <c r="H770" s="10"/>
      <c r="I770" s="10"/>
      <c r="J770" s="10"/>
      <c r="K770" s="10"/>
      <c r="L770" s="10"/>
    </row>
    <row r="771" spans="1:12" s="7" customFormat="1" ht="15.75" x14ac:dyDescent="0.25">
      <c r="A771" s="11"/>
      <c r="B771" s="48"/>
      <c r="C771" s="48"/>
      <c r="D771" s="24"/>
      <c r="E771" s="10"/>
      <c r="F771" s="10"/>
      <c r="G771" s="10"/>
      <c r="H771" s="10"/>
      <c r="I771" s="10"/>
      <c r="J771" s="10"/>
      <c r="K771" s="10"/>
      <c r="L771" s="10"/>
    </row>
    <row r="772" spans="1:12" s="7" customFormat="1" ht="15.75" x14ac:dyDescent="0.25">
      <c r="A772" s="11"/>
      <c r="B772" s="48"/>
      <c r="C772" s="48"/>
      <c r="D772" s="24"/>
      <c r="E772" s="10"/>
      <c r="F772" s="10"/>
      <c r="G772" s="10"/>
      <c r="H772" s="10"/>
      <c r="I772" s="10"/>
      <c r="J772" s="10"/>
      <c r="K772" s="10"/>
      <c r="L772" s="10"/>
    </row>
    <row r="773" spans="1:12" s="7" customFormat="1" ht="15.75" x14ac:dyDescent="0.25">
      <c r="A773" s="11"/>
      <c r="B773" s="48"/>
      <c r="C773" s="48"/>
      <c r="D773" s="24"/>
      <c r="E773" s="10"/>
      <c r="F773" s="10"/>
      <c r="G773" s="10"/>
      <c r="H773" s="10"/>
      <c r="I773" s="10"/>
      <c r="J773" s="10"/>
      <c r="K773" s="10"/>
      <c r="L773" s="10"/>
    </row>
    <row r="774" spans="1:12" s="7" customFormat="1" ht="15.75" x14ac:dyDescent="0.25">
      <c r="A774" s="11"/>
      <c r="B774" s="48"/>
      <c r="C774" s="48"/>
      <c r="D774" s="24"/>
      <c r="E774" s="10"/>
      <c r="F774" s="10"/>
      <c r="G774" s="10"/>
      <c r="H774" s="10"/>
      <c r="I774" s="10"/>
      <c r="J774" s="10"/>
      <c r="K774" s="10"/>
      <c r="L774" s="10"/>
    </row>
    <row r="775" spans="1:12" s="7" customFormat="1" ht="15.75" x14ac:dyDescent="0.25">
      <c r="A775" s="11"/>
      <c r="B775" s="48"/>
      <c r="C775" s="48"/>
      <c r="D775" s="24"/>
      <c r="E775" s="10"/>
      <c r="F775" s="10"/>
      <c r="G775" s="10"/>
      <c r="H775" s="10"/>
      <c r="I775" s="10"/>
      <c r="J775" s="10"/>
      <c r="K775" s="10"/>
      <c r="L775" s="10"/>
    </row>
    <row r="776" spans="1:12" s="7" customFormat="1" ht="15.75" x14ac:dyDescent="0.25">
      <c r="A776" s="11"/>
      <c r="B776" s="48"/>
      <c r="C776" s="48"/>
      <c r="D776" s="24"/>
      <c r="E776" s="10"/>
      <c r="F776" s="10"/>
      <c r="G776" s="10"/>
      <c r="H776" s="10"/>
      <c r="I776" s="10"/>
      <c r="J776" s="10"/>
      <c r="K776" s="10"/>
      <c r="L776" s="10"/>
    </row>
    <row r="777" spans="1:12" s="7" customFormat="1" ht="15.75" x14ac:dyDescent="0.25">
      <c r="A777" s="11"/>
      <c r="B777" s="48"/>
      <c r="C777" s="48"/>
      <c r="D777" s="24"/>
      <c r="E777" s="10"/>
      <c r="F777" s="10"/>
      <c r="G777" s="10"/>
      <c r="H777" s="10"/>
      <c r="I777" s="10"/>
      <c r="J777" s="10"/>
      <c r="K777" s="10"/>
      <c r="L777" s="10"/>
    </row>
    <row r="778" spans="1:12" s="7" customFormat="1" ht="15.75" x14ac:dyDescent="0.25">
      <c r="A778" s="11"/>
      <c r="B778" s="48"/>
      <c r="C778" s="48"/>
      <c r="D778" s="24"/>
      <c r="E778" s="10"/>
      <c r="F778" s="10"/>
      <c r="G778" s="10"/>
      <c r="H778" s="10"/>
      <c r="I778" s="10"/>
      <c r="J778" s="10"/>
      <c r="K778" s="10"/>
      <c r="L778" s="10"/>
    </row>
    <row r="779" spans="1:12" s="7" customFormat="1" ht="15.75" x14ac:dyDescent="0.25">
      <c r="A779" s="11"/>
      <c r="B779" s="48"/>
      <c r="C779" s="48"/>
      <c r="D779" s="24"/>
      <c r="E779" s="10"/>
      <c r="F779" s="10"/>
      <c r="G779" s="10"/>
      <c r="H779" s="10"/>
      <c r="I779" s="10"/>
      <c r="J779" s="10"/>
      <c r="K779" s="10"/>
      <c r="L779" s="10"/>
    </row>
    <row r="780" spans="1:12" s="7" customFormat="1" ht="15.75" x14ac:dyDescent="0.25">
      <c r="A780" s="11"/>
      <c r="B780" s="48"/>
      <c r="C780" s="48"/>
      <c r="D780" s="24"/>
      <c r="E780" s="10"/>
      <c r="F780" s="10"/>
      <c r="G780" s="10"/>
      <c r="H780" s="10"/>
      <c r="I780" s="10"/>
      <c r="J780" s="10"/>
      <c r="K780" s="10"/>
      <c r="L780" s="10"/>
    </row>
    <row r="781" spans="1:12" s="7" customFormat="1" ht="15.75" x14ac:dyDescent="0.25">
      <c r="A781" s="11"/>
      <c r="B781" s="48"/>
      <c r="C781" s="48"/>
      <c r="D781" s="24"/>
      <c r="E781" s="10"/>
      <c r="F781" s="10"/>
      <c r="G781" s="10"/>
      <c r="H781" s="10"/>
      <c r="I781" s="10"/>
      <c r="J781" s="10"/>
      <c r="K781" s="10"/>
      <c r="L781" s="10"/>
    </row>
    <row r="782" spans="1:12" s="7" customFormat="1" ht="15.75" x14ac:dyDescent="0.25">
      <c r="A782" s="11"/>
      <c r="B782" s="48"/>
      <c r="C782" s="48"/>
      <c r="D782" s="24"/>
      <c r="E782" s="10"/>
      <c r="F782" s="10"/>
      <c r="G782" s="10"/>
      <c r="H782" s="10"/>
      <c r="I782" s="10"/>
      <c r="J782" s="10"/>
      <c r="K782" s="10"/>
      <c r="L782" s="10"/>
    </row>
    <row r="783" spans="1:12" s="7" customFormat="1" ht="15.75" x14ac:dyDescent="0.25">
      <c r="A783" s="11"/>
      <c r="B783" s="48"/>
      <c r="C783" s="48"/>
      <c r="D783" s="24"/>
      <c r="E783" s="10"/>
      <c r="F783" s="10"/>
      <c r="G783" s="10"/>
      <c r="H783" s="10"/>
      <c r="I783" s="10"/>
      <c r="J783" s="10"/>
      <c r="K783" s="10"/>
      <c r="L783" s="10"/>
    </row>
    <row r="784" spans="1:12" s="7" customFormat="1" ht="15.75" x14ac:dyDescent="0.25">
      <c r="A784" s="11"/>
      <c r="B784" s="48"/>
      <c r="C784" s="48"/>
      <c r="D784" s="24"/>
      <c r="E784" s="10"/>
      <c r="F784" s="10"/>
      <c r="G784" s="10"/>
      <c r="H784" s="10"/>
      <c r="I784" s="10"/>
      <c r="J784" s="10"/>
      <c r="K784" s="10"/>
      <c r="L784" s="10"/>
    </row>
    <row r="785" spans="1:12" s="7" customFormat="1" ht="15.75" x14ac:dyDescent="0.25">
      <c r="A785" s="11"/>
      <c r="B785" s="48"/>
      <c r="C785" s="48"/>
      <c r="D785" s="24"/>
      <c r="E785" s="10"/>
      <c r="F785" s="10"/>
      <c r="G785" s="10"/>
      <c r="H785" s="10"/>
      <c r="I785" s="10"/>
      <c r="J785" s="10"/>
      <c r="K785" s="10"/>
      <c r="L785" s="10"/>
    </row>
    <row r="786" spans="1:12" s="7" customFormat="1" ht="15.75" x14ac:dyDescent="0.25">
      <c r="A786" s="11"/>
      <c r="B786" s="48"/>
      <c r="C786" s="48"/>
      <c r="D786" s="24"/>
      <c r="E786" s="10"/>
      <c r="F786" s="10"/>
      <c r="G786" s="10"/>
      <c r="H786" s="10"/>
      <c r="I786" s="10"/>
      <c r="J786" s="10"/>
      <c r="K786" s="10"/>
      <c r="L786" s="10"/>
    </row>
    <row r="787" spans="1:12" s="7" customFormat="1" ht="15.75" x14ac:dyDescent="0.25">
      <c r="A787" s="11"/>
      <c r="B787" s="48"/>
      <c r="C787" s="48"/>
      <c r="D787" s="24"/>
      <c r="E787" s="10"/>
      <c r="F787" s="10"/>
      <c r="G787" s="10"/>
      <c r="H787" s="10"/>
      <c r="I787" s="10"/>
      <c r="J787" s="10"/>
      <c r="K787" s="10"/>
      <c r="L787" s="10"/>
    </row>
    <row r="788" spans="1:12" s="7" customFormat="1" ht="15.75" x14ac:dyDescent="0.25">
      <c r="A788" s="11"/>
      <c r="B788" s="48"/>
      <c r="C788" s="48"/>
      <c r="D788" s="24"/>
      <c r="E788" s="10"/>
      <c r="F788" s="10"/>
      <c r="G788" s="10"/>
      <c r="H788" s="10"/>
      <c r="I788" s="10"/>
      <c r="J788" s="10"/>
      <c r="K788" s="10"/>
      <c r="L788" s="10"/>
    </row>
    <row r="789" spans="1:12" s="7" customFormat="1" ht="15.75" x14ac:dyDescent="0.25">
      <c r="A789" s="11"/>
      <c r="B789" s="48"/>
      <c r="C789" s="48"/>
      <c r="D789" s="24"/>
      <c r="E789" s="10"/>
      <c r="F789" s="10"/>
      <c r="G789" s="10"/>
      <c r="H789" s="10"/>
      <c r="I789" s="10"/>
      <c r="J789" s="10"/>
      <c r="K789" s="10"/>
      <c r="L789" s="10"/>
    </row>
    <row r="790" spans="1:12" s="7" customFormat="1" ht="15.75" x14ac:dyDescent="0.25">
      <c r="A790" s="11"/>
      <c r="B790" s="48"/>
      <c r="C790" s="48"/>
      <c r="D790" s="24"/>
      <c r="E790" s="10"/>
      <c r="F790" s="10"/>
      <c r="G790" s="10"/>
      <c r="H790" s="10"/>
      <c r="I790" s="10"/>
      <c r="J790" s="10"/>
      <c r="K790" s="10"/>
      <c r="L790" s="10"/>
    </row>
    <row r="791" spans="1:12" s="7" customFormat="1" ht="15.75" x14ac:dyDescent="0.25">
      <c r="A791" s="11"/>
      <c r="B791" s="48"/>
      <c r="C791" s="48"/>
      <c r="D791" s="24"/>
      <c r="E791" s="10"/>
      <c r="F791" s="10"/>
      <c r="G791" s="10"/>
      <c r="H791" s="10"/>
      <c r="I791" s="10"/>
      <c r="J791" s="10"/>
      <c r="K791" s="10"/>
      <c r="L791" s="10"/>
    </row>
    <row r="792" spans="1:12" s="7" customFormat="1" ht="15.75" x14ac:dyDescent="0.25">
      <c r="A792" s="11"/>
      <c r="B792" s="48"/>
      <c r="C792" s="48"/>
      <c r="D792" s="24"/>
      <c r="E792" s="10"/>
      <c r="F792" s="10"/>
      <c r="G792" s="10"/>
      <c r="H792" s="10"/>
      <c r="I792" s="10"/>
      <c r="J792" s="10"/>
      <c r="K792" s="10"/>
      <c r="L792" s="10"/>
    </row>
    <row r="793" spans="1:12" s="7" customFormat="1" ht="15.75" x14ac:dyDescent="0.25">
      <c r="A793" s="11"/>
      <c r="B793" s="48"/>
      <c r="C793" s="48"/>
      <c r="D793" s="24"/>
      <c r="E793" s="10"/>
      <c r="F793" s="10"/>
      <c r="G793" s="10"/>
      <c r="H793" s="10"/>
      <c r="I793" s="10"/>
      <c r="J793" s="10"/>
      <c r="K793" s="10"/>
      <c r="L793" s="10"/>
    </row>
    <row r="794" spans="1:12" s="7" customFormat="1" ht="15.75" x14ac:dyDescent="0.25">
      <c r="A794" s="11"/>
      <c r="B794" s="48"/>
      <c r="C794" s="48"/>
      <c r="D794" s="24"/>
      <c r="E794" s="10"/>
      <c r="F794" s="10"/>
      <c r="G794" s="10"/>
      <c r="H794" s="10"/>
      <c r="I794" s="10"/>
      <c r="J794" s="10"/>
      <c r="K794" s="10"/>
      <c r="L794" s="10"/>
    </row>
    <row r="795" spans="1:12" s="7" customFormat="1" ht="15.75" x14ac:dyDescent="0.25">
      <c r="A795" s="11"/>
      <c r="B795" s="48"/>
      <c r="C795" s="48"/>
      <c r="D795" s="24"/>
      <c r="E795" s="10"/>
      <c r="F795" s="10"/>
      <c r="G795" s="10"/>
      <c r="H795" s="10"/>
      <c r="I795" s="10"/>
      <c r="J795" s="10"/>
      <c r="K795" s="10"/>
      <c r="L795" s="10"/>
    </row>
    <row r="796" spans="1:12" s="7" customFormat="1" ht="15.75" x14ac:dyDescent="0.25">
      <c r="A796" s="11"/>
      <c r="B796" s="48"/>
      <c r="C796" s="48"/>
      <c r="D796" s="24"/>
      <c r="E796" s="10"/>
      <c r="F796" s="10"/>
      <c r="G796" s="10"/>
      <c r="H796" s="10"/>
      <c r="I796" s="10"/>
      <c r="J796" s="10"/>
      <c r="K796" s="10"/>
      <c r="L796" s="10"/>
    </row>
    <row r="797" spans="1:12" s="7" customFormat="1" ht="15.75" x14ac:dyDescent="0.25">
      <c r="A797" s="11"/>
      <c r="B797" s="48"/>
      <c r="C797" s="48"/>
      <c r="D797" s="24"/>
      <c r="E797" s="10"/>
      <c r="F797" s="10"/>
      <c r="G797" s="10"/>
      <c r="H797" s="10"/>
      <c r="I797" s="10"/>
      <c r="J797" s="10"/>
      <c r="K797" s="10"/>
      <c r="L797" s="10"/>
    </row>
    <row r="798" spans="1:12" s="7" customFormat="1" ht="15.75" x14ac:dyDescent="0.25">
      <c r="A798" s="11"/>
      <c r="B798" s="48"/>
      <c r="C798" s="48"/>
      <c r="D798" s="24"/>
      <c r="E798" s="10"/>
      <c r="F798" s="10"/>
      <c r="G798" s="10"/>
      <c r="H798" s="10"/>
      <c r="I798" s="10"/>
      <c r="J798" s="10"/>
      <c r="K798" s="10"/>
      <c r="L798" s="10"/>
    </row>
    <row r="799" spans="1:12" s="7" customFormat="1" ht="15.75" x14ac:dyDescent="0.25">
      <c r="A799" s="11"/>
      <c r="B799" s="48"/>
      <c r="C799" s="48"/>
      <c r="D799" s="24"/>
      <c r="E799" s="10"/>
      <c r="F799" s="10"/>
      <c r="G799" s="10"/>
      <c r="H799" s="10"/>
      <c r="I799" s="10"/>
      <c r="J799" s="10"/>
      <c r="K799" s="10"/>
      <c r="L799" s="10"/>
    </row>
    <row r="800" spans="1:12" s="7" customFormat="1" ht="15.75" x14ac:dyDescent="0.25">
      <c r="A800" s="11"/>
      <c r="B800" s="48"/>
      <c r="C800" s="48"/>
      <c r="D800" s="24"/>
      <c r="E800" s="10"/>
      <c r="F800" s="10"/>
      <c r="G800" s="10"/>
      <c r="H800" s="10"/>
      <c r="I800" s="10"/>
      <c r="J800" s="10"/>
      <c r="K800" s="10"/>
      <c r="L800" s="10"/>
    </row>
    <row r="801" spans="1:12" s="7" customFormat="1" ht="15.75" x14ac:dyDescent="0.25">
      <c r="A801" s="11"/>
      <c r="B801" s="48"/>
      <c r="C801" s="48"/>
      <c r="D801" s="24"/>
      <c r="E801" s="10"/>
      <c r="F801" s="10"/>
      <c r="G801" s="10"/>
      <c r="H801" s="10"/>
      <c r="I801" s="10"/>
      <c r="J801" s="10"/>
      <c r="K801" s="10"/>
      <c r="L801" s="10"/>
    </row>
    <row r="802" spans="1:12" s="7" customFormat="1" ht="15.75" x14ac:dyDescent="0.25">
      <c r="A802" s="11"/>
      <c r="B802" s="48"/>
      <c r="C802" s="48"/>
      <c r="D802" s="24"/>
      <c r="E802" s="10"/>
      <c r="F802" s="10"/>
      <c r="G802" s="10"/>
      <c r="H802" s="10"/>
      <c r="I802" s="10"/>
      <c r="J802" s="10"/>
      <c r="K802" s="10"/>
      <c r="L802" s="10"/>
    </row>
    <row r="803" spans="1:12" s="7" customFormat="1" ht="15.75" x14ac:dyDescent="0.25">
      <c r="A803" s="11"/>
      <c r="B803" s="48"/>
      <c r="C803" s="48"/>
      <c r="D803" s="24"/>
      <c r="E803" s="10"/>
      <c r="F803" s="10"/>
      <c r="G803" s="10"/>
      <c r="H803" s="10"/>
      <c r="I803" s="10"/>
      <c r="J803" s="10"/>
      <c r="K803" s="10"/>
      <c r="L803" s="10"/>
    </row>
    <row r="804" spans="1:12" s="7" customFormat="1" ht="15.75" x14ac:dyDescent="0.25">
      <c r="A804" s="11"/>
      <c r="B804" s="48"/>
      <c r="C804" s="48"/>
      <c r="D804" s="24"/>
      <c r="E804" s="10"/>
      <c r="F804" s="10"/>
      <c r="G804" s="10"/>
      <c r="H804" s="10"/>
      <c r="I804" s="10"/>
      <c r="J804" s="10"/>
      <c r="K804" s="10"/>
      <c r="L804" s="10"/>
    </row>
    <row r="805" spans="1:12" s="7" customFormat="1" ht="15.75" x14ac:dyDescent="0.25">
      <c r="A805" s="11"/>
      <c r="B805" s="48"/>
      <c r="C805" s="48"/>
      <c r="D805" s="24"/>
      <c r="E805" s="10"/>
      <c r="F805" s="10"/>
      <c r="G805" s="10"/>
      <c r="H805" s="10"/>
      <c r="I805" s="10"/>
      <c r="J805" s="10"/>
      <c r="K805" s="10"/>
      <c r="L805" s="10"/>
    </row>
    <row r="806" spans="1:12" s="7" customFormat="1" ht="15.75" x14ac:dyDescent="0.25">
      <c r="A806" s="11"/>
      <c r="B806" s="48"/>
      <c r="C806" s="48"/>
      <c r="D806" s="24"/>
      <c r="E806" s="10"/>
      <c r="F806" s="10"/>
      <c r="G806" s="10"/>
      <c r="H806" s="10"/>
      <c r="I806" s="10"/>
      <c r="J806" s="10"/>
      <c r="K806" s="10"/>
      <c r="L806" s="10"/>
    </row>
    <row r="807" spans="1:12" s="7" customFormat="1" ht="15.75" x14ac:dyDescent="0.25">
      <c r="A807" s="11"/>
      <c r="B807" s="48"/>
      <c r="C807" s="48"/>
      <c r="D807" s="24"/>
      <c r="E807" s="10"/>
      <c r="F807" s="10"/>
      <c r="G807" s="10"/>
      <c r="H807" s="10"/>
      <c r="I807" s="10"/>
      <c r="J807" s="10"/>
      <c r="K807" s="10"/>
      <c r="L807" s="10"/>
    </row>
    <row r="808" spans="1:12" s="7" customFormat="1" ht="15.75" x14ac:dyDescent="0.25">
      <c r="A808" s="11"/>
      <c r="B808" s="48"/>
      <c r="C808" s="48"/>
      <c r="D808" s="24"/>
      <c r="E808" s="10"/>
      <c r="F808" s="10"/>
      <c r="G808" s="10"/>
      <c r="H808" s="10"/>
      <c r="I808" s="10"/>
      <c r="J808" s="10"/>
      <c r="K808" s="10"/>
      <c r="L808" s="10"/>
    </row>
    <row r="809" spans="1:12" s="7" customFormat="1" ht="15.75" x14ac:dyDescent="0.25">
      <c r="A809" s="11"/>
      <c r="B809" s="48"/>
      <c r="C809" s="48"/>
      <c r="D809" s="24"/>
      <c r="E809" s="10"/>
      <c r="F809" s="10"/>
      <c r="G809" s="10"/>
      <c r="H809" s="10"/>
      <c r="I809" s="10"/>
      <c r="J809" s="10"/>
      <c r="K809" s="10"/>
      <c r="L809" s="10"/>
    </row>
    <row r="810" spans="1:12" s="7" customFormat="1" ht="15.75" x14ac:dyDescent="0.25">
      <c r="A810" s="11"/>
      <c r="B810" s="48"/>
      <c r="C810" s="48"/>
      <c r="D810" s="24"/>
      <c r="E810" s="10"/>
      <c r="F810" s="10"/>
      <c r="G810" s="10"/>
      <c r="H810" s="10"/>
      <c r="I810" s="10"/>
      <c r="J810" s="10"/>
      <c r="K810" s="10"/>
      <c r="L810" s="10"/>
    </row>
    <row r="811" spans="1:12" s="7" customFormat="1" ht="15.75" x14ac:dyDescent="0.25">
      <c r="A811" s="11"/>
      <c r="B811" s="48"/>
      <c r="C811" s="48"/>
      <c r="D811" s="24"/>
      <c r="E811" s="10"/>
      <c r="F811" s="10"/>
      <c r="G811" s="10"/>
      <c r="H811" s="10"/>
      <c r="I811" s="10"/>
      <c r="J811" s="10"/>
      <c r="K811" s="10"/>
      <c r="L811" s="10"/>
    </row>
    <row r="812" spans="1:12" s="7" customFormat="1" ht="15.75" x14ac:dyDescent="0.25">
      <c r="A812" s="11"/>
      <c r="B812" s="48"/>
      <c r="C812" s="48"/>
      <c r="D812" s="24"/>
      <c r="E812" s="10"/>
      <c r="F812" s="10"/>
      <c r="G812" s="10"/>
      <c r="H812" s="10"/>
      <c r="I812" s="10"/>
      <c r="J812" s="10"/>
      <c r="K812" s="10"/>
      <c r="L812" s="10"/>
    </row>
    <row r="813" spans="1:12" s="7" customFormat="1" ht="15.75" x14ac:dyDescent="0.25">
      <c r="A813" s="11"/>
      <c r="B813" s="48"/>
      <c r="C813" s="48"/>
      <c r="D813" s="24"/>
      <c r="E813" s="10"/>
      <c r="F813" s="10"/>
      <c r="G813" s="10"/>
      <c r="H813" s="10"/>
      <c r="I813" s="10"/>
      <c r="J813" s="10"/>
      <c r="K813" s="10"/>
      <c r="L813" s="10"/>
    </row>
    <row r="814" spans="1:12" s="7" customFormat="1" ht="15.75" x14ac:dyDescent="0.25">
      <c r="A814" s="11"/>
      <c r="B814" s="48"/>
      <c r="C814" s="48"/>
      <c r="D814" s="24"/>
      <c r="E814" s="10"/>
      <c r="F814" s="10"/>
      <c r="G814" s="10"/>
      <c r="H814" s="10"/>
      <c r="I814" s="10"/>
      <c r="J814" s="10"/>
      <c r="K814" s="10"/>
      <c r="L814" s="10"/>
    </row>
    <row r="815" spans="1:12" s="7" customFormat="1" ht="15.75" x14ac:dyDescent="0.25">
      <c r="A815" s="11"/>
      <c r="B815" s="48"/>
      <c r="C815" s="48"/>
      <c r="D815" s="24"/>
      <c r="E815" s="10"/>
      <c r="F815" s="10"/>
      <c r="G815" s="10"/>
      <c r="H815" s="10"/>
      <c r="I815" s="10"/>
      <c r="J815" s="10"/>
      <c r="K815" s="10"/>
      <c r="L815" s="10"/>
    </row>
    <row r="816" spans="1:12" s="7" customFormat="1" ht="15.75" x14ac:dyDescent="0.25">
      <c r="A816" s="11"/>
      <c r="B816" s="48"/>
      <c r="C816" s="48"/>
      <c r="D816" s="24"/>
      <c r="E816" s="10"/>
      <c r="F816" s="10"/>
      <c r="G816" s="10"/>
      <c r="H816" s="10"/>
      <c r="I816" s="10"/>
      <c r="J816" s="10"/>
      <c r="K816" s="10"/>
      <c r="L816" s="10"/>
    </row>
    <row r="817" spans="1:12" s="7" customFormat="1" ht="15.75" x14ac:dyDescent="0.25">
      <c r="A817" s="11"/>
      <c r="B817" s="48"/>
      <c r="C817" s="48"/>
      <c r="D817" s="24"/>
      <c r="E817" s="10"/>
      <c r="F817" s="10"/>
      <c r="G817" s="10"/>
      <c r="H817" s="10"/>
      <c r="I817" s="10"/>
      <c r="J817" s="10"/>
      <c r="K817" s="10"/>
      <c r="L817" s="10"/>
    </row>
    <row r="818" spans="1:12" s="7" customFormat="1" ht="15.75" x14ac:dyDescent="0.25">
      <c r="A818" s="11"/>
      <c r="B818" s="48"/>
      <c r="C818" s="48"/>
      <c r="D818" s="24"/>
      <c r="E818" s="10"/>
      <c r="F818" s="10"/>
      <c r="G818" s="10"/>
      <c r="H818" s="10"/>
      <c r="I818" s="10"/>
      <c r="J818" s="10"/>
      <c r="K818" s="10"/>
      <c r="L818" s="10"/>
    </row>
    <row r="819" spans="1:12" s="7" customFormat="1" ht="15.75" x14ac:dyDescent="0.25">
      <c r="A819" s="11"/>
      <c r="B819" s="48"/>
      <c r="C819" s="48"/>
      <c r="D819" s="24"/>
      <c r="E819" s="10"/>
      <c r="F819" s="10"/>
      <c r="G819" s="10"/>
      <c r="H819" s="10"/>
      <c r="I819" s="10"/>
      <c r="J819" s="10"/>
      <c r="K819" s="10"/>
      <c r="L819" s="10"/>
    </row>
    <row r="820" spans="1:12" s="7" customFormat="1" ht="15.75" x14ac:dyDescent="0.25">
      <c r="A820" s="11"/>
      <c r="B820" s="48"/>
      <c r="C820" s="48"/>
      <c r="D820" s="24"/>
      <c r="E820" s="10"/>
      <c r="F820" s="10"/>
      <c r="G820" s="10"/>
      <c r="H820" s="10"/>
      <c r="I820" s="10"/>
      <c r="J820" s="10"/>
      <c r="K820" s="10"/>
      <c r="L820" s="10"/>
    </row>
    <row r="821" spans="1:12" s="7" customFormat="1" ht="15.75" x14ac:dyDescent="0.25">
      <c r="A821" s="11"/>
      <c r="B821" s="48"/>
      <c r="C821" s="48"/>
      <c r="D821" s="24"/>
      <c r="E821" s="10"/>
      <c r="F821" s="10"/>
      <c r="G821" s="10"/>
      <c r="H821" s="10"/>
      <c r="I821" s="10"/>
      <c r="J821" s="10"/>
      <c r="K821" s="10"/>
      <c r="L821" s="10"/>
    </row>
    <row r="822" spans="1:12" s="7" customFormat="1" ht="15.75" x14ac:dyDescent="0.25">
      <c r="A822" s="11"/>
      <c r="B822" s="48"/>
      <c r="C822" s="48"/>
      <c r="D822" s="24"/>
      <c r="E822" s="10"/>
      <c r="F822" s="10"/>
      <c r="G822" s="10"/>
      <c r="H822" s="10"/>
      <c r="I822" s="10"/>
      <c r="J822" s="10"/>
      <c r="K822" s="10"/>
      <c r="L822" s="10"/>
    </row>
    <row r="823" spans="1:12" s="7" customFormat="1" ht="15.75" x14ac:dyDescent="0.25">
      <c r="A823" s="11"/>
      <c r="B823" s="48"/>
      <c r="C823" s="48"/>
      <c r="D823" s="24"/>
      <c r="E823" s="10"/>
      <c r="F823" s="10"/>
      <c r="G823" s="10"/>
      <c r="H823" s="10"/>
      <c r="I823" s="10"/>
      <c r="J823" s="10"/>
      <c r="K823" s="10"/>
      <c r="L823" s="10"/>
    </row>
    <row r="824" spans="1:12" s="7" customFormat="1" ht="15.75" x14ac:dyDescent="0.25">
      <c r="A824" s="11"/>
      <c r="B824" s="48"/>
      <c r="C824" s="48"/>
      <c r="D824" s="24"/>
      <c r="E824" s="10"/>
      <c r="F824" s="10"/>
      <c r="G824" s="10"/>
      <c r="H824" s="10"/>
      <c r="I824" s="10"/>
      <c r="J824" s="10"/>
      <c r="K824" s="10"/>
      <c r="L824" s="10"/>
    </row>
    <row r="825" spans="1:12" s="7" customFormat="1" ht="15.75" x14ac:dyDescent="0.25">
      <c r="A825" s="11"/>
      <c r="B825" s="48"/>
      <c r="C825" s="48"/>
      <c r="D825" s="24"/>
      <c r="E825" s="10"/>
      <c r="F825" s="10"/>
      <c r="G825" s="10"/>
      <c r="H825" s="10"/>
      <c r="I825" s="10"/>
      <c r="J825" s="10"/>
      <c r="K825" s="10"/>
      <c r="L825" s="10"/>
    </row>
    <row r="826" spans="1:12" s="7" customFormat="1" ht="15.75" x14ac:dyDescent="0.25">
      <c r="A826" s="11"/>
      <c r="B826" s="48"/>
      <c r="C826" s="48"/>
      <c r="D826" s="24"/>
      <c r="E826" s="10"/>
      <c r="F826" s="10"/>
      <c r="G826" s="10"/>
      <c r="H826" s="10"/>
      <c r="I826" s="10"/>
      <c r="J826" s="10"/>
      <c r="K826" s="10"/>
      <c r="L826" s="10"/>
    </row>
    <row r="827" spans="1:12" s="7" customFormat="1" ht="15.75" x14ac:dyDescent="0.25">
      <c r="A827" s="11"/>
      <c r="B827" s="48"/>
      <c r="C827" s="48"/>
      <c r="D827" s="24"/>
      <c r="E827" s="10"/>
      <c r="F827" s="10"/>
      <c r="G827" s="10"/>
      <c r="H827" s="10"/>
      <c r="I827" s="10"/>
      <c r="J827" s="10"/>
      <c r="K827" s="10"/>
      <c r="L827" s="10"/>
    </row>
    <row r="828" spans="1:12" s="7" customFormat="1" ht="15.75" x14ac:dyDescent="0.25">
      <c r="A828" s="11"/>
      <c r="B828" s="48"/>
      <c r="C828" s="48"/>
      <c r="D828" s="24"/>
      <c r="E828" s="10"/>
      <c r="F828" s="10"/>
      <c r="G828" s="10"/>
      <c r="H828" s="10"/>
      <c r="I828" s="10"/>
      <c r="J828" s="10"/>
      <c r="K828" s="10"/>
      <c r="L828" s="10"/>
    </row>
    <row r="829" spans="1:12" s="7" customFormat="1" ht="15.75" x14ac:dyDescent="0.25">
      <c r="A829" s="11"/>
      <c r="B829" s="48"/>
      <c r="C829" s="48"/>
      <c r="D829" s="24"/>
      <c r="E829" s="10"/>
      <c r="F829" s="10"/>
      <c r="G829" s="10"/>
      <c r="H829" s="10"/>
      <c r="I829" s="10"/>
      <c r="J829" s="10"/>
      <c r="K829" s="10"/>
      <c r="L829" s="10"/>
    </row>
    <row r="830" spans="1:12" s="7" customFormat="1" ht="15.75" x14ac:dyDescent="0.25">
      <c r="A830" s="11"/>
      <c r="B830" s="48"/>
      <c r="C830" s="48"/>
      <c r="D830" s="24"/>
      <c r="E830" s="10"/>
      <c r="F830" s="10"/>
      <c r="G830" s="10"/>
      <c r="H830" s="10"/>
      <c r="I830" s="10"/>
      <c r="J830" s="10"/>
      <c r="K830" s="10"/>
      <c r="L830" s="10"/>
    </row>
    <row r="831" spans="1:12" s="7" customFormat="1" ht="15.75" x14ac:dyDescent="0.25">
      <c r="A831" s="11"/>
      <c r="B831" s="48"/>
      <c r="C831" s="48"/>
      <c r="D831" s="24"/>
      <c r="E831" s="10"/>
      <c r="F831" s="10"/>
      <c r="G831" s="10"/>
      <c r="H831" s="10"/>
      <c r="I831" s="10"/>
      <c r="J831" s="10"/>
      <c r="K831" s="10"/>
      <c r="L831" s="10"/>
    </row>
    <row r="832" spans="1:12" s="7" customFormat="1" ht="15.75" x14ac:dyDescent="0.25">
      <c r="A832" s="11"/>
      <c r="B832" s="48"/>
      <c r="C832" s="48"/>
      <c r="D832" s="24"/>
      <c r="E832" s="10"/>
      <c r="F832" s="10"/>
      <c r="G832" s="10"/>
      <c r="H832" s="10"/>
      <c r="I832" s="10"/>
      <c r="J832" s="10"/>
      <c r="K832" s="10"/>
      <c r="L832" s="10"/>
    </row>
    <row r="833" spans="1:12" s="7" customFormat="1" ht="15.75" x14ac:dyDescent="0.25">
      <c r="A833" s="11"/>
      <c r="B833" s="48"/>
      <c r="C833" s="48"/>
      <c r="D833" s="24"/>
      <c r="E833" s="10"/>
      <c r="F833" s="10"/>
      <c r="G833" s="10"/>
      <c r="H833" s="10"/>
      <c r="I833" s="10"/>
      <c r="J833" s="10"/>
      <c r="K833" s="10"/>
      <c r="L833" s="10"/>
    </row>
    <row r="834" spans="1:12" s="7" customFormat="1" ht="15.75" x14ac:dyDescent="0.25">
      <c r="A834" s="11"/>
      <c r="B834" s="48"/>
      <c r="C834" s="48"/>
      <c r="D834" s="24"/>
      <c r="E834" s="10"/>
      <c r="F834" s="10"/>
      <c r="G834" s="10"/>
      <c r="H834" s="10"/>
      <c r="I834" s="10"/>
      <c r="J834" s="10"/>
      <c r="K834" s="10"/>
      <c r="L834" s="10"/>
    </row>
    <row r="835" spans="1:12" s="7" customFormat="1" ht="15.75" x14ac:dyDescent="0.25">
      <c r="A835" s="11"/>
      <c r="B835" s="48"/>
      <c r="C835" s="48"/>
      <c r="D835" s="24"/>
      <c r="E835" s="10"/>
      <c r="F835" s="10"/>
      <c r="G835" s="10"/>
      <c r="H835" s="10"/>
      <c r="I835" s="10"/>
      <c r="J835" s="10"/>
      <c r="K835" s="10"/>
      <c r="L835" s="10"/>
    </row>
    <row r="836" spans="1:12" s="7" customFormat="1" ht="15.75" x14ac:dyDescent="0.25">
      <c r="A836" s="11"/>
      <c r="B836" s="48"/>
      <c r="C836" s="48"/>
      <c r="D836" s="24"/>
      <c r="E836" s="10"/>
      <c r="F836" s="10"/>
      <c r="G836" s="10"/>
      <c r="H836" s="10"/>
      <c r="I836" s="10"/>
      <c r="J836" s="10"/>
      <c r="K836" s="10"/>
      <c r="L836" s="10"/>
    </row>
    <row r="837" spans="1:12" s="7" customFormat="1" ht="15.75" x14ac:dyDescent="0.25">
      <c r="A837" s="11"/>
      <c r="B837" s="48"/>
      <c r="C837" s="48"/>
      <c r="D837" s="24"/>
      <c r="E837" s="10"/>
      <c r="F837" s="10"/>
      <c r="G837" s="10"/>
      <c r="H837" s="10"/>
      <c r="I837" s="10"/>
      <c r="J837" s="10"/>
      <c r="K837" s="10"/>
      <c r="L837" s="10"/>
    </row>
    <row r="838" spans="1:12" s="7" customFormat="1" ht="15.75" x14ac:dyDescent="0.25">
      <c r="A838" s="11"/>
      <c r="B838" s="48"/>
      <c r="C838" s="48"/>
      <c r="D838" s="24"/>
      <c r="E838" s="10"/>
      <c r="F838" s="10"/>
      <c r="G838" s="10"/>
      <c r="H838" s="10"/>
      <c r="I838" s="10"/>
      <c r="J838" s="10"/>
      <c r="K838" s="10"/>
      <c r="L838" s="10"/>
    </row>
    <row r="839" spans="1:12" s="7" customFormat="1" ht="15.75" x14ac:dyDescent="0.25">
      <c r="A839" s="11"/>
      <c r="B839" s="48"/>
      <c r="C839" s="48"/>
      <c r="D839" s="24"/>
      <c r="E839" s="10"/>
      <c r="F839" s="10"/>
      <c r="G839" s="10"/>
      <c r="H839" s="10"/>
      <c r="I839" s="10"/>
      <c r="J839" s="10"/>
      <c r="K839" s="10"/>
      <c r="L839" s="10"/>
    </row>
    <row r="840" spans="1:12" s="7" customFormat="1" ht="15.75" x14ac:dyDescent="0.25">
      <c r="A840" s="11"/>
      <c r="B840" s="48"/>
      <c r="C840" s="48"/>
      <c r="D840" s="24"/>
      <c r="E840" s="10"/>
      <c r="F840" s="10"/>
      <c r="G840" s="10"/>
      <c r="H840" s="10"/>
      <c r="I840" s="10"/>
      <c r="J840" s="10"/>
      <c r="K840" s="10"/>
      <c r="L840" s="10"/>
    </row>
    <row r="841" spans="1:12" s="7" customFormat="1" ht="15.75" x14ac:dyDescent="0.25">
      <c r="A841" s="11"/>
      <c r="B841" s="48"/>
      <c r="C841" s="48"/>
      <c r="D841" s="24"/>
      <c r="E841" s="10"/>
      <c r="F841" s="10"/>
      <c r="G841" s="10"/>
      <c r="H841" s="10"/>
      <c r="I841" s="10"/>
      <c r="J841" s="10"/>
      <c r="K841" s="10"/>
      <c r="L841" s="10"/>
    </row>
    <row r="842" spans="1:12" s="7" customFormat="1" ht="15.75" x14ac:dyDescent="0.25">
      <c r="A842" s="11"/>
      <c r="B842" s="48"/>
      <c r="C842" s="48"/>
      <c r="D842" s="24"/>
      <c r="E842" s="10"/>
      <c r="F842" s="10"/>
      <c r="G842" s="10"/>
      <c r="H842" s="10"/>
      <c r="I842" s="10"/>
      <c r="J842" s="10"/>
      <c r="K842" s="10"/>
      <c r="L842" s="10"/>
    </row>
    <row r="843" spans="1:12" s="7" customFormat="1" ht="15.75" x14ac:dyDescent="0.25">
      <c r="A843" s="11"/>
      <c r="B843" s="48"/>
      <c r="C843" s="48"/>
      <c r="D843" s="24"/>
      <c r="E843" s="10"/>
      <c r="F843" s="10"/>
      <c r="G843" s="10"/>
      <c r="H843" s="10"/>
      <c r="I843" s="10"/>
      <c r="J843" s="10"/>
      <c r="K843" s="10"/>
      <c r="L843" s="10"/>
    </row>
    <row r="844" spans="1:12" s="7" customFormat="1" ht="15.75" x14ac:dyDescent="0.25">
      <c r="A844" s="11"/>
      <c r="B844" s="48"/>
      <c r="C844" s="48"/>
      <c r="D844" s="24"/>
      <c r="E844" s="10"/>
      <c r="F844" s="10"/>
      <c r="G844" s="10"/>
      <c r="H844" s="10"/>
      <c r="I844" s="10"/>
      <c r="J844" s="10"/>
      <c r="K844" s="10"/>
      <c r="L844" s="10"/>
    </row>
    <row r="845" spans="1:12" s="7" customFormat="1" ht="15.75" x14ac:dyDescent="0.25">
      <c r="A845" s="11"/>
      <c r="B845" s="48"/>
      <c r="C845" s="48"/>
      <c r="D845" s="24"/>
      <c r="E845" s="10"/>
      <c r="F845" s="10"/>
      <c r="G845" s="10"/>
      <c r="H845" s="10"/>
      <c r="I845" s="10"/>
      <c r="J845" s="10"/>
      <c r="K845" s="10"/>
      <c r="L845" s="10"/>
    </row>
    <row r="846" spans="1:12" s="7" customFormat="1" ht="15.75" x14ac:dyDescent="0.25">
      <c r="A846" s="11"/>
      <c r="B846" s="48"/>
      <c r="C846" s="48"/>
      <c r="D846" s="24"/>
      <c r="E846" s="10"/>
      <c r="F846" s="10"/>
      <c r="G846" s="10"/>
      <c r="H846" s="10"/>
      <c r="I846" s="10"/>
      <c r="J846" s="10"/>
      <c r="K846" s="10"/>
      <c r="L846" s="10"/>
    </row>
    <row r="847" spans="1:12" s="7" customFormat="1" ht="15.75" x14ac:dyDescent="0.25">
      <c r="A847" s="11"/>
      <c r="B847" s="48"/>
      <c r="C847" s="48"/>
      <c r="D847" s="24"/>
      <c r="E847" s="10"/>
      <c r="F847" s="10"/>
      <c r="G847" s="10"/>
      <c r="H847" s="10"/>
      <c r="I847" s="10"/>
      <c r="J847" s="10"/>
      <c r="K847" s="10"/>
      <c r="L847" s="10"/>
    </row>
    <row r="848" spans="1:12" s="7" customFormat="1" ht="15.75" x14ac:dyDescent="0.25">
      <c r="A848" s="11"/>
      <c r="B848" s="48"/>
      <c r="C848" s="48"/>
      <c r="D848" s="24"/>
      <c r="E848" s="10"/>
      <c r="F848" s="10"/>
      <c r="G848" s="10"/>
      <c r="H848" s="10"/>
      <c r="I848" s="10"/>
      <c r="J848" s="10"/>
      <c r="K848" s="10"/>
      <c r="L848" s="10"/>
    </row>
    <row r="849" spans="1:12" s="7" customFormat="1" ht="15.75" x14ac:dyDescent="0.25">
      <c r="A849" s="11"/>
      <c r="B849" s="48"/>
      <c r="C849" s="48"/>
      <c r="D849" s="24"/>
      <c r="E849" s="10"/>
      <c r="F849" s="10"/>
      <c r="G849" s="10"/>
      <c r="H849" s="10"/>
      <c r="I849" s="10"/>
      <c r="J849" s="10"/>
      <c r="K849" s="10"/>
      <c r="L849" s="10"/>
    </row>
    <row r="850" spans="1:12" s="7" customFormat="1" ht="15.75" x14ac:dyDescent="0.25">
      <c r="A850" s="11"/>
      <c r="B850" s="48"/>
      <c r="C850" s="48"/>
      <c r="D850" s="24"/>
      <c r="E850" s="10"/>
      <c r="F850" s="10"/>
      <c r="G850" s="10"/>
      <c r="H850" s="10"/>
      <c r="I850" s="10"/>
      <c r="J850" s="10"/>
      <c r="K850" s="10"/>
      <c r="L850" s="10"/>
    </row>
    <row r="851" spans="1:12" s="7" customFormat="1" ht="15.75" x14ac:dyDescent="0.25">
      <c r="A851" s="11"/>
      <c r="B851" s="48"/>
      <c r="C851" s="48"/>
      <c r="D851" s="24"/>
      <c r="E851" s="10"/>
      <c r="F851" s="10"/>
      <c r="G851" s="10"/>
      <c r="H851" s="10"/>
      <c r="I851" s="10"/>
      <c r="J851" s="10"/>
      <c r="K851" s="10"/>
      <c r="L851" s="10"/>
    </row>
    <row r="852" spans="1:12" s="7" customFormat="1" ht="15.75" x14ac:dyDescent="0.25">
      <c r="A852" s="11"/>
      <c r="B852" s="48"/>
      <c r="C852" s="48"/>
      <c r="D852" s="24"/>
      <c r="E852" s="10"/>
      <c r="F852" s="10"/>
      <c r="G852" s="10"/>
      <c r="H852" s="10"/>
      <c r="I852" s="10"/>
      <c r="J852" s="10"/>
      <c r="K852" s="10"/>
      <c r="L852" s="10"/>
    </row>
    <row r="853" spans="1:12" s="7" customFormat="1" ht="15.75" x14ac:dyDescent="0.25">
      <c r="A853" s="11"/>
      <c r="B853" s="48"/>
      <c r="C853" s="48"/>
      <c r="D853" s="24"/>
      <c r="E853" s="10"/>
      <c r="F853" s="10"/>
      <c r="G853" s="10"/>
      <c r="H853" s="10"/>
      <c r="I853" s="10"/>
      <c r="J853" s="10"/>
      <c r="K853" s="10"/>
      <c r="L853" s="10"/>
    </row>
    <row r="854" spans="1:12" s="7" customFormat="1" ht="15.75" x14ac:dyDescent="0.25">
      <c r="A854" s="11"/>
      <c r="B854" s="48"/>
      <c r="C854" s="48"/>
      <c r="D854" s="24"/>
      <c r="E854" s="10"/>
      <c r="F854" s="10"/>
      <c r="G854" s="10"/>
      <c r="H854" s="10"/>
      <c r="I854" s="10"/>
      <c r="J854" s="10"/>
      <c r="K854" s="10"/>
      <c r="L854" s="10"/>
    </row>
    <row r="855" spans="1:12" s="7" customFormat="1" ht="15.75" x14ac:dyDescent="0.25">
      <c r="A855" s="11"/>
      <c r="B855" s="48"/>
      <c r="C855" s="48"/>
      <c r="D855" s="24"/>
      <c r="E855" s="10"/>
      <c r="F855" s="10"/>
      <c r="G855" s="10"/>
      <c r="H855" s="10"/>
      <c r="I855" s="10"/>
      <c r="J855" s="10"/>
      <c r="K855" s="10"/>
      <c r="L855" s="10"/>
    </row>
    <row r="856" spans="1:12" s="7" customFormat="1" ht="15.75" x14ac:dyDescent="0.25">
      <c r="A856" s="11"/>
      <c r="B856" s="48"/>
      <c r="C856" s="48"/>
      <c r="D856" s="24"/>
      <c r="E856" s="10"/>
      <c r="F856" s="10"/>
      <c r="G856" s="10"/>
      <c r="H856" s="10"/>
      <c r="I856" s="10"/>
      <c r="J856" s="10"/>
      <c r="K856" s="10"/>
      <c r="L856" s="10"/>
    </row>
    <row r="857" spans="1:12" s="7" customFormat="1" ht="15.75" x14ac:dyDescent="0.25">
      <c r="A857" s="11"/>
      <c r="B857" s="48"/>
      <c r="C857" s="48"/>
      <c r="D857" s="24"/>
      <c r="E857" s="10"/>
      <c r="F857" s="10"/>
      <c r="G857" s="10"/>
      <c r="H857" s="10"/>
      <c r="I857" s="10"/>
      <c r="J857" s="10"/>
      <c r="K857" s="10"/>
      <c r="L857" s="10"/>
    </row>
    <row r="858" spans="1:12" s="7" customFormat="1" ht="15.75" x14ac:dyDescent="0.25">
      <c r="A858" s="11"/>
      <c r="B858" s="48"/>
      <c r="C858" s="48"/>
      <c r="D858" s="24"/>
      <c r="E858" s="10"/>
      <c r="F858" s="10"/>
      <c r="G858" s="10"/>
      <c r="H858" s="10"/>
      <c r="I858" s="10"/>
      <c r="J858" s="10"/>
      <c r="K858" s="10"/>
      <c r="L858" s="10"/>
    </row>
    <row r="859" spans="1:12" s="7" customFormat="1" ht="15.75" x14ac:dyDescent="0.25">
      <c r="A859" s="11"/>
      <c r="B859" s="48"/>
      <c r="C859" s="48"/>
      <c r="D859" s="24"/>
      <c r="E859" s="10"/>
      <c r="F859" s="10"/>
      <c r="G859" s="10"/>
      <c r="H859" s="10"/>
      <c r="I859" s="10"/>
      <c r="J859" s="10"/>
      <c r="K859" s="10"/>
      <c r="L859" s="10"/>
    </row>
    <row r="860" spans="1:12" s="7" customFormat="1" ht="15.75" x14ac:dyDescent="0.25">
      <c r="A860" s="11"/>
      <c r="B860" s="48"/>
      <c r="C860" s="48"/>
      <c r="D860" s="24"/>
      <c r="E860" s="10"/>
      <c r="F860" s="10"/>
      <c r="G860" s="10"/>
      <c r="H860" s="10"/>
      <c r="I860" s="10"/>
      <c r="J860" s="10"/>
      <c r="K860" s="10"/>
      <c r="L860" s="10"/>
    </row>
    <row r="861" spans="1:12" s="7" customFormat="1" ht="15.75" x14ac:dyDescent="0.25">
      <c r="A861" s="11"/>
      <c r="B861" s="48"/>
      <c r="C861" s="48"/>
      <c r="D861" s="24"/>
      <c r="E861" s="10"/>
      <c r="F861" s="10"/>
      <c r="G861" s="10"/>
      <c r="H861" s="10"/>
      <c r="I861" s="10"/>
      <c r="J861" s="10"/>
      <c r="K861" s="10"/>
      <c r="L861" s="10"/>
    </row>
    <row r="862" spans="1:12" s="7" customFormat="1" ht="15.75" x14ac:dyDescent="0.25">
      <c r="A862" s="11"/>
      <c r="B862" s="48"/>
      <c r="C862" s="48"/>
      <c r="D862" s="24"/>
      <c r="E862" s="10"/>
      <c r="F862" s="10"/>
      <c r="G862" s="10"/>
      <c r="H862" s="10"/>
      <c r="I862" s="10"/>
      <c r="J862" s="10"/>
      <c r="K862" s="10"/>
      <c r="L862" s="10"/>
    </row>
    <row r="863" spans="1:12" s="7" customFormat="1" ht="15.75" x14ac:dyDescent="0.25">
      <c r="A863" s="11"/>
      <c r="B863" s="48"/>
      <c r="C863" s="48"/>
      <c r="D863" s="24"/>
      <c r="E863" s="10"/>
      <c r="F863" s="10"/>
      <c r="G863" s="10"/>
      <c r="H863" s="10"/>
      <c r="I863" s="10"/>
      <c r="J863" s="10"/>
      <c r="K863" s="10"/>
      <c r="L863" s="10"/>
    </row>
    <row r="864" spans="1:12" s="7" customFormat="1" ht="15.75" x14ac:dyDescent="0.25">
      <c r="A864" s="11"/>
      <c r="B864" s="48"/>
      <c r="C864" s="48"/>
      <c r="D864" s="24"/>
      <c r="E864" s="10"/>
      <c r="F864" s="10"/>
      <c r="G864" s="10"/>
      <c r="H864" s="10"/>
      <c r="I864" s="10"/>
      <c r="J864" s="10"/>
      <c r="K864" s="10"/>
      <c r="L864" s="10"/>
    </row>
    <row r="865" spans="1:12" s="7" customFormat="1" ht="15.75" x14ac:dyDescent="0.25">
      <c r="A865" s="11"/>
      <c r="B865" s="48"/>
      <c r="C865" s="48"/>
      <c r="D865" s="24"/>
      <c r="E865" s="10"/>
      <c r="F865" s="10"/>
      <c r="G865" s="10"/>
      <c r="H865" s="10"/>
      <c r="I865" s="10"/>
      <c r="J865" s="10"/>
      <c r="K865" s="10"/>
      <c r="L865" s="10"/>
    </row>
    <row r="866" spans="1:12" s="7" customFormat="1" ht="15.75" x14ac:dyDescent="0.25">
      <c r="A866" s="11"/>
      <c r="B866" s="48"/>
      <c r="C866" s="48"/>
      <c r="D866" s="24"/>
      <c r="E866" s="10"/>
      <c r="F866" s="10"/>
      <c r="G866" s="10"/>
      <c r="H866" s="10"/>
      <c r="I866" s="10"/>
      <c r="J866" s="10"/>
      <c r="K866" s="10"/>
      <c r="L866" s="10"/>
    </row>
    <row r="867" spans="1:12" s="7" customFormat="1" ht="15.75" x14ac:dyDescent="0.25">
      <c r="A867" s="11"/>
      <c r="B867" s="48"/>
      <c r="C867" s="48"/>
      <c r="D867" s="24"/>
      <c r="E867" s="10"/>
      <c r="F867" s="10"/>
      <c r="G867" s="10"/>
      <c r="H867" s="10"/>
      <c r="I867" s="10"/>
      <c r="J867" s="10"/>
      <c r="K867" s="10"/>
      <c r="L867" s="10"/>
    </row>
    <row r="868" spans="1:12" s="7" customFormat="1" ht="15.75" x14ac:dyDescent="0.25">
      <c r="A868" s="11"/>
      <c r="B868" s="48"/>
      <c r="C868" s="48"/>
      <c r="D868" s="24"/>
      <c r="E868" s="10"/>
      <c r="F868" s="10"/>
      <c r="G868" s="10"/>
      <c r="H868" s="10"/>
      <c r="I868" s="10"/>
      <c r="J868" s="10"/>
      <c r="K868" s="10"/>
      <c r="L868" s="10"/>
    </row>
    <row r="869" spans="1:12" s="7" customFormat="1" ht="15.75" x14ac:dyDescent="0.25">
      <c r="A869" s="11"/>
      <c r="B869" s="48"/>
      <c r="C869" s="48"/>
      <c r="D869" s="24"/>
      <c r="E869" s="10"/>
      <c r="F869" s="10"/>
      <c r="G869" s="10"/>
      <c r="H869" s="10"/>
      <c r="I869" s="10"/>
      <c r="J869" s="10"/>
      <c r="K869" s="10"/>
      <c r="L869" s="10"/>
    </row>
    <row r="870" spans="1:12" s="7" customFormat="1" ht="15.75" x14ac:dyDescent="0.25">
      <c r="A870" s="11"/>
      <c r="B870" s="48"/>
      <c r="C870" s="48"/>
      <c r="D870" s="24"/>
      <c r="E870" s="10"/>
      <c r="F870" s="10"/>
      <c r="G870" s="10"/>
      <c r="H870" s="10"/>
      <c r="I870" s="10"/>
      <c r="J870" s="10"/>
      <c r="K870" s="10"/>
      <c r="L870" s="10"/>
    </row>
    <row r="871" spans="1:12" s="7" customFormat="1" ht="15.75" x14ac:dyDescent="0.25">
      <c r="A871" s="11"/>
      <c r="B871" s="48"/>
      <c r="C871" s="48"/>
      <c r="D871" s="24"/>
      <c r="E871" s="10"/>
      <c r="F871" s="10"/>
      <c r="G871" s="10"/>
      <c r="H871" s="10"/>
      <c r="I871" s="10"/>
      <c r="J871" s="10"/>
      <c r="K871" s="10"/>
      <c r="L871" s="10"/>
    </row>
    <row r="872" spans="1:12" s="7" customFormat="1" ht="15.75" x14ac:dyDescent="0.25">
      <c r="A872" s="11"/>
      <c r="B872" s="48"/>
      <c r="C872" s="48"/>
      <c r="D872" s="24"/>
      <c r="E872" s="10"/>
      <c r="F872" s="10"/>
      <c r="G872" s="10"/>
      <c r="H872" s="10"/>
      <c r="I872" s="10"/>
      <c r="J872" s="10"/>
      <c r="K872" s="10"/>
      <c r="L872" s="10"/>
    </row>
    <row r="873" spans="1:12" s="7" customFormat="1" ht="15.75" x14ac:dyDescent="0.25">
      <c r="A873" s="11"/>
      <c r="B873" s="48"/>
      <c r="C873" s="48"/>
      <c r="D873" s="24"/>
      <c r="E873" s="10"/>
      <c r="F873" s="10"/>
      <c r="G873" s="10"/>
      <c r="H873" s="10"/>
      <c r="I873" s="10"/>
      <c r="J873" s="10"/>
      <c r="K873" s="10"/>
      <c r="L873" s="10"/>
    </row>
    <row r="874" spans="1:12" s="7" customFormat="1" ht="15.75" x14ac:dyDescent="0.25">
      <c r="A874" s="11"/>
      <c r="B874" s="48"/>
      <c r="C874" s="48"/>
      <c r="D874" s="24"/>
      <c r="E874" s="10"/>
      <c r="F874" s="10"/>
      <c r="G874" s="10"/>
      <c r="H874" s="10"/>
      <c r="I874" s="10"/>
      <c r="J874" s="10"/>
      <c r="K874" s="10"/>
      <c r="L874" s="10"/>
    </row>
    <row r="875" spans="1:12" s="7" customFormat="1" ht="15.75" x14ac:dyDescent="0.25">
      <c r="A875" s="11"/>
      <c r="B875" s="48"/>
      <c r="C875" s="48"/>
      <c r="D875" s="24"/>
      <c r="E875" s="10"/>
      <c r="F875" s="10"/>
      <c r="G875" s="10"/>
      <c r="H875" s="10"/>
      <c r="I875" s="10"/>
      <c r="J875" s="10"/>
      <c r="K875" s="10"/>
      <c r="L875" s="10"/>
    </row>
    <row r="876" spans="1:12" s="7" customFormat="1" ht="15.75" x14ac:dyDescent="0.25">
      <c r="A876" s="11"/>
      <c r="B876" s="48"/>
      <c r="C876" s="48"/>
      <c r="D876" s="24"/>
      <c r="E876" s="10"/>
      <c r="F876" s="10"/>
      <c r="G876" s="10"/>
      <c r="H876" s="10"/>
      <c r="I876" s="10"/>
      <c r="J876" s="10"/>
      <c r="K876" s="10"/>
      <c r="L876" s="10"/>
    </row>
    <row r="877" spans="1:12" s="7" customFormat="1" ht="15.75" x14ac:dyDescent="0.25">
      <c r="A877" s="11"/>
      <c r="B877" s="48"/>
      <c r="C877" s="48"/>
      <c r="D877" s="24"/>
      <c r="E877" s="10"/>
      <c r="F877" s="10"/>
      <c r="G877" s="10"/>
      <c r="H877" s="10"/>
      <c r="I877" s="10"/>
      <c r="J877" s="10"/>
      <c r="K877" s="10"/>
      <c r="L877" s="10"/>
    </row>
    <row r="878" spans="1:12" s="7" customFormat="1" ht="15.75" x14ac:dyDescent="0.25">
      <c r="A878" s="11"/>
      <c r="B878" s="48"/>
      <c r="C878" s="48"/>
      <c r="D878" s="24"/>
      <c r="E878" s="10"/>
      <c r="F878" s="10"/>
      <c r="G878" s="10"/>
      <c r="H878" s="10"/>
      <c r="I878" s="10"/>
      <c r="J878" s="10"/>
      <c r="K878" s="10"/>
      <c r="L878" s="10"/>
    </row>
    <row r="879" spans="1:12" s="7" customFormat="1" ht="15.75" x14ac:dyDescent="0.25">
      <c r="A879" s="11"/>
      <c r="B879" s="48"/>
      <c r="C879" s="48"/>
      <c r="D879" s="24"/>
      <c r="E879" s="10"/>
      <c r="F879" s="10"/>
      <c r="G879" s="10"/>
      <c r="H879" s="10"/>
      <c r="I879" s="10"/>
      <c r="J879" s="10"/>
      <c r="K879" s="10"/>
      <c r="L879" s="10"/>
    </row>
    <row r="880" spans="1:12" s="7" customFormat="1" ht="15.75" x14ac:dyDescent="0.25">
      <c r="A880" s="11"/>
      <c r="B880" s="48"/>
      <c r="C880" s="48"/>
      <c r="D880" s="24"/>
      <c r="E880" s="10"/>
      <c r="F880" s="10"/>
      <c r="G880" s="10"/>
      <c r="H880" s="10"/>
      <c r="I880" s="10"/>
      <c r="J880" s="10"/>
      <c r="K880" s="10"/>
      <c r="L880" s="10"/>
    </row>
    <row r="881" spans="1:12" s="7" customFormat="1" ht="15.75" x14ac:dyDescent="0.25">
      <c r="A881" s="11"/>
      <c r="B881" s="48"/>
      <c r="C881" s="48"/>
      <c r="D881" s="24"/>
      <c r="E881" s="10"/>
      <c r="F881" s="10"/>
      <c r="G881" s="10"/>
      <c r="H881" s="10"/>
      <c r="I881" s="10"/>
      <c r="J881" s="10"/>
      <c r="K881" s="10"/>
      <c r="L881" s="10"/>
    </row>
    <row r="882" spans="1:12" s="7" customFormat="1" ht="15.75" x14ac:dyDescent="0.25">
      <c r="A882" s="11"/>
      <c r="B882" s="48"/>
      <c r="C882" s="48"/>
      <c r="D882" s="24"/>
      <c r="E882" s="10"/>
      <c r="F882" s="10"/>
      <c r="G882" s="10"/>
      <c r="H882" s="10"/>
      <c r="I882" s="10"/>
      <c r="J882" s="10"/>
      <c r="K882" s="10"/>
      <c r="L882" s="10"/>
    </row>
    <row r="883" spans="1:12" s="7" customFormat="1" ht="15.75" x14ac:dyDescent="0.25">
      <c r="A883" s="11"/>
      <c r="B883" s="48"/>
      <c r="C883" s="48"/>
      <c r="D883" s="24"/>
      <c r="E883" s="10"/>
      <c r="F883" s="10"/>
      <c r="G883" s="10"/>
      <c r="H883" s="10"/>
      <c r="I883" s="10"/>
      <c r="J883" s="10"/>
      <c r="K883" s="10"/>
      <c r="L883" s="10"/>
    </row>
    <row r="884" spans="1:12" s="7" customFormat="1" ht="15.75" x14ac:dyDescent="0.25">
      <c r="A884" s="11"/>
      <c r="B884" s="48"/>
      <c r="C884" s="48"/>
      <c r="D884" s="24"/>
      <c r="E884" s="10"/>
      <c r="F884" s="10"/>
      <c r="G884" s="10"/>
      <c r="H884" s="10"/>
      <c r="I884" s="10"/>
      <c r="J884" s="10"/>
      <c r="K884" s="10"/>
      <c r="L884" s="10"/>
    </row>
    <row r="885" spans="1:12" s="7" customFormat="1" ht="15.75" x14ac:dyDescent="0.25">
      <c r="A885" s="11"/>
      <c r="B885" s="48"/>
      <c r="C885" s="48"/>
      <c r="D885" s="24"/>
      <c r="E885" s="10"/>
      <c r="F885" s="10"/>
      <c r="G885" s="10"/>
      <c r="H885" s="10"/>
      <c r="I885" s="10"/>
      <c r="J885" s="10"/>
      <c r="K885" s="10"/>
      <c r="L885" s="10"/>
    </row>
    <row r="886" spans="1:12" s="7" customFormat="1" ht="15.75" x14ac:dyDescent="0.25">
      <c r="A886" s="11"/>
      <c r="B886" s="48"/>
      <c r="C886" s="48"/>
      <c r="D886" s="24"/>
      <c r="E886" s="10"/>
      <c r="F886" s="10"/>
      <c r="G886" s="10"/>
      <c r="H886" s="10"/>
      <c r="I886" s="10"/>
      <c r="J886" s="10"/>
      <c r="K886" s="10"/>
      <c r="L886" s="10"/>
    </row>
    <row r="887" spans="1:12" s="7" customFormat="1" ht="15.75" x14ac:dyDescent="0.25">
      <c r="A887" s="11"/>
      <c r="B887" s="48"/>
      <c r="C887" s="48"/>
      <c r="D887" s="24"/>
      <c r="E887" s="10"/>
      <c r="F887" s="10"/>
      <c r="G887" s="10"/>
      <c r="H887" s="10"/>
      <c r="I887" s="10"/>
      <c r="J887" s="10"/>
      <c r="K887" s="10"/>
      <c r="L887" s="10"/>
    </row>
    <row r="888" spans="1:12" s="7" customFormat="1" ht="15.75" x14ac:dyDescent="0.25">
      <c r="A888" s="11"/>
      <c r="B888" s="48"/>
      <c r="C888" s="48"/>
      <c r="D888" s="24"/>
      <c r="E888" s="10"/>
      <c r="F888" s="10"/>
      <c r="G888" s="10"/>
      <c r="H888" s="10"/>
      <c r="I888" s="10"/>
      <c r="J888" s="10"/>
      <c r="K888" s="10"/>
      <c r="L888" s="10"/>
    </row>
    <row r="889" spans="1:12" s="7" customFormat="1" ht="15.75" x14ac:dyDescent="0.25">
      <c r="A889" s="11"/>
      <c r="B889" s="48"/>
      <c r="C889" s="48"/>
      <c r="D889" s="24"/>
      <c r="E889" s="10"/>
      <c r="F889" s="10"/>
      <c r="G889" s="10"/>
      <c r="H889" s="10"/>
      <c r="I889" s="10"/>
      <c r="J889" s="10"/>
      <c r="K889" s="10"/>
      <c r="L889" s="10"/>
    </row>
    <row r="890" spans="1:12" s="7" customFormat="1" ht="15.75" x14ac:dyDescent="0.25">
      <c r="A890" s="11"/>
      <c r="B890" s="48"/>
      <c r="C890" s="48"/>
      <c r="D890" s="24"/>
      <c r="E890" s="10"/>
      <c r="F890" s="10"/>
      <c r="G890" s="10"/>
      <c r="H890" s="10"/>
      <c r="I890" s="10"/>
      <c r="J890" s="10"/>
      <c r="K890" s="10"/>
      <c r="L890" s="10"/>
    </row>
    <row r="891" spans="1:12" s="7" customFormat="1" ht="15.75" x14ac:dyDescent="0.25">
      <c r="A891" s="11"/>
      <c r="B891" s="48"/>
      <c r="C891" s="48"/>
      <c r="D891" s="24"/>
      <c r="E891" s="10"/>
      <c r="F891" s="10"/>
      <c r="G891" s="10"/>
      <c r="H891" s="10"/>
      <c r="I891" s="10"/>
      <c r="J891" s="10"/>
      <c r="K891" s="10"/>
      <c r="L891" s="10"/>
    </row>
    <row r="892" spans="1:12" s="7" customFormat="1" ht="15.75" x14ac:dyDescent="0.25">
      <c r="A892" s="11"/>
      <c r="B892" s="48"/>
      <c r="C892" s="48"/>
      <c r="D892" s="24"/>
      <c r="E892" s="10"/>
      <c r="F892" s="10"/>
      <c r="G892" s="10"/>
      <c r="H892" s="10"/>
      <c r="I892" s="10"/>
      <c r="J892" s="10"/>
      <c r="K892" s="10"/>
      <c r="L892" s="10"/>
    </row>
    <row r="893" spans="1:12" s="7" customFormat="1" ht="15.75" x14ac:dyDescent="0.25">
      <c r="A893" s="11"/>
      <c r="B893" s="48"/>
      <c r="C893" s="48"/>
      <c r="D893" s="24"/>
      <c r="E893" s="10"/>
      <c r="F893" s="10"/>
      <c r="G893" s="10"/>
      <c r="H893" s="10"/>
      <c r="I893" s="10"/>
      <c r="J893" s="10"/>
      <c r="K893" s="10"/>
      <c r="L893" s="10"/>
    </row>
    <row r="894" spans="1:12" s="7" customFormat="1" ht="15.75" x14ac:dyDescent="0.25">
      <c r="A894" s="11"/>
      <c r="B894" s="48"/>
      <c r="C894" s="48"/>
      <c r="D894" s="24"/>
      <c r="E894" s="10"/>
      <c r="F894" s="10"/>
      <c r="G894" s="10"/>
      <c r="H894" s="10"/>
      <c r="I894" s="10"/>
      <c r="J894" s="10"/>
      <c r="K894" s="10"/>
      <c r="L894" s="10"/>
    </row>
    <row r="895" spans="1:12" s="7" customFormat="1" ht="15.75" x14ac:dyDescent="0.25">
      <c r="A895" s="11"/>
      <c r="B895" s="48"/>
      <c r="C895" s="48"/>
      <c r="D895" s="24"/>
      <c r="E895" s="10"/>
      <c r="F895" s="10"/>
      <c r="G895" s="10"/>
      <c r="H895" s="10"/>
      <c r="I895" s="10"/>
      <c r="J895" s="10"/>
      <c r="K895" s="10"/>
      <c r="L895" s="10"/>
    </row>
    <row r="896" spans="1:12" s="7" customFormat="1" ht="15.75" x14ac:dyDescent="0.25">
      <c r="A896" s="11"/>
      <c r="B896" s="48"/>
      <c r="C896" s="48"/>
      <c r="D896" s="24"/>
      <c r="E896" s="10"/>
      <c r="F896" s="10"/>
      <c r="G896" s="10"/>
      <c r="H896" s="10"/>
      <c r="I896" s="10"/>
      <c r="J896" s="10"/>
      <c r="K896" s="10"/>
      <c r="L896" s="10"/>
    </row>
    <row r="897" spans="1:12" s="7" customFormat="1" ht="15.75" x14ac:dyDescent="0.25">
      <c r="A897" s="11"/>
      <c r="B897" s="48"/>
      <c r="C897" s="48"/>
      <c r="D897" s="24"/>
      <c r="E897" s="10"/>
      <c r="F897" s="10"/>
      <c r="G897" s="10"/>
      <c r="H897" s="10"/>
      <c r="I897" s="10"/>
      <c r="J897" s="10"/>
      <c r="K897" s="10"/>
      <c r="L897" s="10"/>
    </row>
    <row r="898" spans="1:12" s="7" customFormat="1" ht="15.75" x14ac:dyDescent="0.25">
      <c r="A898" s="11"/>
      <c r="B898" s="48"/>
      <c r="C898" s="48"/>
      <c r="D898" s="24"/>
      <c r="E898" s="10"/>
      <c r="F898" s="10"/>
      <c r="G898" s="10"/>
      <c r="H898" s="10"/>
      <c r="I898" s="10"/>
      <c r="J898" s="10"/>
      <c r="K898" s="10"/>
      <c r="L898" s="10"/>
    </row>
    <row r="899" spans="1:12" s="7" customFormat="1" ht="15.75" x14ac:dyDescent="0.25">
      <c r="A899" s="11"/>
      <c r="B899" s="48"/>
      <c r="C899" s="48"/>
      <c r="D899" s="24"/>
      <c r="E899" s="10"/>
      <c r="F899" s="10"/>
      <c r="G899" s="10"/>
      <c r="H899" s="10"/>
      <c r="I899" s="10"/>
      <c r="J899" s="10"/>
      <c r="K899" s="10"/>
      <c r="L899" s="10"/>
    </row>
    <row r="900" spans="1:12" s="7" customFormat="1" ht="15.75" x14ac:dyDescent="0.25">
      <c r="A900" s="11"/>
      <c r="B900" s="48"/>
      <c r="C900" s="48"/>
      <c r="D900" s="24"/>
      <c r="E900" s="10"/>
      <c r="F900" s="10"/>
      <c r="G900" s="10"/>
      <c r="H900" s="10"/>
      <c r="I900" s="10"/>
      <c r="J900" s="10"/>
      <c r="K900" s="10"/>
      <c r="L900" s="10"/>
    </row>
    <row r="901" spans="1:12" s="7" customFormat="1" ht="15.75" x14ac:dyDescent="0.25">
      <c r="A901" s="11"/>
      <c r="B901" s="48"/>
      <c r="C901" s="48"/>
      <c r="D901" s="24"/>
      <c r="E901" s="10"/>
      <c r="F901" s="10"/>
      <c r="G901" s="10"/>
      <c r="H901" s="10"/>
      <c r="I901" s="10"/>
      <c r="J901" s="10"/>
      <c r="K901" s="10"/>
      <c r="L901" s="10"/>
    </row>
    <row r="902" spans="1:12" s="7" customFormat="1" ht="15.75" x14ac:dyDescent="0.25">
      <c r="A902" s="11"/>
      <c r="B902" s="48"/>
      <c r="C902" s="48"/>
      <c r="D902" s="24"/>
      <c r="E902" s="10"/>
      <c r="F902" s="10"/>
      <c r="G902" s="10"/>
      <c r="H902" s="10"/>
      <c r="I902" s="10"/>
      <c r="J902" s="10"/>
      <c r="K902" s="10"/>
      <c r="L902" s="10"/>
    </row>
    <row r="903" spans="1:12" s="7" customFormat="1" ht="15.75" x14ac:dyDescent="0.25">
      <c r="A903" s="11"/>
      <c r="B903" s="48"/>
      <c r="C903" s="48"/>
      <c r="D903" s="24"/>
      <c r="E903" s="10"/>
      <c r="F903" s="10"/>
      <c r="G903" s="10"/>
      <c r="H903" s="10"/>
      <c r="I903" s="10"/>
      <c r="J903" s="10"/>
      <c r="K903" s="10"/>
      <c r="L903" s="10"/>
    </row>
    <row r="904" spans="1:12" s="7" customFormat="1" ht="15.75" x14ac:dyDescent="0.25">
      <c r="A904" s="11"/>
      <c r="B904" s="48"/>
      <c r="C904" s="48"/>
      <c r="D904" s="24"/>
      <c r="E904" s="10"/>
      <c r="F904" s="10"/>
      <c r="G904" s="10"/>
      <c r="H904" s="10"/>
      <c r="I904" s="10"/>
      <c r="J904" s="10"/>
      <c r="K904" s="10"/>
      <c r="L904" s="10"/>
    </row>
    <row r="905" spans="1:12" s="7" customFormat="1" ht="15.75" x14ac:dyDescent="0.25">
      <c r="A905" s="11"/>
      <c r="B905" s="48"/>
      <c r="C905" s="48"/>
      <c r="D905" s="24"/>
      <c r="E905" s="10"/>
      <c r="F905" s="10"/>
      <c r="G905" s="10"/>
      <c r="H905" s="10"/>
      <c r="I905" s="10"/>
      <c r="J905" s="10"/>
      <c r="K905" s="10"/>
      <c r="L905" s="10"/>
    </row>
    <row r="906" spans="1:12" s="7" customFormat="1" ht="15.75" x14ac:dyDescent="0.25">
      <c r="A906" s="11"/>
      <c r="B906" s="48"/>
      <c r="C906" s="48"/>
      <c r="D906" s="24"/>
      <c r="E906" s="10"/>
      <c r="F906" s="10"/>
      <c r="G906" s="10"/>
      <c r="H906" s="10"/>
      <c r="I906" s="10"/>
      <c r="J906" s="10"/>
      <c r="K906" s="10"/>
      <c r="L906" s="10"/>
    </row>
    <row r="907" spans="1:12" s="7" customFormat="1" ht="15.75" x14ac:dyDescent="0.25">
      <c r="A907" s="11"/>
      <c r="B907" s="48"/>
      <c r="C907" s="48"/>
      <c r="D907" s="24"/>
      <c r="E907" s="10"/>
      <c r="F907" s="10"/>
      <c r="G907" s="10"/>
      <c r="H907" s="10"/>
      <c r="I907" s="10"/>
      <c r="J907" s="10"/>
      <c r="K907" s="10"/>
      <c r="L907" s="10"/>
    </row>
    <row r="908" spans="1:12" s="7" customFormat="1" ht="15.75" x14ac:dyDescent="0.25">
      <c r="A908" s="11"/>
      <c r="B908" s="48"/>
      <c r="C908" s="48"/>
      <c r="D908" s="24"/>
      <c r="E908" s="10"/>
      <c r="F908" s="10"/>
      <c r="G908" s="10"/>
      <c r="H908" s="10"/>
      <c r="I908" s="10"/>
      <c r="J908" s="10"/>
      <c r="K908" s="10"/>
      <c r="L908" s="10"/>
    </row>
    <row r="909" spans="1:12" s="7" customFormat="1" ht="15.75" x14ac:dyDescent="0.25">
      <c r="A909" s="11"/>
      <c r="B909" s="48"/>
      <c r="C909" s="48"/>
      <c r="D909" s="24"/>
      <c r="E909" s="10"/>
      <c r="F909" s="10"/>
      <c r="G909" s="10"/>
      <c r="H909" s="10"/>
      <c r="I909" s="10"/>
      <c r="J909" s="10"/>
      <c r="K909" s="10"/>
      <c r="L909" s="10"/>
    </row>
    <row r="910" spans="1:12" s="7" customFormat="1" ht="15.75" x14ac:dyDescent="0.25">
      <c r="A910" s="11"/>
      <c r="B910" s="48"/>
      <c r="C910" s="48"/>
      <c r="D910" s="24"/>
      <c r="E910" s="10"/>
      <c r="F910" s="10"/>
      <c r="G910" s="10"/>
      <c r="H910" s="10"/>
      <c r="I910" s="10"/>
      <c r="J910" s="10"/>
      <c r="K910" s="10"/>
      <c r="L910" s="10"/>
    </row>
    <row r="911" spans="1:12" s="7" customFormat="1" ht="15.75" x14ac:dyDescent="0.25">
      <c r="A911" s="11"/>
      <c r="B911" s="48"/>
      <c r="C911" s="48"/>
      <c r="D911" s="24"/>
      <c r="E911" s="10"/>
      <c r="F911" s="10"/>
      <c r="G911" s="10"/>
      <c r="H911" s="10"/>
      <c r="I911" s="10"/>
      <c r="J911" s="10"/>
      <c r="K911" s="10"/>
      <c r="L911" s="10"/>
    </row>
    <row r="912" spans="1:12" s="7" customFormat="1" ht="15.75" x14ac:dyDescent="0.25">
      <c r="A912" s="11"/>
      <c r="B912" s="48"/>
      <c r="C912" s="48"/>
      <c r="D912" s="24"/>
      <c r="E912" s="10"/>
      <c r="F912" s="10"/>
      <c r="G912" s="10"/>
      <c r="H912" s="10"/>
      <c r="I912" s="10"/>
      <c r="J912" s="10"/>
      <c r="K912" s="10"/>
      <c r="L912" s="10"/>
    </row>
    <row r="913" spans="1:12" s="7" customFormat="1" ht="15.75" x14ac:dyDescent="0.25">
      <c r="A913" s="11"/>
      <c r="B913" s="48"/>
      <c r="C913" s="48"/>
      <c r="D913" s="24"/>
      <c r="E913" s="10"/>
      <c r="F913" s="10"/>
      <c r="G913" s="10"/>
      <c r="H913" s="10"/>
      <c r="I913" s="10"/>
      <c r="J913" s="10"/>
      <c r="K913" s="10"/>
      <c r="L913" s="10"/>
    </row>
    <row r="914" spans="1:12" s="7" customFormat="1" ht="15.75" x14ac:dyDescent="0.25">
      <c r="A914" s="11"/>
      <c r="B914" s="48"/>
      <c r="C914" s="48"/>
      <c r="D914" s="24"/>
      <c r="E914" s="10"/>
      <c r="F914" s="10"/>
      <c r="G914" s="10"/>
      <c r="H914" s="10"/>
      <c r="I914" s="10"/>
      <c r="J914" s="10"/>
      <c r="K914" s="10"/>
      <c r="L914" s="10"/>
    </row>
    <row r="915" spans="1:12" s="7" customFormat="1" ht="15.75" x14ac:dyDescent="0.25">
      <c r="A915" s="11"/>
      <c r="B915" s="48"/>
      <c r="C915" s="48"/>
      <c r="D915" s="24"/>
      <c r="E915" s="10"/>
      <c r="F915" s="10"/>
      <c r="G915" s="10"/>
      <c r="H915" s="10"/>
      <c r="I915" s="10"/>
      <c r="J915" s="10"/>
      <c r="K915" s="10"/>
      <c r="L915" s="10"/>
    </row>
    <row r="916" spans="1:12" s="7" customFormat="1" ht="15.75" x14ac:dyDescent="0.25">
      <c r="A916" s="11"/>
      <c r="B916" s="48"/>
      <c r="C916" s="48"/>
      <c r="D916" s="24"/>
      <c r="E916" s="10"/>
      <c r="F916" s="10"/>
      <c r="G916" s="10"/>
      <c r="H916" s="10"/>
      <c r="I916" s="10"/>
      <c r="J916" s="10"/>
      <c r="K916" s="10"/>
      <c r="L916" s="10"/>
    </row>
    <row r="917" spans="1:12" s="7" customFormat="1" ht="15.75" x14ac:dyDescent="0.25">
      <c r="A917" s="11"/>
      <c r="B917" s="48"/>
      <c r="C917" s="48"/>
      <c r="D917" s="24"/>
      <c r="E917" s="10"/>
      <c r="F917" s="10"/>
      <c r="G917" s="10"/>
      <c r="H917" s="10"/>
      <c r="I917" s="10"/>
      <c r="J917" s="10"/>
      <c r="K917" s="10"/>
      <c r="L917" s="10"/>
    </row>
    <row r="918" spans="1:12" s="7" customFormat="1" ht="15.75" x14ac:dyDescent="0.25">
      <c r="A918" s="11"/>
      <c r="B918" s="48"/>
      <c r="C918" s="48"/>
      <c r="D918" s="24"/>
      <c r="E918" s="10"/>
      <c r="F918" s="10"/>
      <c r="G918" s="10"/>
      <c r="H918" s="10"/>
      <c r="I918" s="10"/>
      <c r="J918" s="10"/>
      <c r="K918" s="10"/>
      <c r="L918" s="10"/>
    </row>
    <row r="919" spans="1:12" s="7" customFormat="1" ht="15.75" x14ac:dyDescent="0.25">
      <c r="A919" s="11"/>
      <c r="B919" s="48"/>
      <c r="C919" s="48"/>
      <c r="D919" s="24"/>
      <c r="E919" s="10"/>
      <c r="F919" s="10"/>
      <c r="G919" s="10"/>
      <c r="H919" s="10"/>
      <c r="I919" s="10"/>
      <c r="J919" s="10"/>
      <c r="K919" s="10"/>
      <c r="L919" s="10"/>
    </row>
    <row r="920" spans="1:12" s="7" customFormat="1" ht="15.75" x14ac:dyDescent="0.25">
      <c r="A920" s="11"/>
      <c r="B920" s="48"/>
      <c r="C920" s="48"/>
      <c r="D920" s="24"/>
      <c r="E920" s="10"/>
      <c r="F920" s="10"/>
      <c r="G920" s="10"/>
      <c r="H920" s="10"/>
      <c r="I920" s="10"/>
      <c r="J920" s="10"/>
      <c r="K920" s="10"/>
      <c r="L920" s="10"/>
    </row>
    <row r="921" spans="1:12" s="7" customFormat="1" ht="15.75" x14ac:dyDescent="0.25">
      <c r="A921" s="11"/>
      <c r="B921" s="48"/>
      <c r="C921" s="48"/>
      <c r="D921" s="24"/>
      <c r="E921" s="10"/>
      <c r="F921" s="10"/>
      <c r="G921" s="10"/>
      <c r="H921" s="10"/>
      <c r="I921" s="10"/>
      <c r="J921" s="10"/>
      <c r="K921" s="10"/>
      <c r="L921" s="10"/>
    </row>
    <row r="922" spans="1:12" s="7" customFormat="1" ht="15.75" x14ac:dyDescent="0.25">
      <c r="A922" s="11"/>
      <c r="B922" s="48"/>
      <c r="C922" s="48"/>
      <c r="D922" s="24"/>
      <c r="E922" s="10"/>
      <c r="F922" s="10"/>
      <c r="G922" s="10"/>
      <c r="H922" s="10"/>
      <c r="I922" s="10"/>
      <c r="J922" s="10"/>
      <c r="K922" s="10"/>
      <c r="L922" s="10"/>
    </row>
    <row r="923" spans="1:12" s="7" customFormat="1" ht="15.75" x14ac:dyDescent="0.25">
      <c r="A923" s="11"/>
      <c r="B923" s="48"/>
      <c r="C923" s="48"/>
      <c r="D923" s="24"/>
      <c r="E923" s="10"/>
      <c r="F923" s="10"/>
      <c r="G923" s="10"/>
      <c r="H923" s="10"/>
      <c r="I923" s="10"/>
      <c r="J923" s="10"/>
      <c r="K923" s="10"/>
      <c r="L923" s="10"/>
    </row>
    <row r="924" spans="1:12" s="7" customFormat="1" ht="15.75" x14ac:dyDescent="0.25">
      <c r="A924" s="11"/>
      <c r="B924" s="48"/>
      <c r="C924" s="48"/>
      <c r="D924" s="24"/>
      <c r="E924" s="10"/>
      <c r="F924" s="10"/>
      <c r="G924" s="10"/>
      <c r="H924" s="10"/>
      <c r="I924" s="10"/>
      <c r="J924" s="10"/>
      <c r="K924" s="10"/>
      <c r="L924" s="10"/>
    </row>
    <row r="925" spans="1:12" s="7" customFormat="1" ht="15.75" x14ac:dyDescent="0.25">
      <c r="A925" s="11"/>
      <c r="B925" s="48"/>
      <c r="C925" s="48"/>
      <c r="D925" s="24"/>
      <c r="E925" s="10"/>
      <c r="F925" s="10"/>
      <c r="G925" s="10"/>
      <c r="H925" s="10"/>
      <c r="I925" s="10"/>
      <c r="J925" s="10"/>
      <c r="K925" s="10"/>
      <c r="L925" s="10"/>
    </row>
    <row r="926" spans="1:12" s="7" customFormat="1" ht="15.75" x14ac:dyDescent="0.25">
      <c r="A926" s="11"/>
      <c r="B926" s="48"/>
      <c r="C926" s="48"/>
      <c r="D926" s="24"/>
      <c r="E926" s="10"/>
      <c r="F926" s="10"/>
      <c r="G926" s="10"/>
      <c r="H926" s="10"/>
      <c r="I926" s="10"/>
      <c r="J926" s="10"/>
      <c r="K926" s="10"/>
      <c r="L926" s="10"/>
    </row>
    <row r="927" spans="1:12" s="7" customFormat="1" ht="15.75" x14ac:dyDescent="0.25">
      <c r="A927" s="11"/>
      <c r="B927" s="48"/>
      <c r="C927" s="48"/>
      <c r="D927" s="24"/>
      <c r="E927" s="10"/>
      <c r="F927" s="10"/>
      <c r="G927" s="10"/>
      <c r="H927" s="10"/>
      <c r="I927" s="10"/>
      <c r="J927" s="10"/>
      <c r="K927" s="10"/>
      <c r="L927" s="10"/>
    </row>
    <row r="928" spans="1:12" s="7" customFormat="1" ht="15.75" x14ac:dyDescent="0.25">
      <c r="A928" s="11"/>
      <c r="B928" s="48"/>
      <c r="C928" s="48"/>
      <c r="D928" s="24"/>
      <c r="E928" s="10"/>
      <c r="F928" s="10"/>
      <c r="G928" s="10"/>
      <c r="H928" s="10"/>
      <c r="I928" s="10"/>
      <c r="J928" s="10"/>
      <c r="K928" s="10"/>
      <c r="L928" s="10"/>
    </row>
    <row r="929" spans="1:12" s="7" customFormat="1" ht="15.75" x14ac:dyDescent="0.25">
      <c r="A929" s="11"/>
      <c r="B929" s="48"/>
      <c r="C929" s="48"/>
      <c r="D929" s="24"/>
      <c r="E929" s="10"/>
      <c r="F929" s="10"/>
      <c r="G929" s="10"/>
      <c r="H929" s="10"/>
      <c r="I929" s="10"/>
      <c r="J929" s="10"/>
      <c r="K929" s="10"/>
      <c r="L929" s="10"/>
    </row>
    <row r="930" spans="1:12" s="7" customFormat="1" ht="15.75" x14ac:dyDescent="0.25">
      <c r="A930" s="11"/>
      <c r="B930" s="48"/>
      <c r="C930" s="48"/>
      <c r="D930" s="24"/>
      <c r="E930" s="10"/>
      <c r="F930" s="10"/>
      <c r="G930" s="10"/>
      <c r="H930" s="10"/>
      <c r="I930" s="10"/>
      <c r="J930" s="10"/>
      <c r="K930" s="10"/>
      <c r="L930" s="10"/>
    </row>
    <row r="931" spans="1:12" s="7" customFormat="1" ht="15.75" x14ac:dyDescent="0.25">
      <c r="A931" s="11"/>
      <c r="B931" s="48"/>
      <c r="C931" s="48"/>
      <c r="D931" s="24"/>
      <c r="E931" s="10"/>
      <c r="F931" s="10"/>
      <c r="G931" s="10"/>
      <c r="H931" s="10"/>
      <c r="I931" s="10"/>
      <c r="J931" s="10"/>
      <c r="K931" s="10"/>
      <c r="L931" s="10"/>
    </row>
    <row r="932" spans="1:12" s="7" customFormat="1" ht="15.75" x14ac:dyDescent="0.25">
      <c r="A932" s="11"/>
      <c r="B932" s="48"/>
      <c r="C932" s="48"/>
      <c r="D932" s="24"/>
      <c r="E932" s="10"/>
      <c r="F932" s="10"/>
      <c r="G932" s="10"/>
      <c r="H932" s="10"/>
      <c r="I932" s="10"/>
      <c r="J932" s="10"/>
      <c r="K932" s="10"/>
      <c r="L932" s="10"/>
    </row>
    <row r="933" spans="1:12" s="7" customFormat="1" ht="15.75" x14ac:dyDescent="0.25">
      <c r="A933" s="11"/>
      <c r="B933" s="48"/>
      <c r="C933" s="48"/>
      <c r="D933" s="24"/>
      <c r="E933" s="10"/>
      <c r="F933" s="10"/>
      <c r="G933" s="10"/>
      <c r="H933" s="10"/>
      <c r="I933" s="10"/>
      <c r="J933" s="10"/>
      <c r="K933" s="10"/>
      <c r="L933" s="10"/>
    </row>
    <row r="934" spans="1:12" s="7" customFormat="1" ht="15.75" x14ac:dyDescent="0.25">
      <c r="A934" s="11"/>
      <c r="B934" s="48"/>
      <c r="C934" s="48"/>
      <c r="D934" s="24"/>
      <c r="E934" s="10"/>
      <c r="F934" s="10"/>
      <c r="G934" s="10"/>
      <c r="H934" s="10"/>
      <c r="I934" s="10"/>
      <c r="J934" s="10"/>
      <c r="K934" s="10"/>
      <c r="L934" s="10"/>
    </row>
    <row r="935" spans="1:12" s="7" customFormat="1" ht="15.75" x14ac:dyDescent="0.25">
      <c r="A935" s="11"/>
      <c r="B935" s="48"/>
      <c r="C935" s="48"/>
      <c r="D935" s="24"/>
      <c r="E935" s="10"/>
      <c r="F935" s="10"/>
      <c r="G935" s="10"/>
      <c r="H935" s="10"/>
      <c r="I935" s="10"/>
      <c r="J935" s="10"/>
      <c r="K935" s="10"/>
      <c r="L935" s="10"/>
    </row>
    <row r="936" spans="1:12" s="7" customFormat="1" ht="15.75" x14ac:dyDescent="0.25">
      <c r="A936" s="11"/>
      <c r="B936" s="48"/>
      <c r="C936" s="48"/>
      <c r="D936" s="24"/>
      <c r="E936" s="10"/>
      <c r="F936" s="10"/>
      <c r="G936" s="10"/>
      <c r="H936" s="10"/>
      <c r="I936" s="10"/>
      <c r="J936" s="10"/>
      <c r="K936" s="10"/>
      <c r="L936" s="10"/>
    </row>
    <row r="937" spans="1:12" s="7" customFormat="1" ht="15.75" x14ac:dyDescent="0.25">
      <c r="A937" s="11"/>
      <c r="B937" s="48"/>
      <c r="C937" s="48"/>
      <c r="D937" s="24"/>
      <c r="E937" s="10"/>
      <c r="F937" s="10"/>
      <c r="G937" s="10"/>
      <c r="H937" s="10"/>
      <c r="I937" s="10"/>
      <c r="J937" s="10"/>
      <c r="K937" s="10"/>
      <c r="L937" s="10"/>
    </row>
    <row r="938" spans="1:12" s="7" customFormat="1" ht="15.75" x14ac:dyDescent="0.25">
      <c r="A938" s="11"/>
      <c r="B938" s="48"/>
      <c r="C938" s="48"/>
      <c r="D938" s="24"/>
      <c r="E938" s="10"/>
      <c r="F938" s="10"/>
      <c r="G938" s="10"/>
      <c r="H938" s="10"/>
      <c r="I938" s="10"/>
      <c r="J938" s="10"/>
      <c r="K938" s="10"/>
      <c r="L938" s="10"/>
    </row>
    <row r="939" spans="1:12" s="7" customFormat="1" ht="15.75" x14ac:dyDescent="0.25">
      <c r="A939" s="11"/>
      <c r="B939" s="48"/>
      <c r="C939" s="48"/>
      <c r="D939" s="24"/>
      <c r="E939" s="10"/>
      <c r="F939" s="10"/>
      <c r="G939" s="10"/>
      <c r="H939" s="10"/>
      <c r="I939" s="10"/>
      <c r="J939" s="10"/>
      <c r="K939" s="10"/>
      <c r="L939" s="10"/>
    </row>
    <row r="940" spans="1:12" s="7" customFormat="1" ht="15.75" x14ac:dyDescent="0.25">
      <c r="A940" s="11"/>
      <c r="B940" s="48"/>
      <c r="C940" s="48"/>
      <c r="D940" s="24"/>
      <c r="E940" s="10"/>
      <c r="F940" s="10"/>
      <c r="G940" s="10"/>
      <c r="H940" s="10"/>
      <c r="I940" s="10"/>
      <c r="J940" s="10"/>
      <c r="K940" s="10"/>
      <c r="L940" s="10"/>
    </row>
    <row r="941" spans="1:12" s="7" customFormat="1" ht="15.75" x14ac:dyDescent="0.25">
      <c r="A941" s="11"/>
      <c r="B941" s="48"/>
      <c r="C941" s="48"/>
      <c r="D941" s="24"/>
      <c r="E941" s="10"/>
      <c r="F941" s="10"/>
      <c r="G941" s="10"/>
      <c r="H941" s="10"/>
      <c r="I941" s="10"/>
      <c r="J941" s="10"/>
      <c r="K941" s="10"/>
      <c r="L941" s="10"/>
    </row>
    <row r="942" spans="1:12" s="7" customFormat="1" ht="15.75" x14ac:dyDescent="0.25">
      <c r="A942" s="11"/>
      <c r="B942" s="48"/>
      <c r="C942" s="48"/>
      <c r="D942" s="24"/>
      <c r="E942" s="10"/>
      <c r="F942" s="10"/>
      <c r="G942" s="10"/>
      <c r="H942" s="10"/>
      <c r="I942" s="10"/>
      <c r="J942" s="10"/>
      <c r="K942" s="10"/>
      <c r="L942" s="10"/>
    </row>
    <row r="943" spans="1:12" s="7" customFormat="1" ht="15.75" x14ac:dyDescent="0.25">
      <c r="A943" s="11"/>
      <c r="B943" s="48"/>
      <c r="C943" s="48"/>
      <c r="D943" s="24"/>
      <c r="E943" s="10"/>
      <c r="F943" s="10"/>
      <c r="G943" s="10"/>
      <c r="H943" s="10"/>
      <c r="I943" s="10"/>
      <c r="J943" s="10"/>
      <c r="K943" s="10"/>
      <c r="L943" s="10"/>
    </row>
    <row r="944" spans="1:12" s="7" customFormat="1" ht="15.75" x14ac:dyDescent="0.25">
      <c r="A944" s="11"/>
      <c r="B944" s="48"/>
      <c r="C944" s="48"/>
      <c r="D944" s="24"/>
      <c r="E944" s="10"/>
      <c r="F944" s="10"/>
      <c r="G944" s="10"/>
      <c r="H944" s="10"/>
      <c r="I944" s="10"/>
      <c r="J944" s="10"/>
      <c r="K944" s="10"/>
      <c r="L944" s="10"/>
    </row>
    <row r="945" spans="1:12" s="7" customFormat="1" ht="15.75" x14ac:dyDescent="0.25">
      <c r="A945" s="11"/>
      <c r="B945" s="48"/>
      <c r="C945" s="48"/>
      <c r="D945" s="24"/>
      <c r="E945" s="10"/>
      <c r="F945" s="10"/>
      <c r="G945" s="10"/>
      <c r="H945" s="10"/>
      <c r="I945" s="10"/>
      <c r="J945" s="10"/>
      <c r="K945" s="10"/>
      <c r="L945" s="10"/>
    </row>
    <row r="946" spans="1:12" s="7" customFormat="1" ht="15.75" x14ac:dyDescent="0.25">
      <c r="A946" s="11"/>
      <c r="B946" s="48"/>
      <c r="C946" s="48"/>
      <c r="D946" s="24"/>
      <c r="E946" s="10"/>
      <c r="F946" s="10"/>
      <c r="G946" s="10"/>
      <c r="H946" s="10"/>
      <c r="I946" s="10"/>
      <c r="J946" s="10"/>
      <c r="K946" s="10"/>
      <c r="L946" s="10"/>
    </row>
    <row r="947" spans="1:12" s="7" customFormat="1" ht="15.75" x14ac:dyDescent="0.25">
      <c r="A947" s="11"/>
      <c r="B947" s="48"/>
      <c r="C947" s="48"/>
      <c r="D947" s="24"/>
      <c r="E947" s="10"/>
      <c r="F947" s="10"/>
      <c r="G947" s="10"/>
      <c r="H947" s="10"/>
      <c r="I947" s="10"/>
      <c r="J947" s="10"/>
      <c r="K947" s="10"/>
      <c r="L947" s="10"/>
    </row>
    <row r="948" spans="1:12" s="7" customFormat="1" ht="15.75" x14ac:dyDescent="0.25">
      <c r="A948" s="11"/>
      <c r="B948" s="48"/>
      <c r="C948" s="48"/>
      <c r="D948" s="24"/>
      <c r="E948" s="10"/>
      <c r="F948" s="10"/>
      <c r="G948" s="10"/>
      <c r="H948" s="10"/>
      <c r="I948" s="10"/>
      <c r="J948" s="10"/>
      <c r="K948" s="10"/>
      <c r="L948" s="10"/>
    </row>
    <row r="949" spans="1:12" s="7" customFormat="1" ht="15.75" x14ac:dyDescent="0.25">
      <c r="A949" s="11"/>
      <c r="B949" s="48"/>
      <c r="C949" s="48"/>
      <c r="D949" s="24"/>
      <c r="E949" s="10"/>
      <c r="F949" s="10"/>
      <c r="G949" s="10"/>
      <c r="H949" s="10"/>
      <c r="I949" s="10"/>
      <c r="J949" s="10"/>
      <c r="K949" s="10"/>
      <c r="L949" s="10"/>
    </row>
    <row r="950" spans="1:12" s="7" customFormat="1" ht="15.75" x14ac:dyDescent="0.25">
      <c r="A950" s="11"/>
      <c r="B950" s="48"/>
      <c r="C950" s="48"/>
      <c r="D950" s="24"/>
      <c r="E950" s="10"/>
      <c r="F950" s="10"/>
      <c r="G950" s="10"/>
      <c r="H950" s="10"/>
      <c r="I950" s="10"/>
      <c r="J950" s="10"/>
      <c r="K950" s="10"/>
      <c r="L950" s="10"/>
    </row>
    <row r="951" spans="1:12" s="7" customFormat="1" ht="15.75" x14ac:dyDescent="0.25">
      <c r="A951" s="11"/>
      <c r="B951" s="48"/>
      <c r="C951" s="48"/>
      <c r="D951" s="24"/>
      <c r="E951" s="10"/>
      <c r="F951" s="10"/>
      <c r="G951" s="10"/>
      <c r="H951" s="10"/>
      <c r="I951" s="10"/>
      <c r="J951" s="10"/>
      <c r="K951" s="10"/>
      <c r="L951" s="10"/>
    </row>
    <row r="952" spans="1:12" s="7" customFormat="1" ht="15.75" x14ac:dyDescent="0.25">
      <c r="A952" s="11"/>
      <c r="B952" s="48"/>
      <c r="C952" s="48"/>
      <c r="D952" s="24"/>
      <c r="E952" s="10"/>
      <c r="F952" s="10"/>
      <c r="G952" s="10"/>
      <c r="H952" s="10"/>
      <c r="I952" s="10"/>
      <c r="J952" s="10"/>
      <c r="K952" s="10"/>
      <c r="L952" s="10"/>
    </row>
    <row r="953" spans="1:12" s="7" customFormat="1" ht="15.75" x14ac:dyDescent="0.25">
      <c r="A953" s="11"/>
      <c r="B953" s="48"/>
      <c r="C953" s="48"/>
      <c r="D953" s="24"/>
      <c r="E953" s="10"/>
      <c r="F953" s="10"/>
      <c r="G953" s="10"/>
      <c r="H953" s="10"/>
      <c r="I953" s="10"/>
      <c r="J953" s="10"/>
      <c r="K953" s="10"/>
      <c r="L953" s="10"/>
    </row>
    <row r="954" spans="1:12" s="7" customFormat="1" ht="15.75" x14ac:dyDescent="0.25">
      <c r="A954" s="11"/>
      <c r="B954" s="48"/>
      <c r="C954" s="48"/>
      <c r="D954" s="24"/>
      <c r="E954" s="10"/>
      <c r="F954" s="10"/>
      <c r="G954" s="10"/>
      <c r="H954" s="10"/>
      <c r="I954" s="10"/>
      <c r="J954" s="10"/>
      <c r="K954" s="10"/>
      <c r="L954" s="10"/>
    </row>
    <row r="955" spans="1:12" s="7" customFormat="1" ht="15.75" x14ac:dyDescent="0.25">
      <c r="A955" s="11"/>
      <c r="B955" s="48"/>
      <c r="C955" s="48"/>
      <c r="D955" s="24"/>
      <c r="E955" s="10"/>
      <c r="F955" s="10"/>
      <c r="G955" s="10"/>
      <c r="H955" s="10"/>
      <c r="I955" s="10"/>
      <c r="J955" s="10"/>
      <c r="K955" s="10"/>
      <c r="L955" s="10"/>
    </row>
    <row r="956" spans="1:12" s="7" customFormat="1" ht="15.75" x14ac:dyDescent="0.25">
      <c r="A956" s="11"/>
      <c r="B956" s="48"/>
      <c r="C956" s="48"/>
      <c r="D956" s="24"/>
      <c r="E956" s="10"/>
      <c r="F956" s="10"/>
      <c r="G956" s="10"/>
      <c r="H956" s="10"/>
      <c r="I956" s="10"/>
      <c r="J956" s="10"/>
      <c r="K956" s="10"/>
      <c r="L956" s="10"/>
    </row>
    <row r="957" spans="1:12" s="7" customFormat="1" ht="15.75" x14ac:dyDescent="0.25">
      <c r="A957" s="11"/>
      <c r="B957" s="48"/>
      <c r="C957" s="48"/>
      <c r="D957" s="24"/>
      <c r="E957" s="10"/>
      <c r="F957" s="10"/>
      <c r="G957" s="10"/>
      <c r="H957" s="10"/>
      <c r="I957" s="10"/>
      <c r="J957" s="10"/>
      <c r="K957" s="10"/>
      <c r="L957" s="10"/>
    </row>
    <row r="958" spans="1:12" s="7" customFormat="1" ht="15.75" x14ac:dyDescent="0.25">
      <c r="A958" s="11"/>
      <c r="B958" s="48"/>
      <c r="C958" s="48"/>
      <c r="D958" s="24"/>
      <c r="E958" s="10"/>
      <c r="F958" s="10"/>
      <c r="G958" s="10"/>
      <c r="H958" s="10"/>
      <c r="I958" s="10"/>
      <c r="J958" s="10"/>
      <c r="K958" s="10"/>
      <c r="L958" s="10"/>
    </row>
    <row r="959" spans="1:12" s="7" customFormat="1" ht="15.75" x14ac:dyDescent="0.25">
      <c r="A959" s="11"/>
      <c r="B959" s="48"/>
      <c r="C959" s="48"/>
      <c r="D959" s="24"/>
      <c r="E959" s="10"/>
      <c r="F959" s="10"/>
      <c r="G959" s="10"/>
      <c r="H959" s="10"/>
      <c r="I959" s="10"/>
      <c r="J959" s="10"/>
      <c r="K959" s="10"/>
      <c r="L959" s="10"/>
    </row>
    <row r="960" spans="1:12" s="7" customFormat="1" ht="15.75" x14ac:dyDescent="0.25">
      <c r="A960" s="11"/>
      <c r="B960" s="48"/>
      <c r="C960" s="48"/>
      <c r="D960" s="24"/>
      <c r="E960" s="10"/>
      <c r="F960" s="10"/>
      <c r="G960" s="10"/>
      <c r="H960" s="10"/>
      <c r="I960" s="10"/>
      <c r="J960" s="10"/>
      <c r="K960" s="10"/>
      <c r="L960" s="10"/>
    </row>
    <row r="961" spans="1:12" s="7" customFormat="1" ht="15.75" x14ac:dyDescent="0.25">
      <c r="A961" s="11"/>
      <c r="B961" s="48"/>
      <c r="C961" s="48"/>
      <c r="D961" s="24"/>
      <c r="E961" s="10"/>
      <c r="F961" s="10"/>
      <c r="G961" s="10"/>
      <c r="H961" s="10"/>
      <c r="I961" s="10"/>
      <c r="J961" s="10"/>
      <c r="K961" s="10"/>
      <c r="L961" s="10"/>
    </row>
    <row r="962" spans="1:12" s="7" customFormat="1" ht="15.75" x14ac:dyDescent="0.25">
      <c r="A962" s="11"/>
      <c r="B962" s="48"/>
      <c r="C962" s="48"/>
      <c r="D962" s="24"/>
      <c r="E962" s="10"/>
      <c r="F962" s="10"/>
      <c r="G962" s="10"/>
      <c r="H962" s="10"/>
      <c r="I962" s="10"/>
      <c r="J962" s="10"/>
      <c r="K962" s="10"/>
      <c r="L962" s="10"/>
    </row>
    <row r="963" spans="1:12" s="7" customFormat="1" ht="15.75" x14ac:dyDescent="0.25">
      <c r="A963" s="11"/>
      <c r="B963" s="48"/>
      <c r="C963" s="48"/>
      <c r="D963" s="24"/>
      <c r="E963" s="10"/>
      <c r="F963" s="10"/>
      <c r="G963" s="10"/>
      <c r="H963" s="10"/>
      <c r="I963" s="10"/>
      <c r="J963" s="10"/>
      <c r="K963" s="10"/>
      <c r="L963" s="10"/>
    </row>
    <row r="964" spans="1:12" s="7" customFormat="1" ht="15.75" x14ac:dyDescent="0.25">
      <c r="A964" s="11"/>
      <c r="B964" s="48"/>
      <c r="C964" s="48"/>
      <c r="D964" s="24"/>
      <c r="E964" s="10"/>
      <c r="F964" s="10"/>
      <c r="G964" s="10"/>
      <c r="H964" s="10"/>
      <c r="I964" s="10"/>
      <c r="J964" s="10"/>
      <c r="K964" s="10"/>
      <c r="L964" s="10"/>
    </row>
    <row r="965" spans="1:12" s="7" customFormat="1" ht="15.75" x14ac:dyDescent="0.25">
      <c r="A965" s="11"/>
      <c r="B965" s="48"/>
      <c r="C965" s="48"/>
      <c r="D965" s="24"/>
      <c r="E965" s="10"/>
      <c r="F965" s="10"/>
      <c r="G965" s="10"/>
      <c r="H965" s="10"/>
      <c r="I965" s="10"/>
      <c r="J965" s="10"/>
      <c r="K965" s="10"/>
      <c r="L965" s="10"/>
    </row>
    <row r="966" spans="1:12" s="7" customFormat="1" ht="15.75" x14ac:dyDescent="0.25">
      <c r="A966" s="11"/>
      <c r="B966" s="48"/>
      <c r="C966" s="48"/>
      <c r="D966" s="24"/>
      <c r="E966" s="10"/>
      <c r="F966" s="10"/>
      <c r="G966" s="10"/>
      <c r="H966" s="10"/>
      <c r="I966" s="10"/>
      <c r="J966" s="10"/>
      <c r="K966" s="10"/>
      <c r="L966" s="10"/>
    </row>
    <row r="967" spans="1:12" s="7" customFormat="1" ht="15.75" x14ac:dyDescent="0.25">
      <c r="A967" s="11"/>
      <c r="B967" s="48"/>
      <c r="C967" s="48"/>
      <c r="D967" s="24"/>
      <c r="E967" s="10"/>
      <c r="F967" s="10"/>
      <c r="G967" s="10"/>
      <c r="H967" s="10"/>
      <c r="I967" s="10"/>
      <c r="J967" s="10"/>
      <c r="K967" s="10"/>
      <c r="L967" s="10"/>
    </row>
    <row r="968" spans="1:12" s="7" customFormat="1" ht="15.75" x14ac:dyDescent="0.25">
      <c r="A968" s="11"/>
      <c r="B968" s="48"/>
      <c r="C968" s="48"/>
      <c r="D968" s="24"/>
      <c r="E968" s="10"/>
      <c r="F968" s="10"/>
      <c r="G968" s="10"/>
      <c r="H968" s="10"/>
      <c r="I968" s="10"/>
      <c r="J968" s="10"/>
      <c r="K968" s="10"/>
      <c r="L968" s="10"/>
    </row>
    <row r="969" spans="1:12" s="7" customFormat="1" ht="15.75" x14ac:dyDescent="0.25">
      <c r="A969" s="11"/>
      <c r="B969" s="48"/>
      <c r="C969" s="48"/>
      <c r="D969" s="24"/>
      <c r="E969" s="10"/>
      <c r="F969" s="10"/>
      <c r="G969" s="10"/>
      <c r="H969" s="10"/>
      <c r="I969" s="10"/>
      <c r="J969" s="10"/>
      <c r="K969" s="10"/>
      <c r="L969" s="10"/>
    </row>
    <row r="970" spans="1:12" s="7" customFormat="1" ht="15.75" x14ac:dyDescent="0.25">
      <c r="A970" s="11"/>
      <c r="B970" s="48"/>
      <c r="C970" s="48"/>
      <c r="D970" s="24"/>
      <c r="E970" s="10"/>
      <c r="F970" s="10"/>
      <c r="G970" s="10"/>
      <c r="H970" s="10"/>
      <c r="I970" s="10"/>
      <c r="J970" s="10"/>
      <c r="K970" s="10"/>
      <c r="L970" s="10"/>
    </row>
    <row r="971" spans="1:12" s="7" customFormat="1" ht="15.75" x14ac:dyDescent="0.25">
      <c r="A971" s="11"/>
      <c r="B971" s="48"/>
      <c r="C971" s="48"/>
      <c r="D971" s="24"/>
      <c r="E971" s="10"/>
      <c r="F971" s="10"/>
      <c r="G971" s="10"/>
      <c r="H971" s="10"/>
      <c r="I971" s="10"/>
      <c r="J971" s="10"/>
      <c r="K971" s="10"/>
      <c r="L971" s="10"/>
    </row>
    <row r="972" spans="1:12" s="7" customFormat="1" ht="15.75" x14ac:dyDescent="0.25">
      <c r="A972" s="11"/>
      <c r="B972" s="48"/>
      <c r="C972" s="48"/>
      <c r="D972" s="24"/>
      <c r="E972" s="10"/>
      <c r="F972" s="10"/>
      <c r="G972" s="10"/>
      <c r="H972" s="10"/>
      <c r="I972" s="10"/>
      <c r="J972" s="10"/>
      <c r="K972" s="10"/>
      <c r="L972" s="10"/>
    </row>
    <row r="973" spans="1:12" s="7" customFormat="1" ht="15.75" x14ac:dyDescent="0.25">
      <c r="A973" s="11"/>
      <c r="B973" s="48"/>
      <c r="C973" s="48"/>
      <c r="D973" s="24"/>
      <c r="E973" s="10"/>
      <c r="F973" s="10"/>
      <c r="G973" s="10"/>
      <c r="H973" s="10"/>
      <c r="I973" s="10"/>
      <c r="J973" s="10"/>
      <c r="K973" s="10"/>
      <c r="L973" s="10"/>
    </row>
    <row r="974" spans="1:12" s="7" customFormat="1" ht="15.75" x14ac:dyDescent="0.25">
      <c r="A974" s="11"/>
      <c r="B974" s="48"/>
      <c r="C974" s="48"/>
      <c r="D974" s="24"/>
      <c r="E974" s="10"/>
      <c r="F974" s="10"/>
      <c r="G974" s="10"/>
      <c r="H974" s="10"/>
      <c r="I974" s="10"/>
      <c r="J974" s="10"/>
      <c r="K974" s="10"/>
      <c r="L974" s="10"/>
    </row>
    <row r="975" spans="1:12" s="7" customFormat="1" ht="15.75" x14ac:dyDescent="0.25">
      <c r="A975" s="11"/>
      <c r="B975" s="48"/>
      <c r="C975" s="48"/>
      <c r="D975" s="24"/>
      <c r="E975" s="10"/>
      <c r="F975" s="10"/>
      <c r="G975" s="10"/>
      <c r="H975" s="10"/>
      <c r="I975" s="10"/>
      <c r="J975" s="10"/>
      <c r="K975" s="10"/>
      <c r="L975" s="10"/>
    </row>
    <row r="976" spans="1:12" s="7" customFormat="1" ht="15.75" x14ac:dyDescent="0.25">
      <c r="A976" s="11"/>
      <c r="B976" s="48"/>
      <c r="C976" s="48"/>
      <c r="D976" s="24"/>
      <c r="E976" s="10"/>
      <c r="F976" s="10"/>
      <c r="G976" s="10"/>
      <c r="H976" s="10"/>
      <c r="I976" s="10"/>
      <c r="J976" s="10"/>
      <c r="K976" s="10"/>
      <c r="L976" s="10"/>
    </row>
    <row r="977" spans="1:12" s="7" customFormat="1" ht="15.75" x14ac:dyDescent="0.25">
      <c r="A977" s="11"/>
      <c r="B977" s="48"/>
      <c r="C977" s="48"/>
      <c r="D977" s="24"/>
      <c r="E977" s="10"/>
      <c r="F977" s="10"/>
      <c r="G977" s="10"/>
      <c r="H977" s="10"/>
      <c r="I977" s="10"/>
      <c r="J977" s="10"/>
      <c r="K977" s="10"/>
      <c r="L977" s="10"/>
    </row>
    <row r="978" spans="1:12" s="7" customFormat="1" ht="15.75" x14ac:dyDescent="0.25">
      <c r="A978" s="11"/>
      <c r="B978" s="48"/>
      <c r="C978" s="48"/>
      <c r="D978" s="24"/>
      <c r="E978" s="10"/>
      <c r="F978" s="10"/>
      <c r="G978" s="10"/>
      <c r="H978" s="10"/>
      <c r="I978" s="10"/>
      <c r="J978" s="10"/>
      <c r="K978" s="10"/>
      <c r="L978" s="10"/>
    </row>
    <row r="979" spans="1:12" s="7" customFormat="1" ht="15.75" x14ac:dyDescent="0.25">
      <c r="A979" s="11"/>
      <c r="B979" s="48"/>
      <c r="C979" s="48"/>
      <c r="D979" s="24"/>
      <c r="E979" s="10"/>
      <c r="F979" s="10"/>
      <c r="G979" s="10"/>
      <c r="H979" s="10"/>
      <c r="I979" s="10"/>
      <c r="J979" s="10"/>
      <c r="K979" s="10"/>
      <c r="L979" s="10"/>
    </row>
    <row r="980" spans="1:12" s="7" customFormat="1" ht="15.75" x14ac:dyDescent="0.25">
      <c r="A980" s="11"/>
      <c r="B980" s="48"/>
      <c r="C980" s="48"/>
      <c r="D980" s="24"/>
      <c r="E980" s="10"/>
      <c r="F980" s="10"/>
      <c r="G980" s="10"/>
      <c r="H980" s="10"/>
      <c r="I980" s="10"/>
      <c r="J980" s="10"/>
      <c r="K980" s="10"/>
      <c r="L980" s="10"/>
    </row>
    <row r="981" spans="1:12" s="7" customFormat="1" ht="15.75" x14ac:dyDescent="0.25">
      <c r="A981" s="11"/>
      <c r="B981" s="48"/>
      <c r="C981" s="48"/>
      <c r="D981" s="24"/>
      <c r="E981" s="10"/>
      <c r="F981" s="10"/>
      <c r="G981" s="10"/>
      <c r="H981" s="10"/>
      <c r="I981" s="10"/>
      <c r="J981" s="10"/>
      <c r="K981" s="10"/>
      <c r="L981" s="10"/>
    </row>
    <row r="982" spans="1:12" s="7" customFormat="1" ht="15.75" x14ac:dyDescent="0.25">
      <c r="A982" s="11"/>
      <c r="B982" s="48"/>
      <c r="C982" s="48"/>
      <c r="D982" s="24"/>
      <c r="E982" s="10"/>
      <c r="F982" s="10"/>
      <c r="G982" s="10"/>
      <c r="H982" s="10"/>
      <c r="I982" s="10"/>
      <c r="J982" s="10"/>
      <c r="K982" s="10"/>
      <c r="L982" s="10"/>
    </row>
    <row r="983" spans="1:12" s="7" customFormat="1" ht="15.75" x14ac:dyDescent="0.25">
      <c r="A983" s="11"/>
      <c r="B983" s="48"/>
      <c r="C983" s="48"/>
      <c r="D983" s="24"/>
      <c r="E983" s="10"/>
      <c r="F983" s="10"/>
      <c r="G983" s="10"/>
      <c r="H983" s="10"/>
      <c r="I983" s="10"/>
      <c r="J983" s="10"/>
      <c r="K983" s="10"/>
      <c r="L983" s="10"/>
    </row>
    <row r="984" spans="1:12" s="7" customFormat="1" ht="15.75" x14ac:dyDescent="0.25">
      <c r="A984" s="11"/>
      <c r="B984" s="48"/>
      <c r="C984" s="48"/>
      <c r="D984" s="24"/>
      <c r="E984" s="10"/>
      <c r="F984" s="10"/>
      <c r="G984" s="10"/>
      <c r="H984" s="10"/>
      <c r="I984" s="10"/>
      <c r="J984" s="10"/>
      <c r="K984" s="10"/>
      <c r="L984" s="10"/>
    </row>
    <row r="985" spans="1:12" s="7" customFormat="1" ht="15.75" x14ac:dyDescent="0.25">
      <c r="A985" s="11"/>
      <c r="B985" s="48"/>
      <c r="C985" s="48"/>
      <c r="D985" s="24"/>
      <c r="E985" s="10"/>
      <c r="F985" s="10"/>
      <c r="G985" s="10"/>
      <c r="H985" s="10"/>
      <c r="I985" s="10"/>
      <c r="J985" s="10"/>
      <c r="K985" s="10"/>
      <c r="L985" s="10"/>
    </row>
    <row r="986" spans="1:12" s="7" customFormat="1" ht="15.75" x14ac:dyDescent="0.25">
      <c r="A986" s="11"/>
      <c r="B986" s="48"/>
      <c r="C986" s="48"/>
      <c r="D986" s="24"/>
      <c r="E986" s="10"/>
      <c r="F986" s="10"/>
      <c r="G986" s="10"/>
      <c r="H986" s="10"/>
      <c r="I986" s="10"/>
      <c r="J986" s="10"/>
      <c r="K986" s="10"/>
      <c r="L986" s="10"/>
    </row>
    <row r="987" spans="1:12" s="7" customFormat="1" ht="15.75" x14ac:dyDescent="0.25">
      <c r="A987" s="11"/>
      <c r="B987" s="48"/>
      <c r="C987" s="48"/>
      <c r="D987" s="24"/>
      <c r="E987" s="10"/>
      <c r="F987" s="10"/>
      <c r="G987" s="10"/>
      <c r="H987" s="10"/>
      <c r="I987" s="10"/>
      <c r="J987" s="10"/>
      <c r="K987" s="10"/>
      <c r="L987" s="10"/>
    </row>
    <row r="988" spans="1:12" s="7" customFormat="1" ht="15.75" x14ac:dyDescent="0.25">
      <c r="A988" s="11"/>
      <c r="B988" s="48"/>
      <c r="C988" s="48"/>
      <c r="D988" s="24"/>
      <c r="E988" s="10"/>
      <c r="F988" s="10"/>
      <c r="G988" s="10"/>
      <c r="H988" s="10"/>
      <c r="I988" s="10"/>
      <c r="J988" s="10"/>
      <c r="K988" s="10"/>
      <c r="L988" s="10"/>
    </row>
    <row r="989" spans="1:12" s="7" customFormat="1" ht="15.75" x14ac:dyDescent="0.25">
      <c r="A989" s="11"/>
      <c r="B989" s="48"/>
      <c r="C989" s="48"/>
      <c r="D989" s="24"/>
      <c r="E989" s="10"/>
      <c r="F989" s="10"/>
      <c r="G989" s="10"/>
      <c r="H989" s="10"/>
      <c r="I989" s="10"/>
      <c r="J989" s="10"/>
      <c r="K989" s="10"/>
      <c r="L989" s="10"/>
    </row>
    <row r="990" spans="1:12" s="7" customFormat="1" ht="15.75" x14ac:dyDescent="0.25">
      <c r="A990" s="11"/>
      <c r="B990" s="48"/>
      <c r="C990" s="48"/>
      <c r="D990" s="24"/>
      <c r="E990" s="10"/>
      <c r="F990" s="10"/>
      <c r="G990" s="10"/>
      <c r="H990" s="10"/>
      <c r="I990" s="10"/>
      <c r="J990" s="10"/>
      <c r="K990" s="10"/>
      <c r="L990" s="10"/>
    </row>
    <row r="991" spans="1:12" s="7" customFormat="1" ht="15.75" x14ac:dyDescent="0.25">
      <c r="A991" s="11"/>
      <c r="B991" s="48"/>
      <c r="C991" s="48"/>
      <c r="D991" s="24"/>
      <c r="E991" s="10"/>
      <c r="F991" s="10"/>
      <c r="G991" s="10"/>
      <c r="H991" s="10"/>
      <c r="I991" s="10"/>
      <c r="J991" s="10"/>
      <c r="K991" s="10"/>
      <c r="L991" s="10"/>
    </row>
    <row r="992" spans="1:12" s="7" customFormat="1" ht="15.75" x14ac:dyDescent="0.25">
      <c r="A992" s="11"/>
      <c r="B992" s="48"/>
      <c r="C992" s="48"/>
      <c r="D992" s="24"/>
      <c r="E992" s="10"/>
      <c r="F992" s="10"/>
      <c r="G992" s="10"/>
      <c r="H992" s="10"/>
      <c r="I992" s="10"/>
      <c r="J992" s="10"/>
      <c r="K992" s="10"/>
      <c r="L992" s="10"/>
    </row>
    <row r="993" spans="1:12" s="7" customFormat="1" ht="15.75" x14ac:dyDescent="0.25">
      <c r="A993" s="11"/>
      <c r="B993" s="48"/>
      <c r="C993" s="48"/>
      <c r="D993" s="24"/>
      <c r="E993" s="10"/>
      <c r="F993" s="10"/>
      <c r="G993" s="10"/>
      <c r="H993" s="10"/>
      <c r="I993" s="10"/>
      <c r="J993" s="10"/>
      <c r="K993" s="10"/>
      <c r="L993" s="10"/>
    </row>
    <row r="994" spans="1:12" s="7" customFormat="1" ht="15.75" x14ac:dyDescent="0.25">
      <c r="A994" s="11"/>
      <c r="B994" s="48"/>
      <c r="C994" s="48"/>
      <c r="D994" s="24"/>
      <c r="E994" s="10"/>
      <c r="F994" s="10"/>
      <c r="G994" s="10"/>
      <c r="H994" s="10"/>
      <c r="I994" s="10"/>
      <c r="J994" s="10"/>
      <c r="K994" s="10"/>
      <c r="L994" s="10"/>
    </row>
    <row r="995" spans="1:12" s="7" customFormat="1" ht="15.75" x14ac:dyDescent="0.25">
      <c r="A995" s="11"/>
      <c r="B995" s="48"/>
      <c r="C995" s="48"/>
      <c r="D995" s="24"/>
      <c r="E995" s="10"/>
      <c r="F995" s="10"/>
      <c r="G995" s="10"/>
      <c r="H995" s="10"/>
      <c r="I995" s="10"/>
      <c r="J995" s="10"/>
      <c r="K995" s="10"/>
      <c r="L995" s="10"/>
    </row>
    <row r="996" spans="1:12" s="7" customFormat="1" ht="15.75" x14ac:dyDescent="0.25">
      <c r="A996" s="11"/>
      <c r="B996" s="48"/>
      <c r="C996" s="48"/>
      <c r="D996" s="24"/>
      <c r="E996" s="10"/>
      <c r="F996" s="10"/>
      <c r="G996" s="10"/>
      <c r="H996" s="10"/>
      <c r="I996" s="10"/>
      <c r="J996" s="10"/>
      <c r="K996" s="10"/>
      <c r="L996" s="10"/>
    </row>
    <row r="997" spans="1:12" s="7" customFormat="1" ht="15.75" x14ac:dyDescent="0.25">
      <c r="A997" s="11"/>
      <c r="B997" s="48"/>
      <c r="C997" s="48"/>
      <c r="D997" s="24"/>
      <c r="E997" s="10"/>
      <c r="F997" s="10"/>
      <c r="G997" s="10"/>
      <c r="H997" s="10"/>
      <c r="I997" s="10"/>
      <c r="J997" s="10"/>
      <c r="K997" s="10"/>
      <c r="L997" s="10"/>
    </row>
    <row r="998" spans="1:12" s="7" customFormat="1" ht="15.75" x14ac:dyDescent="0.25">
      <c r="A998" s="11"/>
      <c r="B998" s="48"/>
      <c r="C998" s="48"/>
      <c r="D998" s="24"/>
      <c r="E998" s="10"/>
      <c r="F998" s="10"/>
      <c r="G998" s="10"/>
      <c r="H998" s="10"/>
      <c r="I998" s="10"/>
      <c r="J998" s="10"/>
      <c r="K998" s="10"/>
      <c r="L998" s="10"/>
    </row>
    <row r="999" spans="1:12" s="7" customFormat="1" ht="15.75" x14ac:dyDescent="0.25">
      <c r="A999" s="11"/>
      <c r="B999" s="48"/>
      <c r="C999" s="48"/>
      <c r="D999" s="24"/>
      <c r="E999" s="10"/>
      <c r="F999" s="10"/>
      <c r="G999" s="10"/>
      <c r="H999" s="10"/>
      <c r="I999" s="10"/>
      <c r="J999" s="10"/>
      <c r="K999" s="10"/>
      <c r="L999" s="10"/>
    </row>
    <row r="1000" spans="1:12" s="7" customFormat="1" ht="15.75" x14ac:dyDescent="0.25">
      <c r="A1000" s="11"/>
      <c r="B1000" s="48"/>
      <c r="C1000" s="48"/>
      <c r="D1000" s="24"/>
      <c r="E1000" s="10"/>
      <c r="F1000" s="10"/>
      <c r="G1000" s="10"/>
      <c r="H1000" s="10"/>
      <c r="I1000" s="10"/>
      <c r="J1000" s="10"/>
      <c r="K1000" s="10"/>
      <c r="L1000" s="10"/>
    </row>
    <row r="1001" spans="1:12" s="7" customFormat="1" ht="15.75" x14ac:dyDescent="0.25">
      <c r="A1001" s="11"/>
      <c r="B1001" s="48"/>
      <c r="C1001" s="48"/>
      <c r="D1001" s="24"/>
      <c r="E1001" s="10"/>
      <c r="F1001" s="10"/>
      <c r="G1001" s="10"/>
      <c r="H1001" s="10"/>
      <c r="I1001" s="10"/>
      <c r="J1001" s="10"/>
      <c r="K1001" s="10"/>
      <c r="L1001" s="10"/>
    </row>
    <row r="1002" spans="1:12" s="7" customFormat="1" ht="15.75" x14ac:dyDescent="0.25">
      <c r="A1002" s="11"/>
      <c r="B1002" s="48"/>
      <c r="C1002" s="48"/>
      <c r="D1002" s="24"/>
      <c r="E1002" s="10"/>
      <c r="F1002" s="10"/>
      <c r="G1002" s="10"/>
      <c r="H1002" s="10"/>
      <c r="I1002" s="10"/>
      <c r="J1002" s="10"/>
      <c r="K1002" s="10"/>
      <c r="L1002" s="10"/>
    </row>
    <row r="1003" spans="1:12" s="7" customFormat="1" ht="15.75" x14ac:dyDescent="0.25">
      <c r="A1003" s="11"/>
      <c r="B1003" s="48"/>
      <c r="C1003" s="48"/>
      <c r="D1003" s="24"/>
      <c r="E1003" s="10"/>
      <c r="F1003" s="10"/>
      <c r="G1003" s="10"/>
      <c r="H1003" s="10"/>
      <c r="I1003" s="10"/>
      <c r="J1003" s="10"/>
      <c r="K1003" s="10"/>
      <c r="L1003" s="10"/>
    </row>
    <row r="1004" spans="1:12" s="7" customFormat="1" ht="15.75" x14ac:dyDescent="0.25">
      <c r="A1004" s="11"/>
      <c r="B1004" s="48"/>
      <c r="C1004" s="48"/>
      <c r="D1004" s="24"/>
      <c r="E1004" s="10"/>
      <c r="F1004" s="10"/>
      <c r="G1004" s="10"/>
      <c r="H1004" s="10"/>
      <c r="I1004" s="10"/>
      <c r="J1004" s="10"/>
      <c r="K1004" s="10"/>
      <c r="L1004" s="10"/>
    </row>
    <row r="1005" spans="1:12" s="7" customFormat="1" ht="15.75" x14ac:dyDescent="0.25">
      <c r="A1005" s="11"/>
      <c r="B1005" s="48"/>
      <c r="C1005" s="48"/>
      <c r="D1005" s="24"/>
      <c r="E1005" s="10"/>
      <c r="F1005" s="10"/>
      <c r="G1005" s="10"/>
      <c r="H1005" s="10"/>
      <c r="I1005" s="10"/>
      <c r="J1005" s="10"/>
      <c r="K1005" s="10"/>
      <c r="L1005" s="10"/>
    </row>
    <row r="1006" spans="1:12" s="7" customFormat="1" ht="15.75" x14ac:dyDescent="0.25">
      <c r="A1006" s="11"/>
      <c r="B1006" s="48"/>
      <c r="C1006" s="48"/>
      <c r="D1006" s="24"/>
      <c r="E1006" s="10"/>
      <c r="F1006" s="10"/>
      <c r="G1006" s="10"/>
      <c r="H1006" s="10"/>
      <c r="I1006" s="10"/>
      <c r="J1006" s="10"/>
      <c r="K1006" s="10"/>
      <c r="L1006" s="10"/>
    </row>
    <row r="1007" spans="1:12" s="7" customFormat="1" ht="15.75" x14ac:dyDescent="0.25">
      <c r="A1007" s="11"/>
      <c r="B1007" s="48"/>
      <c r="C1007" s="48"/>
      <c r="D1007" s="24"/>
      <c r="E1007" s="10"/>
      <c r="F1007" s="10"/>
      <c r="G1007" s="10"/>
      <c r="H1007" s="10"/>
      <c r="I1007" s="10"/>
      <c r="J1007" s="10"/>
      <c r="K1007" s="10"/>
      <c r="L1007" s="10"/>
    </row>
    <row r="1008" spans="1:12" s="7" customFormat="1" ht="15.75" x14ac:dyDescent="0.25">
      <c r="A1008" s="11"/>
      <c r="B1008" s="48"/>
      <c r="C1008" s="48"/>
      <c r="D1008" s="24"/>
      <c r="E1008" s="10"/>
      <c r="F1008" s="10"/>
      <c r="G1008" s="10"/>
      <c r="H1008" s="10"/>
      <c r="I1008" s="10"/>
      <c r="J1008" s="10"/>
      <c r="K1008" s="10"/>
      <c r="L1008" s="10"/>
    </row>
    <row r="1009" spans="1:12" s="7" customFormat="1" ht="15.75" x14ac:dyDescent="0.25">
      <c r="A1009" s="11"/>
      <c r="B1009" s="48"/>
      <c r="C1009" s="48"/>
      <c r="D1009" s="24"/>
      <c r="E1009" s="10"/>
      <c r="F1009" s="10"/>
      <c r="G1009" s="10"/>
      <c r="H1009" s="10"/>
      <c r="I1009" s="10"/>
      <c r="J1009" s="10"/>
      <c r="K1009" s="10"/>
      <c r="L1009" s="10"/>
    </row>
    <row r="1010" spans="1:12" s="7" customFormat="1" ht="15.75" x14ac:dyDescent="0.25">
      <c r="A1010" s="11"/>
      <c r="B1010" s="48"/>
      <c r="C1010" s="48"/>
      <c r="D1010" s="24"/>
      <c r="E1010" s="10"/>
      <c r="F1010" s="10"/>
      <c r="G1010" s="10"/>
      <c r="H1010" s="10"/>
      <c r="I1010" s="10"/>
      <c r="J1010" s="10"/>
      <c r="K1010" s="10"/>
      <c r="L1010" s="10"/>
    </row>
    <row r="1011" spans="1:12" s="7" customFormat="1" ht="15.75" x14ac:dyDescent="0.25">
      <c r="A1011" s="11"/>
      <c r="B1011" s="48"/>
      <c r="C1011" s="48"/>
      <c r="D1011" s="24"/>
      <c r="E1011" s="10"/>
      <c r="F1011" s="10"/>
      <c r="G1011" s="10"/>
      <c r="H1011" s="10"/>
      <c r="I1011" s="10"/>
      <c r="J1011" s="10"/>
      <c r="K1011" s="10"/>
      <c r="L1011" s="10"/>
    </row>
    <row r="1012" spans="1:12" s="7" customFormat="1" ht="15.75" x14ac:dyDescent="0.25">
      <c r="A1012" s="11"/>
      <c r="B1012" s="48"/>
      <c r="C1012" s="48"/>
      <c r="D1012" s="24"/>
      <c r="E1012" s="10"/>
      <c r="F1012" s="10"/>
      <c r="G1012" s="10"/>
      <c r="H1012" s="10"/>
      <c r="I1012" s="10"/>
      <c r="J1012" s="10"/>
      <c r="K1012" s="10"/>
      <c r="L1012" s="10"/>
    </row>
    <row r="1013" spans="1:12" s="7" customFormat="1" ht="15.75" x14ac:dyDescent="0.25">
      <c r="A1013" s="11"/>
      <c r="B1013" s="48"/>
      <c r="C1013" s="48"/>
      <c r="D1013" s="24"/>
      <c r="E1013" s="10"/>
      <c r="F1013" s="10"/>
      <c r="G1013" s="10"/>
      <c r="H1013" s="10"/>
      <c r="I1013" s="10"/>
      <c r="J1013" s="10"/>
      <c r="K1013" s="10"/>
      <c r="L1013" s="10"/>
    </row>
    <row r="1014" spans="1:12" s="7" customFormat="1" ht="15.75" x14ac:dyDescent="0.25">
      <c r="A1014" s="11"/>
      <c r="B1014" s="48"/>
      <c r="C1014" s="48"/>
      <c r="D1014" s="24"/>
      <c r="E1014" s="10"/>
      <c r="F1014" s="10"/>
      <c r="G1014" s="10"/>
      <c r="H1014" s="10"/>
      <c r="I1014" s="10"/>
      <c r="J1014" s="10"/>
      <c r="K1014" s="10"/>
      <c r="L1014" s="10"/>
    </row>
    <row r="1015" spans="1:12" s="7" customFormat="1" ht="15.75" x14ac:dyDescent="0.25">
      <c r="A1015" s="11"/>
      <c r="B1015" s="48"/>
      <c r="C1015" s="48"/>
      <c r="D1015" s="24"/>
      <c r="E1015" s="10"/>
      <c r="F1015" s="10"/>
      <c r="G1015" s="10"/>
      <c r="H1015" s="10"/>
      <c r="I1015" s="10"/>
      <c r="J1015" s="10"/>
      <c r="K1015" s="10"/>
      <c r="L1015" s="10"/>
    </row>
    <row r="1016" spans="1:12" s="7" customFormat="1" ht="15.75" x14ac:dyDescent="0.25">
      <c r="A1016" s="11"/>
      <c r="B1016" s="48"/>
      <c r="C1016" s="48"/>
      <c r="D1016" s="24"/>
      <c r="E1016" s="10"/>
      <c r="F1016" s="10"/>
      <c r="G1016" s="10"/>
      <c r="H1016" s="10"/>
      <c r="I1016" s="10"/>
      <c r="J1016" s="10"/>
      <c r="K1016" s="10"/>
      <c r="L1016" s="10"/>
    </row>
    <row r="1017" spans="1:12" s="7" customFormat="1" ht="15.75" x14ac:dyDescent="0.25">
      <c r="A1017" s="11"/>
      <c r="B1017" s="48"/>
      <c r="C1017" s="48"/>
      <c r="D1017" s="24"/>
      <c r="E1017" s="10"/>
      <c r="F1017" s="10"/>
      <c r="G1017" s="10"/>
      <c r="H1017" s="10"/>
      <c r="I1017" s="10"/>
      <c r="J1017" s="10"/>
      <c r="K1017" s="10"/>
      <c r="L1017" s="10"/>
    </row>
    <row r="1018" spans="1:12" s="7" customFormat="1" ht="15.75" x14ac:dyDescent="0.25">
      <c r="A1018" s="11"/>
      <c r="B1018" s="48"/>
      <c r="C1018" s="48"/>
      <c r="D1018" s="24"/>
      <c r="E1018" s="10"/>
      <c r="F1018" s="10"/>
      <c r="G1018" s="10"/>
      <c r="H1018" s="10"/>
      <c r="I1018" s="10"/>
      <c r="J1018" s="10"/>
      <c r="K1018" s="10"/>
      <c r="L1018" s="10"/>
    </row>
    <row r="1019" spans="1:12" s="7" customFormat="1" ht="15.75" x14ac:dyDescent="0.25">
      <c r="A1019" s="11"/>
      <c r="B1019" s="48"/>
      <c r="C1019" s="48"/>
      <c r="D1019" s="24"/>
      <c r="E1019" s="10"/>
      <c r="F1019" s="10"/>
      <c r="G1019" s="10"/>
      <c r="H1019" s="10"/>
      <c r="I1019" s="10"/>
      <c r="J1019" s="10"/>
      <c r="K1019" s="10"/>
      <c r="L1019" s="10"/>
    </row>
    <row r="1020" spans="1:12" s="7" customFormat="1" ht="15.75" x14ac:dyDescent="0.25">
      <c r="A1020" s="11"/>
      <c r="B1020" s="48"/>
      <c r="C1020" s="48"/>
      <c r="D1020" s="24"/>
      <c r="E1020" s="10"/>
      <c r="F1020" s="10"/>
      <c r="G1020" s="10"/>
      <c r="H1020" s="10"/>
      <c r="I1020" s="10"/>
      <c r="J1020" s="10"/>
      <c r="K1020" s="10"/>
      <c r="L1020" s="10"/>
    </row>
    <row r="1021" spans="1:12" s="7" customFormat="1" ht="15.75" x14ac:dyDescent="0.25">
      <c r="A1021" s="11"/>
      <c r="B1021" s="48"/>
      <c r="C1021" s="48"/>
      <c r="D1021" s="24"/>
      <c r="E1021" s="10"/>
      <c r="F1021" s="10"/>
      <c r="G1021" s="10"/>
      <c r="H1021" s="10"/>
      <c r="I1021" s="10"/>
      <c r="J1021" s="10"/>
      <c r="K1021" s="10"/>
      <c r="L1021" s="10"/>
    </row>
    <row r="1022" spans="1:12" s="7" customFormat="1" ht="15.75" x14ac:dyDescent="0.25">
      <c r="A1022" s="11"/>
      <c r="B1022" s="48"/>
      <c r="C1022" s="48"/>
      <c r="D1022" s="24"/>
      <c r="E1022" s="10"/>
      <c r="F1022" s="10"/>
      <c r="G1022" s="10"/>
      <c r="H1022" s="10"/>
      <c r="I1022" s="10"/>
      <c r="J1022" s="10"/>
      <c r="K1022" s="10"/>
      <c r="L1022" s="10"/>
    </row>
    <row r="1023" spans="1:12" s="7" customFormat="1" ht="15.75" x14ac:dyDescent="0.25">
      <c r="A1023" s="11"/>
      <c r="B1023" s="48"/>
      <c r="C1023" s="48"/>
      <c r="D1023" s="24"/>
      <c r="E1023" s="10"/>
      <c r="F1023" s="10"/>
      <c r="G1023" s="10"/>
      <c r="H1023" s="10"/>
      <c r="I1023" s="10"/>
      <c r="J1023" s="10"/>
      <c r="K1023" s="10"/>
      <c r="L1023" s="10"/>
    </row>
    <row r="1024" spans="1:12" s="7" customFormat="1" ht="15.75" x14ac:dyDescent="0.25">
      <c r="A1024" s="11"/>
      <c r="B1024" s="48"/>
      <c r="C1024" s="48"/>
      <c r="D1024" s="24"/>
      <c r="E1024" s="10"/>
      <c r="F1024" s="10"/>
      <c r="G1024" s="10"/>
      <c r="H1024" s="10"/>
      <c r="I1024" s="10"/>
      <c r="J1024" s="10"/>
      <c r="K1024" s="10"/>
      <c r="L1024" s="10"/>
    </row>
    <row r="1025" spans="1:12" s="7" customFormat="1" ht="15.75" x14ac:dyDescent="0.25">
      <c r="A1025" s="11"/>
      <c r="B1025" s="48"/>
      <c r="C1025" s="48"/>
      <c r="D1025" s="24"/>
      <c r="E1025" s="10"/>
      <c r="F1025" s="10"/>
      <c r="G1025" s="10"/>
      <c r="H1025" s="10"/>
      <c r="I1025" s="10"/>
      <c r="J1025" s="10"/>
      <c r="K1025" s="10"/>
      <c r="L1025" s="10"/>
    </row>
    <row r="1026" spans="1:12" s="7" customFormat="1" ht="15.75" x14ac:dyDescent="0.25">
      <c r="A1026" s="11"/>
      <c r="B1026" s="48"/>
      <c r="C1026" s="48"/>
      <c r="D1026" s="24"/>
      <c r="E1026" s="10"/>
      <c r="F1026" s="10"/>
      <c r="G1026" s="10"/>
      <c r="H1026" s="10"/>
      <c r="I1026" s="10"/>
      <c r="J1026" s="10"/>
      <c r="K1026" s="10"/>
      <c r="L1026" s="10"/>
    </row>
    <row r="1027" spans="1:12" s="7" customFormat="1" ht="15.75" x14ac:dyDescent="0.25">
      <c r="A1027" s="11"/>
      <c r="B1027" s="48"/>
      <c r="C1027" s="48"/>
      <c r="D1027" s="24"/>
      <c r="E1027" s="10"/>
      <c r="F1027" s="10"/>
      <c r="G1027" s="10"/>
      <c r="H1027" s="10"/>
      <c r="I1027" s="10"/>
      <c r="J1027" s="10"/>
      <c r="K1027" s="10"/>
      <c r="L1027" s="10"/>
    </row>
    <row r="1028" spans="1:12" s="7" customFormat="1" ht="15.75" x14ac:dyDescent="0.25">
      <c r="A1028" s="11"/>
      <c r="B1028" s="48"/>
      <c r="C1028" s="48"/>
      <c r="D1028" s="24"/>
      <c r="E1028" s="10"/>
      <c r="F1028" s="10"/>
      <c r="G1028" s="10"/>
      <c r="H1028" s="10"/>
      <c r="I1028" s="10"/>
      <c r="J1028" s="10"/>
      <c r="K1028" s="10"/>
      <c r="L1028" s="10"/>
    </row>
    <row r="1029" spans="1:12" s="7" customFormat="1" ht="15.75" x14ac:dyDescent="0.25">
      <c r="A1029" s="11"/>
      <c r="B1029" s="48"/>
      <c r="C1029" s="48"/>
      <c r="D1029" s="24"/>
      <c r="E1029" s="10"/>
      <c r="F1029" s="10"/>
      <c r="G1029" s="10"/>
      <c r="H1029" s="10"/>
      <c r="I1029" s="10"/>
      <c r="J1029" s="10"/>
      <c r="K1029" s="10"/>
      <c r="L1029" s="10"/>
    </row>
    <row r="1030" spans="1:12" s="7" customFormat="1" ht="15.75" x14ac:dyDescent="0.25">
      <c r="A1030" s="11"/>
      <c r="B1030" s="48"/>
      <c r="C1030" s="48"/>
      <c r="D1030" s="24"/>
      <c r="E1030" s="10"/>
      <c r="F1030" s="10"/>
      <c r="G1030" s="10"/>
      <c r="H1030" s="10"/>
      <c r="I1030" s="10"/>
      <c r="J1030" s="10"/>
      <c r="K1030" s="10"/>
      <c r="L1030" s="10"/>
    </row>
    <row r="1031" spans="1:12" s="7" customFormat="1" ht="15.75" x14ac:dyDescent="0.25">
      <c r="A1031" s="11"/>
      <c r="B1031" s="48"/>
      <c r="C1031" s="48"/>
      <c r="D1031" s="24"/>
      <c r="E1031" s="10"/>
      <c r="F1031" s="10"/>
      <c r="G1031" s="10"/>
      <c r="H1031" s="10"/>
      <c r="I1031" s="10"/>
      <c r="J1031" s="10"/>
      <c r="K1031" s="10"/>
      <c r="L1031" s="10"/>
    </row>
    <row r="1032" spans="1:12" s="7" customFormat="1" ht="15.75" x14ac:dyDescent="0.25">
      <c r="A1032" s="11"/>
      <c r="B1032" s="48"/>
      <c r="C1032" s="48"/>
      <c r="D1032" s="24"/>
      <c r="E1032" s="10"/>
      <c r="F1032" s="10"/>
      <c r="G1032" s="10"/>
      <c r="H1032" s="10"/>
      <c r="I1032" s="10"/>
      <c r="J1032" s="10"/>
      <c r="K1032" s="10"/>
      <c r="L1032" s="10"/>
    </row>
    <row r="1033" spans="1:12" s="7" customFormat="1" ht="15.75" x14ac:dyDescent="0.25">
      <c r="A1033" s="11"/>
      <c r="B1033" s="48"/>
      <c r="C1033" s="48"/>
      <c r="D1033" s="24"/>
      <c r="E1033" s="10"/>
      <c r="F1033" s="10"/>
      <c r="G1033" s="10"/>
      <c r="H1033" s="10"/>
      <c r="I1033" s="10"/>
      <c r="J1033" s="10"/>
      <c r="K1033" s="10"/>
      <c r="L1033" s="10"/>
    </row>
    <row r="1034" spans="1:12" s="7" customFormat="1" ht="15.75" x14ac:dyDescent="0.25">
      <c r="A1034" s="11"/>
      <c r="B1034" s="48"/>
      <c r="C1034" s="48"/>
      <c r="D1034" s="24"/>
      <c r="E1034" s="10"/>
      <c r="F1034" s="10"/>
      <c r="G1034" s="10"/>
      <c r="H1034" s="10"/>
      <c r="I1034" s="10"/>
      <c r="J1034" s="10"/>
      <c r="K1034" s="10"/>
      <c r="L1034" s="10"/>
    </row>
    <row r="1035" spans="1:12" s="7" customFormat="1" ht="15.75" x14ac:dyDescent="0.25">
      <c r="A1035" s="11"/>
      <c r="B1035" s="48"/>
      <c r="C1035" s="48"/>
      <c r="D1035" s="24"/>
      <c r="E1035" s="10"/>
      <c r="F1035" s="10"/>
      <c r="G1035" s="10"/>
      <c r="H1035" s="10"/>
      <c r="I1035" s="10"/>
      <c r="J1035" s="10"/>
      <c r="K1035" s="10"/>
      <c r="L1035" s="10"/>
    </row>
    <row r="1036" spans="1:12" s="7" customFormat="1" ht="15.75" x14ac:dyDescent="0.25">
      <c r="A1036" s="11"/>
      <c r="B1036" s="48"/>
      <c r="C1036" s="48"/>
      <c r="D1036" s="24"/>
      <c r="E1036" s="10"/>
      <c r="F1036" s="10"/>
      <c r="G1036" s="10"/>
      <c r="H1036" s="10"/>
      <c r="I1036" s="10"/>
      <c r="J1036" s="10"/>
      <c r="K1036" s="10"/>
      <c r="L1036" s="10"/>
    </row>
    <row r="1037" spans="1:12" s="7" customFormat="1" ht="15.75" x14ac:dyDescent="0.25">
      <c r="A1037" s="11"/>
      <c r="B1037" s="48"/>
      <c r="C1037" s="48"/>
      <c r="D1037" s="24"/>
      <c r="E1037" s="10"/>
      <c r="F1037" s="10"/>
      <c r="G1037" s="10"/>
      <c r="H1037" s="10"/>
      <c r="I1037" s="10"/>
      <c r="J1037" s="10"/>
      <c r="K1037" s="10"/>
      <c r="L1037" s="10"/>
    </row>
    <row r="1038" spans="1:12" s="7" customFormat="1" ht="15.75" x14ac:dyDescent="0.25">
      <c r="A1038" s="11"/>
      <c r="B1038" s="48"/>
      <c r="C1038" s="48"/>
      <c r="D1038" s="24"/>
      <c r="E1038" s="10"/>
      <c r="F1038" s="10"/>
      <c r="G1038" s="10"/>
      <c r="H1038" s="10"/>
      <c r="I1038" s="10"/>
      <c r="J1038" s="10"/>
      <c r="K1038" s="10"/>
      <c r="L1038" s="10"/>
    </row>
    <row r="1039" spans="1:12" s="7" customFormat="1" ht="15.75" x14ac:dyDescent="0.25">
      <c r="A1039" s="11"/>
      <c r="B1039" s="48"/>
      <c r="C1039" s="48"/>
      <c r="D1039" s="24"/>
      <c r="E1039" s="10"/>
      <c r="F1039" s="10"/>
      <c r="G1039" s="10"/>
      <c r="H1039" s="10"/>
      <c r="I1039" s="10"/>
      <c r="J1039" s="10"/>
      <c r="K1039" s="10"/>
      <c r="L1039" s="10"/>
    </row>
    <row r="1040" spans="1:12" s="7" customFormat="1" ht="15.75" x14ac:dyDescent="0.25">
      <c r="A1040" s="11"/>
      <c r="B1040" s="48"/>
      <c r="C1040" s="48"/>
      <c r="D1040" s="24"/>
      <c r="E1040" s="10"/>
      <c r="F1040" s="10"/>
      <c r="G1040" s="10"/>
      <c r="H1040" s="10"/>
      <c r="I1040" s="10"/>
      <c r="J1040" s="10"/>
      <c r="K1040" s="10"/>
      <c r="L1040" s="10"/>
    </row>
    <row r="1041" spans="1:12" s="7" customFormat="1" ht="15.75" x14ac:dyDescent="0.25">
      <c r="A1041" s="11"/>
      <c r="B1041" s="48"/>
      <c r="C1041" s="48"/>
      <c r="D1041" s="24"/>
      <c r="E1041" s="10"/>
      <c r="F1041" s="10"/>
      <c r="G1041" s="10"/>
      <c r="H1041" s="10"/>
      <c r="I1041" s="10"/>
      <c r="J1041" s="10"/>
      <c r="K1041" s="10"/>
      <c r="L1041" s="10"/>
    </row>
    <row r="1042" spans="1:12" s="7" customFormat="1" ht="15.75" x14ac:dyDescent="0.25">
      <c r="A1042" s="11"/>
      <c r="B1042" s="48"/>
      <c r="C1042" s="48"/>
      <c r="D1042" s="24"/>
      <c r="E1042" s="10"/>
      <c r="F1042" s="10"/>
      <c r="G1042" s="10"/>
      <c r="H1042" s="10"/>
      <c r="I1042" s="10"/>
      <c r="J1042" s="10"/>
      <c r="K1042" s="10"/>
      <c r="L1042" s="10"/>
    </row>
    <row r="1043" spans="1:12" s="7" customFormat="1" ht="15.75" x14ac:dyDescent="0.25">
      <c r="A1043" s="11"/>
      <c r="B1043" s="48"/>
      <c r="C1043" s="48"/>
      <c r="D1043" s="24"/>
      <c r="E1043" s="10"/>
      <c r="F1043" s="10"/>
      <c r="G1043" s="10"/>
      <c r="H1043" s="10"/>
      <c r="I1043" s="10"/>
      <c r="J1043" s="10"/>
      <c r="K1043" s="10"/>
      <c r="L1043" s="10"/>
    </row>
    <row r="1044" spans="1:12" s="7" customFormat="1" ht="15.75" x14ac:dyDescent="0.25">
      <c r="A1044" s="11"/>
      <c r="B1044" s="48"/>
      <c r="C1044" s="48"/>
      <c r="D1044" s="24"/>
      <c r="E1044" s="10"/>
      <c r="F1044" s="10"/>
      <c r="G1044" s="10"/>
      <c r="H1044" s="10"/>
      <c r="I1044" s="10"/>
      <c r="J1044" s="10"/>
      <c r="K1044" s="10"/>
      <c r="L1044" s="10"/>
    </row>
    <row r="1045" spans="1:12" s="7" customFormat="1" ht="15.75" x14ac:dyDescent="0.25">
      <c r="A1045" s="11"/>
      <c r="B1045" s="48"/>
      <c r="C1045" s="48"/>
      <c r="D1045" s="24"/>
      <c r="E1045" s="10"/>
      <c r="F1045" s="10"/>
      <c r="G1045" s="10"/>
      <c r="H1045" s="10"/>
      <c r="I1045" s="10"/>
      <c r="J1045" s="10"/>
      <c r="K1045" s="10"/>
      <c r="L1045" s="10"/>
    </row>
    <row r="1046" spans="1:12" s="7" customFormat="1" ht="15.75" x14ac:dyDescent="0.25">
      <c r="A1046" s="11"/>
      <c r="B1046" s="48"/>
      <c r="C1046" s="48"/>
      <c r="D1046" s="24"/>
      <c r="E1046" s="10"/>
      <c r="F1046" s="10"/>
      <c r="G1046" s="10"/>
      <c r="H1046" s="10"/>
      <c r="I1046" s="10"/>
      <c r="J1046" s="10"/>
      <c r="K1046" s="10"/>
      <c r="L1046" s="10"/>
    </row>
    <row r="1047" spans="1:12" s="7" customFormat="1" ht="15.75" x14ac:dyDescent="0.25">
      <c r="A1047" s="11"/>
      <c r="B1047" s="48"/>
      <c r="C1047" s="48"/>
      <c r="D1047" s="24"/>
      <c r="E1047" s="10"/>
      <c r="F1047" s="10"/>
      <c r="G1047" s="10"/>
      <c r="H1047" s="10"/>
      <c r="I1047" s="10"/>
      <c r="J1047" s="10"/>
      <c r="K1047" s="10"/>
      <c r="L1047" s="10"/>
    </row>
    <row r="1048" spans="1:12" s="7" customFormat="1" ht="15.75" x14ac:dyDescent="0.25">
      <c r="A1048" s="11"/>
      <c r="B1048" s="48"/>
      <c r="C1048" s="48"/>
      <c r="D1048" s="24"/>
      <c r="E1048" s="10"/>
      <c r="F1048" s="10"/>
      <c r="G1048" s="10"/>
      <c r="H1048" s="10"/>
      <c r="I1048" s="10"/>
      <c r="J1048" s="10"/>
      <c r="K1048" s="10"/>
      <c r="L1048" s="10"/>
    </row>
    <row r="1049" spans="1:12" s="7" customFormat="1" ht="15.75" x14ac:dyDescent="0.25">
      <c r="A1049" s="11"/>
      <c r="B1049" s="48"/>
      <c r="C1049" s="48"/>
      <c r="D1049" s="24"/>
      <c r="E1049" s="10"/>
      <c r="F1049" s="10"/>
      <c r="G1049" s="10"/>
      <c r="H1049" s="10"/>
      <c r="I1049" s="10"/>
      <c r="J1049" s="10"/>
      <c r="K1049" s="10"/>
      <c r="L1049" s="10"/>
    </row>
    <row r="1050" spans="1:12" s="7" customFormat="1" ht="15.75" x14ac:dyDescent="0.25">
      <c r="A1050" s="11"/>
      <c r="B1050" s="48"/>
      <c r="C1050" s="48"/>
      <c r="D1050" s="24"/>
      <c r="E1050" s="10"/>
      <c r="F1050" s="10"/>
      <c r="G1050" s="10"/>
      <c r="H1050" s="10"/>
      <c r="I1050" s="10"/>
      <c r="J1050" s="10"/>
      <c r="K1050" s="10"/>
      <c r="L1050" s="10"/>
    </row>
    <row r="1051" spans="1:12" s="7" customFormat="1" ht="15.75" x14ac:dyDescent="0.25">
      <c r="A1051" s="11"/>
      <c r="B1051" s="48"/>
      <c r="C1051" s="48"/>
      <c r="D1051" s="24"/>
      <c r="E1051" s="10"/>
      <c r="F1051" s="10"/>
      <c r="G1051" s="10"/>
      <c r="H1051" s="10"/>
      <c r="I1051" s="10"/>
      <c r="J1051" s="10"/>
      <c r="K1051" s="10"/>
      <c r="L1051" s="10"/>
    </row>
    <row r="1052" spans="1:12" s="7" customFormat="1" ht="15.75" x14ac:dyDescent="0.25">
      <c r="A1052" s="11"/>
      <c r="B1052" s="48"/>
      <c r="C1052" s="48"/>
      <c r="D1052" s="24"/>
      <c r="E1052" s="10"/>
      <c r="F1052" s="10"/>
      <c r="G1052" s="10"/>
      <c r="H1052" s="10"/>
      <c r="I1052" s="10"/>
      <c r="J1052" s="10"/>
      <c r="K1052" s="10"/>
      <c r="L1052" s="10"/>
    </row>
    <row r="1053" spans="1:12" s="7" customFormat="1" ht="15.75" x14ac:dyDescent="0.25">
      <c r="A1053" s="11"/>
      <c r="B1053" s="48"/>
      <c r="C1053" s="48"/>
      <c r="D1053" s="24"/>
      <c r="E1053" s="10"/>
      <c r="F1053" s="10"/>
      <c r="G1053" s="10"/>
      <c r="H1053" s="10"/>
      <c r="I1053" s="10"/>
      <c r="J1053" s="10"/>
      <c r="K1053" s="10"/>
      <c r="L1053" s="10"/>
    </row>
    <row r="1054" spans="1:12" s="7" customFormat="1" ht="15.75" x14ac:dyDescent="0.25">
      <c r="A1054" s="11"/>
      <c r="B1054" s="48"/>
      <c r="C1054" s="48"/>
      <c r="D1054" s="24"/>
      <c r="E1054" s="10"/>
      <c r="F1054" s="10"/>
      <c r="G1054" s="10"/>
      <c r="H1054" s="10"/>
      <c r="I1054" s="10"/>
      <c r="J1054" s="10"/>
      <c r="K1054" s="10"/>
      <c r="L1054" s="10"/>
    </row>
    <row r="1055" spans="1:12" s="7" customFormat="1" ht="15.75" x14ac:dyDescent="0.25">
      <c r="A1055" s="11"/>
      <c r="B1055" s="48"/>
      <c r="C1055" s="48"/>
      <c r="D1055" s="24"/>
      <c r="E1055" s="10"/>
      <c r="F1055" s="10"/>
      <c r="G1055" s="10"/>
      <c r="H1055" s="10"/>
      <c r="I1055" s="10"/>
      <c r="J1055" s="10"/>
      <c r="K1055" s="10"/>
      <c r="L1055" s="10"/>
    </row>
    <row r="1056" spans="1:12" s="7" customFormat="1" ht="15.75" x14ac:dyDescent="0.25">
      <c r="A1056" s="11"/>
      <c r="B1056" s="48"/>
      <c r="C1056" s="48"/>
      <c r="D1056" s="24"/>
      <c r="E1056" s="10"/>
      <c r="F1056" s="10"/>
      <c r="G1056" s="10"/>
      <c r="H1056" s="10"/>
      <c r="I1056" s="10"/>
      <c r="J1056" s="10"/>
      <c r="K1056" s="10"/>
      <c r="L1056" s="10"/>
    </row>
    <row r="1057" spans="1:12" s="7" customFormat="1" ht="15.75" x14ac:dyDescent="0.25">
      <c r="A1057" s="11"/>
      <c r="B1057" s="48"/>
      <c r="C1057" s="48"/>
      <c r="D1057" s="24"/>
      <c r="E1057" s="10"/>
      <c r="F1057" s="10"/>
      <c r="G1057" s="10"/>
      <c r="H1057" s="10"/>
      <c r="I1057" s="10"/>
      <c r="J1057" s="10"/>
      <c r="K1057" s="10"/>
      <c r="L1057" s="10"/>
    </row>
    <row r="1058" spans="1:12" s="7" customFormat="1" ht="15.75" x14ac:dyDescent="0.25">
      <c r="A1058" s="11"/>
      <c r="B1058" s="48"/>
      <c r="C1058" s="48"/>
      <c r="D1058" s="24"/>
      <c r="E1058" s="10"/>
      <c r="F1058" s="10"/>
      <c r="G1058" s="10"/>
      <c r="H1058" s="10"/>
      <c r="I1058" s="10"/>
      <c r="J1058" s="10"/>
      <c r="K1058" s="10"/>
      <c r="L1058" s="10"/>
    </row>
    <row r="1059" spans="1:12" s="7" customFormat="1" ht="15.75" x14ac:dyDescent="0.25">
      <c r="A1059" s="11"/>
      <c r="B1059" s="48"/>
      <c r="C1059" s="48"/>
      <c r="D1059" s="24"/>
      <c r="E1059" s="10"/>
      <c r="F1059" s="10"/>
      <c r="G1059" s="10"/>
      <c r="H1059" s="10"/>
      <c r="I1059" s="10"/>
      <c r="J1059" s="10"/>
      <c r="K1059" s="10"/>
      <c r="L1059" s="10"/>
    </row>
    <row r="1060" spans="1:12" s="7" customFormat="1" ht="15.75" x14ac:dyDescent="0.25">
      <c r="A1060" s="11"/>
      <c r="B1060" s="48"/>
      <c r="C1060" s="48"/>
      <c r="D1060" s="24"/>
      <c r="E1060" s="10"/>
      <c r="F1060" s="10"/>
      <c r="G1060" s="10"/>
      <c r="H1060" s="10"/>
      <c r="I1060" s="10"/>
      <c r="J1060" s="10"/>
      <c r="K1060" s="10"/>
      <c r="L1060" s="10"/>
    </row>
    <row r="1061" spans="1:12" s="7" customFormat="1" ht="15.75" x14ac:dyDescent="0.25">
      <c r="A1061" s="11"/>
      <c r="B1061" s="48"/>
      <c r="C1061" s="48"/>
      <c r="D1061" s="24"/>
      <c r="E1061" s="10"/>
      <c r="F1061" s="10"/>
      <c r="G1061" s="10"/>
      <c r="H1061" s="10"/>
      <c r="I1061" s="10"/>
      <c r="J1061" s="10"/>
      <c r="K1061" s="10"/>
      <c r="L1061" s="10"/>
    </row>
    <row r="1062" spans="1:12" s="7" customFormat="1" ht="15.75" x14ac:dyDescent="0.25">
      <c r="A1062" s="11"/>
      <c r="B1062" s="48"/>
      <c r="C1062" s="48"/>
      <c r="D1062" s="24"/>
      <c r="E1062" s="10"/>
      <c r="F1062" s="10"/>
      <c r="G1062" s="10"/>
      <c r="H1062" s="10"/>
      <c r="I1062" s="10"/>
      <c r="J1062" s="10"/>
      <c r="K1062" s="10"/>
      <c r="L1062" s="10"/>
    </row>
    <row r="1063" spans="1:12" s="7" customFormat="1" ht="15.75" x14ac:dyDescent="0.25">
      <c r="A1063" s="11"/>
      <c r="B1063" s="48"/>
      <c r="C1063" s="48"/>
      <c r="D1063" s="24"/>
      <c r="E1063" s="10"/>
      <c r="F1063" s="10"/>
      <c r="G1063" s="10"/>
      <c r="H1063" s="10"/>
      <c r="I1063" s="10"/>
      <c r="J1063" s="10"/>
      <c r="K1063" s="10"/>
      <c r="L1063" s="10"/>
    </row>
    <row r="1064" spans="1:12" s="7" customFormat="1" ht="15.75" x14ac:dyDescent="0.25">
      <c r="A1064" s="11"/>
      <c r="B1064" s="48"/>
      <c r="C1064" s="48"/>
      <c r="D1064" s="24"/>
      <c r="E1064" s="10"/>
      <c r="F1064" s="10"/>
      <c r="G1064" s="10"/>
      <c r="H1064" s="10"/>
      <c r="I1064" s="10"/>
      <c r="J1064" s="10"/>
      <c r="K1064" s="10"/>
      <c r="L1064" s="10"/>
    </row>
    <row r="1065" spans="1:12" s="7" customFormat="1" ht="15.75" x14ac:dyDescent="0.25">
      <c r="A1065" s="11"/>
      <c r="B1065" s="48"/>
      <c r="C1065" s="48"/>
      <c r="D1065" s="24"/>
      <c r="E1065" s="10"/>
      <c r="F1065" s="10"/>
      <c r="G1065" s="10"/>
      <c r="H1065" s="10"/>
      <c r="I1065" s="10"/>
      <c r="J1065" s="10"/>
      <c r="K1065" s="10"/>
      <c r="L1065" s="10"/>
    </row>
    <row r="1066" spans="1:12" s="7" customFormat="1" ht="15.75" x14ac:dyDescent="0.25">
      <c r="A1066" s="11"/>
      <c r="B1066" s="48"/>
      <c r="C1066" s="48"/>
      <c r="D1066" s="24"/>
      <c r="E1066" s="10"/>
      <c r="F1066" s="10"/>
      <c r="G1066" s="10"/>
      <c r="H1066" s="10"/>
      <c r="I1066" s="10"/>
      <c r="J1066" s="10"/>
      <c r="K1066" s="10"/>
      <c r="L1066" s="10"/>
    </row>
    <row r="1067" spans="1:12" s="7" customFormat="1" ht="15.75" x14ac:dyDescent="0.25">
      <c r="A1067" s="11"/>
      <c r="B1067" s="48"/>
      <c r="C1067" s="48"/>
      <c r="D1067" s="24"/>
      <c r="E1067" s="10"/>
      <c r="F1067" s="10"/>
      <c r="G1067" s="10"/>
      <c r="H1067" s="10"/>
      <c r="I1067" s="10"/>
      <c r="J1067" s="10"/>
      <c r="K1067" s="10"/>
      <c r="L1067" s="10"/>
    </row>
    <row r="1068" spans="1:12" s="7" customFormat="1" ht="15.75" x14ac:dyDescent="0.25">
      <c r="A1068" s="11"/>
      <c r="B1068" s="48"/>
      <c r="C1068" s="48"/>
      <c r="D1068" s="24"/>
      <c r="E1068" s="10"/>
      <c r="F1068" s="10"/>
      <c r="G1068" s="10"/>
      <c r="H1068" s="10"/>
      <c r="I1068" s="10"/>
      <c r="J1068" s="10"/>
      <c r="K1068" s="10"/>
      <c r="L1068" s="10"/>
    </row>
    <row r="1069" spans="1:12" s="7" customFormat="1" ht="15.75" x14ac:dyDescent="0.25">
      <c r="A1069" s="11"/>
      <c r="B1069" s="48"/>
      <c r="C1069" s="48"/>
      <c r="D1069" s="24"/>
      <c r="E1069" s="10"/>
      <c r="F1069" s="10"/>
      <c r="G1069" s="10"/>
      <c r="H1069" s="10"/>
      <c r="I1069" s="10"/>
      <c r="J1069" s="10"/>
      <c r="K1069" s="10"/>
      <c r="L1069" s="10"/>
    </row>
    <row r="1070" spans="1:12" s="7" customFormat="1" ht="15.75" x14ac:dyDescent="0.25">
      <c r="A1070" s="11"/>
      <c r="B1070" s="48"/>
      <c r="C1070" s="48"/>
      <c r="D1070" s="24"/>
      <c r="E1070" s="10"/>
      <c r="F1070" s="10"/>
      <c r="G1070" s="10"/>
      <c r="H1070" s="10"/>
      <c r="I1070" s="10"/>
      <c r="J1070" s="10"/>
      <c r="K1070" s="10"/>
      <c r="L1070" s="10"/>
    </row>
    <row r="1071" spans="1:12" s="7" customFormat="1" ht="15.75" x14ac:dyDescent="0.25">
      <c r="A1071" s="11"/>
      <c r="B1071" s="48"/>
      <c r="C1071" s="48"/>
      <c r="D1071" s="24"/>
      <c r="E1071" s="10"/>
      <c r="F1071" s="10"/>
      <c r="G1071" s="10"/>
      <c r="H1071" s="10"/>
      <c r="I1071" s="10"/>
      <c r="J1071" s="10"/>
      <c r="K1071" s="10"/>
      <c r="L1071" s="10"/>
    </row>
    <row r="1072" spans="1:12" s="7" customFormat="1" ht="15.75" x14ac:dyDescent="0.25">
      <c r="A1072" s="11"/>
      <c r="B1072" s="48"/>
      <c r="C1072" s="48"/>
      <c r="D1072" s="24"/>
      <c r="E1072" s="10"/>
      <c r="F1072" s="10"/>
      <c r="G1072" s="10"/>
      <c r="H1072" s="10"/>
      <c r="I1072" s="10"/>
      <c r="J1072" s="10"/>
      <c r="K1072" s="10"/>
      <c r="L1072" s="10"/>
    </row>
    <row r="1073" spans="1:12" s="7" customFormat="1" ht="15.75" x14ac:dyDescent="0.25">
      <c r="A1073" s="11"/>
      <c r="B1073" s="48"/>
      <c r="C1073" s="48"/>
      <c r="D1073" s="24"/>
      <c r="E1073" s="10"/>
      <c r="F1073" s="10"/>
      <c r="G1073" s="10"/>
      <c r="H1073" s="10"/>
      <c r="I1073" s="10"/>
      <c r="J1073" s="10"/>
      <c r="K1073" s="10"/>
      <c r="L1073" s="10"/>
    </row>
    <row r="1074" spans="1:12" s="7" customFormat="1" ht="15.75" x14ac:dyDescent="0.25">
      <c r="A1074" s="11"/>
      <c r="B1074" s="48"/>
      <c r="C1074" s="48"/>
      <c r="D1074" s="24"/>
      <c r="E1074" s="10"/>
      <c r="F1074" s="10"/>
      <c r="G1074" s="10"/>
      <c r="H1074" s="10"/>
      <c r="I1074" s="10"/>
      <c r="J1074" s="10"/>
      <c r="K1074" s="10"/>
      <c r="L1074" s="10"/>
    </row>
    <row r="1075" spans="1:12" s="7" customFormat="1" ht="15.75" x14ac:dyDescent="0.25">
      <c r="A1075" s="11"/>
      <c r="B1075" s="48"/>
      <c r="C1075" s="48"/>
      <c r="D1075" s="24"/>
      <c r="E1075" s="10"/>
      <c r="F1075" s="10"/>
      <c r="G1075" s="10"/>
      <c r="H1075" s="10"/>
      <c r="I1075" s="10"/>
      <c r="J1075" s="10"/>
      <c r="K1075" s="10"/>
      <c r="L1075" s="10"/>
    </row>
    <row r="1076" spans="1:12" s="7" customFormat="1" ht="15.75" x14ac:dyDescent="0.25">
      <c r="A1076" s="11"/>
      <c r="B1076" s="48"/>
      <c r="C1076" s="48"/>
      <c r="D1076" s="24"/>
      <c r="E1076" s="10"/>
      <c r="F1076" s="10"/>
      <c r="G1076" s="10"/>
      <c r="H1076" s="10"/>
      <c r="I1076" s="10"/>
      <c r="J1076" s="10"/>
      <c r="K1076" s="10"/>
      <c r="L1076" s="10"/>
    </row>
    <row r="1077" spans="1:12" s="7" customFormat="1" ht="15.75" x14ac:dyDescent="0.25">
      <c r="A1077" s="11"/>
      <c r="B1077" s="48"/>
      <c r="C1077" s="48"/>
      <c r="D1077" s="24"/>
      <c r="E1077" s="10"/>
      <c r="F1077" s="10"/>
      <c r="G1077" s="10"/>
      <c r="H1077" s="10"/>
      <c r="I1077" s="10"/>
      <c r="J1077" s="10"/>
      <c r="K1077" s="10"/>
      <c r="L1077" s="10"/>
    </row>
    <row r="1078" spans="1:12" s="7" customFormat="1" ht="15.75" x14ac:dyDescent="0.25">
      <c r="A1078" s="11"/>
      <c r="B1078" s="48"/>
      <c r="C1078" s="48"/>
      <c r="D1078" s="24"/>
      <c r="E1078" s="10"/>
      <c r="F1078" s="10"/>
      <c r="G1078" s="10"/>
      <c r="H1078" s="10"/>
      <c r="I1078" s="10"/>
      <c r="J1078" s="10"/>
      <c r="K1078" s="10"/>
      <c r="L1078" s="10"/>
    </row>
    <row r="1079" spans="1:12" s="7" customFormat="1" ht="15.75" x14ac:dyDescent="0.25">
      <c r="A1079" s="11"/>
      <c r="B1079" s="48"/>
      <c r="C1079" s="48"/>
      <c r="D1079" s="24"/>
      <c r="E1079" s="10"/>
      <c r="F1079" s="10"/>
      <c r="G1079" s="10"/>
      <c r="H1079" s="10"/>
      <c r="I1079" s="10"/>
      <c r="J1079" s="10"/>
      <c r="K1079" s="10"/>
      <c r="L1079" s="10"/>
    </row>
    <row r="1080" spans="1:12" s="7" customFormat="1" ht="15.75" x14ac:dyDescent="0.25">
      <c r="A1080" s="11"/>
      <c r="B1080" s="48"/>
      <c r="C1080" s="48"/>
      <c r="D1080" s="24"/>
      <c r="E1080" s="10"/>
      <c r="F1080" s="10"/>
      <c r="G1080" s="10"/>
      <c r="H1080" s="10"/>
      <c r="I1080" s="10"/>
      <c r="J1080" s="10"/>
      <c r="K1080" s="10"/>
      <c r="L1080" s="10"/>
    </row>
    <row r="1081" spans="1:12" s="7" customFormat="1" ht="15.75" x14ac:dyDescent="0.25">
      <c r="A1081" s="11"/>
      <c r="B1081" s="48"/>
      <c r="C1081" s="48"/>
      <c r="D1081" s="24"/>
      <c r="E1081" s="10"/>
      <c r="F1081" s="10"/>
      <c r="G1081" s="10"/>
      <c r="H1081" s="10"/>
      <c r="I1081" s="10"/>
      <c r="J1081" s="10"/>
      <c r="K1081" s="10"/>
      <c r="L1081" s="10"/>
    </row>
    <row r="1082" spans="1:12" s="7" customFormat="1" ht="15.75" x14ac:dyDescent="0.25">
      <c r="A1082" s="11"/>
      <c r="B1082" s="48"/>
      <c r="C1082" s="48"/>
      <c r="D1082" s="24"/>
      <c r="E1082" s="10"/>
      <c r="F1082" s="10"/>
      <c r="G1082" s="10"/>
      <c r="H1082" s="10"/>
      <c r="I1082" s="10"/>
      <c r="J1082" s="10"/>
      <c r="K1082" s="10"/>
      <c r="L1082" s="10"/>
    </row>
    <row r="1083" spans="1:12" s="7" customFormat="1" ht="15.75" x14ac:dyDescent="0.25">
      <c r="A1083" s="11"/>
      <c r="B1083" s="48"/>
      <c r="C1083" s="48"/>
      <c r="D1083" s="24"/>
      <c r="E1083" s="10"/>
      <c r="F1083" s="10"/>
      <c r="G1083" s="10"/>
      <c r="H1083" s="10"/>
      <c r="I1083" s="10"/>
      <c r="J1083" s="10"/>
      <c r="K1083" s="10"/>
      <c r="L1083" s="10"/>
    </row>
    <row r="1084" spans="1:12" s="7" customFormat="1" ht="15.75" x14ac:dyDescent="0.25">
      <c r="A1084" s="11"/>
      <c r="B1084" s="48"/>
      <c r="C1084" s="48"/>
      <c r="D1084" s="24"/>
      <c r="E1084" s="10"/>
      <c r="F1084" s="10"/>
      <c r="G1084" s="10"/>
      <c r="H1084" s="10"/>
      <c r="I1084" s="10"/>
      <c r="J1084" s="10"/>
      <c r="K1084" s="10"/>
      <c r="L1084" s="10"/>
    </row>
    <row r="1085" spans="1:12" s="7" customFormat="1" ht="15.75" x14ac:dyDescent="0.25">
      <c r="A1085" s="11"/>
      <c r="B1085" s="48"/>
      <c r="C1085" s="48"/>
      <c r="D1085" s="24"/>
      <c r="E1085" s="10"/>
      <c r="F1085" s="10"/>
      <c r="G1085" s="10"/>
      <c r="H1085" s="10"/>
      <c r="I1085" s="10"/>
      <c r="J1085" s="10"/>
      <c r="K1085" s="10"/>
      <c r="L1085" s="10"/>
    </row>
    <row r="1086" spans="1:12" s="7" customFormat="1" ht="15.75" x14ac:dyDescent="0.25">
      <c r="A1086" s="11"/>
      <c r="B1086" s="48"/>
      <c r="C1086" s="48"/>
      <c r="D1086" s="24"/>
      <c r="E1086" s="10"/>
      <c r="F1086" s="10"/>
      <c r="G1086" s="10"/>
      <c r="H1086" s="10"/>
      <c r="I1086" s="10"/>
      <c r="J1086" s="10"/>
      <c r="K1086" s="10"/>
      <c r="L1086" s="10"/>
    </row>
    <row r="1087" spans="1:12" s="7" customFormat="1" ht="15.75" x14ac:dyDescent="0.25">
      <c r="A1087" s="11"/>
      <c r="B1087" s="48"/>
      <c r="C1087" s="48"/>
      <c r="D1087" s="24"/>
      <c r="E1087" s="10"/>
      <c r="F1087" s="10"/>
      <c r="G1087" s="10"/>
      <c r="H1087" s="10"/>
      <c r="I1087" s="10"/>
      <c r="J1087" s="10"/>
      <c r="K1087" s="10"/>
      <c r="L1087" s="10"/>
    </row>
    <row r="1088" spans="1:12" s="7" customFormat="1" ht="15.75" x14ac:dyDescent="0.25">
      <c r="A1088" s="11"/>
      <c r="B1088" s="48"/>
      <c r="C1088" s="48"/>
      <c r="D1088" s="24"/>
      <c r="E1088" s="10"/>
      <c r="F1088" s="10"/>
      <c r="G1088" s="10"/>
      <c r="H1088" s="10"/>
      <c r="I1088" s="10"/>
      <c r="J1088" s="10"/>
      <c r="K1088" s="10"/>
      <c r="L1088" s="10"/>
    </row>
    <row r="1089" spans="1:12" s="7" customFormat="1" ht="15.75" x14ac:dyDescent="0.25">
      <c r="A1089" s="11"/>
      <c r="B1089" s="48"/>
      <c r="C1089" s="48"/>
      <c r="D1089" s="24"/>
      <c r="E1089" s="10"/>
      <c r="F1089" s="10"/>
      <c r="G1089" s="10"/>
      <c r="H1089" s="10"/>
      <c r="I1089" s="10"/>
      <c r="J1089" s="10"/>
      <c r="K1089" s="10"/>
      <c r="L1089" s="10"/>
    </row>
    <row r="1090" spans="1:12" s="7" customFormat="1" ht="15.75" x14ac:dyDescent="0.25">
      <c r="A1090" s="11"/>
      <c r="B1090" s="48"/>
      <c r="C1090" s="48"/>
      <c r="D1090" s="24"/>
      <c r="E1090" s="10"/>
      <c r="F1090" s="10"/>
      <c r="G1090" s="10"/>
      <c r="H1090" s="10"/>
      <c r="I1090" s="10"/>
      <c r="J1090" s="10"/>
      <c r="K1090" s="10"/>
      <c r="L1090" s="10"/>
    </row>
    <row r="1091" spans="1:12" s="7" customFormat="1" ht="15.75" x14ac:dyDescent="0.25">
      <c r="A1091" s="11"/>
      <c r="B1091" s="48"/>
      <c r="C1091" s="48"/>
      <c r="D1091" s="24"/>
      <c r="E1091" s="10"/>
      <c r="F1091" s="10"/>
      <c r="G1091" s="10"/>
      <c r="H1091" s="10"/>
      <c r="I1091" s="10"/>
      <c r="J1091" s="10"/>
      <c r="K1091" s="10"/>
      <c r="L1091" s="10"/>
    </row>
    <row r="1092" spans="1:12" s="7" customFormat="1" ht="15.75" x14ac:dyDescent="0.25">
      <c r="A1092" s="11"/>
      <c r="B1092" s="48"/>
      <c r="C1092" s="48"/>
      <c r="D1092" s="24"/>
      <c r="E1092" s="10"/>
      <c r="F1092" s="10"/>
      <c r="G1092" s="10"/>
      <c r="H1092" s="10"/>
      <c r="I1092" s="10"/>
      <c r="J1092" s="10"/>
      <c r="K1092" s="10"/>
      <c r="L1092" s="10"/>
    </row>
    <row r="1093" spans="1:12" s="7" customFormat="1" ht="15.75" x14ac:dyDescent="0.25">
      <c r="A1093" s="11"/>
      <c r="B1093" s="48"/>
      <c r="C1093" s="48"/>
      <c r="D1093" s="24"/>
      <c r="E1093" s="10"/>
      <c r="F1093" s="10"/>
      <c r="G1093" s="10"/>
      <c r="H1093" s="10"/>
      <c r="I1093" s="10"/>
      <c r="J1093" s="10"/>
      <c r="K1093" s="10"/>
      <c r="L1093" s="10"/>
    </row>
    <row r="1094" spans="1:12" s="7" customFormat="1" ht="15.75" x14ac:dyDescent="0.25">
      <c r="A1094" s="11"/>
      <c r="B1094" s="48"/>
      <c r="C1094" s="48"/>
      <c r="D1094" s="24"/>
      <c r="E1094" s="10"/>
      <c r="F1094" s="10"/>
      <c r="G1094" s="10"/>
      <c r="H1094" s="10"/>
      <c r="I1094" s="10"/>
      <c r="J1094" s="10"/>
      <c r="K1094" s="10"/>
      <c r="L1094" s="10"/>
    </row>
    <row r="1095" spans="1:12" s="7" customFormat="1" ht="15.75" x14ac:dyDescent="0.25">
      <c r="A1095" s="11"/>
      <c r="B1095" s="48"/>
      <c r="C1095" s="48"/>
      <c r="D1095" s="24"/>
      <c r="E1095" s="10"/>
      <c r="F1095" s="10"/>
      <c r="G1095" s="10"/>
      <c r="H1095" s="10"/>
      <c r="I1095" s="10"/>
      <c r="J1095" s="10"/>
      <c r="K1095" s="10"/>
      <c r="L1095" s="10"/>
    </row>
    <row r="1096" spans="1:12" s="7" customFormat="1" ht="15.75" x14ac:dyDescent="0.25">
      <c r="A1096" s="11"/>
      <c r="B1096" s="48"/>
      <c r="C1096" s="48"/>
      <c r="D1096" s="24"/>
      <c r="E1096" s="10"/>
      <c r="F1096" s="10"/>
      <c r="G1096" s="10"/>
      <c r="H1096" s="10"/>
      <c r="I1096" s="10"/>
      <c r="J1096" s="10"/>
      <c r="K1096" s="10"/>
      <c r="L1096" s="10"/>
    </row>
    <row r="1097" spans="1:12" s="7" customFormat="1" ht="15.75" x14ac:dyDescent="0.25">
      <c r="A1097" s="11"/>
      <c r="B1097" s="48"/>
      <c r="C1097" s="48"/>
      <c r="D1097" s="24"/>
      <c r="E1097" s="10"/>
      <c r="F1097" s="10"/>
      <c r="G1097" s="10"/>
      <c r="H1097" s="10"/>
      <c r="I1097" s="10"/>
      <c r="J1097" s="10"/>
      <c r="K1097" s="10"/>
      <c r="L1097" s="10"/>
    </row>
    <row r="1098" spans="1:12" s="7" customFormat="1" ht="15.75" x14ac:dyDescent="0.25">
      <c r="A1098" s="11"/>
      <c r="B1098" s="48"/>
      <c r="C1098" s="48"/>
      <c r="D1098" s="24"/>
      <c r="E1098" s="10"/>
      <c r="F1098" s="10"/>
      <c r="G1098" s="10"/>
      <c r="H1098" s="10"/>
      <c r="I1098" s="10"/>
      <c r="J1098" s="10"/>
      <c r="K1098" s="10"/>
      <c r="L1098" s="10"/>
    </row>
    <row r="1099" spans="1:12" s="7" customFormat="1" ht="15.75" x14ac:dyDescent="0.25">
      <c r="A1099" s="11"/>
      <c r="B1099" s="48"/>
      <c r="C1099" s="48"/>
      <c r="D1099" s="24"/>
      <c r="E1099" s="10"/>
      <c r="F1099" s="10"/>
      <c r="G1099" s="10"/>
      <c r="H1099" s="10"/>
      <c r="I1099" s="10"/>
      <c r="J1099" s="10"/>
      <c r="K1099" s="10"/>
      <c r="L1099" s="10"/>
    </row>
    <row r="1100" spans="1:12" s="7" customFormat="1" ht="15.75" x14ac:dyDescent="0.25">
      <c r="A1100" s="11"/>
      <c r="B1100" s="48"/>
      <c r="C1100" s="48"/>
      <c r="D1100" s="24"/>
      <c r="E1100" s="10"/>
      <c r="F1100" s="10"/>
      <c r="G1100" s="10"/>
      <c r="H1100" s="10"/>
      <c r="I1100" s="10"/>
      <c r="J1100" s="10"/>
      <c r="K1100" s="10"/>
      <c r="L1100" s="10"/>
    </row>
    <row r="1101" spans="1:12" s="7" customFormat="1" ht="15.75" x14ac:dyDescent="0.25">
      <c r="A1101" s="11"/>
      <c r="B1101" s="48"/>
      <c r="C1101" s="48"/>
      <c r="D1101" s="24"/>
      <c r="E1101" s="10"/>
      <c r="F1101" s="10"/>
      <c r="G1101" s="10"/>
      <c r="H1101" s="10"/>
      <c r="I1101" s="10"/>
      <c r="J1101" s="10"/>
      <c r="K1101" s="10"/>
      <c r="L1101" s="10"/>
    </row>
    <row r="1102" spans="1:12" s="7" customFormat="1" ht="15.75" x14ac:dyDescent="0.25">
      <c r="A1102" s="11"/>
      <c r="B1102" s="48"/>
      <c r="C1102" s="48"/>
      <c r="D1102" s="24"/>
      <c r="E1102" s="10"/>
      <c r="F1102" s="10"/>
      <c r="G1102" s="10"/>
      <c r="H1102" s="10"/>
      <c r="I1102" s="10"/>
      <c r="J1102" s="10"/>
      <c r="K1102" s="10"/>
      <c r="L1102" s="10"/>
    </row>
    <row r="1103" spans="1:12" s="7" customFormat="1" ht="15.75" x14ac:dyDescent="0.25">
      <c r="A1103" s="11"/>
      <c r="B1103" s="48"/>
      <c r="C1103" s="48"/>
      <c r="D1103" s="24"/>
      <c r="E1103" s="10"/>
      <c r="F1103" s="10"/>
      <c r="G1103" s="10"/>
      <c r="H1103" s="10"/>
      <c r="I1103" s="10"/>
      <c r="J1103" s="10"/>
      <c r="K1103" s="10"/>
      <c r="L1103" s="10"/>
    </row>
    <row r="1104" spans="1:12" s="7" customFormat="1" ht="15.75" x14ac:dyDescent="0.25">
      <c r="A1104" s="11"/>
      <c r="B1104" s="48"/>
      <c r="C1104" s="48"/>
      <c r="D1104" s="24"/>
      <c r="E1104" s="10"/>
      <c r="F1104" s="10"/>
      <c r="G1104" s="10"/>
      <c r="H1104" s="10"/>
      <c r="I1104" s="10"/>
      <c r="J1104" s="10"/>
      <c r="K1104" s="10"/>
      <c r="L1104" s="10"/>
    </row>
    <row r="1105" spans="1:12" s="7" customFormat="1" ht="15.75" x14ac:dyDescent="0.25">
      <c r="A1105" s="11"/>
      <c r="B1105" s="48"/>
      <c r="C1105" s="48"/>
      <c r="D1105" s="24"/>
      <c r="E1105" s="10"/>
      <c r="F1105" s="10"/>
      <c r="G1105" s="10"/>
      <c r="H1105" s="10"/>
      <c r="I1105" s="10"/>
      <c r="J1105" s="10"/>
      <c r="K1105" s="10"/>
      <c r="L1105" s="10"/>
    </row>
    <row r="1106" spans="1:12" s="7" customFormat="1" ht="15.75" x14ac:dyDescent="0.25">
      <c r="A1106" s="11"/>
      <c r="B1106" s="48"/>
      <c r="C1106" s="48"/>
      <c r="D1106" s="24"/>
      <c r="E1106" s="10"/>
      <c r="F1106" s="10"/>
      <c r="G1106" s="10"/>
      <c r="H1106" s="10"/>
      <c r="I1106" s="10"/>
      <c r="J1106" s="10"/>
      <c r="K1106" s="10"/>
      <c r="L1106" s="10"/>
    </row>
    <row r="1107" spans="1:12" s="7" customFormat="1" ht="15.75" x14ac:dyDescent="0.25">
      <c r="A1107" s="11"/>
      <c r="B1107" s="48"/>
      <c r="C1107" s="48"/>
      <c r="D1107" s="24"/>
      <c r="E1107" s="10"/>
      <c r="F1107" s="10"/>
      <c r="G1107" s="10"/>
      <c r="H1107" s="10"/>
      <c r="I1107" s="10"/>
      <c r="J1107" s="10"/>
      <c r="K1107" s="10"/>
      <c r="L1107" s="10"/>
    </row>
    <row r="1108" spans="1:12" s="7" customFormat="1" ht="15.75" x14ac:dyDescent="0.25">
      <c r="A1108" s="11"/>
      <c r="B1108" s="48"/>
      <c r="C1108" s="48"/>
      <c r="D1108" s="24"/>
      <c r="E1108" s="10"/>
      <c r="F1108" s="10"/>
      <c r="G1108" s="10"/>
      <c r="H1108" s="10"/>
      <c r="I1108" s="10"/>
      <c r="J1108" s="10"/>
      <c r="K1108" s="10"/>
      <c r="L1108" s="10"/>
    </row>
    <row r="1109" spans="1:12" s="7" customFormat="1" ht="15.75" x14ac:dyDescent="0.25">
      <c r="A1109" s="11"/>
      <c r="B1109" s="48"/>
      <c r="C1109" s="48"/>
      <c r="D1109" s="24"/>
      <c r="E1109" s="10"/>
      <c r="F1109" s="10"/>
      <c r="G1109" s="10"/>
      <c r="H1109" s="10"/>
      <c r="I1109" s="10"/>
      <c r="J1109" s="10"/>
      <c r="K1109" s="10"/>
      <c r="L1109" s="10"/>
    </row>
    <row r="1110" spans="1:12" s="7" customFormat="1" ht="15.75" x14ac:dyDescent="0.25">
      <c r="A1110" s="11"/>
      <c r="B1110" s="48"/>
      <c r="C1110" s="48"/>
      <c r="D1110" s="24"/>
      <c r="E1110" s="10"/>
      <c r="F1110" s="10"/>
      <c r="G1110" s="10"/>
      <c r="H1110" s="10"/>
      <c r="I1110" s="10"/>
      <c r="J1110" s="10"/>
      <c r="K1110" s="10"/>
      <c r="L1110" s="10"/>
    </row>
    <row r="1111" spans="1:12" s="7" customFormat="1" ht="15.75" x14ac:dyDescent="0.25">
      <c r="A1111" s="11"/>
      <c r="B1111" s="48"/>
      <c r="C1111" s="48"/>
      <c r="D1111" s="24"/>
      <c r="E1111" s="10"/>
      <c r="F1111" s="10"/>
      <c r="G1111" s="10"/>
      <c r="H1111" s="10"/>
      <c r="I1111" s="10"/>
      <c r="J1111" s="10"/>
      <c r="K1111" s="10"/>
      <c r="L1111" s="10"/>
    </row>
    <row r="1112" spans="1:12" s="7" customFormat="1" ht="15.75" x14ac:dyDescent="0.25">
      <c r="A1112" s="11"/>
      <c r="B1112" s="48"/>
      <c r="C1112" s="48"/>
      <c r="D1112" s="24"/>
      <c r="E1112" s="10"/>
      <c r="F1112" s="10"/>
      <c r="G1112" s="10"/>
      <c r="H1112" s="10"/>
      <c r="I1112" s="10"/>
      <c r="J1112" s="10"/>
      <c r="K1112" s="10"/>
      <c r="L1112" s="10"/>
    </row>
    <row r="1113" spans="1:12" s="7" customFormat="1" ht="15.75" x14ac:dyDescent="0.25">
      <c r="A1113" s="11"/>
      <c r="B1113" s="48"/>
      <c r="C1113" s="48"/>
      <c r="D1113" s="24"/>
      <c r="E1113" s="10"/>
      <c r="F1113" s="10"/>
      <c r="G1113" s="10"/>
      <c r="H1113" s="10"/>
      <c r="I1113" s="10"/>
      <c r="J1113" s="10"/>
      <c r="K1113" s="10"/>
      <c r="L1113" s="10"/>
    </row>
    <row r="1114" spans="1:12" s="7" customFormat="1" ht="15.75" x14ac:dyDescent="0.25">
      <c r="A1114" s="11"/>
      <c r="B1114" s="48"/>
      <c r="C1114" s="48"/>
      <c r="D1114" s="24"/>
      <c r="E1114" s="10"/>
      <c r="F1114" s="10"/>
      <c r="G1114" s="10"/>
      <c r="H1114" s="10"/>
      <c r="I1114" s="10"/>
      <c r="J1114" s="10"/>
      <c r="K1114" s="10"/>
      <c r="L1114" s="10"/>
    </row>
    <row r="1115" spans="1:12" s="7" customFormat="1" ht="15.75" x14ac:dyDescent="0.25">
      <c r="A1115" s="11"/>
      <c r="B1115" s="48"/>
      <c r="C1115" s="48"/>
      <c r="D1115" s="24"/>
      <c r="E1115" s="10"/>
      <c r="F1115" s="10"/>
      <c r="G1115" s="10"/>
      <c r="H1115" s="10"/>
      <c r="I1115" s="10"/>
      <c r="J1115" s="10"/>
      <c r="K1115" s="10"/>
      <c r="L1115" s="10"/>
    </row>
    <row r="1116" spans="1:12" s="7" customFormat="1" ht="15.75" x14ac:dyDescent="0.25">
      <c r="A1116" s="11"/>
      <c r="B1116" s="48"/>
      <c r="C1116" s="48"/>
      <c r="D1116" s="24"/>
      <c r="E1116" s="10"/>
      <c r="F1116" s="10"/>
      <c r="G1116" s="10"/>
      <c r="H1116" s="10"/>
      <c r="I1116" s="10"/>
      <c r="J1116" s="10"/>
      <c r="K1116" s="10"/>
      <c r="L1116" s="10"/>
    </row>
    <row r="1117" spans="1:12" s="7" customFormat="1" ht="15.75" x14ac:dyDescent="0.25">
      <c r="A1117" s="11"/>
      <c r="B1117" s="48"/>
      <c r="C1117" s="48"/>
      <c r="D1117" s="24"/>
      <c r="E1117" s="10"/>
      <c r="F1117" s="10"/>
      <c r="G1117" s="10"/>
      <c r="H1117" s="10"/>
      <c r="I1117" s="10"/>
      <c r="J1117" s="10"/>
      <c r="K1117" s="10"/>
      <c r="L1117" s="10"/>
    </row>
    <row r="1118" spans="1:12" s="7" customFormat="1" ht="15.75" x14ac:dyDescent="0.25">
      <c r="A1118" s="11"/>
      <c r="B1118" s="48"/>
      <c r="C1118" s="48"/>
      <c r="D1118" s="24"/>
      <c r="E1118" s="10"/>
      <c r="F1118" s="10"/>
      <c r="G1118" s="10"/>
      <c r="H1118" s="10"/>
      <c r="I1118" s="10"/>
      <c r="J1118" s="10"/>
      <c r="K1118" s="10"/>
      <c r="L1118" s="10"/>
    </row>
    <row r="1119" spans="1:12" s="7" customFormat="1" ht="15.75" x14ac:dyDescent="0.25">
      <c r="A1119" s="11"/>
      <c r="B1119" s="48"/>
      <c r="C1119" s="48"/>
      <c r="D1119" s="24"/>
      <c r="E1119" s="10"/>
      <c r="F1119" s="10"/>
      <c r="G1119" s="10"/>
      <c r="H1119" s="10"/>
      <c r="I1119" s="10"/>
      <c r="J1119" s="10"/>
      <c r="K1119" s="10"/>
      <c r="L1119" s="10"/>
    </row>
    <row r="1120" spans="1:12" s="7" customFormat="1" ht="15.75" x14ac:dyDescent="0.25">
      <c r="A1120" s="11"/>
      <c r="B1120" s="48"/>
      <c r="C1120" s="48"/>
      <c r="D1120" s="24"/>
      <c r="E1120" s="10"/>
      <c r="F1120" s="10"/>
      <c r="G1120" s="10"/>
      <c r="H1120" s="10"/>
      <c r="I1120" s="10"/>
      <c r="J1120" s="10"/>
      <c r="K1120" s="10"/>
      <c r="L1120" s="10"/>
    </row>
    <row r="1121" spans="1:12" s="7" customFormat="1" ht="15.75" x14ac:dyDescent="0.25">
      <c r="A1121" s="11"/>
      <c r="B1121" s="48"/>
      <c r="C1121" s="48"/>
      <c r="D1121" s="24"/>
      <c r="E1121" s="10"/>
      <c r="F1121" s="10"/>
      <c r="G1121" s="10"/>
      <c r="H1121" s="10"/>
      <c r="I1121" s="10"/>
      <c r="J1121" s="10"/>
      <c r="K1121" s="10"/>
      <c r="L1121" s="10"/>
    </row>
    <row r="1122" spans="1:12" s="7" customFormat="1" ht="15.75" x14ac:dyDescent="0.25">
      <c r="A1122" s="11"/>
      <c r="B1122" s="48"/>
      <c r="C1122" s="48"/>
      <c r="D1122" s="24"/>
      <c r="E1122" s="10"/>
      <c r="F1122" s="10"/>
      <c r="G1122" s="10"/>
      <c r="H1122" s="10"/>
      <c r="I1122" s="10"/>
      <c r="J1122" s="10"/>
      <c r="K1122" s="10"/>
      <c r="L1122" s="10"/>
    </row>
    <row r="1123" spans="1:12" s="7" customFormat="1" ht="15.75" x14ac:dyDescent="0.25">
      <c r="A1123" s="11"/>
      <c r="B1123" s="48"/>
      <c r="C1123" s="48"/>
      <c r="D1123" s="24"/>
      <c r="E1123" s="10"/>
      <c r="F1123" s="10"/>
      <c r="G1123" s="10"/>
      <c r="H1123" s="10"/>
      <c r="I1123" s="10"/>
      <c r="J1123" s="10"/>
      <c r="K1123" s="10"/>
      <c r="L1123" s="10"/>
    </row>
    <row r="1124" spans="1:12" s="7" customFormat="1" ht="15.75" x14ac:dyDescent="0.25">
      <c r="A1124" s="11"/>
      <c r="B1124" s="48"/>
      <c r="C1124" s="48"/>
      <c r="D1124" s="24"/>
      <c r="E1124" s="10"/>
      <c r="F1124" s="10"/>
      <c r="G1124" s="10"/>
      <c r="H1124" s="10"/>
      <c r="I1124" s="10"/>
      <c r="J1124" s="10"/>
      <c r="K1124" s="10"/>
      <c r="L1124" s="10"/>
    </row>
    <row r="1125" spans="1:12" s="7" customFormat="1" ht="15.75" x14ac:dyDescent="0.25">
      <c r="A1125" s="11"/>
      <c r="B1125" s="48"/>
      <c r="C1125" s="48"/>
      <c r="D1125" s="24"/>
      <c r="E1125" s="10"/>
      <c r="F1125" s="10"/>
      <c r="G1125" s="10"/>
      <c r="H1125" s="10"/>
      <c r="I1125" s="10"/>
      <c r="J1125" s="10"/>
      <c r="K1125" s="10"/>
      <c r="L1125" s="10"/>
    </row>
    <row r="1126" spans="1:12" s="7" customFormat="1" ht="15.75" x14ac:dyDescent="0.25">
      <c r="A1126" s="11"/>
      <c r="B1126" s="48"/>
      <c r="C1126" s="48"/>
      <c r="D1126" s="24"/>
      <c r="E1126" s="10"/>
      <c r="F1126" s="10"/>
      <c r="G1126" s="10"/>
      <c r="H1126" s="10"/>
      <c r="I1126" s="10"/>
      <c r="J1126" s="10"/>
      <c r="K1126" s="10"/>
      <c r="L1126" s="10"/>
    </row>
    <row r="1127" spans="1:12" s="7" customFormat="1" ht="15.75" x14ac:dyDescent="0.25">
      <c r="A1127" s="11"/>
      <c r="B1127" s="48"/>
      <c r="C1127" s="48"/>
      <c r="D1127" s="24"/>
      <c r="E1127" s="10"/>
      <c r="F1127" s="10"/>
      <c r="G1127" s="10"/>
      <c r="H1127" s="10"/>
      <c r="I1127" s="10"/>
      <c r="J1127" s="10"/>
      <c r="K1127" s="10"/>
      <c r="L1127" s="10"/>
    </row>
    <row r="1128" spans="1:12" s="7" customFormat="1" ht="15.75" x14ac:dyDescent="0.25">
      <c r="A1128" s="11"/>
      <c r="B1128" s="48"/>
      <c r="C1128" s="48"/>
      <c r="D1128" s="24"/>
      <c r="E1128" s="10"/>
      <c r="F1128" s="10"/>
      <c r="G1128" s="10"/>
      <c r="H1128" s="10"/>
      <c r="I1128" s="10"/>
      <c r="J1128" s="10"/>
      <c r="K1128" s="10"/>
      <c r="L1128" s="10"/>
    </row>
    <row r="1129" spans="1:12" s="7" customFormat="1" ht="15.75" x14ac:dyDescent="0.25">
      <c r="A1129" s="11"/>
      <c r="B1129" s="48"/>
      <c r="C1129" s="48"/>
      <c r="D1129" s="24"/>
      <c r="E1129" s="10"/>
      <c r="F1129" s="10"/>
      <c r="G1129" s="10"/>
      <c r="H1129" s="10"/>
      <c r="I1129" s="10"/>
      <c r="J1129" s="10"/>
      <c r="K1129" s="10"/>
      <c r="L1129" s="10"/>
    </row>
    <row r="1130" spans="1:12" s="7" customFormat="1" ht="15.75" x14ac:dyDescent="0.25">
      <c r="A1130" s="11"/>
      <c r="B1130" s="48"/>
      <c r="C1130" s="48"/>
      <c r="D1130" s="24"/>
      <c r="E1130" s="10"/>
      <c r="F1130" s="10"/>
      <c r="G1130" s="10"/>
      <c r="H1130" s="10"/>
      <c r="I1130" s="10"/>
      <c r="J1130" s="10"/>
      <c r="K1130" s="10"/>
      <c r="L1130" s="10"/>
    </row>
    <row r="1131" spans="1:12" s="7" customFormat="1" ht="15.75" x14ac:dyDescent="0.25">
      <c r="A1131" s="11"/>
      <c r="B1131" s="48"/>
      <c r="C1131" s="48"/>
      <c r="D1131" s="24"/>
      <c r="E1131" s="10"/>
      <c r="F1131" s="10"/>
      <c r="G1131" s="10"/>
      <c r="H1131" s="10"/>
      <c r="I1131" s="10"/>
      <c r="J1131" s="10"/>
      <c r="K1131" s="10"/>
      <c r="L1131" s="10"/>
    </row>
    <row r="1132" spans="1:12" s="7" customFormat="1" ht="15.75" x14ac:dyDescent="0.25">
      <c r="A1132" s="11"/>
      <c r="B1132" s="48"/>
      <c r="C1132" s="48"/>
      <c r="D1132" s="24"/>
      <c r="E1132" s="10"/>
      <c r="F1132" s="10"/>
      <c r="G1132" s="10"/>
      <c r="H1132" s="10"/>
      <c r="I1132" s="10"/>
      <c r="J1132" s="10"/>
      <c r="K1132" s="10"/>
      <c r="L1132" s="10"/>
    </row>
    <row r="1133" spans="1:12" s="7" customFormat="1" ht="15.75" x14ac:dyDescent="0.25">
      <c r="A1133" s="11"/>
      <c r="B1133" s="48"/>
      <c r="C1133" s="48"/>
      <c r="D1133" s="24"/>
      <c r="E1133" s="10"/>
      <c r="F1133" s="10"/>
      <c r="G1133" s="10"/>
      <c r="H1133" s="10"/>
      <c r="I1133" s="10"/>
      <c r="J1133" s="10"/>
      <c r="K1133" s="10"/>
      <c r="L1133" s="10"/>
    </row>
    <row r="1134" spans="1:12" s="7" customFormat="1" ht="15.75" x14ac:dyDescent="0.25">
      <c r="A1134" s="11"/>
      <c r="B1134" s="48"/>
      <c r="C1134" s="48"/>
      <c r="D1134" s="24"/>
      <c r="E1134" s="10"/>
      <c r="F1134" s="10"/>
      <c r="G1134" s="10"/>
      <c r="H1134" s="10"/>
      <c r="I1134" s="10"/>
      <c r="J1134" s="10"/>
      <c r="K1134" s="10"/>
      <c r="L1134" s="10"/>
    </row>
    <row r="1135" spans="1:12" s="7" customFormat="1" ht="15.75" x14ac:dyDescent="0.25">
      <c r="A1135" s="11"/>
      <c r="B1135" s="48"/>
      <c r="C1135" s="48"/>
      <c r="D1135" s="24"/>
      <c r="E1135" s="10"/>
      <c r="F1135" s="10"/>
      <c r="G1135" s="10"/>
      <c r="H1135" s="10"/>
      <c r="I1135" s="10"/>
      <c r="J1135" s="10"/>
      <c r="K1135" s="10"/>
      <c r="L1135" s="10"/>
    </row>
    <row r="1136" spans="1:12" s="7" customFormat="1" ht="15.75" x14ac:dyDescent="0.25">
      <c r="A1136" s="11"/>
      <c r="B1136" s="48"/>
      <c r="C1136" s="48"/>
      <c r="D1136" s="24"/>
      <c r="E1136" s="10"/>
      <c r="F1136" s="10"/>
      <c r="G1136" s="10"/>
      <c r="H1136" s="10"/>
      <c r="I1136" s="10"/>
      <c r="J1136" s="10"/>
      <c r="K1136" s="10"/>
      <c r="L1136" s="10"/>
    </row>
    <row r="1137" spans="1:12" s="7" customFormat="1" ht="15.75" x14ac:dyDescent="0.25">
      <c r="A1137" s="11"/>
      <c r="B1137" s="48"/>
      <c r="C1137" s="48"/>
      <c r="D1137" s="24"/>
      <c r="E1137" s="10"/>
      <c r="F1137" s="10"/>
      <c r="G1137" s="10"/>
      <c r="H1137" s="10"/>
      <c r="I1137" s="10"/>
      <c r="J1137" s="10"/>
      <c r="K1137" s="10"/>
      <c r="L1137" s="10"/>
    </row>
    <row r="1138" spans="1:12" s="7" customFormat="1" ht="15.75" x14ac:dyDescent="0.25">
      <c r="A1138" s="11"/>
      <c r="B1138" s="48"/>
      <c r="C1138" s="48"/>
      <c r="D1138" s="24"/>
      <c r="E1138" s="10"/>
      <c r="F1138" s="10"/>
      <c r="G1138" s="10"/>
      <c r="H1138" s="10"/>
      <c r="I1138" s="10"/>
      <c r="J1138" s="10"/>
      <c r="K1138" s="10"/>
      <c r="L1138" s="10"/>
    </row>
    <row r="1139" spans="1:12" s="7" customFormat="1" ht="15.75" x14ac:dyDescent="0.25">
      <c r="A1139" s="11"/>
      <c r="B1139" s="48"/>
      <c r="C1139" s="48"/>
      <c r="D1139" s="24"/>
      <c r="E1139" s="10"/>
      <c r="F1139" s="10"/>
      <c r="G1139" s="10"/>
      <c r="H1139" s="10"/>
      <c r="I1139" s="10"/>
      <c r="J1139" s="10"/>
      <c r="K1139" s="10"/>
      <c r="L1139" s="10"/>
    </row>
    <row r="1140" spans="1:12" s="7" customFormat="1" ht="15.75" x14ac:dyDescent="0.25">
      <c r="A1140" s="11"/>
      <c r="B1140" s="48"/>
      <c r="C1140" s="48"/>
      <c r="D1140" s="24"/>
      <c r="E1140" s="10"/>
      <c r="F1140" s="10"/>
      <c r="G1140" s="10"/>
      <c r="H1140" s="10"/>
      <c r="I1140" s="10"/>
      <c r="J1140" s="10"/>
      <c r="K1140" s="10"/>
      <c r="L1140" s="10"/>
    </row>
    <row r="1141" spans="1:12" s="7" customFormat="1" ht="15.75" x14ac:dyDescent="0.25">
      <c r="A1141" s="11"/>
      <c r="B1141" s="48"/>
      <c r="C1141" s="48"/>
      <c r="D1141" s="24"/>
      <c r="E1141" s="10"/>
      <c r="F1141" s="10"/>
      <c r="G1141" s="10"/>
      <c r="H1141" s="10"/>
      <c r="I1141" s="10"/>
      <c r="J1141" s="10"/>
      <c r="K1141" s="10"/>
      <c r="L1141" s="10"/>
    </row>
    <row r="1142" spans="1:12" s="7" customFormat="1" ht="15.75" x14ac:dyDescent="0.25">
      <c r="A1142" s="11"/>
      <c r="B1142" s="48"/>
      <c r="C1142" s="48"/>
      <c r="D1142" s="24"/>
      <c r="E1142" s="10"/>
      <c r="F1142" s="10"/>
      <c r="G1142" s="10"/>
      <c r="H1142" s="10"/>
      <c r="I1142" s="10"/>
      <c r="J1142" s="10"/>
      <c r="K1142" s="10"/>
      <c r="L1142" s="10"/>
    </row>
    <row r="1143" spans="1:12" s="7" customFormat="1" ht="15.75" x14ac:dyDescent="0.25">
      <c r="A1143" s="11"/>
      <c r="B1143" s="48"/>
      <c r="C1143" s="48"/>
      <c r="D1143" s="24"/>
      <c r="E1143" s="10"/>
      <c r="F1143" s="10"/>
      <c r="G1143" s="10"/>
      <c r="H1143" s="10"/>
      <c r="I1143" s="10"/>
      <c r="J1143" s="10"/>
      <c r="K1143" s="10"/>
      <c r="L1143" s="10"/>
    </row>
    <row r="1144" spans="1:12" s="7" customFormat="1" ht="15.75" x14ac:dyDescent="0.25">
      <c r="A1144" s="11"/>
      <c r="B1144" s="48"/>
      <c r="C1144" s="48"/>
      <c r="D1144" s="24"/>
      <c r="E1144" s="10"/>
      <c r="F1144" s="10"/>
      <c r="G1144" s="10"/>
      <c r="H1144" s="10"/>
      <c r="I1144" s="10"/>
      <c r="J1144" s="10"/>
      <c r="K1144" s="10"/>
      <c r="L1144" s="10"/>
    </row>
    <row r="1145" spans="1:12" s="7" customFormat="1" ht="15.75" x14ac:dyDescent="0.25">
      <c r="A1145" s="11"/>
      <c r="B1145" s="48"/>
      <c r="C1145" s="48"/>
      <c r="D1145" s="24"/>
      <c r="E1145" s="10"/>
      <c r="F1145" s="10"/>
      <c r="G1145" s="10"/>
      <c r="H1145" s="10"/>
      <c r="I1145" s="10"/>
      <c r="J1145" s="10"/>
      <c r="K1145" s="10"/>
      <c r="L1145" s="10"/>
    </row>
    <row r="1146" spans="1:12" s="7" customFormat="1" ht="15.75" x14ac:dyDescent="0.25">
      <c r="A1146" s="11"/>
      <c r="B1146" s="48"/>
      <c r="C1146" s="48"/>
      <c r="D1146" s="24"/>
      <c r="E1146" s="10"/>
      <c r="F1146" s="10"/>
      <c r="G1146" s="10"/>
      <c r="H1146" s="10"/>
      <c r="I1146" s="10"/>
      <c r="J1146" s="10"/>
      <c r="K1146" s="10"/>
      <c r="L1146" s="10"/>
    </row>
    <row r="1147" spans="1:12" s="7" customFormat="1" ht="15.75" x14ac:dyDescent="0.25">
      <c r="A1147" s="11"/>
      <c r="B1147" s="48"/>
      <c r="C1147" s="48"/>
      <c r="D1147" s="24"/>
      <c r="E1147" s="10"/>
      <c r="F1147" s="10"/>
      <c r="G1147" s="10"/>
      <c r="H1147" s="10"/>
      <c r="I1147" s="10"/>
      <c r="J1147" s="10"/>
      <c r="K1147" s="10"/>
      <c r="L1147" s="10"/>
    </row>
    <row r="1148" spans="1:12" s="7" customFormat="1" ht="15.75" x14ac:dyDescent="0.25">
      <c r="A1148" s="11"/>
      <c r="B1148" s="48"/>
      <c r="C1148" s="48"/>
      <c r="D1148" s="24"/>
      <c r="E1148" s="10"/>
      <c r="F1148" s="10"/>
      <c r="G1148" s="10"/>
      <c r="H1148" s="10"/>
      <c r="I1148" s="10"/>
      <c r="J1148" s="10"/>
      <c r="K1148" s="10"/>
      <c r="L1148" s="10"/>
    </row>
    <row r="1149" spans="1:12" s="7" customFormat="1" ht="15.75" x14ac:dyDescent="0.25">
      <c r="A1149" s="11"/>
      <c r="B1149" s="48"/>
      <c r="C1149" s="48"/>
      <c r="D1149" s="24"/>
      <c r="E1149" s="10"/>
      <c r="F1149" s="10"/>
      <c r="G1149" s="10"/>
      <c r="H1149" s="10"/>
      <c r="I1149" s="10"/>
      <c r="J1149" s="10"/>
      <c r="K1149" s="10"/>
      <c r="L1149" s="10"/>
    </row>
    <row r="1150" spans="1:12" s="7" customFormat="1" ht="15.75" x14ac:dyDescent="0.25">
      <c r="A1150" s="11"/>
      <c r="B1150" s="48"/>
      <c r="C1150" s="48"/>
      <c r="D1150" s="24"/>
      <c r="E1150" s="10"/>
      <c r="F1150" s="10"/>
      <c r="G1150" s="10"/>
      <c r="H1150" s="10"/>
      <c r="I1150" s="10"/>
      <c r="J1150" s="10"/>
      <c r="K1150" s="10"/>
      <c r="L1150" s="10"/>
    </row>
    <row r="1151" spans="1:12" s="7" customFormat="1" ht="15.75" x14ac:dyDescent="0.25">
      <c r="A1151" s="11"/>
      <c r="B1151" s="48"/>
      <c r="C1151" s="48"/>
      <c r="D1151" s="24"/>
      <c r="E1151" s="10"/>
      <c r="F1151" s="10"/>
      <c r="G1151" s="10"/>
      <c r="H1151" s="10"/>
      <c r="I1151" s="10"/>
      <c r="J1151" s="10"/>
      <c r="K1151" s="10"/>
      <c r="L1151" s="10"/>
    </row>
    <row r="1152" spans="1:12" s="7" customFormat="1" ht="15.75" x14ac:dyDescent="0.25">
      <c r="A1152" s="11"/>
      <c r="B1152" s="48"/>
      <c r="C1152" s="48"/>
      <c r="D1152" s="24"/>
      <c r="E1152" s="10"/>
      <c r="F1152" s="10"/>
      <c r="G1152" s="10"/>
      <c r="H1152" s="10"/>
      <c r="I1152" s="10"/>
      <c r="J1152" s="10"/>
      <c r="K1152" s="10"/>
      <c r="L1152" s="10"/>
    </row>
    <row r="1153" spans="1:12" s="7" customFormat="1" ht="15.75" x14ac:dyDescent="0.25">
      <c r="A1153" s="11"/>
      <c r="B1153" s="48"/>
      <c r="C1153" s="48"/>
      <c r="D1153" s="24"/>
      <c r="E1153" s="10"/>
      <c r="F1153" s="10"/>
      <c r="G1153" s="10"/>
      <c r="H1153" s="10"/>
      <c r="I1153" s="10"/>
      <c r="J1153" s="10"/>
      <c r="K1153" s="10"/>
      <c r="L1153" s="10"/>
    </row>
    <row r="1154" spans="1:12" s="7" customFormat="1" ht="15.75" x14ac:dyDescent="0.25">
      <c r="A1154" s="11"/>
      <c r="B1154" s="48"/>
      <c r="C1154" s="48"/>
      <c r="D1154" s="24"/>
      <c r="E1154" s="10"/>
      <c r="F1154" s="10"/>
      <c r="G1154" s="10"/>
      <c r="H1154" s="10"/>
      <c r="I1154" s="10"/>
      <c r="J1154" s="10"/>
      <c r="K1154" s="10"/>
      <c r="L1154" s="10"/>
    </row>
    <row r="1155" spans="1:12" s="7" customFormat="1" ht="15.75" x14ac:dyDescent="0.25">
      <c r="A1155" s="11"/>
      <c r="B1155" s="48"/>
      <c r="C1155" s="48"/>
      <c r="D1155" s="24"/>
      <c r="E1155" s="10"/>
      <c r="F1155" s="10"/>
      <c r="G1155" s="10"/>
      <c r="H1155" s="10"/>
      <c r="I1155" s="10"/>
      <c r="J1155" s="10"/>
      <c r="K1155" s="10"/>
      <c r="L1155" s="10"/>
    </row>
    <row r="1156" spans="1:12" s="7" customFormat="1" ht="15.75" x14ac:dyDescent="0.25">
      <c r="A1156" s="11"/>
      <c r="B1156" s="48"/>
      <c r="C1156" s="48"/>
      <c r="D1156" s="24"/>
      <c r="E1156" s="10"/>
      <c r="F1156" s="10"/>
      <c r="G1156" s="10"/>
      <c r="H1156" s="10"/>
      <c r="I1156" s="10"/>
      <c r="J1156" s="10"/>
      <c r="K1156" s="10"/>
      <c r="L1156" s="10"/>
    </row>
    <row r="1157" spans="1:12" s="7" customFormat="1" ht="15.75" x14ac:dyDescent="0.25">
      <c r="A1157" s="11"/>
      <c r="B1157" s="48"/>
      <c r="C1157" s="48"/>
      <c r="D1157" s="24"/>
      <c r="E1157" s="10"/>
      <c r="F1157" s="10"/>
      <c r="G1157" s="10"/>
      <c r="H1157" s="10"/>
      <c r="I1157" s="10"/>
      <c r="J1157" s="10"/>
      <c r="K1157" s="10"/>
      <c r="L1157" s="10"/>
    </row>
    <row r="1158" spans="1:12" s="7" customFormat="1" ht="15.75" x14ac:dyDescent="0.25">
      <c r="A1158" s="11"/>
      <c r="B1158" s="48"/>
      <c r="C1158" s="48"/>
      <c r="D1158" s="24"/>
      <c r="E1158" s="10"/>
      <c r="F1158" s="10"/>
      <c r="G1158" s="10"/>
      <c r="H1158" s="10"/>
      <c r="I1158" s="10"/>
      <c r="J1158" s="10"/>
      <c r="K1158" s="10"/>
      <c r="L1158" s="10"/>
    </row>
    <row r="1159" spans="1:12" s="7" customFormat="1" ht="15.75" x14ac:dyDescent="0.25">
      <c r="A1159" s="11"/>
      <c r="B1159" s="48"/>
      <c r="C1159" s="48"/>
      <c r="D1159" s="24"/>
      <c r="E1159" s="10"/>
      <c r="F1159" s="10"/>
      <c r="G1159" s="10"/>
      <c r="H1159" s="10"/>
      <c r="I1159" s="10"/>
      <c r="J1159" s="10"/>
      <c r="K1159" s="10"/>
      <c r="L1159" s="10"/>
    </row>
    <row r="1160" spans="1:12" s="7" customFormat="1" ht="15.75" x14ac:dyDescent="0.25">
      <c r="A1160" s="11"/>
      <c r="B1160" s="48"/>
      <c r="C1160" s="48"/>
      <c r="D1160" s="24"/>
      <c r="E1160" s="10"/>
      <c r="F1160" s="10"/>
      <c r="G1160" s="10"/>
      <c r="H1160" s="10"/>
      <c r="I1160" s="10"/>
      <c r="J1160" s="10"/>
      <c r="K1160" s="10"/>
      <c r="L1160" s="10"/>
    </row>
    <row r="1161" spans="1:12" s="7" customFormat="1" ht="15.75" x14ac:dyDescent="0.25">
      <c r="A1161" s="11"/>
      <c r="B1161" s="48"/>
      <c r="C1161" s="48"/>
      <c r="D1161" s="24"/>
      <c r="E1161" s="10"/>
      <c r="F1161" s="10"/>
      <c r="G1161" s="10"/>
      <c r="H1161" s="10"/>
      <c r="I1161" s="10"/>
      <c r="J1161" s="10"/>
      <c r="K1161" s="10"/>
      <c r="L1161" s="10"/>
    </row>
    <row r="1162" spans="1:12" s="7" customFormat="1" ht="15.75" x14ac:dyDescent="0.25">
      <c r="A1162" s="11"/>
      <c r="B1162" s="48"/>
      <c r="C1162" s="48"/>
      <c r="D1162" s="24"/>
      <c r="E1162" s="10"/>
      <c r="F1162" s="10"/>
      <c r="G1162" s="10"/>
      <c r="H1162" s="10"/>
      <c r="I1162" s="10"/>
      <c r="J1162" s="10"/>
      <c r="K1162" s="10"/>
      <c r="L1162" s="10"/>
    </row>
    <row r="1163" spans="1:12" s="7" customFormat="1" ht="15.75" x14ac:dyDescent="0.25">
      <c r="A1163" s="11"/>
      <c r="B1163" s="48"/>
      <c r="C1163" s="48"/>
      <c r="D1163" s="24"/>
      <c r="E1163" s="10"/>
      <c r="F1163" s="10"/>
      <c r="G1163" s="10"/>
      <c r="H1163" s="10"/>
      <c r="I1163" s="10"/>
      <c r="J1163" s="10"/>
      <c r="K1163" s="10"/>
      <c r="L1163" s="10"/>
    </row>
    <row r="1164" spans="1:12" s="7" customFormat="1" ht="15.75" x14ac:dyDescent="0.25">
      <c r="A1164" s="11"/>
      <c r="B1164" s="48"/>
      <c r="C1164" s="48"/>
      <c r="D1164" s="24"/>
      <c r="E1164" s="10"/>
      <c r="F1164" s="10"/>
      <c r="G1164" s="10"/>
      <c r="H1164" s="10"/>
      <c r="I1164" s="10"/>
      <c r="J1164" s="10"/>
      <c r="K1164" s="10"/>
      <c r="L1164" s="10"/>
    </row>
    <row r="1165" spans="1:12" s="7" customFormat="1" ht="15.75" x14ac:dyDescent="0.25">
      <c r="A1165" s="11"/>
      <c r="B1165" s="48"/>
      <c r="C1165" s="48"/>
      <c r="D1165" s="24"/>
      <c r="E1165" s="10"/>
      <c r="F1165" s="10"/>
      <c r="G1165" s="10"/>
      <c r="H1165" s="10"/>
      <c r="I1165" s="10"/>
      <c r="J1165" s="10"/>
      <c r="K1165" s="10"/>
      <c r="L1165" s="10"/>
    </row>
    <row r="1166" spans="1:12" s="7" customFormat="1" ht="15.75" x14ac:dyDescent="0.25">
      <c r="A1166" s="11"/>
      <c r="B1166" s="48"/>
      <c r="C1166" s="48"/>
      <c r="D1166" s="24"/>
      <c r="E1166" s="10"/>
      <c r="F1166" s="10"/>
      <c r="G1166" s="10"/>
      <c r="H1166" s="10"/>
      <c r="I1166" s="10"/>
      <c r="J1166" s="10"/>
      <c r="K1166" s="10"/>
      <c r="L1166" s="10"/>
    </row>
    <row r="1167" spans="1:12" s="7" customFormat="1" ht="15.75" x14ac:dyDescent="0.25">
      <c r="A1167" s="11"/>
      <c r="B1167" s="48"/>
      <c r="C1167" s="48"/>
      <c r="D1167" s="24"/>
      <c r="E1167" s="10"/>
      <c r="F1167" s="10"/>
      <c r="G1167" s="10"/>
      <c r="H1167" s="10"/>
      <c r="I1167" s="10"/>
      <c r="J1167" s="10"/>
      <c r="K1167" s="10"/>
      <c r="L1167" s="10"/>
    </row>
    <row r="1168" spans="1:12" s="7" customFormat="1" ht="15.75" x14ac:dyDescent="0.25">
      <c r="A1168" s="11"/>
      <c r="B1168" s="48"/>
      <c r="C1168" s="48"/>
      <c r="D1168" s="24"/>
      <c r="E1168" s="10"/>
      <c r="F1168" s="10"/>
      <c r="G1168" s="10"/>
      <c r="H1168" s="10"/>
      <c r="I1168" s="10"/>
      <c r="J1168" s="10"/>
      <c r="K1168" s="10"/>
      <c r="L1168" s="10"/>
    </row>
    <row r="1169" spans="1:12" s="7" customFormat="1" ht="15.75" x14ac:dyDescent="0.25">
      <c r="A1169" s="11"/>
      <c r="B1169" s="48"/>
      <c r="C1169" s="48"/>
      <c r="D1169" s="24"/>
      <c r="E1169" s="10"/>
      <c r="F1169" s="10"/>
      <c r="G1169" s="10"/>
      <c r="H1169" s="10"/>
      <c r="I1169" s="10"/>
      <c r="J1169" s="10"/>
      <c r="K1169" s="10"/>
      <c r="L1169" s="10"/>
    </row>
    <row r="1170" spans="1:12" s="7" customFormat="1" ht="15.75" x14ac:dyDescent="0.25">
      <c r="A1170" s="11"/>
      <c r="B1170" s="48"/>
      <c r="C1170" s="48"/>
      <c r="D1170" s="24"/>
      <c r="E1170" s="10"/>
      <c r="F1170" s="10"/>
      <c r="G1170" s="10"/>
      <c r="H1170" s="10"/>
      <c r="I1170" s="10"/>
      <c r="J1170" s="10"/>
      <c r="K1170" s="10"/>
      <c r="L1170" s="10"/>
    </row>
    <row r="1171" spans="1:12" s="7" customFormat="1" ht="15.75" x14ac:dyDescent="0.25">
      <c r="A1171" s="11"/>
      <c r="B1171" s="48"/>
      <c r="C1171" s="48"/>
      <c r="D1171" s="24"/>
      <c r="E1171" s="10"/>
      <c r="F1171" s="10"/>
      <c r="G1171" s="10"/>
      <c r="H1171" s="10"/>
      <c r="I1171" s="10"/>
      <c r="J1171" s="10"/>
      <c r="K1171" s="10"/>
      <c r="L1171" s="10"/>
    </row>
    <row r="1172" spans="1:12" s="7" customFormat="1" ht="15.75" x14ac:dyDescent="0.25">
      <c r="A1172" s="11"/>
      <c r="B1172" s="48"/>
      <c r="C1172" s="48"/>
      <c r="D1172" s="24"/>
      <c r="E1172" s="10"/>
      <c r="F1172" s="10"/>
      <c r="G1172" s="10"/>
      <c r="H1172" s="10"/>
      <c r="I1172" s="10"/>
      <c r="J1172" s="10"/>
      <c r="K1172" s="10"/>
      <c r="L1172" s="10"/>
    </row>
    <row r="1173" spans="1:12" s="7" customFormat="1" ht="15.75" x14ac:dyDescent="0.25">
      <c r="A1173" s="11"/>
      <c r="B1173" s="48"/>
      <c r="C1173" s="48"/>
      <c r="D1173" s="24"/>
      <c r="E1173" s="10"/>
      <c r="F1173" s="10"/>
      <c r="G1173" s="10"/>
      <c r="H1173" s="10"/>
      <c r="I1173" s="10"/>
      <c r="J1173" s="10"/>
      <c r="K1173" s="10"/>
      <c r="L1173" s="10"/>
    </row>
    <row r="1174" spans="1:12" s="7" customFormat="1" ht="15.75" x14ac:dyDescent="0.25">
      <c r="A1174" s="11"/>
      <c r="B1174" s="48"/>
      <c r="C1174" s="48"/>
      <c r="D1174" s="24"/>
      <c r="E1174" s="10"/>
      <c r="F1174" s="10"/>
      <c r="G1174" s="10"/>
      <c r="H1174" s="10"/>
      <c r="I1174" s="10"/>
      <c r="J1174" s="10"/>
      <c r="K1174" s="10"/>
      <c r="L1174" s="10"/>
    </row>
    <row r="1175" spans="1:12" s="7" customFormat="1" ht="15.75" x14ac:dyDescent="0.25">
      <c r="A1175" s="11"/>
      <c r="B1175" s="48"/>
      <c r="C1175" s="48"/>
      <c r="D1175" s="24"/>
      <c r="E1175" s="10"/>
      <c r="F1175" s="10"/>
      <c r="G1175" s="10"/>
      <c r="H1175" s="10"/>
      <c r="I1175" s="10"/>
      <c r="J1175" s="10"/>
      <c r="K1175" s="10"/>
      <c r="L1175" s="10"/>
    </row>
    <row r="1176" spans="1:12" s="7" customFormat="1" ht="15.75" x14ac:dyDescent="0.25">
      <c r="A1176" s="11"/>
      <c r="B1176" s="48"/>
      <c r="C1176" s="48"/>
      <c r="D1176" s="24"/>
      <c r="E1176" s="10"/>
      <c r="F1176" s="10"/>
      <c r="G1176" s="10"/>
      <c r="H1176" s="10"/>
      <c r="I1176" s="10"/>
      <c r="J1176" s="10"/>
      <c r="K1176" s="10"/>
      <c r="L1176" s="10"/>
    </row>
    <row r="1177" spans="1:12" s="7" customFormat="1" ht="15.75" x14ac:dyDescent="0.25">
      <c r="A1177" s="11"/>
      <c r="B1177" s="48"/>
      <c r="C1177" s="48"/>
      <c r="D1177" s="24"/>
      <c r="E1177" s="10"/>
      <c r="F1177" s="10"/>
      <c r="G1177" s="10"/>
      <c r="H1177" s="10"/>
      <c r="I1177" s="10"/>
      <c r="J1177" s="10"/>
      <c r="K1177" s="10"/>
      <c r="L1177" s="10"/>
    </row>
    <row r="1178" spans="1:12" s="7" customFormat="1" ht="15.75" x14ac:dyDescent="0.25">
      <c r="A1178" s="11"/>
      <c r="B1178" s="48"/>
      <c r="C1178" s="48"/>
      <c r="D1178" s="24"/>
      <c r="E1178" s="10"/>
      <c r="F1178" s="10"/>
      <c r="G1178" s="10"/>
      <c r="H1178" s="10"/>
      <c r="I1178" s="10"/>
      <c r="J1178" s="10"/>
      <c r="K1178" s="10"/>
      <c r="L1178" s="10"/>
    </row>
    <row r="1179" spans="1:12" s="7" customFormat="1" ht="15.75" x14ac:dyDescent="0.25">
      <c r="A1179" s="11"/>
      <c r="B1179" s="48"/>
      <c r="C1179" s="48"/>
      <c r="D1179" s="24"/>
      <c r="E1179" s="10"/>
      <c r="F1179" s="10"/>
      <c r="G1179" s="10"/>
      <c r="H1179" s="10"/>
      <c r="I1179" s="10"/>
      <c r="J1179" s="10"/>
      <c r="K1179" s="10"/>
      <c r="L1179" s="10"/>
    </row>
    <row r="1180" spans="1:12" s="7" customFormat="1" ht="15.75" x14ac:dyDescent="0.25">
      <c r="A1180" s="11"/>
      <c r="B1180" s="48"/>
      <c r="C1180" s="48"/>
      <c r="D1180" s="24"/>
      <c r="E1180" s="10"/>
      <c r="F1180" s="10"/>
      <c r="G1180" s="10"/>
      <c r="H1180" s="10"/>
      <c r="I1180" s="10"/>
      <c r="J1180" s="10"/>
      <c r="K1180" s="10"/>
      <c r="L1180" s="10"/>
    </row>
    <row r="1181" spans="1:12" s="7" customFormat="1" ht="15.75" x14ac:dyDescent="0.25">
      <c r="A1181" s="11"/>
      <c r="B1181" s="48"/>
      <c r="C1181" s="48"/>
      <c r="D1181" s="24"/>
      <c r="E1181" s="10"/>
      <c r="F1181" s="10"/>
      <c r="G1181" s="10"/>
      <c r="H1181" s="10"/>
      <c r="I1181" s="10"/>
      <c r="J1181" s="10"/>
      <c r="K1181" s="10"/>
      <c r="L1181" s="10"/>
    </row>
    <row r="1182" spans="1:12" s="7" customFormat="1" ht="15.75" x14ac:dyDescent="0.25">
      <c r="A1182" s="11"/>
      <c r="B1182" s="48"/>
      <c r="C1182" s="48"/>
      <c r="D1182" s="24"/>
      <c r="E1182" s="10"/>
      <c r="F1182" s="10"/>
      <c r="G1182" s="10"/>
      <c r="H1182" s="10"/>
      <c r="I1182" s="10"/>
      <c r="J1182" s="10"/>
      <c r="K1182" s="10"/>
      <c r="L1182" s="10"/>
    </row>
    <row r="1183" spans="1:12" s="7" customFormat="1" ht="15.75" x14ac:dyDescent="0.25">
      <c r="A1183" s="11"/>
      <c r="B1183" s="48"/>
      <c r="C1183" s="48"/>
      <c r="D1183" s="24"/>
      <c r="E1183" s="10"/>
      <c r="F1183" s="10"/>
      <c r="G1183" s="10"/>
      <c r="H1183" s="10"/>
      <c r="I1183" s="10"/>
      <c r="J1183" s="10"/>
      <c r="K1183" s="10"/>
      <c r="L1183" s="10"/>
    </row>
    <row r="1184" spans="1:12" s="7" customFormat="1" ht="15.75" x14ac:dyDescent="0.25">
      <c r="A1184" s="11"/>
      <c r="B1184" s="48"/>
      <c r="C1184" s="48"/>
      <c r="D1184" s="24"/>
      <c r="E1184" s="10"/>
      <c r="F1184" s="10"/>
      <c r="G1184" s="10"/>
      <c r="H1184" s="10"/>
      <c r="I1184" s="10"/>
      <c r="J1184" s="10"/>
      <c r="K1184" s="10"/>
      <c r="L1184" s="10"/>
    </row>
    <row r="1185" spans="1:12" s="7" customFormat="1" ht="15.75" x14ac:dyDescent="0.25">
      <c r="A1185" s="11"/>
      <c r="B1185" s="48"/>
      <c r="C1185" s="48"/>
      <c r="D1185" s="24"/>
      <c r="E1185" s="10"/>
      <c r="F1185" s="10"/>
      <c r="G1185" s="10"/>
      <c r="H1185" s="10"/>
      <c r="I1185" s="10"/>
      <c r="J1185" s="10"/>
      <c r="K1185" s="10"/>
      <c r="L1185" s="10"/>
    </row>
    <row r="1186" spans="1:12" s="7" customFormat="1" ht="15.75" x14ac:dyDescent="0.25">
      <c r="A1186" s="11"/>
      <c r="B1186" s="48"/>
      <c r="C1186" s="48"/>
      <c r="D1186" s="24"/>
      <c r="E1186" s="10"/>
      <c r="F1186" s="10"/>
      <c r="G1186" s="10"/>
      <c r="H1186" s="10"/>
      <c r="I1186" s="10"/>
      <c r="J1186" s="10"/>
      <c r="K1186" s="10"/>
      <c r="L1186" s="10"/>
    </row>
    <row r="1187" spans="1:12" s="7" customFormat="1" ht="15.75" x14ac:dyDescent="0.25">
      <c r="A1187" s="11"/>
      <c r="B1187" s="48"/>
      <c r="C1187" s="48"/>
      <c r="D1187" s="24"/>
      <c r="E1187" s="10"/>
      <c r="F1187" s="10"/>
      <c r="G1187" s="10"/>
      <c r="H1187" s="10"/>
      <c r="I1187" s="10"/>
      <c r="J1187" s="10"/>
      <c r="K1187" s="10"/>
      <c r="L1187" s="10"/>
    </row>
    <row r="1188" spans="1:12" s="7" customFormat="1" ht="15.75" x14ac:dyDescent="0.25">
      <c r="A1188" s="11"/>
      <c r="B1188" s="48"/>
      <c r="C1188" s="48"/>
      <c r="D1188" s="24"/>
      <c r="E1188" s="10"/>
      <c r="F1188" s="10"/>
      <c r="G1188" s="10"/>
      <c r="H1188" s="10"/>
      <c r="I1188" s="10"/>
      <c r="J1188" s="10"/>
      <c r="K1188" s="10"/>
      <c r="L1188" s="10"/>
    </row>
    <row r="1189" spans="1:12" s="7" customFormat="1" ht="15.75" x14ac:dyDescent="0.25">
      <c r="A1189" s="11"/>
      <c r="B1189" s="48"/>
      <c r="C1189" s="48"/>
      <c r="D1189" s="24"/>
      <c r="E1189" s="10"/>
      <c r="F1189" s="10"/>
      <c r="G1189" s="10"/>
      <c r="H1189" s="10"/>
      <c r="I1189" s="10"/>
      <c r="J1189" s="10"/>
      <c r="K1189" s="10"/>
      <c r="L1189" s="10"/>
    </row>
    <row r="1190" spans="1:12" s="7" customFormat="1" ht="15.75" x14ac:dyDescent="0.25">
      <c r="A1190" s="11"/>
      <c r="B1190" s="48"/>
      <c r="C1190" s="48"/>
      <c r="D1190" s="24"/>
      <c r="E1190" s="10"/>
      <c r="F1190" s="10"/>
      <c r="G1190" s="10"/>
      <c r="H1190" s="10"/>
      <c r="I1190" s="10"/>
      <c r="J1190" s="10"/>
      <c r="K1190" s="10"/>
      <c r="L1190" s="10"/>
    </row>
    <row r="1191" spans="1:12" s="7" customFormat="1" ht="15.75" x14ac:dyDescent="0.25">
      <c r="A1191" s="11"/>
      <c r="B1191" s="48"/>
      <c r="C1191" s="48"/>
      <c r="D1191" s="24"/>
      <c r="E1191" s="10"/>
      <c r="F1191" s="10"/>
      <c r="G1191" s="10"/>
      <c r="H1191" s="10"/>
      <c r="I1191" s="10"/>
      <c r="J1191" s="10"/>
      <c r="K1191" s="10"/>
      <c r="L1191" s="10"/>
    </row>
    <row r="1192" spans="1:12" s="7" customFormat="1" ht="15.75" x14ac:dyDescent="0.25">
      <c r="A1192" s="11"/>
      <c r="B1192" s="48"/>
      <c r="C1192" s="48"/>
      <c r="D1192" s="24"/>
      <c r="E1192" s="10"/>
      <c r="F1192" s="10"/>
      <c r="G1192" s="10"/>
      <c r="H1192" s="10"/>
      <c r="I1192" s="10"/>
      <c r="J1192" s="10"/>
      <c r="K1192" s="10"/>
      <c r="L1192" s="10"/>
    </row>
    <row r="1193" spans="1:12" s="7" customFormat="1" ht="15.75" x14ac:dyDescent="0.25">
      <c r="A1193" s="11"/>
      <c r="B1193" s="48"/>
      <c r="C1193" s="48"/>
      <c r="D1193" s="24"/>
      <c r="E1193" s="10"/>
      <c r="F1193" s="10"/>
      <c r="G1193" s="10"/>
      <c r="H1193" s="10"/>
      <c r="I1193" s="10"/>
      <c r="J1193" s="10"/>
      <c r="K1193" s="10"/>
      <c r="L1193" s="10"/>
    </row>
    <row r="1194" spans="1:12" s="7" customFormat="1" ht="15.75" x14ac:dyDescent="0.25">
      <c r="A1194" s="11"/>
      <c r="B1194" s="48"/>
      <c r="C1194" s="48"/>
      <c r="D1194" s="24"/>
      <c r="E1194" s="10"/>
      <c r="F1194" s="10"/>
      <c r="G1194" s="10"/>
      <c r="H1194" s="10"/>
      <c r="I1194" s="10"/>
      <c r="J1194" s="10"/>
      <c r="K1194" s="10"/>
      <c r="L1194" s="10"/>
    </row>
    <row r="1195" spans="1:12" s="7" customFormat="1" ht="15.75" x14ac:dyDescent="0.25">
      <c r="A1195" s="11"/>
      <c r="B1195" s="48"/>
      <c r="C1195" s="48"/>
      <c r="D1195" s="24"/>
      <c r="E1195" s="10"/>
      <c r="F1195" s="10"/>
      <c r="G1195" s="10"/>
      <c r="H1195" s="10"/>
      <c r="I1195" s="10"/>
      <c r="J1195" s="10"/>
      <c r="K1195" s="10"/>
      <c r="L1195" s="10"/>
    </row>
    <row r="1196" spans="1:12" s="7" customFormat="1" ht="15.75" x14ac:dyDescent="0.25">
      <c r="A1196" s="11"/>
      <c r="B1196" s="48"/>
      <c r="C1196" s="48"/>
      <c r="D1196" s="24"/>
      <c r="E1196" s="10"/>
      <c r="F1196" s="10"/>
      <c r="G1196" s="10"/>
      <c r="H1196" s="10"/>
      <c r="I1196" s="10"/>
      <c r="J1196" s="10"/>
      <c r="K1196" s="10"/>
      <c r="L1196" s="10"/>
    </row>
    <row r="1197" spans="1:12" s="7" customFormat="1" ht="15.75" x14ac:dyDescent="0.25">
      <c r="A1197" s="11"/>
      <c r="B1197" s="48"/>
      <c r="C1197" s="48"/>
      <c r="D1197" s="24"/>
      <c r="E1197" s="10"/>
      <c r="F1197" s="10"/>
      <c r="G1197" s="10"/>
      <c r="H1197" s="10"/>
      <c r="I1197" s="10"/>
      <c r="J1197" s="10"/>
      <c r="K1197" s="10"/>
      <c r="L1197" s="10"/>
    </row>
    <row r="1198" spans="1:12" s="7" customFormat="1" ht="15.75" x14ac:dyDescent="0.25">
      <c r="A1198" s="11"/>
      <c r="B1198" s="48"/>
      <c r="C1198" s="48"/>
      <c r="D1198" s="24"/>
      <c r="E1198" s="10"/>
      <c r="F1198" s="10"/>
      <c r="G1198" s="10"/>
      <c r="H1198" s="10"/>
      <c r="I1198" s="10"/>
      <c r="J1198" s="10"/>
      <c r="K1198" s="10"/>
      <c r="L1198" s="10"/>
    </row>
    <row r="1199" spans="1:12" s="7" customFormat="1" ht="15.75" x14ac:dyDescent="0.25">
      <c r="A1199" s="11"/>
      <c r="B1199" s="48"/>
      <c r="C1199" s="48"/>
      <c r="D1199" s="24"/>
      <c r="E1199" s="10"/>
      <c r="F1199" s="10"/>
      <c r="G1199" s="10"/>
      <c r="H1199" s="10"/>
      <c r="I1199" s="10"/>
      <c r="J1199" s="10"/>
      <c r="K1199" s="10"/>
      <c r="L1199" s="10"/>
    </row>
    <row r="1200" spans="1:12" s="7" customFormat="1" ht="15.75" x14ac:dyDescent="0.25">
      <c r="A1200" s="11"/>
      <c r="B1200" s="48"/>
      <c r="C1200" s="48"/>
      <c r="D1200" s="24"/>
      <c r="E1200" s="10"/>
      <c r="F1200" s="10"/>
      <c r="G1200" s="10"/>
      <c r="H1200" s="10"/>
      <c r="I1200" s="10"/>
      <c r="J1200" s="10"/>
      <c r="K1200" s="10"/>
      <c r="L1200" s="10"/>
    </row>
    <row r="1201" spans="1:12" s="7" customFormat="1" ht="15.75" x14ac:dyDescent="0.25">
      <c r="A1201" s="11"/>
      <c r="B1201" s="48"/>
      <c r="C1201" s="48"/>
      <c r="D1201" s="24"/>
      <c r="E1201" s="10"/>
      <c r="F1201" s="10"/>
      <c r="G1201" s="10"/>
      <c r="H1201" s="10"/>
      <c r="I1201" s="10"/>
      <c r="J1201" s="10"/>
      <c r="K1201" s="10"/>
      <c r="L1201" s="10"/>
    </row>
    <row r="1202" spans="1:12" s="7" customFormat="1" ht="15.75" x14ac:dyDescent="0.25">
      <c r="A1202" s="11"/>
      <c r="B1202" s="48"/>
      <c r="C1202" s="48"/>
      <c r="D1202" s="24"/>
      <c r="E1202" s="10"/>
      <c r="F1202" s="10"/>
      <c r="G1202" s="10"/>
      <c r="H1202" s="10"/>
      <c r="I1202" s="10"/>
      <c r="J1202" s="10"/>
      <c r="K1202" s="10"/>
      <c r="L1202" s="10"/>
    </row>
    <row r="1203" spans="1:12" s="7" customFormat="1" ht="15.75" x14ac:dyDescent="0.25">
      <c r="A1203" s="11"/>
      <c r="B1203" s="48"/>
      <c r="C1203" s="48"/>
      <c r="D1203" s="24"/>
      <c r="E1203" s="10"/>
      <c r="F1203" s="10"/>
      <c r="G1203" s="10"/>
      <c r="H1203" s="10"/>
      <c r="I1203" s="10"/>
      <c r="J1203" s="10"/>
      <c r="K1203" s="10"/>
      <c r="L1203" s="10"/>
    </row>
    <row r="1204" spans="1:12" s="7" customFormat="1" ht="15.75" x14ac:dyDescent="0.25">
      <c r="A1204" s="11"/>
      <c r="B1204" s="48"/>
      <c r="C1204" s="48"/>
      <c r="D1204" s="24"/>
      <c r="E1204" s="10"/>
      <c r="F1204" s="10"/>
      <c r="G1204" s="10"/>
      <c r="H1204" s="10"/>
      <c r="I1204" s="10"/>
      <c r="J1204" s="10"/>
      <c r="K1204" s="10"/>
      <c r="L1204" s="10"/>
    </row>
    <row r="1205" spans="1:12" s="7" customFormat="1" ht="15.75" x14ac:dyDescent="0.25">
      <c r="A1205" s="11"/>
      <c r="B1205" s="48"/>
      <c r="C1205" s="48"/>
      <c r="D1205" s="24"/>
      <c r="E1205" s="10"/>
      <c r="F1205" s="10"/>
      <c r="G1205" s="10"/>
      <c r="H1205" s="10"/>
      <c r="I1205" s="10"/>
      <c r="J1205" s="10"/>
      <c r="K1205" s="10"/>
      <c r="L1205" s="10"/>
    </row>
    <row r="1206" spans="1:12" s="7" customFormat="1" ht="15.75" x14ac:dyDescent="0.25">
      <c r="A1206" s="11"/>
      <c r="B1206" s="48"/>
      <c r="C1206" s="48"/>
      <c r="D1206" s="24"/>
      <c r="E1206" s="10"/>
      <c r="F1206" s="10"/>
      <c r="G1206" s="10"/>
      <c r="H1206" s="10"/>
      <c r="I1206" s="10"/>
      <c r="J1206" s="10"/>
      <c r="K1206" s="10"/>
      <c r="L1206" s="10"/>
    </row>
    <row r="1207" spans="1:12" s="7" customFormat="1" ht="15.75" x14ac:dyDescent="0.25">
      <c r="A1207" s="11"/>
      <c r="B1207" s="48"/>
      <c r="C1207" s="48"/>
      <c r="D1207" s="24"/>
      <c r="E1207" s="10"/>
      <c r="F1207" s="10"/>
      <c r="G1207" s="10"/>
      <c r="H1207" s="10"/>
      <c r="I1207" s="10"/>
      <c r="J1207" s="10"/>
      <c r="K1207" s="10"/>
      <c r="L1207" s="10"/>
    </row>
    <row r="1208" spans="1:12" s="7" customFormat="1" ht="15.75" x14ac:dyDescent="0.25">
      <c r="A1208" s="11"/>
      <c r="B1208" s="48"/>
      <c r="C1208" s="48"/>
      <c r="D1208" s="24"/>
      <c r="E1208" s="10"/>
      <c r="F1208" s="10"/>
      <c r="G1208" s="10"/>
      <c r="H1208" s="10"/>
      <c r="I1208" s="10"/>
      <c r="J1208" s="10"/>
      <c r="K1208" s="10"/>
      <c r="L1208" s="10"/>
    </row>
    <row r="1209" spans="1:12" s="7" customFormat="1" ht="15.75" x14ac:dyDescent="0.25">
      <c r="A1209" s="11"/>
      <c r="B1209" s="48"/>
      <c r="C1209" s="48"/>
      <c r="D1209" s="24"/>
      <c r="E1209" s="10"/>
      <c r="F1209" s="10"/>
      <c r="G1209" s="10"/>
      <c r="H1209" s="10"/>
      <c r="I1209" s="10"/>
      <c r="J1209" s="10"/>
      <c r="K1209" s="10"/>
      <c r="L1209" s="10"/>
    </row>
    <row r="1210" spans="1:12" s="7" customFormat="1" ht="15.75" x14ac:dyDescent="0.25">
      <c r="A1210" s="11"/>
      <c r="B1210" s="48"/>
      <c r="C1210" s="48"/>
      <c r="D1210" s="24"/>
      <c r="E1210" s="10"/>
      <c r="F1210" s="10"/>
      <c r="G1210" s="10"/>
      <c r="H1210" s="10"/>
      <c r="I1210" s="10"/>
      <c r="J1210" s="10"/>
      <c r="K1210" s="10"/>
      <c r="L1210" s="10"/>
    </row>
    <row r="1211" spans="1:12" s="7" customFormat="1" ht="15.75" x14ac:dyDescent="0.25">
      <c r="A1211" s="11"/>
      <c r="B1211" s="48"/>
      <c r="C1211" s="48"/>
      <c r="D1211" s="24"/>
      <c r="E1211" s="10"/>
      <c r="F1211" s="10"/>
      <c r="G1211" s="10"/>
      <c r="H1211" s="10"/>
      <c r="I1211" s="10"/>
      <c r="J1211" s="10"/>
      <c r="K1211" s="10"/>
      <c r="L1211" s="10"/>
    </row>
    <row r="1212" spans="1:12" s="7" customFormat="1" ht="15.75" x14ac:dyDescent="0.25">
      <c r="A1212" s="11"/>
      <c r="B1212" s="48"/>
      <c r="C1212" s="48"/>
      <c r="D1212" s="24"/>
      <c r="E1212" s="10"/>
      <c r="F1212" s="10"/>
      <c r="G1212" s="10"/>
      <c r="H1212" s="10"/>
      <c r="I1212" s="10"/>
      <c r="J1212" s="10"/>
      <c r="K1212" s="10"/>
      <c r="L1212" s="10"/>
    </row>
    <row r="1213" spans="1:12" s="7" customFormat="1" ht="15.75" x14ac:dyDescent="0.25">
      <c r="A1213" s="11"/>
      <c r="B1213" s="48"/>
      <c r="C1213" s="48"/>
      <c r="D1213" s="24"/>
      <c r="E1213" s="10"/>
      <c r="F1213" s="10"/>
      <c r="G1213" s="10"/>
      <c r="H1213" s="10"/>
      <c r="I1213" s="10"/>
      <c r="J1213" s="10"/>
      <c r="K1213" s="10"/>
      <c r="L1213" s="10"/>
    </row>
    <row r="1214" spans="1:12" s="7" customFormat="1" ht="15.75" x14ac:dyDescent="0.25">
      <c r="A1214" s="11"/>
      <c r="B1214" s="48"/>
      <c r="C1214" s="48"/>
      <c r="D1214" s="24"/>
      <c r="E1214" s="10"/>
      <c r="F1214" s="10"/>
      <c r="G1214" s="10"/>
      <c r="H1214" s="10"/>
      <c r="I1214" s="10"/>
      <c r="J1214" s="10"/>
      <c r="K1214" s="10"/>
      <c r="L1214" s="10"/>
    </row>
    <row r="1215" spans="1:12" s="7" customFormat="1" ht="15.75" x14ac:dyDescent="0.25">
      <c r="A1215" s="11"/>
      <c r="B1215" s="48"/>
      <c r="C1215" s="48"/>
      <c r="D1215" s="24"/>
      <c r="E1215" s="10"/>
      <c r="F1215" s="10"/>
      <c r="G1215" s="10"/>
      <c r="H1215" s="10"/>
      <c r="I1215" s="10"/>
      <c r="J1215" s="10"/>
      <c r="K1215" s="10"/>
      <c r="L1215" s="10"/>
    </row>
    <row r="1216" spans="1:12" s="7" customFormat="1" ht="15.75" x14ac:dyDescent="0.25">
      <c r="A1216" s="11"/>
      <c r="B1216" s="48"/>
      <c r="C1216" s="48"/>
      <c r="D1216" s="24"/>
      <c r="E1216" s="10"/>
      <c r="F1216" s="10"/>
      <c r="G1216" s="10"/>
      <c r="H1216" s="10"/>
      <c r="I1216" s="10"/>
      <c r="J1216" s="10"/>
      <c r="K1216" s="10"/>
      <c r="L1216" s="10"/>
    </row>
    <row r="1217" spans="1:12" s="7" customFormat="1" ht="15.75" x14ac:dyDescent="0.25">
      <c r="A1217" s="11"/>
      <c r="B1217" s="48"/>
      <c r="C1217" s="48"/>
      <c r="D1217" s="24"/>
      <c r="E1217" s="10"/>
      <c r="F1217" s="10"/>
      <c r="G1217" s="10"/>
      <c r="H1217" s="10"/>
      <c r="I1217" s="10"/>
      <c r="J1217" s="10"/>
      <c r="K1217" s="10"/>
      <c r="L1217" s="10"/>
    </row>
    <row r="1218" spans="1:12" s="7" customFormat="1" ht="15.75" x14ac:dyDescent="0.25">
      <c r="A1218" s="11"/>
      <c r="B1218" s="48"/>
      <c r="C1218" s="48"/>
      <c r="D1218" s="24"/>
      <c r="E1218" s="10"/>
      <c r="F1218" s="10"/>
      <c r="G1218" s="10"/>
      <c r="H1218" s="10"/>
      <c r="I1218" s="10"/>
      <c r="J1218" s="10"/>
      <c r="K1218" s="10"/>
      <c r="L1218" s="10"/>
    </row>
    <row r="1219" spans="1:12" s="7" customFormat="1" ht="15.75" x14ac:dyDescent="0.25">
      <c r="A1219" s="11"/>
      <c r="B1219" s="48"/>
      <c r="C1219" s="48"/>
      <c r="D1219" s="24"/>
      <c r="E1219" s="10"/>
      <c r="F1219" s="10"/>
      <c r="G1219" s="10"/>
      <c r="H1219" s="10"/>
      <c r="I1219" s="10"/>
      <c r="J1219" s="10"/>
      <c r="K1219" s="10"/>
      <c r="L1219" s="10"/>
    </row>
    <row r="1220" spans="1:12" s="7" customFormat="1" ht="15.75" x14ac:dyDescent="0.25">
      <c r="A1220" s="11"/>
      <c r="B1220" s="48"/>
      <c r="C1220" s="48"/>
      <c r="D1220" s="24"/>
      <c r="E1220" s="10"/>
      <c r="F1220" s="10"/>
      <c r="G1220" s="10"/>
      <c r="H1220" s="10"/>
      <c r="I1220" s="10"/>
      <c r="J1220" s="10"/>
      <c r="K1220" s="10"/>
      <c r="L1220" s="10"/>
    </row>
    <row r="1221" spans="1:12" s="7" customFormat="1" ht="15.75" x14ac:dyDescent="0.25">
      <c r="A1221" s="11"/>
      <c r="B1221" s="48"/>
      <c r="C1221" s="48"/>
      <c r="D1221" s="24"/>
      <c r="E1221" s="10"/>
      <c r="F1221" s="10"/>
      <c r="G1221" s="10"/>
      <c r="H1221" s="10"/>
      <c r="I1221" s="10"/>
      <c r="J1221" s="10"/>
      <c r="K1221" s="10"/>
      <c r="L1221" s="10"/>
    </row>
    <row r="1222" spans="1:12" s="7" customFormat="1" ht="15.75" x14ac:dyDescent="0.25">
      <c r="A1222" s="11"/>
      <c r="B1222" s="48"/>
      <c r="C1222" s="48"/>
      <c r="D1222" s="24"/>
      <c r="E1222" s="10"/>
      <c r="F1222" s="10"/>
      <c r="G1222" s="10"/>
      <c r="H1222" s="10"/>
      <c r="I1222" s="10"/>
      <c r="J1222" s="10"/>
      <c r="K1222" s="10"/>
      <c r="L1222" s="10"/>
    </row>
    <row r="1223" spans="1:12" s="7" customFormat="1" ht="15.75" x14ac:dyDescent="0.25">
      <c r="A1223" s="11"/>
      <c r="B1223" s="48"/>
      <c r="C1223" s="48"/>
      <c r="D1223" s="24"/>
      <c r="E1223" s="10"/>
      <c r="F1223" s="10"/>
      <c r="G1223" s="10"/>
      <c r="H1223" s="10"/>
      <c r="I1223" s="10"/>
      <c r="J1223" s="10"/>
      <c r="K1223" s="10"/>
      <c r="L1223" s="10"/>
    </row>
    <row r="1224" spans="1:12" s="7" customFormat="1" ht="15.75" x14ac:dyDescent="0.25">
      <c r="A1224" s="11"/>
      <c r="B1224" s="48"/>
      <c r="C1224" s="48"/>
      <c r="D1224" s="24"/>
      <c r="E1224" s="10"/>
      <c r="F1224" s="10"/>
      <c r="G1224" s="10"/>
      <c r="H1224" s="10"/>
      <c r="I1224" s="10"/>
      <c r="J1224" s="10"/>
      <c r="K1224" s="10"/>
      <c r="L1224" s="10"/>
    </row>
    <row r="1225" spans="1:12" s="7" customFormat="1" ht="15.75" x14ac:dyDescent="0.25">
      <c r="A1225" s="11"/>
      <c r="B1225" s="48"/>
      <c r="C1225" s="48"/>
      <c r="D1225" s="24"/>
      <c r="E1225" s="10"/>
      <c r="F1225" s="10"/>
      <c r="G1225" s="10"/>
      <c r="H1225" s="10"/>
      <c r="I1225" s="10"/>
      <c r="J1225" s="10"/>
      <c r="K1225" s="10"/>
      <c r="L1225" s="10"/>
    </row>
    <row r="1226" spans="1:12" s="7" customFormat="1" ht="15.75" x14ac:dyDescent="0.25">
      <c r="A1226" s="11"/>
      <c r="B1226" s="48"/>
      <c r="C1226" s="48"/>
      <c r="D1226" s="24"/>
      <c r="E1226" s="10"/>
      <c r="F1226" s="10"/>
      <c r="G1226" s="10"/>
      <c r="H1226" s="10"/>
      <c r="I1226" s="10"/>
      <c r="J1226" s="10"/>
      <c r="K1226" s="10"/>
      <c r="L1226" s="10"/>
    </row>
    <row r="1227" spans="1:12" s="7" customFormat="1" ht="15.75" x14ac:dyDescent="0.25">
      <c r="A1227" s="11"/>
      <c r="B1227" s="48"/>
      <c r="C1227" s="48"/>
      <c r="D1227" s="24"/>
      <c r="E1227" s="10"/>
      <c r="F1227" s="10"/>
      <c r="G1227" s="10"/>
      <c r="H1227" s="10"/>
      <c r="I1227" s="10"/>
      <c r="J1227" s="10"/>
      <c r="K1227" s="10"/>
      <c r="L1227" s="10"/>
    </row>
    <row r="1228" spans="1:12" s="7" customFormat="1" ht="15.75" x14ac:dyDescent="0.25">
      <c r="A1228" s="11"/>
      <c r="B1228" s="48"/>
      <c r="C1228" s="48"/>
      <c r="D1228" s="24"/>
      <c r="E1228" s="10"/>
      <c r="F1228" s="10"/>
      <c r="G1228" s="10"/>
      <c r="H1228" s="10"/>
      <c r="I1228" s="10"/>
      <c r="J1228" s="10"/>
      <c r="K1228" s="10"/>
      <c r="L1228" s="10"/>
    </row>
    <row r="1229" spans="1:12" s="7" customFormat="1" ht="15.75" x14ac:dyDescent="0.25">
      <c r="A1229" s="11"/>
      <c r="B1229" s="48"/>
      <c r="C1229" s="48"/>
      <c r="D1229" s="24"/>
      <c r="E1229" s="10"/>
      <c r="F1229" s="10"/>
      <c r="G1229" s="10"/>
      <c r="H1229" s="10"/>
      <c r="I1229" s="10"/>
      <c r="J1229" s="10"/>
      <c r="K1229" s="10"/>
      <c r="L1229" s="10"/>
    </row>
    <row r="1230" spans="1:12" s="7" customFormat="1" ht="15.75" x14ac:dyDescent="0.25">
      <c r="A1230" s="11"/>
      <c r="B1230" s="48"/>
      <c r="C1230" s="48"/>
      <c r="D1230" s="24"/>
      <c r="E1230" s="10"/>
      <c r="F1230" s="10"/>
      <c r="G1230" s="10"/>
      <c r="H1230" s="10"/>
      <c r="I1230" s="10"/>
      <c r="J1230" s="10"/>
      <c r="K1230" s="10"/>
      <c r="L1230" s="10"/>
    </row>
    <row r="1231" spans="1:12" s="7" customFormat="1" ht="15.75" x14ac:dyDescent="0.25">
      <c r="A1231" s="11"/>
      <c r="B1231" s="48"/>
      <c r="C1231" s="48"/>
      <c r="D1231" s="24"/>
      <c r="E1231" s="10"/>
      <c r="F1231" s="10"/>
      <c r="G1231" s="10"/>
      <c r="H1231" s="10"/>
      <c r="I1231" s="10"/>
      <c r="J1231" s="10"/>
      <c r="K1231" s="10"/>
      <c r="L1231" s="10"/>
    </row>
    <row r="1232" spans="1:12" s="7" customFormat="1" ht="15.75" x14ac:dyDescent="0.25">
      <c r="A1232" s="11"/>
      <c r="B1232" s="48"/>
      <c r="C1232" s="48"/>
      <c r="D1232" s="24"/>
      <c r="E1232" s="10"/>
      <c r="F1232" s="10"/>
      <c r="G1232" s="10"/>
      <c r="H1232" s="10"/>
      <c r="I1232" s="10"/>
      <c r="J1232" s="10"/>
      <c r="K1232" s="10"/>
      <c r="L1232" s="10"/>
    </row>
    <row r="1233" spans="1:12" s="7" customFormat="1" ht="15.75" x14ac:dyDescent="0.25">
      <c r="A1233" s="11"/>
      <c r="B1233" s="48"/>
      <c r="C1233" s="48"/>
      <c r="D1233" s="24"/>
      <c r="E1233" s="10"/>
      <c r="F1233" s="10"/>
      <c r="G1233" s="10"/>
      <c r="H1233" s="10"/>
      <c r="I1233" s="10"/>
      <c r="J1233" s="10"/>
      <c r="K1233" s="10"/>
      <c r="L1233" s="10"/>
    </row>
    <row r="1234" spans="1:12" s="7" customFormat="1" ht="15.75" x14ac:dyDescent="0.25">
      <c r="A1234" s="11"/>
      <c r="B1234" s="48"/>
      <c r="C1234" s="48"/>
      <c r="D1234" s="24"/>
      <c r="E1234" s="10"/>
      <c r="F1234" s="10"/>
      <c r="G1234" s="10"/>
      <c r="H1234" s="10"/>
      <c r="I1234" s="10"/>
      <c r="J1234" s="10"/>
      <c r="K1234" s="10"/>
      <c r="L1234" s="10"/>
    </row>
    <row r="1235" spans="1:12" s="7" customFormat="1" ht="15.75" x14ac:dyDescent="0.25">
      <c r="A1235" s="11"/>
      <c r="B1235" s="48"/>
      <c r="C1235" s="48"/>
      <c r="D1235" s="24"/>
      <c r="E1235" s="10"/>
      <c r="F1235" s="10"/>
      <c r="G1235" s="10"/>
      <c r="H1235" s="10"/>
      <c r="I1235" s="10"/>
      <c r="J1235" s="10"/>
      <c r="K1235" s="10"/>
      <c r="L1235" s="10"/>
    </row>
    <row r="1236" spans="1:12" s="7" customFormat="1" ht="15.75" x14ac:dyDescent="0.25">
      <c r="A1236" s="11"/>
      <c r="B1236" s="48"/>
      <c r="C1236" s="48"/>
      <c r="D1236" s="24"/>
      <c r="E1236" s="10"/>
      <c r="F1236" s="10"/>
      <c r="G1236" s="10"/>
      <c r="H1236" s="10"/>
      <c r="I1236" s="10"/>
      <c r="J1236" s="10"/>
      <c r="K1236" s="10"/>
      <c r="L1236" s="10"/>
    </row>
    <row r="1237" spans="1:12" s="7" customFormat="1" ht="15.75" x14ac:dyDescent="0.25">
      <c r="A1237" s="11"/>
      <c r="B1237" s="48"/>
      <c r="C1237" s="48"/>
      <c r="D1237" s="24"/>
      <c r="E1237" s="10"/>
      <c r="F1237" s="10"/>
      <c r="G1237" s="10"/>
      <c r="H1237" s="10"/>
      <c r="I1237" s="10"/>
      <c r="J1237" s="10"/>
      <c r="K1237" s="10"/>
      <c r="L1237" s="10"/>
    </row>
    <row r="1238" spans="1:12" s="7" customFormat="1" ht="15.75" x14ac:dyDescent="0.25">
      <c r="A1238" s="11"/>
      <c r="B1238" s="48"/>
      <c r="C1238" s="48"/>
      <c r="D1238" s="24"/>
      <c r="E1238" s="10"/>
      <c r="F1238" s="10"/>
      <c r="G1238" s="10"/>
      <c r="H1238" s="10"/>
      <c r="I1238" s="10"/>
      <c r="J1238" s="10"/>
      <c r="K1238" s="10"/>
      <c r="L1238" s="10"/>
    </row>
    <row r="1239" spans="1:12" s="7" customFormat="1" ht="15.75" x14ac:dyDescent="0.25">
      <c r="A1239" s="11"/>
      <c r="B1239" s="48"/>
      <c r="C1239" s="48"/>
      <c r="D1239" s="24"/>
      <c r="E1239" s="10"/>
      <c r="F1239" s="10"/>
      <c r="G1239" s="10"/>
      <c r="H1239" s="10"/>
      <c r="I1239" s="10"/>
      <c r="J1239" s="10"/>
      <c r="K1239" s="10"/>
      <c r="L1239" s="10"/>
    </row>
    <row r="1240" spans="1:12" s="7" customFormat="1" ht="15.75" x14ac:dyDescent="0.25">
      <c r="A1240" s="11"/>
      <c r="B1240" s="48"/>
      <c r="C1240" s="48"/>
      <c r="D1240" s="24"/>
      <c r="E1240" s="10"/>
      <c r="F1240" s="10"/>
      <c r="G1240" s="10"/>
      <c r="H1240" s="10"/>
      <c r="I1240" s="10"/>
      <c r="J1240" s="10"/>
      <c r="K1240" s="10"/>
      <c r="L1240" s="10"/>
    </row>
    <row r="1241" spans="1:12" s="7" customFormat="1" ht="15.75" x14ac:dyDescent="0.25">
      <c r="A1241" s="11"/>
      <c r="B1241" s="48"/>
      <c r="C1241" s="48"/>
      <c r="D1241" s="24"/>
      <c r="E1241" s="10"/>
      <c r="F1241" s="10"/>
      <c r="G1241" s="10"/>
      <c r="H1241" s="10"/>
      <c r="I1241" s="10"/>
      <c r="J1241" s="10"/>
      <c r="K1241" s="10"/>
      <c r="L1241" s="10"/>
    </row>
    <row r="1242" spans="1:12" s="7" customFormat="1" ht="15.75" x14ac:dyDescent="0.25">
      <c r="A1242" s="11"/>
      <c r="B1242" s="48"/>
      <c r="C1242" s="48"/>
      <c r="D1242" s="24"/>
      <c r="E1242" s="10"/>
      <c r="F1242" s="10"/>
      <c r="G1242" s="10"/>
      <c r="H1242" s="10"/>
      <c r="I1242" s="10"/>
      <c r="J1242" s="10"/>
      <c r="K1242" s="10"/>
      <c r="L1242" s="10"/>
    </row>
    <row r="1243" spans="1:12" s="7" customFormat="1" ht="15.75" x14ac:dyDescent="0.25">
      <c r="A1243" s="11"/>
      <c r="B1243" s="48"/>
      <c r="C1243" s="48"/>
      <c r="D1243" s="24"/>
      <c r="E1243" s="10"/>
      <c r="F1243" s="10"/>
      <c r="G1243" s="10"/>
      <c r="H1243" s="10"/>
      <c r="I1243" s="10"/>
      <c r="J1243" s="10"/>
      <c r="K1243" s="10"/>
      <c r="L1243" s="10"/>
    </row>
    <row r="1244" spans="1:12" s="7" customFormat="1" ht="15.75" x14ac:dyDescent="0.25">
      <c r="A1244" s="11"/>
      <c r="B1244" s="48"/>
      <c r="C1244" s="48"/>
      <c r="D1244" s="24"/>
      <c r="E1244" s="10"/>
      <c r="F1244" s="10"/>
      <c r="G1244" s="10"/>
      <c r="H1244" s="10"/>
      <c r="I1244" s="10"/>
      <c r="J1244" s="10"/>
      <c r="K1244" s="10"/>
      <c r="L1244" s="10"/>
    </row>
    <row r="1245" spans="1:12" s="7" customFormat="1" ht="15.75" x14ac:dyDescent="0.25">
      <c r="A1245" s="11"/>
      <c r="B1245" s="48"/>
      <c r="C1245" s="48"/>
      <c r="D1245" s="24"/>
      <c r="E1245" s="10"/>
      <c r="F1245" s="10"/>
      <c r="G1245" s="10"/>
      <c r="H1245" s="10"/>
      <c r="I1245" s="10"/>
      <c r="J1245" s="10"/>
      <c r="K1245" s="10"/>
      <c r="L1245" s="10"/>
    </row>
    <row r="1246" spans="1:12" s="7" customFormat="1" ht="15.75" x14ac:dyDescent="0.25">
      <c r="A1246" s="11"/>
      <c r="B1246" s="48"/>
      <c r="C1246" s="48"/>
      <c r="D1246" s="24"/>
      <c r="E1246" s="10"/>
      <c r="F1246" s="10"/>
      <c r="G1246" s="10"/>
      <c r="H1246" s="10"/>
      <c r="I1246" s="10"/>
      <c r="J1246" s="10"/>
      <c r="K1246" s="10"/>
      <c r="L1246" s="10"/>
    </row>
    <row r="1247" spans="1:12" s="7" customFormat="1" ht="15.75" x14ac:dyDescent="0.25">
      <c r="A1247" s="11"/>
      <c r="B1247" s="48"/>
      <c r="C1247" s="48"/>
      <c r="D1247" s="24"/>
      <c r="E1247" s="10"/>
      <c r="F1247" s="10"/>
      <c r="G1247" s="10"/>
      <c r="H1247" s="10"/>
      <c r="I1247" s="10"/>
      <c r="J1247" s="10"/>
      <c r="K1247" s="10"/>
      <c r="L1247" s="10"/>
    </row>
    <row r="1248" spans="1:12" s="7" customFormat="1" ht="15.75" x14ac:dyDescent="0.25">
      <c r="A1248" s="11"/>
      <c r="B1248" s="48"/>
      <c r="C1248" s="48"/>
      <c r="D1248" s="24"/>
      <c r="E1248" s="10"/>
      <c r="F1248" s="10"/>
      <c r="G1248" s="10"/>
      <c r="H1248" s="10"/>
      <c r="I1248" s="10"/>
      <c r="J1248" s="10"/>
      <c r="K1248" s="10"/>
      <c r="L1248" s="10"/>
    </row>
    <row r="1249" spans="1:12" s="7" customFormat="1" ht="15.75" x14ac:dyDescent="0.25">
      <c r="A1249" s="11"/>
      <c r="B1249" s="48"/>
      <c r="C1249" s="48"/>
      <c r="D1249" s="24"/>
      <c r="E1249" s="10"/>
      <c r="F1249" s="10"/>
      <c r="G1249" s="10"/>
      <c r="H1249" s="10"/>
      <c r="I1249" s="10"/>
      <c r="J1249" s="10"/>
      <c r="K1249" s="10"/>
      <c r="L1249" s="10"/>
    </row>
    <row r="1250" spans="1:12" s="7" customFormat="1" ht="15.75" x14ac:dyDescent="0.25">
      <c r="A1250" s="11"/>
      <c r="B1250" s="48"/>
      <c r="C1250" s="48"/>
      <c r="D1250" s="24"/>
      <c r="E1250" s="10"/>
      <c r="F1250" s="10"/>
      <c r="G1250" s="10"/>
      <c r="H1250" s="10"/>
      <c r="I1250" s="10"/>
      <c r="J1250" s="10"/>
      <c r="K1250" s="10"/>
      <c r="L1250" s="10"/>
    </row>
    <row r="1251" spans="1:12" s="7" customFormat="1" ht="15.75" x14ac:dyDescent="0.25">
      <c r="A1251" s="11"/>
      <c r="B1251" s="48"/>
      <c r="C1251" s="48"/>
      <c r="D1251" s="24"/>
      <c r="E1251" s="10"/>
      <c r="F1251" s="10"/>
      <c r="G1251" s="10"/>
      <c r="H1251" s="10"/>
      <c r="I1251" s="10"/>
      <c r="J1251" s="10"/>
      <c r="K1251" s="10"/>
      <c r="L1251" s="10"/>
    </row>
    <row r="1252" spans="1:12" s="7" customFormat="1" ht="15.75" x14ac:dyDescent="0.25">
      <c r="A1252" s="11"/>
      <c r="B1252" s="48"/>
      <c r="C1252" s="48"/>
      <c r="D1252" s="24"/>
      <c r="E1252" s="10"/>
      <c r="F1252" s="10"/>
      <c r="G1252" s="10"/>
      <c r="H1252" s="10"/>
      <c r="I1252" s="10"/>
      <c r="J1252" s="10"/>
      <c r="K1252" s="10"/>
      <c r="L1252" s="10"/>
    </row>
    <row r="1253" spans="1:12" s="7" customFormat="1" ht="15.75" x14ac:dyDescent="0.25">
      <c r="A1253" s="11"/>
      <c r="B1253" s="48"/>
      <c r="C1253" s="48"/>
      <c r="D1253" s="24"/>
      <c r="E1253" s="10"/>
      <c r="F1253" s="10"/>
      <c r="G1253" s="10"/>
      <c r="H1253" s="10"/>
      <c r="I1253" s="10"/>
      <c r="J1253" s="10"/>
      <c r="K1253" s="10"/>
      <c r="L1253" s="10"/>
    </row>
    <row r="1254" spans="1:12" s="7" customFormat="1" ht="15.75" x14ac:dyDescent="0.25">
      <c r="A1254" s="11"/>
      <c r="B1254" s="48"/>
      <c r="C1254" s="48"/>
      <c r="D1254" s="24"/>
      <c r="E1254" s="10"/>
      <c r="F1254" s="10"/>
      <c r="G1254" s="10"/>
      <c r="H1254" s="10"/>
      <c r="I1254" s="10"/>
      <c r="J1254" s="10"/>
      <c r="K1254" s="10"/>
      <c r="L1254" s="10"/>
    </row>
    <row r="1255" spans="1:12" s="7" customFormat="1" ht="15.75" x14ac:dyDescent="0.25">
      <c r="A1255" s="11"/>
      <c r="B1255" s="48"/>
      <c r="C1255" s="48"/>
      <c r="D1255" s="24"/>
      <c r="E1255" s="10"/>
      <c r="F1255" s="10"/>
      <c r="G1255" s="10"/>
      <c r="H1255" s="10"/>
      <c r="I1255" s="10"/>
      <c r="J1255" s="10"/>
      <c r="K1255" s="10"/>
      <c r="L1255" s="10"/>
    </row>
    <row r="1256" spans="1:12" s="7" customFormat="1" ht="15.75" x14ac:dyDescent="0.25">
      <c r="A1256" s="11"/>
      <c r="B1256" s="48"/>
      <c r="C1256" s="48"/>
      <c r="D1256" s="24"/>
      <c r="E1256" s="10"/>
      <c r="F1256" s="10"/>
      <c r="G1256" s="10"/>
      <c r="H1256" s="10"/>
      <c r="I1256" s="10"/>
      <c r="J1256" s="10"/>
      <c r="K1256" s="10"/>
      <c r="L1256" s="10"/>
    </row>
    <row r="1257" spans="1:12" s="7" customFormat="1" ht="15.75" x14ac:dyDescent="0.25">
      <c r="A1257" s="11"/>
      <c r="B1257" s="48"/>
      <c r="C1257" s="48"/>
      <c r="D1257" s="24"/>
      <c r="E1257" s="10"/>
      <c r="F1257" s="10"/>
      <c r="G1257" s="10"/>
      <c r="H1257" s="10"/>
      <c r="I1257" s="10"/>
      <c r="J1257" s="10"/>
      <c r="K1257" s="10"/>
      <c r="L1257" s="10"/>
    </row>
    <row r="1258" spans="1:12" s="7" customFormat="1" ht="15.75" x14ac:dyDescent="0.25">
      <c r="A1258" s="11"/>
      <c r="B1258" s="48"/>
      <c r="C1258" s="48"/>
      <c r="D1258" s="24"/>
      <c r="E1258" s="10"/>
      <c r="F1258" s="10"/>
      <c r="G1258" s="10"/>
      <c r="H1258" s="10"/>
      <c r="I1258" s="10"/>
      <c r="J1258" s="10"/>
      <c r="K1258" s="10"/>
      <c r="L1258" s="10"/>
    </row>
    <row r="1259" spans="1:12" s="7" customFormat="1" ht="15.75" x14ac:dyDescent="0.25">
      <c r="A1259" s="11"/>
      <c r="B1259" s="48"/>
      <c r="C1259" s="48"/>
      <c r="D1259" s="24"/>
      <c r="E1259" s="10"/>
      <c r="F1259" s="10"/>
      <c r="G1259" s="10"/>
      <c r="H1259" s="10"/>
      <c r="I1259" s="10"/>
      <c r="J1259" s="10"/>
      <c r="K1259" s="10"/>
      <c r="L1259" s="10"/>
    </row>
    <row r="1260" spans="1:12" s="7" customFormat="1" ht="15.75" x14ac:dyDescent="0.25">
      <c r="A1260" s="11"/>
      <c r="B1260" s="48"/>
      <c r="C1260" s="48"/>
      <c r="D1260" s="24"/>
      <c r="E1260" s="10"/>
      <c r="F1260" s="10"/>
      <c r="G1260" s="10"/>
      <c r="H1260" s="10"/>
      <c r="I1260" s="10"/>
      <c r="J1260" s="10"/>
      <c r="K1260" s="10"/>
      <c r="L1260" s="10"/>
    </row>
    <row r="1261" spans="1:12" s="7" customFormat="1" ht="15.75" x14ac:dyDescent="0.25">
      <c r="A1261" s="11"/>
      <c r="B1261" s="48"/>
      <c r="C1261" s="48"/>
      <c r="D1261" s="24"/>
      <c r="E1261" s="10"/>
      <c r="F1261" s="10"/>
      <c r="G1261" s="10"/>
      <c r="H1261" s="10"/>
      <c r="I1261" s="10"/>
      <c r="J1261" s="10"/>
      <c r="K1261" s="10"/>
      <c r="L1261" s="10"/>
    </row>
    <row r="1262" spans="1:12" s="7" customFormat="1" ht="15.75" x14ac:dyDescent="0.25">
      <c r="A1262" s="11"/>
      <c r="B1262" s="48"/>
      <c r="C1262" s="48"/>
      <c r="D1262" s="24"/>
      <c r="E1262" s="10"/>
      <c r="F1262" s="10"/>
      <c r="G1262" s="10"/>
      <c r="H1262" s="10"/>
      <c r="I1262" s="10"/>
      <c r="J1262" s="10"/>
      <c r="K1262" s="10"/>
      <c r="L1262" s="10"/>
    </row>
    <row r="1263" spans="1:12" s="7" customFormat="1" ht="15.75" x14ac:dyDescent="0.25">
      <c r="A1263" s="11"/>
      <c r="B1263" s="48"/>
      <c r="C1263" s="48"/>
      <c r="D1263" s="24"/>
      <c r="E1263" s="10"/>
      <c r="F1263" s="10"/>
      <c r="G1263" s="10"/>
      <c r="H1263" s="10"/>
      <c r="I1263" s="10"/>
      <c r="J1263" s="10"/>
      <c r="K1263" s="10"/>
      <c r="L1263" s="10"/>
    </row>
    <row r="1264" spans="1:12" s="7" customFormat="1" ht="15.75" x14ac:dyDescent="0.25">
      <c r="A1264" s="11"/>
      <c r="B1264" s="48"/>
      <c r="C1264" s="48"/>
      <c r="D1264" s="24"/>
      <c r="E1264" s="10"/>
      <c r="F1264" s="10"/>
      <c r="G1264" s="10"/>
      <c r="H1264" s="10"/>
      <c r="I1264" s="10"/>
      <c r="J1264" s="10"/>
      <c r="K1264" s="10"/>
      <c r="L1264" s="10"/>
    </row>
    <row r="1265" spans="1:12" s="7" customFormat="1" ht="15.75" x14ac:dyDescent="0.25">
      <c r="A1265" s="11"/>
      <c r="B1265" s="48"/>
      <c r="C1265" s="48"/>
      <c r="D1265" s="24"/>
      <c r="E1265" s="10"/>
      <c r="F1265" s="10"/>
      <c r="G1265" s="10"/>
      <c r="H1265" s="10"/>
      <c r="I1265" s="10"/>
      <c r="J1265" s="10"/>
      <c r="K1265" s="10"/>
      <c r="L1265" s="10"/>
    </row>
    <row r="1266" spans="1:12" s="7" customFormat="1" ht="15.75" x14ac:dyDescent="0.25">
      <c r="A1266" s="11"/>
      <c r="B1266" s="48"/>
      <c r="C1266" s="48"/>
      <c r="D1266" s="24"/>
      <c r="E1266" s="10"/>
      <c r="F1266" s="10"/>
      <c r="G1266" s="10"/>
      <c r="H1266" s="10"/>
      <c r="I1266" s="10"/>
      <c r="J1266" s="10"/>
      <c r="K1266" s="10"/>
      <c r="L1266" s="10"/>
    </row>
    <row r="1267" spans="1:12" s="7" customFormat="1" ht="15.75" x14ac:dyDescent="0.25">
      <c r="A1267" s="11"/>
      <c r="B1267" s="48"/>
      <c r="C1267" s="48"/>
      <c r="D1267" s="24"/>
      <c r="E1267" s="10"/>
      <c r="F1267" s="10"/>
      <c r="G1267" s="10"/>
      <c r="H1267" s="10"/>
      <c r="I1267" s="10"/>
      <c r="J1267" s="10"/>
      <c r="K1267" s="10"/>
      <c r="L1267" s="10"/>
    </row>
    <row r="1268" spans="1:12" s="7" customFormat="1" ht="15.75" x14ac:dyDescent="0.25">
      <c r="A1268" s="11"/>
      <c r="B1268" s="48"/>
      <c r="C1268" s="48"/>
      <c r="D1268" s="24"/>
      <c r="E1268" s="10"/>
      <c r="F1268" s="10"/>
      <c r="G1268" s="10"/>
      <c r="H1268" s="10"/>
      <c r="I1268" s="10"/>
      <c r="J1268" s="10"/>
      <c r="K1268" s="10"/>
      <c r="L1268" s="10"/>
    </row>
    <row r="1269" spans="1:12" s="7" customFormat="1" ht="15.75" x14ac:dyDescent="0.25">
      <c r="A1269" s="11"/>
      <c r="B1269" s="48"/>
      <c r="C1269" s="48"/>
      <c r="D1269" s="24"/>
      <c r="E1269" s="10"/>
      <c r="F1269" s="10"/>
      <c r="G1269" s="10"/>
      <c r="H1269" s="10"/>
      <c r="I1269" s="10"/>
      <c r="J1269" s="10"/>
      <c r="K1269" s="10"/>
      <c r="L1269" s="10"/>
    </row>
    <row r="1270" spans="1:12" s="7" customFormat="1" ht="15.75" x14ac:dyDescent="0.25">
      <c r="A1270" s="11"/>
      <c r="B1270" s="48"/>
      <c r="C1270" s="48"/>
      <c r="D1270" s="24"/>
      <c r="E1270" s="10"/>
      <c r="F1270" s="10"/>
      <c r="G1270" s="10"/>
      <c r="H1270" s="10"/>
      <c r="I1270" s="10"/>
      <c r="J1270" s="10"/>
      <c r="K1270" s="10"/>
      <c r="L1270" s="10"/>
    </row>
    <row r="1271" spans="1:12" s="7" customFormat="1" ht="15.75" x14ac:dyDescent="0.25">
      <c r="A1271" s="11"/>
      <c r="B1271" s="48"/>
      <c r="C1271" s="48"/>
      <c r="D1271" s="24"/>
      <c r="E1271" s="10"/>
      <c r="F1271" s="10"/>
      <c r="G1271" s="10"/>
      <c r="H1271" s="10"/>
      <c r="I1271" s="10"/>
      <c r="J1271" s="10"/>
      <c r="K1271" s="10"/>
      <c r="L1271" s="10"/>
    </row>
    <row r="1272" spans="1:12" s="7" customFormat="1" ht="15.75" x14ac:dyDescent="0.25">
      <c r="A1272" s="11"/>
      <c r="B1272" s="48"/>
      <c r="C1272" s="48"/>
      <c r="D1272" s="24"/>
      <c r="E1272" s="10"/>
      <c r="F1272" s="10"/>
      <c r="G1272" s="10"/>
      <c r="H1272" s="10"/>
      <c r="I1272" s="10"/>
      <c r="J1272" s="10"/>
      <c r="K1272" s="10"/>
      <c r="L1272" s="10"/>
    </row>
    <row r="1273" spans="1:12" s="7" customFormat="1" ht="15.75" x14ac:dyDescent="0.25">
      <c r="A1273" s="11"/>
      <c r="B1273" s="48"/>
      <c r="C1273" s="48"/>
      <c r="D1273" s="24"/>
      <c r="E1273" s="10"/>
      <c r="F1273" s="10"/>
      <c r="G1273" s="10"/>
      <c r="H1273" s="10"/>
      <c r="I1273" s="10"/>
      <c r="J1273" s="10"/>
      <c r="K1273" s="10"/>
      <c r="L1273" s="10"/>
    </row>
    <row r="1274" spans="1:12" s="7" customFormat="1" ht="15.75" x14ac:dyDescent="0.25">
      <c r="A1274" s="11"/>
      <c r="B1274" s="48"/>
      <c r="C1274" s="48"/>
      <c r="D1274" s="24"/>
      <c r="E1274" s="10"/>
      <c r="F1274" s="10"/>
      <c r="G1274" s="10"/>
      <c r="H1274" s="10"/>
      <c r="I1274" s="10"/>
      <c r="J1274" s="10"/>
      <c r="K1274" s="10"/>
      <c r="L1274" s="10"/>
    </row>
    <row r="1275" spans="1:12" s="7" customFormat="1" ht="15.75" x14ac:dyDescent="0.25">
      <c r="A1275" s="11"/>
      <c r="B1275" s="48"/>
      <c r="C1275" s="48"/>
      <c r="D1275" s="24"/>
      <c r="E1275" s="10"/>
      <c r="F1275" s="10"/>
      <c r="G1275" s="10"/>
      <c r="H1275" s="10"/>
      <c r="I1275" s="10"/>
      <c r="J1275" s="10"/>
      <c r="K1275" s="10"/>
      <c r="L1275" s="10"/>
    </row>
    <row r="1276" spans="1:12" s="7" customFormat="1" ht="15.75" x14ac:dyDescent="0.25">
      <c r="A1276" s="11"/>
      <c r="B1276" s="48"/>
      <c r="C1276" s="48"/>
      <c r="D1276" s="24"/>
      <c r="E1276" s="10"/>
      <c r="F1276" s="10"/>
      <c r="G1276" s="10"/>
      <c r="H1276" s="10"/>
      <c r="I1276" s="10"/>
      <c r="J1276" s="10"/>
      <c r="K1276" s="10"/>
      <c r="L1276" s="10"/>
    </row>
    <row r="1277" spans="1:12" s="7" customFormat="1" ht="15.75" x14ac:dyDescent="0.25">
      <c r="A1277" s="11"/>
      <c r="B1277" s="48"/>
      <c r="C1277" s="48"/>
      <c r="D1277" s="24"/>
      <c r="E1277" s="10"/>
      <c r="F1277" s="10"/>
      <c r="G1277" s="10"/>
      <c r="H1277" s="10"/>
      <c r="I1277" s="10"/>
      <c r="J1277" s="10"/>
      <c r="K1277" s="10"/>
      <c r="L1277" s="10"/>
    </row>
    <row r="1278" spans="1:12" s="7" customFormat="1" ht="15.75" x14ac:dyDescent="0.25">
      <c r="A1278" s="11"/>
      <c r="B1278" s="48"/>
      <c r="C1278" s="48"/>
      <c r="D1278" s="24"/>
      <c r="E1278" s="10"/>
      <c r="F1278" s="10"/>
      <c r="G1278" s="10"/>
      <c r="H1278" s="10"/>
      <c r="I1278" s="10"/>
      <c r="J1278" s="10"/>
      <c r="K1278" s="10"/>
      <c r="L1278" s="10"/>
    </row>
    <row r="1279" spans="1:12" s="7" customFormat="1" ht="15.75" x14ac:dyDescent="0.25">
      <c r="A1279" s="11"/>
      <c r="B1279" s="48"/>
      <c r="C1279" s="48"/>
      <c r="D1279" s="24"/>
      <c r="E1279" s="10"/>
      <c r="F1279" s="10"/>
      <c r="G1279" s="10"/>
      <c r="H1279" s="10"/>
      <c r="I1279" s="10"/>
      <c r="J1279" s="10"/>
      <c r="K1279" s="10"/>
      <c r="L1279" s="10"/>
    </row>
    <row r="1280" spans="1:12" s="7" customFormat="1" ht="15.75" x14ac:dyDescent="0.25">
      <c r="A1280" s="11"/>
      <c r="B1280" s="48"/>
      <c r="C1280" s="48"/>
      <c r="D1280" s="24"/>
      <c r="E1280" s="10"/>
      <c r="F1280" s="10"/>
      <c r="G1280" s="10"/>
      <c r="H1280" s="10"/>
      <c r="I1280" s="10"/>
      <c r="J1280" s="10"/>
      <c r="K1280" s="10"/>
      <c r="L1280" s="10"/>
    </row>
    <row r="1281" spans="1:12" s="7" customFormat="1" ht="15.75" x14ac:dyDescent="0.25">
      <c r="A1281" s="11"/>
      <c r="B1281" s="48"/>
      <c r="C1281" s="48"/>
      <c r="D1281" s="24"/>
      <c r="E1281" s="10"/>
      <c r="F1281" s="10"/>
      <c r="G1281" s="10"/>
      <c r="H1281" s="10"/>
      <c r="I1281" s="10"/>
      <c r="J1281" s="10"/>
      <c r="K1281" s="10"/>
      <c r="L1281" s="10"/>
    </row>
    <row r="1282" spans="1:12" s="7" customFormat="1" ht="15.75" x14ac:dyDescent="0.25">
      <c r="A1282" s="11"/>
      <c r="B1282" s="48"/>
      <c r="C1282" s="48"/>
      <c r="D1282" s="24"/>
      <c r="E1282" s="10"/>
      <c r="F1282" s="10"/>
      <c r="G1282" s="10"/>
      <c r="H1282" s="10"/>
      <c r="I1282" s="10"/>
      <c r="J1282" s="10"/>
      <c r="K1282" s="10"/>
      <c r="L1282" s="10"/>
    </row>
    <row r="1283" spans="1:12" s="7" customFormat="1" ht="15.75" x14ac:dyDescent="0.25">
      <c r="A1283" s="11"/>
      <c r="B1283" s="48"/>
      <c r="C1283" s="48"/>
      <c r="D1283" s="24"/>
      <c r="E1283" s="10"/>
      <c r="F1283" s="10"/>
      <c r="G1283" s="10"/>
      <c r="H1283" s="10"/>
      <c r="I1283" s="10"/>
      <c r="J1283" s="10"/>
      <c r="K1283" s="10"/>
      <c r="L1283" s="10"/>
    </row>
    <row r="1284" spans="1:12" s="7" customFormat="1" ht="15.75" x14ac:dyDescent="0.25">
      <c r="A1284" s="11"/>
      <c r="B1284" s="48"/>
      <c r="C1284" s="48"/>
      <c r="D1284" s="24"/>
      <c r="E1284" s="10"/>
      <c r="F1284" s="10"/>
      <c r="G1284" s="10"/>
      <c r="H1284" s="10"/>
      <c r="I1284" s="10"/>
      <c r="J1284" s="10"/>
      <c r="K1284" s="10"/>
      <c r="L1284" s="10"/>
    </row>
    <row r="1285" spans="1:12" s="7" customFormat="1" ht="15.75" x14ac:dyDescent="0.25">
      <c r="A1285" s="11"/>
      <c r="B1285" s="48"/>
      <c r="C1285" s="48"/>
      <c r="D1285" s="24"/>
      <c r="E1285" s="10"/>
      <c r="F1285" s="10"/>
      <c r="G1285" s="10"/>
      <c r="H1285" s="10"/>
      <c r="I1285" s="10"/>
      <c r="J1285" s="10"/>
      <c r="K1285" s="10"/>
      <c r="L1285" s="10"/>
    </row>
    <row r="1286" spans="1:12" s="7" customFormat="1" ht="15.75" x14ac:dyDescent="0.25">
      <c r="A1286" s="11"/>
      <c r="B1286" s="48"/>
      <c r="C1286" s="48"/>
      <c r="D1286" s="24"/>
      <c r="E1286" s="10"/>
      <c r="F1286" s="10"/>
      <c r="G1286" s="10"/>
      <c r="H1286" s="10"/>
      <c r="I1286" s="10"/>
      <c r="J1286" s="10"/>
      <c r="K1286" s="10"/>
      <c r="L1286" s="10"/>
    </row>
    <row r="1287" spans="1:12" s="7" customFormat="1" ht="15.75" x14ac:dyDescent="0.25">
      <c r="A1287" s="11"/>
      <c r="B1287" s="48"/>
      <c r="C1287" s="48"/>
      <c r="D1287" s="24"/>
      <c r="E1287" s="10"/>
      <c r="F1287" s="10"/>
      <c r="G1287" s="10"/>
      <c r="H1287" s="10"/>
      <c r="I1287" s="10"/>
      <c r="J1287" s="10"/>
      <c r="K1287" s="10"/>
      <c r="L1287" s="10"/>
    </row>
    <row r="1288" spans="1:12" s="7" customFormat="1" ht="15.75" x14ac:dyDescent="0.25">
      <c r="A1288" s="11"/>
      <c r="B1288" s="48"/>
      <c r="C1288" s="48"/>
      <c r="D1288" s="24"/>
      <c r="E1288" s="10"/>
      <c r="F1288" s="10"/>
      <c r="G1288" s="10"/>
      <c r="H1288" s="10"/>
      <c r="I1288" s="10"/>
      <c r="J1288" s="10"/>
      <c r="K1288" s="10"/>
      <c r="L1288" s="10"/>
    </row>
    <row r="1289" spans="1:12" s="7" customFormat="1" ht="15.75" x14ac:dyDescent="0.25">
      <c r="A1289" s="11"/>
      <c r="B1289" s="48"/>
      <c r="C1289" s="48"/>
      <c r="D1289" s="24"/>
      <c r="E1289" s="10"/>
      <c r="F1289" s="10"/>
      <c r="G1289" s="10"/>
      <c r="H1289" s="10"/>
      <c r="I1289" s="10"/>
      <c r="J1289" s="10"/>
      <c r="K1289" s="10"/>
      <c r="L1289" s="10"/>
    </row>
    <row r="1290" spans="1:12" s="7" customFormat="1" ht="15.75" x14ac:dyDescent="0.25">
      <c r="A1290" s="11"/>
      <c r="B1290" s="48"/>
      <c r="C1290" s="48"/>
      <c r="D1290" s="24"/>
      <c r="E1290" s="10"/>
      <c r="F1290" s="10"/>
      <c r="G1290" s="10"/>
      <c r="H1290" s="10"/>
      <c r="I1290" s="10"/>
      <c r="J1290" s="10"/>
      <c r="K1290" s="10"/>
      <c r="L1290" s="10"/>
    </row>
    <row r="1291" spans="1:12" s="7" customFormat="1" ht="15.75" x14ac:dyDescent="0.25">
      <c r="A1291" s="11"/>
      <c r="B1291" s="48"/>
      <c r="C1291" s="48"/>
      <c r="D1291" s="24"/>
      <c r="E1291" s="10"/>
      <c r="F1291" s="10"/>
      <c r="G1291" s="10"/>
      <c r="H1291" s="10"/>
      <c r="I1291" s="10"/>
      <c r="J1291" s="10"/>
      <c r="K1291" s="10"/>
      <c r="L1291" s="10"/>
    </row>
    <row r="1292" spans="1:12" s="7" customFormat="1" ht="15.75" x14ac:dyDescent="0.25">
      <c r="A1292" s="11"/>
      <c r="B1292" s="48"/>
      <c r="C1292" s="48"/>
      <c r="D1292" s="24"/>
      <c r="E1292" s="10"/>
      <c r="F1292" s="10"/>
      <c r="G1292" s="10"/>
      <c r="H1292" s="10"/>
      <c r="I1292" s="10"/>
      <c r="J1292" s="10"/>
      <c r="K1292" s="10"/>
      <c r="L1292" s="10"/>
    </row>
    <row r="1293" spans="1:12" s="7" customFormat="1" ht="15.75" x14ac:dyDescent="0.25">
      <c r="A1293" s="11"/>
      <c r="B1293" s="48"/>
      <c r="C1293" s="48"/>
      <c r="D1293" s="24"/>
      <c r="E1293" s="10"/>
      <c r="F1293" s="10"/>
      <c r="G1293" s="10"/>
      <c r="H1293" s="10"/>
      <c r="I1293" s="10"/>
      <c r="J1293" s="10"/>
      <c r="K1293" s="10"/>
      <c r="L1293" s="10"/>
    </row>
    <row r="1294" spans="1:12" s="7" customFormat="1" ht="15.75" x14ac:dyDescent="0.25">
      <c r="A1294" s="11"/>
      <c r="B1294" s="48"/>
      <c r="C1294" s="48"/>
      <c r="D1294" s="24"/>
      <c r="E1294" s="10"/>
      <c r="F1294" s="10"/>
      <c r="G1294" s="10"/>
      <c r="H1294" s="10"/>
      <c r="I1294" s="10"/>
      <c r="J1294" s="10"/>
      <c r="K1294" s="10"/>
      <c r="L1294" s="10"/>
    </row>
    <row r="1295" spans="1:12" s="7" customFormat="1" ht="15.75" x14ac:dyDescent="0.25">
      <c r="A1295" s="11"/>
      <c r="B1295" s="48"/>
      <c r="C1295" s="48"/>
      <c r="D1295" s="24"/>
      <c r="E1295" s="10"/>
      <c r="F1295" s="10"/>
      <c r="G1295" s="10"/>
      <c r="H1295" s="10"/>
      <c r="I1295" s="10"/>
      <c r="J1295" s="10"/>
      <c r="K1295" s="10"/>
      <c r="L1295" s="10"/>
    </row>
    <row r="1296" spans="1:12" s="7" customFormat="1" ht="15.75" x14ac:dyDescent="0.25">
      <c r="A1296" s="11"/>
      <c r="B1296" s="48"/>
      <c r="C1296" s="48"/>
      <c r="D1296" s="24"/>
      <c r="E1296" s="10"/>
      <c r="F1296" s="10"/>
      <c r="G1296" s="10"/>
      <c r="H1296" s="10"/>
      <c r="I1296" s="10"/>
      <c r="J1296" s="10"/>
      <c r="K1296" s="10"/>
      <c r="L1296" s="10"/>
    </row>
    <row r="1297" spans="1:12" s="7" customFormat="1" ht="15.75" x14ac:dyDescent="0.25">
      <c r="A1297" s="11"/>
      <c r="B1297" s="48"/>
      <c r="C1297" s="48"/>
      <c r="D1297" s="24"/>
      <c r="E1297" s="10"/>
      <c r="F1297" s="10"/>
      <c r="G1297" s="10"/>
      <c r="H1297" s="10"/>
      <c r="I1297" s="10"/>
      <c r="J1297" s="10"/>
      <c r="K1297" s="10"/>
      <c r="L1297" s="10"/>
    </row>
    <row r="1298" spans="1:12" s="7" customFormat="1" ht="15.75" x14ac:dyDescent="0.25">
      <c r="A1298" s="11"/>
      <c r="B1298" s="48"/>
      <c r="C1298" s="48"/>
      <c r="D1298" s="24"/>
      <c r="E1298" s="10"/>
      <c r="F1298" s="10"/>
      <c r="G1298" s="10"/>
      <c r="H1298" s="10"/>
      <c r="I1298" s="10"/>
      <c r="J1298" s="10"/>
      <c r="K1298" s="10"/>
      <c r="L1298" s="10"/>
    </row>
    <row r="1299" spans="1:12" s="7" customFormat="1" ht="15.75" x14ac:dyDescent="0.25">
      <c r="A1299" s="11"/>
      <c r="B1299" s="48"/>
      <c r="C1299" s="48"/>
      <c r="D1299" s="24"/>
      <c r="E1299" s="10"/>
      <c r="F1299" s="10"/>
      <c r="G1299" s="10"/>
      <c r="H1299" s="10"/>
      <c r="I1299" s="10"/>
      <c r="J1299" s="10"/>
      <c r="K1299" s="10"/>
      <c r="L1299" s="10"/>
    </row>
    <row r="1300" spans="1:12" s="7" customFormat="1" ht="15.75" x14ac:dyDescent="0.25">
      <c r="A1300" s="11"/>
      <c r="B1300" s="48"/>
      <c r="C1300" s="48"/>
      <c r="D1300" s="24"/>
      <c r="E1300" s="10"/>
      <c r="F1300" s="10"/>
      <c r="G1300" s="10"/>
      <c r="H1300" s="10"/>
      <c r="I1300" s="10"/>
      <c r="J1300" s="10"/>
      <c r="K1300" s="10"/>
      <c r="L1300" s="10"/>
    </row>
    <row r="1301" spans="1:12" s="7" customFormat="1" ht="15.75" x14ac:dyDescent="0.25">
      <c r="A1301" s="11"/>
      <c r="B1301" s="48"/>
      <c r="C1301" s="48"/>
      <c r="D1301" s="24"/>
      <c r="E1301" s="10"/>
      <c r="F1301" s="10"/>
      <c r="G1301" s="10"/>
      <c r="H1301" s="10"/>
      <c r="I1301" s="10"/>
      <c r="J1301" s="10"/>
      <c r="K1301" s="10"/>
      <c r="L1301" s="10"/>
    </row>
    <row r="1302" spans="1:12" s="7" customFormat="1" ht="15.75" x14ac:dyDescent="0.25">
      <c r="A1302" s="11"/>
      <c r="B1302" s="48"/>
      <c r="C1302" s="48"/>
      <c r="D1302" s="24"/>
      <c r="E1302" s="10"/>
      <c r="F1302" s="10"/>
      <c r="G1302" s="10"/>
      <c r="H1302" s="10"/>
      <c r="I1302" s="10"/>
      <c r="J1302" s="10"/>
      <c r="K1302" s="10"/>
      <c r="L1302" s="10"/>
    </row>
    <row r="1303" spans="1:12" s="7" customFormat="1" ht="15.75" x14ac:dyDescent="0.25">
      <c r="A1303" s="11"/>
      <c r="B1303" s="48"/>
      <c r="C1303" s="48"/>
      <c r="D1303" s="24"/>
      <c r="E1303" s="10"/>
      <c r="F1303" s="10"/>
      <c r="G1303" s="10"/>
      <c r="H1303" s="10"/>
      <c r="I1303" s="10"/>
      <c r="J1303" s="10"/>
      <c r="K1303" s="10"/>
      <c r="L1303" s="10"/>
    </row>
    <row r="1304" spans="1:12" s="7" customFormat="1" ht="15.75" x14ac:dyDescent="0.25">
      <c r="A1304" s="11"/>
      <c r="B1304" s="48"/>
      <c r="C1304" s="48"/>
      <c r="D1304" s="24"/>
      <c r="E1304" s="10"/>
      <c r="F1304" s="10"/>
      <c r="G1304" s="10"/>
      <c r="H1304" s="10"/>
      <c r="I1304" s="10"/>
      <c r="J1304" s="10"/>
      <c r="K1304" s="10"/>
      <c r="L1304" s="10"/>
    </row>
    <row r="1305" spans="1:12" s="7" customFormat="1" ht="15.75" x14ac:dyDescent="0.25">
      <c r="A1305" s="11"/>
      <c r="B1305" s="48"/>
      <c r="C1305" s="48"/>
      <c r="D1305" s="24"/>
      <c r="E1305" s="10"/>
      <c r="F1305" s="10"/>
      <c r="G1305" s="10"/>
      <c r="H1305" s="10"/>
      <c r="I1305" s="10"/>
      <c r="J1305" s="10"/>
      <c r="K1305" s="10"/>
      <c r="L1305" s="10"/>
    </row>
    <row r="1306" spans="1:12" s="7" customFormat="1" ht="15.75" x14ac:dyDescent="0.25">
      <c r="A1306" s="11"/>
      <c r="B1306" s="48"/>
      <c r="C1306" s="48"/>
      <c r="D1306" s="24"/>
      <c r="E1306" s="10"/>
      <c r="F1306" s="10"/>
      <c r="G1306" s="10"/>
      <c r="H1306" s="10"/>
      <c r="I1306" s="10"/>
      <c r="J1306" s="10"/>
      <c r="K1306" s="10"/>
      <c r="L1306" s="10"/>
    </row>
    <row r="1307" spans="1:12" s="7" customFormat="1" ht="15.75" x14ac:dyDescent="0.25">
      <c r="A1307" s="11"/>
      <c r="B1307" s="48"/>
      <c r="C1307" s="48"/>
      <c r="D1307" s="24"/>
      <c r="E1307" s="10"/>
      <c r="F1307" s="10"/>
      <c r="G1307" s="10"/>
      <c r="H1307" s="10"/>
      <c r="I1307" s="10"/>
      <c r="J1307" s="10"/>
      <c r="K1307" s="10"/>
      <c r="L1307" s="10"/>
    </row>
    <row r="1308" spans="1:12" s="7" customFormat="1" ht="15.75" x14ac:dyDescent="0.25">
      <c r="A1308" s="11"/>
      <c r="B1308" s="48"/>
      <c r="C1308" s="48"/>
      <c r="D1308" s="24"/>
      <c r="E1308" s="10"/>
      <c r="F1308" s="10"/>
      <c r="G1308" s="10"/>
      <c r="H1308" s="10"/>
      <c r="I1308" s="10"/>
      <c r="J1308" s="10"/>
      <c r="K1308" s="10"/>
      <c r="L1308" s="10"/>
    </row>
    <row r="1309" spans="1:12" s="7" customFormat="1" ht="15.75" x14ac:dyDescent="0.25">
      <c r="A1309" s="11"/>
      <c r="B1309" s="48"/>
      <c r="C1309" s="48"/>
      <c r="D1309" s="24"/>
      <c r="E1309" s="10"/>
      <c r="F1309" s="10"/>
      <c r="G1309" s="10"/>
      <c r="H1309" s="10"/>
      <c r="I1309" s="10"/>
      <c r="J1309" s="10"/>
      <c r="K1309" s="10"/>
      <c r="L1309" s="10"/>
    </row>
    <row r="1310" spans="1:12" s="7" customFormat="1" ht="15.75" x14ac:dyDescent="0.25">
      <c r="A1310" s="11"/>
      <c r="B1310" s="48"/>
      <c r="C1310" s="48"/>
      <c r="D1310" s="24"/>
      <c r="E1310" s="10"/>
      <c r="F1310" s="10"/>
      <c r="G1310" s="10"/>
      <c r="H1310" s="10"/>
      <c r="I1310" s="10"/>
      <c r="J1310" s="10"/>
      <c r="K1310" s="10"/>
      <c r="L1310" s="10"/>
    </row>
    <row r="1311" spans="1:12" s="7" customFormat="1" ht="15.75" x14ac:dyDescent="0.25">
      <c r="A1311" s="11"/>
      <c r="B1311" s="48"/>
      <c r="C1311" s="48"/>
      <c r="D1311" s="24"/>
      <c r="E1311" s="10"/>
      <c r="F1311" s="10"/>
      <c r="G1311" s="10"/>
      <c r="H1311" s="10"/>
      <c r="I1311" s="10"/>
      <c r="J1311" s="10"/>
      <c r="K1311" s="10"/>
      <c r="L1311" s="10"/>
    </row>
    <row r="1312" spans="1:12" s="7" customFormat="1" ht="15.75" x14ac:dyDescent="0.25">
      <c r="A1312" s="11"/>
      <c r="B1312" s="48"/>
      <c r="C1312" s="48"/>
      <c r="D1312" s="24"/>
      <c r="E1312" s="10"/>
      <c r="F1312" s="10"/>
      <c r="G1312" s="10"/>
      <c r="H1312" s="10"/>
      <c r="I1312" s="10"/>
      <c r="J1312" s="10"/>
      <c r="K1312" s="10"/>
      <c r="L1312" s="10"/>
    </row>
    <row r="1313" spans="1:12" s="7" customFormat="1" ht="15.75" x14ac:dyDescent="0.25">
      <c r="A1313" s="11"/>
      <c r="B1313" s="48"/>
      <c r="C1313" s="48"/>
      <c r="D1313" s="24"/>
      <c r="E1313" s="10"/>
      <c r="F1313" s="10"/>
      <c r="G1313" s="10"/>
      <c r="H1313" s="10"/>
      <c r="I1313" s="10"/>
      <c r="J1313" s="10"/>
      <c r="K1313" s="10"/>
      <c r="L1313" s="10"/>
    </row>
    <row r="1314" spans="1:12" s="7" customFormat="1" ht="15.75" x14ac:dyDescent="0.25">
      <c r="A1314" s="11"/>
      <c r="B1314" s="48"/>
      <c r="C1314" s="48"/>
      <c r="D1314" s="24"/>
      <c r="E1314" s="10"/>
      <c r="F1314" s="10"/>
      <c r="G1314" s="10"/>
      <c r="H1314" s="10"/>
      <c r="I1314" s="10"/>
      <c r="J1314" s="10"/>
      <c r="K1314" s="10"/>
      <c r="L1314" s="10"/>
    </row>
    <row r="1315" spans="1:12" s="7" customFormat="1" ht="15.75" x14ac:dyDescent="0.25">
      <c r="A1315" s="11"/>
      <c r="B1315" s="48"/>
      <c r="C1315" s="48"/>
      <c r="D1315" s="24"/>
      <c r="E1315" s="10"/>
      <c r="F1315" s="10"/>
      <c r="G1315" s="10"/>
      <c r="H1315" s="10"/>
      <c r="I1315" s="10"/>
      <c r="J1315" s="10"/>
      <c r="K1315" s="10"/>
      <c r="L1315" s="10"/>
    </row>
    <row r="1316" spans="1:12" s="7" customFormat="1" ht="15.75" x14ac:dyDescent="0.25">
      <c r="A1316" s="11"/>
      <c r="B1316" s="48"/>
      <c r="C1316" s="48"/>
      <c r="D1316" s="24"/>
      <c r="E1316" s="10"/>
      <c r="F1316" s="10"/>
      <c r="G1316" s="10"/>
      <c r="H1316" s="10"/>
      <c r="I1316" s="10"/>
      <c r="J1316" s="10"/>
      <c r="K1316" s="10"/>
      <c r="L1316" s="10"/>
    </row>
    <row r="1317" spans="1:12" s="7" customFormat="1" ht="15.75" x14ac:dyDescent="0.25">
      <c r="A1317" s="11"/>
      <c r="B1317" s="48"/>
      <c r="C1317" s="48"/>
      <c r="D1317" s="24"/>
      <c r="E1317" s="10"/>
      <c r="F1317" s="10"/>
      <c r="G1317" s="10"/>
      <c r="H1317" s="10"/>
      <c r="I1317" s="10"/>
      <c r="J1317" s="10"/>
      <c r="K1317" s="10"/>
      <c r="L1317" s="10"/>
    </row>
    <row r="1318" spans="1:12" s="7" customFormat="1" ht="15.75" x14ac:dyDescent="0.25">
      <c r="A1318" s="11"/>
      <c r="B1318" s="48"/>
      <c r="C1318" s="48"/>
      <c r="D1318" s="24"/>
      <c r="E1318" s="10"/>
      <c r="F1318" s="10"/>
      <c r="G1318" s="10"/>
      <c r="H1318" s="10"/>
      <c r="I1318" s="10"/>
      <c r="J1318" s="10"/>
      <c r="K1318" s="10"/>
      <c r="L1318" s="10"/>
    </row>
    <row r="1319" spans="1:12" s="7" customFormat="1" ht="15.75" x14ac:dyDescent="0.25">
      <c r="A1319" s="11"/>
      <c r="B1319" s="48"/>
      <c r="C1319" s="48"/>
      <c r="D1319" s="24"/>
      <c r="E1319" s="10"/>
      <c r="F1319" s="10"/>
      <c r="G1319" s="10"/>
      <c r="H1319" s="10"/>
      <c r="I1319" s="10"/>
      <c r="J1319" s="10"/>
      <c r="K1319" s="10"/>
      <c r="L1319" s="10"/>
    </row>
    <row r="1320" spans="1:12" s="7" customFormat="1" ht="15.75" x14ac:dyDescent="0.25">
      <c r="A1320" s="11"/>
      <c r="B1320" s="48"/>
      <c r="C1320" s="48"/>
      <c r="D1320" s="24"/>
      <c r="E1320" s="10"/>
      <c r="F1320" s="10"/>
      <c r="G1320" s="10"/>
      <c r="H1320" s="10"/>
      <c r="I1320" s="10"/>
      <c r="J1320" s="10"/>
      <c r="K1320" s="10"/>
      <c r="L1320" s="10"/>
    </row>
    <row r="1321" spans="1:12" s="7" customFormat="1" ht="15.75" x14ac:dyDescent="0.25">
      <c r="A1321" s="11"/>
      <c r="B1321" s="48"/>
      <c r="C1321" s="48"/>
      <c r="D1321" s="24"/>
      <c r="E1321" s="10"/>
      <c r="F1321" s="10"/>
      <c r="G1321" s="10"/>
      <c r="H1321" s="10"/>
      <c r="I1321" s="10"/>
      <c r="J1321" s="10"/>
      <c r="K1321" s="10"/>
      <c r="L1321" s="10"/>
    </row>
    <row r="1322" spans="1:12" s="7" customFormat="1" ht="15.75" x14ac:dyDescent="0.25">
      <c r="A1322" s="11"/>
      <c r="B1322" s="48"/>
      <c r="C1322" s="48"/>
      <c r="D1322" s="24"/>
      <c r="E1322" s="10"/>
      <c r="F1322" s="10"/>
      <c r="G1322" s="10"/>
      <c r="H1322" s="10"/>
      <c r="I1322" s="10"/>
      <c r="J1322" s="10"/>
      <c r="K1322" s="10"/>
      <c r="L1322" s="10"/>
    </row>
    <row r="1323" spans="1:12" s="7" customFormat="1" ht="15.75" x14ac:dyDescent="0.25">
      <c r="A1323" s="11"/>
      <c r="B1323" s="48"/>
      <c r="C1323" s="48"/>
      <c r="D1323" s="24"/>
      <c r="E1323" s="10"/>
      <c r="F1323" s="10"/>
      <c r="G1323" s="10"/>
      <c r="H1323" s="10"/>
      <c r="I1323" s="10"/>
      <c r="J1323" s="10"/>
      <c r="K1323" s="10"/>
      <c r="L1323" s="10"/>
    </row>
    <row r="1324" spans="1:12" s="7" customFormat="1" ht="15.75" x14ac:dyDescent="0.25">
      <c r="A1324" s="11"/>
      <c r="B1324" s="48"/>
      <c r="C1324" s="48"/>
      <c r="D1324" s="24"/>
      <c r="E1324" s="10"/>
      <c r="F1324" s="10"/>
      <c r="G1324" s="10"/>
      <c r="H1324" s="10"/>
      <c r="I1324" s="10"/>
      <c r="J1324" s="10"/>
      <c r="K1324" s="10"/>
      <c r="L1324" s="10"/>
    </row>
    <row r="1325" spans="1:12" s="7" customFormat="1" ht="15.75" x14ac:dyDescent="0.25">
      <c r="A1325" s="11"/>
      <c r="B1325" s="48"/>
      <c r="C1325" s="48"/>
      <c r="D1325" s="24"/>
      <c r="E1325" s="10"/>
      <c r="F1325" s="10"/>
      <c r="G1325" s="10"/>
      <c r="H1325" s="10"/>
      <c r="I1325" s="10"/>
      <c r="J1325" s="10"/>
      <c r="K1325" s="10"/>
      <c r="L1325" s="10"/>
    </row>
    <row r="1326" spans="1:12" s="7" customFormat="1" ht="15.75" x14ac:dyDescent="0.25">
      <c r="A1326" s="11"/>
      <c r="B1326" s="48"/>
      <c r="C1326" s="48"/>
      <c r="D1326" s="24"/>
      <c r="E1326" s="10"/>
      <c r="F1326" s="10"/>
      <c r="G1326" s="10"/>
      <c r="H1326" s="10"/>
      <c r="I1326" s="10"/>
      <c r="J1326" s="10"/>
      <c r="K1326" s="10"/>
      <c r="L1326" s="10"/>
    </row>
    <row r="1327" spans="1:12" s="7" customFormat="1" ht="15.75" x14ac:dyDescent="0.25">
      <c r="A1327" s="11"/>
      <c r="B1327" s="48"/>
      <c r="C1327" s="48"/>
      <c r="D1327" s="24"/>
      <c r="E1327" s="10"/>
      <c r="F1327" s="10"/>
      <c r="G1327" s="10"/>
      <c r="H1327" s="10"/>
      <c r="I1327" s="10"/>
      <c r="J1327" s="10"/>
      <c r="K1327" s="10"/>
      <c r="L1327" s="10"/>
    </row>
    <row r="1328" spans="1:12" s="7" customFormat="1" ht="15.75" x14ac:dyDescent="0.25">
      <c r="A1328" s="11"/>
      <c r="B1328" s="48"/>
      <c r="C1328" s="48"/>
      <c r="D1328" s="24"/>
      <c r="E1328" s="10"/>
      <c r="F1328" s="10"/>
      <c r="G1328" s="10"/>
      <c r="H1328" s="10"/>
      <c r="I1328" s="10"/>
      <c r="J1328" s="10"/>
      <c r="K1328" s="10"/>
      <c r="L1328" s="10"/>
    </row>
    <row r="1329" spans="1:12" s="7" customFormat="1" ht="15.75" x14ac:dyDescent="0.25">
      <c r="A1329" s="11"/>
      <c r="B1329" s="48"/>
      <c r="C1329" s="48"/>
      <c r="D1329" s="24"/>
      <c r="E1329" s="10"/>
      <c r="F1329" s="10"/>
      <c r="G1329" s="10"/>
      <c r="H1329" s="10"/>
      <c r="I1329" s="10"/>
      <c r="J1329" s="10"/>
      <c r="K1329" s="10"/>
      <c r="L1329" s="10"/>
    </row>
    <row r="1330" spans="1:12" s="7" customFormat="1" ht="15.75" x14ac:dyDescent="0.25">
      <c r="A1330" s="11"/>
      <c r="B1330" s="48"/>
      <c r="C1330" s="48"/>
      <c r="D1330" s="24"/>
      <c r="E1330" s="10"/>
      <c r="F1330" s="10"/>
      <c r="G1330" s="10"/>
      <c r="H1330" s="10"/>
      <c r="I1330" s="10"/>
      <c r="J1330" s="10"/>
      <c r="K1330" s="10"/>
      <c r="L1330" s="10"/>
    </row>
    <row r="1331" spans="1:12" s="7" customFormat="1" ht="15.75" x14ac:dyDescent="0.25">
      <c r="A1331" s="11"/>
      <c r="B1331" s="48"/>
      <c r="C1331" s="48"/>
      <c r="D1331" s="24"/>
      <c r="E1331" s="10"/>
      <c r="F1331" s="10"/>
      <c r="G1331" s="10"/>
      <c r="H1331" s="10"/>
      <c r="I1331" s="10"/>
      <c r="J1331" s="10"/>
      <c r="K1331" s="10"/>
      <c r="L1331" s="10"/>
    </row>
    <row r="1332" spans="1:12" s="7" customFormat="1" ht="15.75" x14ac:dyDescent="0.25">
      <c r="A1332" s="11"/>
      <c r="B1332" s="48"/>
      <c r="C1332" s="48"/>
      <c r="D1332" s="24"/>
      <c r="E1332" s="10"/>
      <c r="F1332" s="10"/>
      <c r="G1332" s="10"/>
      <c r="H1332" s="10"/>
      <c r="I1332" s="10"/>
      <c r="J1332" s="10"/>
      <c r="K1332" s="10"/>
      <c r="L1332" s="10"/>
    </row>
    <row r="1333" spans="1:12" s="7" customFormat="1" ht="15.75" x14ac:dyDescent="0.25">
      <c r="A1333" s="11"/>
      <c r="B1333" s="48"/>
      <c r="C1333" s="48"/>
      <c r="D1333" s="24"/>
      <c r="E1333" s="10"/>
      <c r="F1333" s="10"/>
      <c r="G1333" s="10"/>
      <c r="H1333" s="10"/>
      <c r="I1333" s="10"/>
      <c r="J1333" s="10"/>
      <c r="K1333" s="10"/>
      <c r="L1333" s="10"/>
    </row>
    <row r="1334" spans="1:12" s="7" customFormat="1" ht="15.75" x14ac:dyDescent="0.25">
      <c r="A1334" s="11"/>
      <c r="B1334" s="48"/>
      <c r="C1334" s="48"/>
      <c r="D1334" s="24"/>
      <c r="E1334" s="10"/>
      <c r="F1334" s="10"/>
      <c r="G1334" s="10"/>
      <c r="H1334" s="10"/>
      <c r="I1334" s="10"/>
      <c r="J1334" s="10"/>
      <c r="K1334" s="10"/>
      <c r="L1334" s="10"/>
    </row>
    <row r="1335" spans="1:12" s="7" customFormat="1" ht="15.75" x14ac:dyDescent="0.25">
      <c r="A1335" s="11"/>
      <c r="B1335" s="48"/>
      <c r="C1335" s="48"/>
      <c r="D1335" s="24"/>
      <c r="E1335" s="10"/>
      <c r="F1335" s="10"/>
      <c r="G1335" s="10"/>
      <c r="H1335" s="10"/>
      <c r="I1335" s="10"/>
      <c r="J1335" s="10"/>
      <c r="K1335" s="10"/>
      <c r="L1335" s="10"/>
    </row>
    <row r="1336" spans="1:12" s="7" customFormat="1" ht="15.75" x14ac:dyDescent="0.25">
      <c r="A1336" s="11"/>
      <c r="B1336" s="48"/>
      <c r="C1336" s="48"/>
      <c r="D1336" s="24"/>
      <c r="E1336" s="10"/>
      <c r="F1336" s="10"/>
      <c r="G1336" s="10"/>
      <c r="H1336" s="10"/>
      <c r="I1336" s="10"/>
      <c r="J1336" s="10"/>
      <c r="K1336" s="10"/>
      <c r="L1336" s="10"/>
    </row>
    <row r="1337" spans="1:12" s="7" customFormat="1" ht="15.75" x14ac:dyDescent="0.25">
      <c r="A1337" s="11"/>
      <c r="B1337" s="48"/>
      <c r="C1337" s="48"/>
      <c r="D1337" s="24"/>
      <c r="E1337" s="10"/>
      <c r="F1337" s="10"/>
      <c r="G1337" s="10"/>
      <c r="H1337" s="10"/>
      <c r="I1337" s="10"/>
      <c r="J1337" s="10"/>
      <c r="K1337" s="10"/>
      <c r="L1337" s="10"/>
    </row>
    <row r="1338" spans="1:12" s="7" customFormat="1" ht="15.75" x14ac:dyDescent="0.25">
      <c r="A1338" s="11"/>
      <c r="B1338" s="48"/>
      <c r="C1338" s="48"/>
      <c r="D1338" s="24"/>
      <c r="E1338" s="10"/>
      <c r="F1338" s="10"/>
      <c r="G1338" s="10"/>
      <c r="H1338" s="10"/>
      <c r="I1338" s="10"/>
      <c r="J1338" s="10"/>
      <c r="K1338" s="10"/>
      <c r="L1338" s="10"/>
    </row>
    <row r="1339" spans="1:12" s="7" customFormat="1" ht="15.75" x14ac:dyDescent="0.25">
      <c r="A1339" s="11"/>
      <c r="B1339" s="48"/>
      <c r="C1339" s="48"/>
      <c r="D1339" s="24"/>
      <c r="E1339" s="10"/>
      <c r="F1339" s="10"/>
      <c r="G1339" s="10"/>
      <c r="H1339" s="10"/>
      <c r="I1339" s="10"/>
      <c r="J1339" s="10"/>
      <c r="K1339" s="10"/>
      <c r="L1339" s="10"/>
    </row>
    <row r="1340" spans="1:12" s="7" customFormat="1" ht="15.75" x14ac:dyDescent="0.25">
      <c r="A1340" s="11"/>
      <c r="B1340" s="48"/>
      <c r="C1340" s="48"/>
      <c r="D1340" s="24"/>
      <c r="E1340" s="10"/>
      <c r="F1340" s="10"/>
      <c r="G1340" s="10"/>
      <c r="H1340" s="10"/>
      <c r="I1340" s="10"/>
      <c r="J1340" s="10"/>
      <c r="K1340" s="10"/>
      <c r="L1340" s="10"/>
    </row>
    <row r="1341" spans="1:12" s="7" customFormat="1" ht="15.75" x14ac:dyDescent="0.25">
      <c r="A1341" s="11"/>
      <c r="B1341" s="48"/>
      <c r="C1341" s="48"/>
      <c r="D1341" s="24"/>
      <c r="E1341" s="10"/>
      <c r="F1341" s="10"/>
      <c r="G1341" s="10"/>
      <c r="H1341" s="10"/>
      <c r="I1341" s="10"/>
      <c r="J1341" s="10"/>
      <c r="K1341" s="10"/>
      <c r="L1341" s="10"/>
    </row>
    <row r="1342" spans="1:12" s="7" customFormat="1" ht="15.75" x14ac:dyDescent="0.25">
      <c r="A1342" s="11"/>
      <c r="B1342" s="48"/>
      <c r="C1342" s="48"/>
      <c r="D1342" s="24"/>
      <c r="E1342" s="10"/>
      <c r="F1342" s="10"/>
      <c r="G1342" s="10"/>
      <c r="H1342" s="10"/>
      <c r="I1342" s="10"/>
      <c r="J1342" s="10"/>
      <c r="K1342" s="10"/>
      <c r="L1342" s="10"/>
    </row>
    <row r="1343" spans="1:12" s="7" customFormat="1" ht="15.75" x14ac:dyDescent="0.25">
      <c r="A1343" s="11"/>
      <c r="B1343" s="48"/>
      <c r="C1343" s="48"/>
      <c r="D1343" s="24"/>
      <c r="E1343" s="10"/>
      <c r="F1343" s="10"/>
      <c r="G1343" s="10"/>
      <c r="H1343" s="10"/>
      <c r="I1343" s="10"/>
      <c r="J1343" s="10"/>
      <c r="K1343" s="10"/>
      <c r="L1343" s="10"/>
    </row>
    <row r="1344" spans="1:12" s="7" customFormat="1" ht="15.75" x14ac:dyDescent="0.25">
      <c r="A1344" s="11"/>
      <c r="B1344" s="48"/>
      <c r="C1344" s="48"/>
      <c r="D1344" s="24"/>
      <c r="E1344" s="10"/>
      <c r="F1344" s="10"/>
      <c r="G1344" s="10"/>
      <c r="H1344" s="10"/>
      <c r="I1344" s="10"/>
      <c r="J1344" s="10"/>
      <c r="K1344" s="10"/>
      <c r="L1344" s="10"/>
    </row>
    <row r="1345" spans="1:12" s="7" customFormat="1" ht="15.75" x14ac:dyDescent="0.25">
      <c r="A1345" s="11"/>
      <c r="B1345" s="48"/>
      <c r="C1345" s="48"/>
      <c r="D1345" s="24"/>
      <c r="E1345" s="10"/>
      <c r="F1345" s="10"/>
      <c r="G1345" s="10"/>
      <c r="H1345" s="10"/>
      <c r="I1345" s="10"/>
      <c r="J1345" s="10"/>
      <c r="K1345" s="10"/>
      <c r="L1345" s="10"/>
    </row>
    <row r="1346" spans="1:12" s="7" customFormat="1" ht="15.75" x14ac:dyDescent="0.25">
      <c r="A1346" s="11"/>
      <c r="B1346" s="48"/>
      <c r="C1346" s="48"/>
      <c r="D1346" s="24"/>
      <c r="E1346" s="10"/>
      <c r="F1346" s="10"/>
      <c r="G1346" s="10"/>
      <c r="H1346" s="10"/>
      <c r="I1346" s="10"/>
      <c r="J1346" s="10"/>
      <c r="K1346" s="10"/>
      <c r="L1346" s="10"/>
    </row>
    <row r="1347" spans="1:12" s="7" customFormat="1" ht="15.75" x14ac:dyDescent="0.25">
      <c r="A1347" s="11"/>
      <c r="B1347" s="48"/>
      <c r="C1347" s="48"/>
      <c r="D1347" s="24"/>
      <c r="E1347" s="10"/>
      <c r="F1347" s="10"/>
      <c r="G1347" s="10"/>
      <c r="H1347" s="10"/>
      <c r="I1347" s="10"/>
      <c r="J1347" s="10"/>
      <c r="K1347" s="10"/>
      <c r="L1347" s="10"/>
    </row>
    <row r="1348" spans="1:12" s="7" customFormat="1" ht="15.75" x14ac:dyDescent="0.25">
      <c r="A1348" s="11"/>
      <c r="B1348" s="48"/>
      <c r="C1348" s="48"/>
      <c r="D1348" s="24"/>
      <c r="E1348" s="10"/>
      <c r="F1348" s="10"/>
      <c r="G1348" s="10"/>
      <c r="H1348" s="10"/>
      <c r="I1348" s="10"/>
      <c r="J1348" s="10"/>
      <c r="K1348" s="10"/>
      <c r="L1348" s="10"/>
    </row>
    <row r="1349" spans="1:12" s="7" customFormat="1" ht="15.75" x14ac:dyDescent="0.25">
      <c r="A1349" s="11"/>
      <c r="B1349" s="48"/>
      <c r="C1349" s="48"/>
      <c r="D1349" s="24"/>
      <c r="E1349" s="10"/>
      <c r="F1349" s="10"/>
      <c r="G1349" s="10"/>
      <c r="H1349" s="10"/>
      <c r="I1349" s="10"/>
      <c r="J1349" s="10"/>
      <c r="K1349" s="10"/>
      <c r="L1349" s="10"/>
    </row>
    <row r="1350" spans="1:12" s="7" customFormat="1" ht="15.75" x14ac:dyDescent="0.25">
      <c r="A1350" s="11"/>
      <c r="B1350" s="48"/>
      <c r="C1350" s="48"/>
      <c r="D1350" s="24"/>
      <c r="E1350" s="10"/>
      <c r="F1350" s="10"/>
      <c r="G1350" s="10"/>
      <c r="H1350" s="10"/>
      <c r="I1350" s="10"/>
      <c r="J1350" s="10"/>
      <c r="K1350" s="10"/>
      <c r="L1350" s="10"/>
    </row>
    <row r="1351" spans="1:12" s="7" customFormat="1" ht="15.75" x14ac:dyDescent="0.25">
      <c r="A1351" s="11"/>
      <c r="B1351" s="48"/>
      <c r="C1351" s="48"/>
      <c r="D1351" s="24"/>
      <c r="E1351" s="10"/>
      <c r="F1351" s="10"/>
      <c r="G1351" s="10"/>
      <c r="H1351" s="10"/>
      <c r="I1351" s="10"/>
      <c r="J1351" s="10"/>
      <c r="K1351" s="10"/>
      <c r="L1351" s="10"/>
    </row>
    <row r="1352" spans="1:12" s="7" customFormat="1" ht="15.75" x14ac:dyDescent="0.25">
      <c r="A1352" s="11"/>
      <c r="B1352" s="48"/>
      <c r="C1352" s="48"/>
      <c r="D1352" s="24"/>
      <c r="E1352" s="10"/>
      <c r="F1352" s="10"/>
      <c r="G1352" s="10"/>
      <c r="H1352" s="10"/>
      <c r="I1352" s="10"/>
      <c r="J1352" s="10"/>
      <c r="K1352" s="10"/>
      <c r="L1352" s="10"/>
    </row>
    <row r="1353" spans="1:12" s="7" customFormat="1" ht="15.75" x14ac:dyDescent="0.25">
      <c r="A1353" s="11"/>
      <c r="B1353" s="48"/>
      <c r="C1353" s="48"/>
      <c r="D1353" s="24"/>
      <c r="E1353" s="10"/>
      <c r="F1353" s="10"/>
      <c r="G1353" s="10"/>
      <c r="H1353" s="10"/>
      <c r="I1353" s="10"/>
      <c r="J1353" s="10"/>
      <c r="K1353" s="10"/>
      <c r="L1353" s="10"/>
    </row>
    <row r="1354" spans="1:12" s="7" customFormat="1" ht="15.75" x14ac:dyDescent="0.25">
      <c r="A1354" s="11"/>
      <c r="B1354" s="48"/>
      <c r="C1354" s="48"/>
      <c r="D1354" s="24"/>
      <c r="E1354" s="10"/>
      <c r="F1354" s="10"/>
      <c r="G1354" s="10"/>
      <c r="H1354" s="10"/>
      <c r="I1354" s="10"/>
      <c r="J1354" s="10"/>
      <c r="K1354" s="10"/>
      <c r="L1354" s="10"/>
    </row>
    <row r="1355" spans="1:12" s="7" customFormat="1" ht="15.75" x14ac:dyDescent="0.25">
      <c r="A1355" s="11"/>
      <c r="B1355" s="48"/>
      <c r="C1355" s="48"/>
      <c r="D1355" s="24"/>
      <c r="E1355" s="10"/>
      <c r="F1355" s="10"/>
      <c r="G1355" s="10"/>
      <c r="H1355" s="10"/>
      <c r="I1355" s="10"/>
      <c r="J1355" s="10"/>
      <c r="K1355" s="10"/>
      <c r="L1355" s="10"/>
    </row>
    <row r="1356" spans="1:12" s="7" customFormat="1" ht="15.75" x14ac:dyDescent="0.25">
      <c r="A1356" s="11"/>
      <c r="B1356" s="48"/>
      <c r="C1356" s="48"/>
      <c r="D1356" s="24"/>
      <c r="E1356" s="10"/>
      <c r="F1356" s="10"/>
      <c r="G1356" s="10"/>
      <c r="H1356" s="10"/>
      <c r="I1356" s="10"/>
      <c r="J1356" s="10"/>
      <c r="K1356" s="10"/>
      <c r="L1356" s="10"/>
    </row>
    <row r="1357" spans="1:12" s="7" customFormat="1" ht="15.75" x14ac:dyDescent="0.25">
      <c r="A1357" s="11"/>
      <c r="B1357" s="48"/>
      <c r="C1357" s="48"/>
      <c r="D1357" s="24"/>
      <c r="E1357" s="10"/>
      <c r="F1357" s="10"/>
      <c r="G1357" s="10"/>
      <c r="H1357" s="10"/>
      <c r="I1357" s="10"/>
      <c r="J1357" s="10"/>
      <c r="K1357" s="10"/>
      <c r="L1357" s="10"/>
    </row>
    <row r="1358" spans="1:12" s="7" customFormat="1" ht="15.75" x14ac:dyDescent="0.25">
      <c r="A1358" s="11"/>
      <c r="B1358" s="48"/>
      <c r="C1358" s="48"/>
      <c r="D1358" s="24"/>
      <c r="E1358" s="10"/>
      <c r="F1358" s="10"/>
      <c r="G1358" s="10"/>
      <c r="H1358" s="10"/>
      <c r="I1358" s="10"/>
      <c r="J1358" s="10"/>
      <c r="K1358" s="10"/>
      <c r="L1358" s="10"/>
    </row>
    <row r="1359" spans="1:12" s="7" customFormat="1" ht="15.75" x14ac:dyDescent="0.25">
      <c r="A1359" s="11"/>
      <c r="B1359" s="48"/>
      <c r="C1359" s="48"/>
      <c r="D1359" s="24"/>
      <c r="E1359" s="10"/>
      <c r="F1359" s="10"/>
      <c r="G1359" s="10"/>
      <c r="H1359" s="10"/>
      <c r="I1359" s="10"/>
      <c r="J1359" s="10"/>
      <c r="K1359" s="10"/>
      <c r="L1359" s="10"/>
    </row>
    <row r="1360" spans="1:12" s="7" customFormat="1" ht="15.75" x14ac:dyDescent="0.25">
      <c r="A1360" s="11"/>
      <c r="B1360" s="48"/>
      <c r="C1360" s="48"/>
      <c r="D1360" s="24"/>
      <c r="E1360" s="10"/>
      <c r="F1360" s="10"/>
      <c r="G1360" s="10"/>
      <c r="H1360" s="10"/>
      <c r="I1360" s="10"/>
      <c r="J1360" s="10"/>
      <c r="K1360" s="10"/>
      <c r="L1360" s="10"/>
    </row>
    <row r="1361" spans="1:12" s="7" customFormat="1" ht="15.75" x14ac:dyDescent="0.25">
      <c r="A1361" s="11"/>
      <c r="B1361" s="48"/>
      <c r="C1361" s="48"/>
      <c r="D1361" s="24"/>
      <c r="E1361" s="10"/>
      <c r="F1361" s="10"/>
      <c r="G1361" s="10"/>
      <c r="H1361" s="10"/>
      <c r="I1361" s="10"/>
      <c r="J1361" s="10"/>
      <c r="K1361" s="10"/>
      <c r="L1361" s="10"/>
    </row>
    <row r="1362" spans="1:12" s="7" customFormat="1" ht="15.75" x14ac:dyDescent="0.25">
      <c r="A1362" s="11"/>
      <c r="B1362" s="48"/>
      <c r="C1362" s="48"/>
      <c r="D1362" s="24"/>
      <c r="E1362" s="10"/>
      <c r="F1362" s="10"/>
      <c r="G1362" s="10"/>
      <c r="H1362" s="10"/>
      <c r="I1362" s="10"/>
      <c r="J1362" s="10"/>
      <c r="K1362" s="10"/>
      <c r="L1362" s="10"/>
    </row>
    <row r="1363" spans="1:12" s="7" customFormat="1" ht="15.75" x14ac:dyDescent="0.25">
      <c r="A1363" s="11"/>
      <c r="B1363" s="48"/>
      <c r="C1363" s="48"/>
      <c r="D1363" s="24"/>
      <c r="E1363" s="10"/>
      <c r="F1363" s="10"/>
      <c r="G1363" s="10"/>
      <c r="H1363" s="10"/>
      <c r="I1363" s="10"/>
      <c r="J1363" s="10"/>
      <c r="K1363" s="10"/>
      <c r="L1363" s="10"/>
    </row>
    <row r="1364" spans="1:12" s="7" customFormat="1" ht="15.75" x14ac:dyDescent="0.25">
      <c r="A1364" s="11"/>
      <c r="B1364" s="48"/>
      <c r="C1364" s="48"/>
      <c r="D1364" s="24"/>
      <c r="E1364" s="10"/>
      <c r="F1364" s="10"/>
      <c r="G1364" s="10"/>
      <c r="H1364" s="10"/>
      <c r="I1364" s="10"/>
      <c r="J1364" s="10"/>
      <c r="K1364" s="10"/>
      <c r="L1364" s="10"/>
    </row>
    <row r="1365" spans="1:12" s="7" customFormat="1" ht="15.75" x14ac:dyDescent="0.25">
      <c r="A1365" s="11"/>
      <c r="B1365" s="48"/>
      <c r="C1365" s="48"/>
      <c r="D1365" s="24"/>
      <c r="E1365" s="10"/>
      <c r="F1365" s="10"/>
      <c r="G1365" s="10"/>
      <c r="H1365" s="10"/>
      <c r="I1365" s="10"/>
      <c r="J1365" s="10"/>
      <c r="K1365" s="10"/>
      <c r="L1365" s="10"/>
    </row>
    <row r="1366" spans="1:12" s="7" customFormat="1" ht="15.75" x14ac:dyDescent="0.25">
      <c r="A1366" s="11"/>
      <c r="B1366" s="48"/>
      <c r="C1366" s="48"/>
      <c r="D1366" s="24"/>
      <c r="E1366" s="10"/>
      <c r="F1366" s="10"/>
      <c r="G1366" s="10"/>
      <c r="H1366" s="10"/>
      <c r="I1366" s="10"/>
      <c r="J1366" s="10"/>
      <c r="K1366" s="10"/>
      <c r="L1366" s="10"/>
    </row>
    <row r="1367" spans="1:12" s="7" customFormat="1" ht="15.75" x14ac:dyDescent="0.25">
      <c r="A1367" s="11"/>
      <c r="B1367" s="48"/>
      <c r="C1367" s="48"/>
      <c r="D1367" s="24"/>
      <c r="E1367" s="10"/>
      <c r="F1367" s="10"/>
      <c r="G1367" s="10"/>
      <c r="H1367" s="10"/>
      <c r="I1367" s="10"/>
      <c r="J1367" s="10"/>
      <c r="K1367" s="10"/>
      <c r="L1367" s="10"/>
    </row>
    <row r="1368" spans="1:12" s="7" customFormat="1" ht="15.75" x14ac:dyDescent="0.25">
      <c r="A1368" s="11"/>
      <c r="B1368" s="48"/>
      <c r="C1368" s="48"/>
      <c r="D1368" s="24"/>
      <c r="E1368" s="10"/>
      <c r="F1368" s="10"/>
      <c r="G1368" s="10"/>
      <c r="H1368" s="10"/>
      <c r="I1368" s="10"/>
      <c r="J1368" s="10"/>
      <c r="K1368" s="10"/>
      <c r="L1368" s="10"/>
    </row>
    <row r="1369" spans="1:12" s="7" customFormat="1" ht="15.75" x14ac:dyDescent="0.25">
      <c r="A1369" s="11"/>
      <c r="B1369" s="48"/>
      <c r="C1369" s="48"/>
      <c r="D1369" s="24"/>
      <c r="E1369" s="10"/>
      <c r="F1369" s="10"/>
      <c r="G1369" s="10"/>
      <c r="H1369" s="10"/>
      <c r="I1369" s="10"/>
      <c r="J1369" s="10"/>
      <c r="K1369" s="10"/>
      <c r="L1369" s="10"/>
    </row>
    <row r="1370" spans="1:12" s="7" customFormat="1" ht="15.75" x14ac:dyDescent="0.25">
      <c r="A1370" s="11"/>
      <c r="B1370" s="48"/>
      <c r="C1370" s="48"/>
      <c r="D1370" s="24"/>
      <c r="E1370" s="10"/>
      <c r="F1370" s="10"/>
      <c r="G1370" s="10"/>
      <c r="H1370" s="10"/>
      <c r="I1370" s="10"/>
      <c r="J1370" s="10"/>
      <c r="K1370" s="10"/>
      <c r="L1370" s="10"/>
    </row>
    <row r="1371" spans="1:12" s="7" customFormat="1" ht="15.75" x14ac:dyDescent="0.25">
      <c r="A1371" s="11"/>
      <c r="B1371" s="48"/>
      <c r="C1371" s="48"/>
      <c r="D1371" s="24"/>
      <c r="E1371" s="10"/>
      <c r="F1371" s="10"/>
      <c r="G1371" s="10"/>
      <c r="H1371" s="10"/>
      <c r="I1371" s="10"/>
      <c r="J1371" s="10"/>
      <c r="K1371" s="10"/>
      <c r="L1371" s="10"/>
    </row>
    <row r="1372" spans="1:12" s="7" customFormat="1" ht="15.75" x14ac:dyDescent="0.25">
      <c r="A1372" s="11"/>
      <c r="B1372" s="48"/>
      <c r="C1372" s="48"/>
      <c r="D1372" s="24"/>
      <c r="E1372" s="10"/>
      <c r="F1372" s="10"/>
      <c r="G1372" s="10"/>
      <c r="H1372" s="10"/>
      <c r="I1372" s="10"/>
      <c r="J1372" s="10"/>
      <c r="K1372" s="10"/>
      <c r="L1372" s="10"/>
    </row>
    <row r="1373" spans="1:12" s="7" customFormat="1" ht="15.75" x14ac:dyDescent="0.25">
      <c r="A1373" s="11"/>
      <c r="B1373" s="48"/>
      <c r="C1373" s="48"/>
      <c r="D1373" s="24"/>
      <c r="E1373" s="10"/>
      <c r="F1373" s="10"/>
      <c r="G1373" s="10"/>
      <c r="H1373" s="10"/>
      <c r="I1373" s="10"/>
      <c r="J1373" s="10"/>
      <c r="K1373" s="10"/>
      <c r="L1373" s="10"/>
    </row>
    <row r="1374" spans="1:12" s="7" customFormat="1" ht="15.75" x14ac:dyDescent="0.25">
      <c r="A1374" s="11"/>
      <c r="B1374" s="48"/>
      <c r="C1374" s="48"/>
      <c r="D1374" s="24"/>
      <c r="E1374" s="10"/>
      <c r="F1374" s="10"/>
      <c r="G1374" s="10"/>
      <c r="H1374" s="10"/>
      <c r="I1374" s="10"/>
      <c r="J1374" s="10"/>
      <c r="K1374" s="10"/>
      <c r="L1374" s="10"/>
    </row>
    <row r="1375" spans="1:12" s="7" customFormat="1" ht="15.75" x14ac:dyDescent="0.25">
      <c r="A1375" s="11"/>
      <c r="B1375" s="48"/>
      <c r="C1375" s="48"/>
      <c r="D1375" s="24"/>
      <c r="E1375" s="10"/>
      <c r="F1375" s="10"/>
      <c r="G1375" s="10"/>
      <c r="H1375" s="10"/>
      <c r="I1375" s="10"/>
      <c r="J1375" s="10"/>
      <c r="K1375" s="10"/>
      <c r="L1375" s="10"/>
    </row>
    <row r="1376" spans="1:12" s="7" customFormat="1" ht="15.75" x14ac:dyDescent="0.25">
      <c r="A1376" s="11"/>
      <c r="B1376" s="48"/>
      <c r="C1376" s="48"/>
      <c r="D1376" s="24"/>
      <c r="E1376" s="10"/>
      <c r="F1376" s="10"/>
      <c r="G1376" s="10"/>
      <c r="H1376" s="10"/>
      <c r="I1376" s="10"/>
      <c r="J1376" s="10"/>
      <c r="K1376" s="10"/>
      <c r="L1376" s="10"/>
    </row>
    <row r="1377" spans="1:12" s="7" customFormat="1" ht="15.75" x14ac:dyDescent="0.25">
      <c r="A1377" s="11"/>
      <c r="B1377" s="48"/>
      <c r="C1377" s="48"/>
      <c r="D1377" s="24"/>
      <c r="E1377" s="10"/>
      <c r="F1377" s="10"/>
      <c r="G1377" s="10"/>
      <c r="H1377" s="10"/>
      <c r="I1377" s="10"/>
      <c r="J1377" s="10"/>
      <c r="K1377" s="10"/>
      <c r="L1377" s="10"/>
    </row>
    <row r="1378" spans="1:12" s="7" customFormat="1" ht="15.75" x14ac:dyDescent="0.25">
      <c r="A1378" s="11"/>
      <c r="B1378" s="48"/>
      <c r="C1378" s="48"/>
      <c r="D1378" s="24"/>
      <c r="E1378" s="10"/>
      <c r="F1378" s="10"/>
      <c r="G1378" s="10"/>
      <c r="H1378" s="10"/>
      <c r="I1378" s="10"/>
      <c r="J1378" s="10"/>
      <c r="K1378" s="10"/>
      <c r="L1378" s="10"/>
    </row>
    <row r="1379" spans="1:12" s="7" customFormat="1" ht="15.75" x14ac:dyDescent="0.25">
      <c r="A1379" s="11"/>
      <c r="B1379" s="48"/>
      <c r="C1379" s="48"/>
      <c r="D1379" s="24"/>
      <c r="E1379" s="10"/>
      <c r="F1379" s="10"/>
      <c r="G1379" s="10"/>
      <c r="H1379" s="10"/>
      <c r="I1379" s="10"/>
      <c r="J1379" s="10"/>
      <c r="K1379" s="10"/>
      <c r="L1379" s="10"/>
    </row>
    <row r="1380" spans="1:12" s="7" customFormat="1" ht="15.75" x14ac:dyDescent="0.25">
      <c r="A1380" s="11"/>
      <c r="B1380" s="48"/>
      <c r="C1380" s="48"/>
      <c r="D1380" s="24"/>
      <c r="E1380" s="10"/>
      <c r="F1380" s="10"/>
      <c r="G1380" s="10"/>
      <c r="H1380" s="10"/>
      <c r="I1380" s="10"/>
      <c r="J1380" s="10"/>
      <c r="K1380" s="10"/>
      <c r="L1380" s="10"/>
    </row>
    <row r="1381" spans="1:12" s="7" customFormat="1" ht="15.75" x14ac:dyDescent="0.25">
      <c r="A1381" s="11"/>
      <c r="B1381" s="48"/>
      <c r="C1381" s="48"/>
      <c r="D1381" s="24"/>
      <c r="E1381" s="10"/>
      <c r="F1381" s="10"/>
      <c r="G1381" s="10"/>
      <c r="H1381" s="10"/>
      <c r="I1381" s="10"/>
      <c r="J1381" s="10"/>
      <c r="K1381" s="10"/>
      <c r="L1381" s="10"/>
    </row>
    <row r="1382" spans="1:12" s="7" customFormat="1" ht="15.75" x14ac:dyDescent="0.25">
      <c r="A1382" s="11"/>
      <c r="B1382" s="48"/>
      <c r="C1382" s="48"/>
      <c r="D1382" s="24"/>
      <c r="E1382" s="10"/>
      <c r="F1382" s="10"/>
      <c r="G1382" s="10"/>
      <c r="H1382" s="10"/>
      <c r="I1382" s="10"/>
      <c r="J1382" s="10"/>
      <c r="K1382" s="10"/>
      <c r="L1382" s="10"/>
    </row>
    <row r="1383" spans="1:12" s="7" customFormat="1" ht="15.75" x14ac:dyDescent="0.25">
      <c r="A1383" s="11"/>
      <c r="B1383" s="48"/>
      <c r="C1383" s="48"/>
      <c r="D1383" s="24"/>
      <c r="E1383" s="10"/>
      <c r="F1383" s="10"/>
      <c r="G1383" s="10"/>
      <c r="H1383" s="10"/>
      <c r="I1383" s="10"/>
      <c r="J1383" s="10"/>
      <c r="K1383" s="10"/>
      <c r="L1383" s="10"/>
    </row>
    <row r="1384" spans="1:12" s="7" customFormat="1" ht="15.75" x14ac:dyDescent="0.25">
      <c r="A1384" s="11"/>
      <c r="B1384" s="48"/>
      <c r="C1384" s="48"/>
      <c r="D1384" s="24"/>
      <c r="E1384" s="10"/>
      <c r="F1384" s="10"/>
      <c r="G1384" s="10"/>
      <c r="H1384" s="10"/>
      <c r="I1384" s="10"/>
      <c r="J1384" s="10"/>
      <c r="K1384" s="10"/>
      <c r="L1384" s="10"/>
    </row>
    <row r="1385" spans="1:12" s="7" customFormat="1" ht="15.75" x14ac:dyDescent="0.25">
      <c r="A1385" s="11"/>
      <c r="B1385" s="48"/>
      <c r="C1385" s="48"/>
      <c r="D1385" s="24"/>
      <c r="E1385" s="10"/>
      <c r="F1385" s="10"/>
      <c r="G1385" s="10"/>
      <c r="H1385" s="10"/>
      <c r="I1385" s="10"/>
      <c r="J1385" s="10"/>
      <c r="K1385" s="10"/>
      <c r="L1385" s="10"/>
    </row>
    <row r="1386" spans="1:12" s="7" customFormat="1" ht="15.75" x14ac:dyDescent="0.25">
      <c r="A1386" s="11"/>
      <c r="B1386" s="48"/>
      <c r="C1386" s="48"/>
      <c r="D1386" s="24"/>
      <c r="E1386" s="10"/>
      <c r="F1386" s="10"/>
      <c r="G1386" s="10"/>
      <c r="H1386" s="10"/>
      <c r="I1386" s="10"/>
      <c r="J1386" s="10"/>
      <c r="K1386" s="10"/>
      <c r="L1386" s="10"/>
    </row>
    <row r="1387" spans="1:12" s="7" customFormat="1" ht="15.75" x14ac:dyDescent="0.25">
      <c r="A1387" s="11"/>
      <c r="B1387" s="48"/>
      <c r="C1387" s="48"/>
      <c r="D1387" s="24"/>
      <c r="E1387" s="10"/>
      <c r="F1387" s="10"/>
      <c r="G1387" s="10"/>
      <c r="H1387" s="10"/>
      <c r="I1387" s="10"/>
      <c r="J1387" s="10"/>
      <c r="K1387" s="10"/>
      <c r="L1387" s="10"/>
    </row>
    <row r="1388" spans="1:12" s="7" customFormat="1" ht="15.75" x14ac:dyDescent="0.25">
      <c r="A1388" s="11"/>
      <c r="B1388" s="48"/>
      <c r="C1388" s="48"/>
      <c r="D1388" s="24"/>
      <c r="E1388" s="10"/>
      <c r="F1388" s="10"/>
      <c r="G1388" s="10"/>
      <c r="H1388" s="10"/>
      <c r="I1388" s="10"/>
      <c r="J1388" s="10"/>
      <c r="K1388" s="10"/>
      <c r="L1388" s="10"/>
    </row>
    <row r="1389" spans="1:12" s="7" customFormat="1" ht="15.75" x14ac:dyDescent="0.25">
      <c r="A1389" s="11"/>
      <c r="B1389" s="48"/>
      <c r="C1389" s="48"/>
      <c r="D1389" s="24"/>
      <c r="E1389" s="10"/>
      <c r="F1389" s="10"/>
      <c r="G1389" s="10"/>
      <c r="H1389" s="10"/>
      <c r="I1389" s="10"/>
      <c r="J1389" s="10"/>
      <c r="K1389" s="10"/>
      <c r="L1389" s="10"/>
    </row>
    <row r="1390" spans="1:12" s="7" customFormat="1" ht="15.75" x14ac:dyDescent="0.25">
      <c r="A1390" s="11"/>
      <c r="B1390" s="48"/>
      <c r="C1390" s="48"/>
      <c r="D1390" s="24"/>
      <c r="E1390" s="10"/>
      <c r="F1390" s="10"/>
      <c r="G1390" s="10"/>
      <c r="H1390" s="10"/>
      <c r="I1390" s="10"/>
      <c r="J1390" s="10"/>
      <c r="K1390" s="10"/>
      <c r="L1390" s="10"/>
    </row>
    <row r="1391" spans="1:12" s="7" customFormat="1" ht="15.75" x14ac:dyDescent="0.25">
      <c r="A1391" s="11"/>
      <c r="B1391" s="48"/>
      <c r="C1391" s="48"/>
      <c r="D1391" s="24"/>
      <c r="E1391" s="10"/>
      <c r="F1391" s="10"/>
      <c r="G1391" s="10"/>
      <c r="H1391" s="10"/>
      <c r="I1391" s="10"/>
      <c r="J1391" s="10"/>
      <c r="K1391" s="10"/>
      <c r="L1391" s="10"/>
    </row>
    <row r="1392" spans="1:12" s="7" customFormat="1" ht="15.75" x14ac:dyDescent="0.25">
      <c r="A1392" s="11"/>
      <c r="B1392" s="48"/>
      <c r="C1392" s="48"/>
      <c r="D1392" s="24"/>
      <c r="E1392" s="10"/>
      <c r="F1392" s="10"/>
      <c r="G1392" s="10"/>
      <c r="H1392" s="10"/>
      <c r="I1392" s="10"/>
      <c r="J1392" s="10"/>
      <c r="K1392" s="10"/>
      <c r="L1392" s="10"/>
    </row>
    <row r="1393" spans="1:12" s="7" customFormat="1" ht="15.75" x14ac:dyDescent="0.25">
      <c r="A1393" s="11"/>
      <c r="B1393" s="48"/>
      <c r="C1393" s="48"/>
      <c r="D1393" s="24"/>
      <c r="E1393" s="10"/>
      <c r="F1393" s="10"/>
      <c r="G1393" s="10"/>
      <c r="H1393" s="10"/>
      <c r="I1393" s="10"/>
      <c r="J1393" s="10"/>
      <c r="K1393" s="10"/>
      <c r="L1393" s="10"/>
    </row>
    <row r="1394" spans="1:12" s="7" customFormat="1" ht="15.75" x14ac:dyDescent="0.25">
      <c r="A1394" s="11"/>
      <c r="B1394" s="48"/>
      <c r="C1394" s="48"/>
      <c r="D1394" s="24"/>
      <c r="E1394" s="10"/>
      <c r="F1394" s="10"/>
      <c r="G1394" s="10"/>
      <c r="H1394" s="10"/>
      <c r="I1394" s="10"/>
      <c r="J1394" s="10"/>
      <c r="K1394" s="10"/>
      <c r="L1394" s="10"/>
    </row>
    <row r="1395" spans="1:12" s="7" customFormat="1" ht="15.75" x14ac:dyDescent="0.25">
      <c r="A1395" s="11"/>
      <c r="B1395" s="48"/>
      <c r="C1395" s="48"/>
      <c r="D1395" s="24"/>
      <c r="E1395" s="10"/>
      <c r="F1395" s="10"/>
      <c r="G1395" s="10"/>
      <c r="H1395" s="10"/>
      <c r="I1395" s="10"/>
      <c r="J1395" s="10"/>
      <c r="K1395" s="10"/>
      <c r="L1395" s="10"/>
    </row>
    <row r="1396" spans="1:12" s="7" customFormat="1" ht="15.75" x14ac:dyDescent="0.25">
      <c r="A1396" s="11"/>
      <c r="B1396" s="48"/>
      <c r="C1396" s="48"/>
      <c r="D1396" s="24"/>
      <c r="E1396" s="10"/>
      <c r="F1396" s="10"/>
      <c r="G1396" s="10"/>
      <c r="H1396" s="10"/>
      <c r="I1396" s="10"/>
      <c r="J1396" s="10"/>
      <c r="K1396" s="10"/>
      <c r="L1396" s="10"/>
    </row>
    <row r="1397" spans="1:12" s="7" customFormat="1" ht="15.75" x14ac:dyDescent="0.25">
      <c r="A1397" s="11"/>
      <c r="B1397" s="48"/>
      <c r="C1397" s="48"/>
      <c r="D1397" s="24"/>
      <c r="E1397" s="10"/>
      <c r="F1397" s="10"/>
      <c r="G1397" s="10"/>
      <c r="H1397" s="10"/>
      <c r="I1397" s="10"/>
      <c r="J1397" s="10"/>
      <c r="K1397" s="10"/>
      <c r="L1397" s="10"/>
    </row>
    <row r="1398" spans="1:12" s="7" customFormat="1" ht="15.75" x14ac:dyDescent="0.25">
      <c r="A1398" s="11"/>
      <c r="B1398" s="48"/>
      <c r="C1398" s="48"/>
      <c r="D1398" s="24"/>
      <c r="E1398" s="10"/>
      <c r="F1398" s="10"/>
      <c r="G1398" s="10"/>
      <c r="H1398" s="10"/>
      <c r="I1398" s="10"/>
      <c r="J1398" s="10"/>
      <c r="K1398" s="10"/>
      <c r="L1398" s="10"/>
    </row>
    <row r="1399" spans="1:12" s="7" customFormat="1" ht="15.75" x14ac:dyDescent="0.25">
      <c r="A1399" s="11"/>
      <c r="B1399" s="48"/>
      <c r="C1399" s="48"/>
      <c r="D1399" s="24"/>
      <c r="E1399" s="10"/>
      <c r="F1399" s="10"/>
      <c r="G1399" s="10"/>
      <c r="H1399" s="10"/>
      <c r="I1399" s="10"/>
      <c r="J1399" s="10"/>
      <c r="K1399" s="10"/>
      <c r="L1399" s="10"/>
    </row>
    <row r="1400" spans="1:12" s="7" customFormat="1" ht="15.75" x14ac:dyDescent="0.25">
      <c r="A1400" s="11"/>
      <c r="B1400" s="48"/>
      <c r="C1400" s="48"/>
      <c r="D1400" s="24"/>
      <c r="E1400" s="10"/>
      <c r="F1400" s="10"/>
      <c r="G1400" s="10"/>
      <c r="H1400" s="10"/>
      <c r="I1400" s="10"/>
      <c r="J1400" s="10"/>
      <c r="K1400" s="10"/>
      <c r="L1400" s="10"/>
    </row>
    <row r="1401" spans="1:12" s="7" customFormat="1" ht="15.75" x14ac:dyDescent="0.25">
      <c r="A1401" s="11"/>
      <c r="B1401" s="48"/>
      <c r="C1401" s="48"/>
      <c r="D1401" s="24"/>
      <c r="E1401" s="10"/>
      <c r="F1401" s="10"/>
      <c r="G1401" s="10"/>
      <c r="H1401" s="10"/>
      <c r="I1401" s="10"/>
      <c r="J1401" s="10"/>
      <c r="K1401" s="10"/>
      <c r="L1401" s="10"/>
    </row>
    <row r="1402" spans="1:12" s="7" customFormat="1" ht="15.75" x14ac:dyDescent="0.25">
      <c r="A1402" s="11"/>
      <c r="B1402" s="48"/>
      <c r="C1402" s="48"/>
      <c r="D1402" s="24"/>
      <c r="E1402" s="10"/>
      <c r="F1402" s="10"/>
      <c r="G1402" s="10"/>
      <c r="H1402" s="10"/>
      <c r="I1402" s="10"/>
      <c r="J1402" s="10"/>
      <c r="K1402" s="10"/>
      <c r="L1402" s="10"/>
    </row>
    <row r="1403" spans="1:12" s="7" customFormat="1" ht="15.75" x14ac:dyDescent="0.25">
      <c r="A1403" s="11"/>
      <c r="B1403" s="48"/>
      <c r="C1403" s="48"/>
      <c r="D1403" s="24"/>
      <c r="E1403" s="10"/>
      <c r="F1403" s="10"/>
      <c r="G1403" s="10"/>
      <c r="H1403" s="10"/>
      <c r="I1403" s="10"/>
      <c r="J1403" s="10"/>
      <c r="K1403" s="10"/>
      <c r="L1403" s="10"/>
    </row>
    <row r="1404" spans="1:12" s="7" customFormat="1" ht="15.75" x14ac:dyDescent="0.25">
      <c r="A1404" s="11"/>
      <c r="B1404" s="48"/>
      <c r="C1404" s="48"/>
      <c r="D1404" s="24"/>
      <c r="E1404" s="10"/>
      <c r="F1404" s="10"/>
      <c r="G1404" s="10"/>
      <c r="H1404" s="10"/>
      <c r="I1404" s="10"/>
      <c r="J1404" s="10"/>
      <c r="K1404" s="10"/>
      <c r="L1404" s="10"/>
    </row>
    <row r="1405" spans="1:12" s="7" customFormat="1" ht="15.75" x14ac:dyDescent="0.25">
      <c r="A1405" s="11"/>
      <c r="B1405" s="48"/>
      <c r="C1405" s="48"/>
      <c r="D1405" s="24"/>
      <c r="E1405" s="10"/>
      <c r="F1405" s="10"/>
      <c r="G1405" s="10"/>
      <c r="H1405" s="10"/>
      <c r="I1405" s="10"/>
      <c r="J1405" s="10"/>
      <c r="K1405" s="10"/>
      <c r="L1405" s="10"/>
    </row>
    <row r="1406" spans="1:12" s="7" customFormat="1" ht="15.75" x14ac:dyDescent="0.25">
      <c r="A1406" s="11"/>
      <c r="B1406" s="48"/>
      <c r="C1406" s="48"/>
      <c r="D1406" s="24"/>
      <c r="E1406" s="10"/>
      <c r="F1406" s="10"/>
      <c r="G1406" s="10"/>
      <c r="H1406" s="10"/>
      <c r="I1406" s="10"/>
      <c r="J1406" s="10"/>
      <c r="K1406" s="10"/>
      <c r="L1406" s="10"/>
    </row>
    <row r="1407" spans="1:12" s="7" customFormat="1" ht="15.75" x14ac:dyDescent="0.25">
      <c r="A1407" s="11"/>
      <c r="B1407" s="48"/>
      <c r="C1407" s="48"/>
      <c r="D1407" s="24"/>
      <c r="E1407" s="10"/>
      <c r="F1407" s="10"/>
      <c r="G1407" s="10"/>
      <c r="H1407" s="10"/>
      <c r="I1407" s="10"/>
      <c r="J1407" s="10"/>
      <c r="K1407" s="10"/>
      <c r="L1407" s="10"/>
    </row>
    <row r="1408" spans="1:12" s="7" customFormat="1" ht="15.75" x14ac:dyDescent="0.25">
      <c r="A1408" s="11"/>
      <c r="B1408" s="48"/>
      <c r="C1408" s="48"/>
      <c r="D1408" s="24"/>
      <c r="E1408" s="10"/>
      <c r="F1408" s="10"/>
      <c r="G1408" s="10"/>
      <c r="H1408" s="10"/>
      <c r="I1408" s="10"/>
      <c r="J1408" s="10"/>
      <c r="K1408" s="10"/>
      <c r="L1408" s="10"/>
    </row>
    <row r="1409" spans="1:12" s="7" customFormat="1" ht="15.75" x14ac:dyDescent="0.25">
      <c r="A1409" s="11"/>
      <c r="B1409" s="48"/>
      <c r="C1409" s="48"/>
      <c r="D1409" s="24"/>
      <c r="E1409" s="10"/>
      <c r="F1409" s="10"/>
      <c r="G1409" s="10"/>
      <c r="H1409" s="10"/>
      <c r="I1409" s="10"/>
      <c r="J1409" s="10"/>
      <c r="K1409" s="10"/>
      <c r="L1409" s="10"/>
    </row>
    <row r="1410" spans="1:12" s="7" customFormat="1" ht="15.75" x14ac:dyDescent="0.25">
      <c r="A1410" s="11"/>
      <c r="B1410" s="48"/>
      <c r="C1410" s="48"/>
      <c r="D1410" s="24"/>
      <c r="E1410" s="10"/>
      <c r="F1410" s="10"/>
      <c r="G1410" s="10"/>
      <c r="H1410" s="10"/>
      <c r="I1410" s="10"/>
      <c r="J1410" s="10"/>
      <c r="K1410" s="10"/>
      <c r="L1410" s="10"/>
    </row>
    <row r="1411" spans="1:12" s="7" customFormat="1" ht="15.75" x14ac:dyDescent="0.25">
      <c r="A1411" s="11"/>
      <c r="B1411" s="48"/>
      <c r="C1411" s="48"/>
      <c r="D1411" s="24"/>
      <c r="E1411" s="10"/>
      <c r="F1411" s="10"/>
      <c r="G1411" s="10"/>
      <c r="H1411" s="10"/>
      <c r="I1411" s="10"/>
      <c r="J1411" s="10"/>
      <c r="K1411" s="10"/>
      <c r="L1411" s="10"/>
    </row>
    <row r="1412" spans="1:12" s="7" customFormat="1" ht="15.75" x14ac:dyDescent="0.25">
      <c r="A1412" s="11"/>
      <c r="B1412" s="48"/>
      <c r="C1412" s="48"/>
      <c r="D1412" s="24"/>
      <c r="E1412" s="10"/>
      <c r="F1412" s="10"/>
      <c r="G1412" s="10"/>
      <c r="H1412" s="10"/>
      <c r="I1412" s="10"/>
      <c r="J1412" s="10"/>
      <c r="K1412" s="10"/>
      <c r="L1412" s="10"/>
    </row>
    <row r="1413" spans="1:12" s="7" customFormat="1" ht="15.75" x14ac:dyDescent="0.25">
      <c r="A1413" s="11"/>
      <c r="B1413" s="48"/>
      <c r="C1413" s="48"/>
      <c r="D1413" s="24"/>
      <c r="E1413" s="10"/>
      <c r="F1413" s="10"/>
      <c r="G1413" s="10"/>
      <c r="H1413" s="10"/>
      <c r="I1413" s="10"/>
      <c r="J1413" s="10"/>
      <c r="K1413" s="10"/>
      <c r="L1413" s="10"/>
    </row>
    <row r="1414" spans="1:12" s="7" customFormat="1" ht="15.75" x14ac:dyDescent="0.25">
      <c r="A1414" s="11"/>
      <c r="B1414" s="48"/>
      <c r="C1414" s="48"/>
      <c r="D1414" s="24"/>
      <c r="E1414" s="10"/>
      <c r="F1414" s="10"/>
      <c r="G1414" s="10"/>
      <c r="H1414" s="10"/>
      <c r="I1414" s="10"/>
      <c r="J1414" s="10"/>
      <c r="K1414" s="10"/>
      <c r="L1414" s="10"/>
    </row>
    <row r="1415" spans="1:12" s="7" customFormat="1" ht="15.75" x14ac:dyDescent="0.25">
      <c r="A1415" s="11"/>
      <c r="B1415" s="48"/>
      <c r="C1415" s="48"/>
      <c r="D1415" s="24"/>
      <c r="E1415" s="10"/>
      <c r="F1415" s="10"/>
      <c r="G1415" s="10"/>
      <c r="H1415" s="10"/>
      <c r="I1415" s="10"/>
      <c r="J1415" s="10"/>
      <c r="K1415" s="10"/>
      <c r="L1415" s="10"/>
    </row>
    <row r="1416" spans="1:12" s="7" customFormat="1" ht="15.75" x14ac:dyDescent="0.25">
      <c r="A1416" s="11"/>
      <c r="B1416" s="48"/>
      <c r="C1416" s="48"/>
      <c r="D1416" s="24"/>
      <c r="E1416" s="10"/>
      <c r="F1416" s="10"/>
      <c r="G1416" s="10"/>
      <c r="H1416" s="10"/>
      <c r="I1416" s="10"/>
      <c r="J1416" s="10"/>
      <c r="K1416" s="10"/>
      <c r="L1416" s="10"/>
    </row>
    <row r="1417" spans="1:12" s="7" customFormat="1" ht="15.75" x14ac:dyDescent="0.25">
      <c r="A1417" s="11"/>
      <c r="B1417" s="48"/>
      <c r="C1417" s="48"/>
      <c r="D1417" s="24"/>
      <c r="E1417" s="10"/>
      <c r="F1417" s="10"/>
      <c r="G1417" s="10"/>
      <c r="H1417" s="10"/>
      <c r="I1417" s="10"/>
      <c r="J1417" s="10"/>
      <c r="K1417" s="10"/>
      <c r="L1417" s="10"/>
    </row>
    <row r="1418" spans="1:12" s="7" customFormat="1" ht="15.75" x14ac:dyDescent="0.25">
      <c r="A1418" s="11"/>
      <c r="B1418" s="48"/>
      <c r="C1418" s="48"/>
      <c r="D1418" s="24"/>
      <c r="E1418" s="10"/>
      <c r="F1418" s="10"/>
      <c r="G1418" s="10"/>
      <c r="H1418" s="10"/>
      <c r="I1418" s="10"/>
      <c r="J1418" s="10"/>
      <c r="K1418" s="10"/>
      <c r="L1418" s="10"/>
    </row>
    <row r="1419" spans="1:12" s="7" customFormat="1" ht="15.75" x14ac:dyDescent="0.25">
      <c r="A1419" s="11"/>
      <c r="B1419" s="48"/>
      <c r="C1419" s="48"/>
      <c r="D1419" s="24"/>
      <c r="E1419" s="10"/>
      <c r="F1419" s="10"/>
      <c r="G1419" s="10"/>
      <c r="H1419" s="10"/>
      <c r="I1419" s="10"/>
      <c r="J1419" s="10"/>
      <c r="K1419" s="10"/>
      <c r="L1419" s="10"/>
    </row>
    <row r="1420" spans="1:12" s="7" customFormat="1" ht="15.75" x14ac:dyDescent="0.25">
      <c r="A1420" s="11"/>
      <c r="B1420" s="48"/>
      <c r="C1420" s="48"/>
      <c r="D1420" s="24"/>
      <c r="E1420" s="10"/>
      <c r="F1420" s="10"/>
      <c r="G1420" s="10"/>
      <c r="H1420" s="10"/>
      <c r="I1420" s="10"/>
      <c r="J1420" s="10"/>
      <c r="K1420" s="10"/>
      <c r="L1420" s="10"/>
    </row>
    <row r="1421" spans="1:12" s="7" customFormat="1" ht="15.75" x14ac:dyDescent="0.25">
      <c r="A1421" s="11"/>
      <c r="B1421" s="48"/>
      <c r="C1421" s="48"/>
      <c r="D1421" s="24"/>
      <c r="E1421" s="10"/>
      <c r="F1421" s="10"/>
      <c r="G1421" s="10"/>
      <c r="H1421" s="10"/>
      <c r="I1421" s="10"/>
      <c r="J1421" s="10"/>
      <c r="K1421" s="10"/>
      <c r="L1421" s="10"/>
    </row>
    <row r="1422" spans="1:12" s="7" customFormat="1" ht="15.75" x14ac:dyDescent="0.25">
      <c r="A1422" s="11"/>
      <c r="B1422" s="48"/>
      <c r="C1422" s="48"/>
      <c r="D1422" s="24"/>
      <c r="E1422" s="10"/>
      <c r="F1422" s="10"/>
      <c r="G1422" s="10"/>
      <c r="H1422" s="10"/>
      <c r="I1422" s="10"/>
      <c r="J1422" s="10"/>
      <c r="K1422" s="10"/>
      <c r="L1422" s="10"/>
    </row>
    <row r="1423" spans="1:12" s="7" customFormat="1" ht="15.75" x14ac:dyDescent="0.25">
      <c r="A1423" s="11"/>
      <c r="B1423" s="48"/>
      <c r="C1423" s="48"/>
      <c r="D1423" s="24"/>
      <c r="E1423" s="10"/>
      <c r="F1423" s="10"/>
      <c r="G1423" s="10"/>
      <c r="H1423" s="10"/>
      <c r="I1423" s="10"/>
      <c r="J1423" s="10"/>
      <c r="K1423" s="10"/>
      <c r="L1423" s="10"/>
    </row>
    <row r="1424" spans="1:12" s="7" customFormat="1" ht="15.75" x14ac:dyDescent="0.25">
      <c r="A1424" s="11"/>
      <c r="B1424" s="48"/>
      <c r="C1424" s="48"/>
      <c r="D1424" s="24"/>
      <c r="E1424" s="10"/>
      <c r="F1424" s="10"/>
      <c r="G1424" s="10"/>
      <c r="H1424" s="10"/>
      <c r="I1424" s="10"/>
      <c r="J1424" s="10"/>
      <c r="K1424" s="10"/>
      <c r="L1424" s="10"/>
    </row>
    <row r="1425" spans="1:12" s="7" customFormat="1" ht="15.75" x14ac:dyDescent="0.25">
      <c r="A1425" s="11"/>
      <c r="B1425" s="48"/>
      <c r="C1425" s="48"/>
      <c r="D1425" s="24"/>
      <c r="E1425" s="10"/>
      <c r="F1425" s="10"/>
      <c r="G1425" s="10"/>
      <c r="H1425" s="10"/>
      <c r="I1425" s="10"/>
      <c r="J1425" s="10"/>
      <c r="K1425" s="10"/>
      <c r="L1425" s="10"/>
    </row>
    <row r="1426" spans="1:12" s="7" customFormat="1" ht="15.75" x14ac:dyDescent="0.25">
      <c r="A1426" s="11"/>
      <c r="B1426" s="48"/>
      <c r="C1426" s="48"/>
      <c r="D1426" s="24"/>
      <c r="E1426" s="10"/>
      <c r="F1426" s="10"/>
      <c r="G1426" s="10"/>
      <c r="H1426" s="10"/>
      <c r="I1426" s="10"/>
      <c r="J1426" s="10"/>
      <c r="K1426" s="10"/>
      <c r="L1426" s="10"/>
    </row>
    <row r="1427" spans="1:12" s="7" customFormat="1" ht="15.75" x14ac:dyDescent="0.25">
      <c r="A1427" s="11"/>
      <c r="B1427" s="48"/>
      <c r="C1427" s="48"/>
      <c r="D1427" s="24"/>
      <c r="E1427" s="10"/>
      <c r="F1427" s="10"/>
      <c r="G1427" s="10"/>
      <c r="H1427" s="10"/>
      <c r="I1427" s="10"/>
      <c r="J1427" s="10"/>
      <c r="K1427" s="10"/>
      <c r="L1427" s="10"/>
    </row>
    <row r="1428" spans="1:12" s="7" customFormat="1" ht="15.75" x14ac:dyDescent="0.25">
      <c r="A1428" s="11"/>
      <c r="B1428" s="48"/>
      <c r="C1428" s="48"/>
      <c r="D1428" s="24"/>
      <c r="E1428" s="10"/>
      <c r="F1428" s="10"/>
      <c r="G1428" s="10"/>
      <c r="H1428" s="10"/>
      <c r="I1428" s="10"/>
      <c r="J1428" s="10"/>
      <c r="K1428" s="10"/>
      <c r="L1428" s="10"/>
    </row>
    <row r="1429" spans="1:12" s="7" customFormat="1" ht="15.75" x14ac:dyDescent="0.25">
      <c r="A1429" s="11"/>
      <c r="B1429" s="48"/>
      <c r="C1429" s="48"/>
      <c r="D1429" s="24"/>
      <c r="E1429" s="10"/>
      <c r="F1429" s="10"/>
      <c r="G1429" s="10"/>
      <c r="H1429" s="10"/>
      <c r="I1429" s="10"/>
      <c r="J1429" s="10"/>
      <c r="K1429" s="10"/>
      <c r="L1429" s="10"/>
    </row>
    <row r="1430" spans="1:12" s="7" customFormat="1" ht="15.75" x14ac:dyDescent="0.25">
      <c r="A1430" s="11"/>
      <c r="B1430" s="48"/>
      <c r="C1430" s="48"/>
      <c r="D1430" s="24"/>
      <c r="E1430" s="10"/>
      <c r="F1430" s="10"/>
      <c r="G1430" s="10"/>
      <c r="H1430" s="10"/>
      <c r="I1430" s="10"/>
      <c r="J1430" s="10"/>
      <c r="K1430" s="10"/>
      <c r="L1430" s="10"/>
    </row>
    <row r="1431" spans="1:12" s="7" customFormat="1" ht="15.75" x14ac:dyDescent="0.25">
      <c r="A1431" s="11"/>
      <c r="B1431" s="48"/>
      <c r="C1431" s="48"/>
      <c r="D1431" s="24"/>
      <c r="E1431" s="10"/>
      <c r="F1431" s="10"/>
      <c r="G1431" s="10"/>
      <c r="H1431" s="10"/>
      <c r="I1431" s="10"/>
      <c r="J1431" s="10"/>
      <c r="K1431" s="10"/>
      <c r="L1431" s="10"/>
    </row>
    <row r="1432" spans="1:12" s="7" customFormat="1" ht="15.75" x14ac:dyDescent="0.25">
      <c r="A1432" s="11"/>
      <c r="B1432" s="48"/>
      <c r="C1432" s="48"/>
      <c r="D1432" s="24"/>
      <c r="E1432" s="10"/>
      <c r="F1432" s="10"/>
      <c r="G1432" s="10"/>
      <c r="H1432" s="10"/>
      <c r="I1432" s="10"/>
      <c r="J1432" s="10"/>
      <c r="K1432" s="10"/>
      <c r="L1432" s="10"/>
    </row>
    <row r="1433" spans="1:12" s="7" customFormat="1" ht="15.75" x14ac:dyDescent="0.25">
      <c r="A1433" s="11"/>
      <c r="B1433" s="48"/>
      <c r="C1433" s="48"/>
      <c r="D1433" s="24"/>
      <c r="E1433" s="10"/>
      <c r="F1433" s="10"/>
      <c r="G1433" s="10"/>
      <c r="H1433" s="10"/>
      <c r="I1433" s="10"/>
      <c r="J1433" s="10"/>
      <c r="K1433" s="10"/>
      <c r="L1433" s="10"/>
    </row>
    <row r="1434" spans="1:12" s="7" customFormat="1" ht="15.75" x14ac:dyDescent="0.25">
      <c r="A1434" s="11"/>
      <c r="B1434" s="48"/>
      <c r="C1434" s="48"/>
      <c r="D1434" s="24"/>
      <c r="E1434" s="10"/>
      <c r="F1434" s="10"/>
      <c r="G1434" s="10"/>
      <c r="H1434" s="10"/>
      <c r="I1434" s="10"/>
      <c r="J1434" s="10"/>
      <c r="K1434" s="10"/>
      <c r="L1434" s="10"/>
    </row>
    <row r="1435" spans="1:12" s="7" customFormat="1" ht="15.75" x14ac:dyDescent="0.25">
      <c r="A1435" s="11"/>
      <c r="B1435" s="48"/>
      <c r="C1435" s="48"/>
      <c r="D1435" s="24"/>
      <c r="E1435" s="10"/>
      <c r="F1435" s="10"/>
      <c r="G1435" s="10"/>
      <c r="H1435" s="10"/>
      <c r="I1435" s="10"/>
      <c r="J1435" s="10"/>
      <c r="K1435" s="10"/>
      <c r="L1435" s="10"/>
    </row>
    <row r="1436" spans="1:12" s="7" customFormat="1" ht="15.75" x14ac:dyDescent="0.25">
      <c r="A1436" s="11"/>
      <c r="B1436" s="48"/>
      <c r="C1436" s="48"/>
      <c r="D1436" s="24"/>
      <c r="E1436" s="10"/>
      <c r="F1436" s="10"/>
      <c r="G1436" s="10"/>
      <c r="H1436" s="10"/>
      <c r="I1436" s="10"/>
      <c r="J1436" s="10"/>
      <c r="K1436" s="10"/>
      <c r="L1436" s="10"/>
    </row>
    <row r="1437" spans="1:12" s="7" customFormat="1" ht="15.75" x14ac:dyDescent="0.25">
      <c r="A1437" s="11"/>
      <c r="B1437" s="48"/>
      <c r="C1437" s="48"/>
      <c r="D1437" s="24"/>
      <c r="E1437" s="10"/>
      <c r="F1437" s="10"/>
      <c r="G1437" s="10"/>
      <c r="H1437" s="10"/>
      <c r="I1437" s="10"/>
      <c r="J1437" s="10"/>
      <c r="K1437" s="10"/>
      <c r="L1437" s="10"/>
    </row>
    <row r="1438" spans="1:12" s="7" customFormat="1" ht="15.75" x14ac:dyDescent="0.25">
      <c r="A1438" s="11"/>
      <c r="B1438" s="48"/>
      <c r="C1438" s="48"/>
      <c r="D1438" s="24"/>
      <c r="E1438" s="10"/>
      <c r="F1438" s="10"/>
      <c r="G1438" s="10"/>
      <c r="H1438" s="10"/>
      <c r="I1438" s="10"/>
      <c r="J1438" s="10"/>
      <c r="K1438" s="10"/>
      <c r="L1438" s="10"/>
    </row>
    <row r="1439" spans="1:12" s="7" customFormat="1" ht="15.75" x14ac:dyDescent="0.25">
      <c r="A1439" s="11"/>
      <c r="B1439" s="48"/>
      <c r="C1439" s="48"/>
      <c r="D1439" s="24"/>
      <c r="E1439" s="10"/>
      <c r="F1439" s="10"/>
      <c r="G1439" s="10"/>
      <c r="H1439" s="10"/>
      <c r="I1439" s="10"/>
      <c r="J1439" s="10"/>
      <c r="K1439" s="10"/>
      <c r="L1439" s="10"/>
    </row>
    <row r="1440" spans="1:12" s="7" customFormat="1" ht="15.75" x14ac:dyDescent="0.25">
      <c r="A1440" s="11"/>
      <c r="B1440" s="48"/>
      <c r="C1440" s="48"/>
      <c r="D1440" s="24"/>
      <c r="E1440" s="10"/>
      <c r="F1440" s="10"/>
      <c r="G1440" s="10"/>
      <c r="H1440" s="10"/>
      <c r="I1440" s="10"/>
      <c r="J1440" s="10"/>
      <c r="K1440" s="10"/>
      <c r="L1440" s="10"/>
    </row>
    <row r="1441" spans="1:12" s="7" customFormat="1" ht="15.75" x14ac:dyDescent="0.25">
      <c r="A1441" s="11"/>
      <c r="B1441" s="48"/>
      <c r="C1441" s="48"/>
      <c r="D1441" s="24"/>
      <c r="E1441" s="10"/>
      <c r="F1441" s="10"/>
      <c r="G1441" s="10"/>
      <c r="H1441" s="10"/>
      <c r="I1441" s="10"/>
      <c r="J1441" s="10"/>
      <c r="K1441" s="10"/>
      <c r="L1441" s="10"/>
    </row>
    <row r="1442" spans="1:12" s="7" customFormat="1" ht="15.75" x14ac:dyDescent="0.25">
      <c r="A1442" s="11"/>
      <c r="B1442" s="48"/>
      <c r="C1442" s="48"/>
      <c r="D1442" s="24"/>
      <c r="E1442" s="10"/>
      <c r="F1442" s="10"/>
      <c r="G1442" s="10"/>
      <c r="H1442" s="10"/>
      <c r="I1442" s="10"/>
      <c r="J1442" s="10"/>
      <c r="K1442" s="10"/>
      <c r="L1442" s="10"/>
    </row>
    <row r="1443" spans="1:12" s="7" customFormat="1" ht="15.75" x14ac:dyDescent="0.25">
      <c r="A1443" s="11"/>
      <c r="B1443" s="48"/>
      <c r="C1443" s="48"/>
      <c r="D1443" s="24"/>
      <c r="E1443" s="10"/>
      <c r="F1443" s="10"/>
      <c r="G1443" s="10"/>
      <c r="H1443" s="10"/>
      <c r="I1443" s="10"/>
      <c r="J1443" s="10"/>
      <c r="K1443" s="10"/>
      <c r="L1443" s="10"/>
    </row>
    <row r="1444" spans="1:12" s="7" customFormat="1" ht="15.75" x14ac:dyDescent="0.25">
      <c r="A1444" s="11"/>
      <c r="B1444" s="48"/>
      <c r="C1444" s="48"/>
      <c r="D1444" s="24"/>
      <c r="E1444" s="10"/>
      <c r="F1444" s="10"/>
      <c r="G1444" s="10"/>
      <c r="H1444" s="10"/>
      <c r="I1444" s="10"/>
      <c r="J1444" s="10"/>
      <c r="K1444" s="10"/>
      <c r="L1444" s="10"/>
    </row>
    <row r="1445" spans="1:12" s="7" customFormat="1" ht="15.75" x14ac:dyDescent="0.25">
      <c r="A1445" s="11"/>
      <c r="B1445" s="48"/>
      <c r="C1445" s="48"/>
      <c r="D1445" s="24"/>
      <c r="E1445" s="10"/>
      <c r="F1445" s="10"/>
      <c r="G1445" s="10"/>
      <c r="H1445" s="10"/>
      <c r="I1445" s="10"/>
      <c r="J1445" s="10"/>
      <c r="K1445" s="10"/>
      <c r="L1445" s="10"/>
    </row>
    <row r="1446" spans="1:12" s="7" customFormat="1" ht="15.75" x14ac:dyDescent="0.25">
      <c r="A1446" s="11"/>
      <c r="B1446" s="48"/>
      <c r="C1446" s="48"/>
      <c r="D1446" s="24"/>
      <c r="E1446" s="10"/>
      <c r="F1446" s="10"/>
      <c r="G1446" s="10"/>
      <c r="H1446" s="10"/>
      <c r="I1446" s="10"/>
      <c r="J1446" s="10"/>
      <c r="K1446" s="10"/>
      <c r="L1446" s="10"/>
    </row>
    <row r="1447" spans="1:12" s="7" customFormat="1" ht="15.75" x14ac:dyDescent="0.25">
      <c r="A1447" s="11"/>
      <c r="B1447" s="48"/>
      <c r="C1447" s="48"/>
      <c r="D1447" s="24"/>
      <c r="E1447" s="10"/>
      <c r="F1447" s="10"/>
      <c r="G1447" s="10"/>
      <c r="H1447" s="10"/>
      <c r="I1447" s="10"/>
      <c r="J1447" s="10"/>
      <c r="K1447" s="10"/>
      <c r="L1447" s="10"/>
    </row>
    <row r="1448" spans="1:12" s="7" customFormat="1" ht="15.75" x14ac:dyDescent="0.25">
      <c r="A1448" s="11"/>
      <c r="B1448" s="48"/>
      <c r="C1448" s="48"/>
      <c r="D1448" s="24"/>
      <c r="E1448" s="10"/>
      <c r="F1448" s="10"/>
      <c r="G1448" s="10"/>
      <c r="H1448" s="10"/>
      <c r="I1448" s="10"/>
      <c r="J1448" s="10"/>
      <c r="K1448" s="10"/>
      <c r="L1448" s="10"/>
    </row>
    <row r="1449" spans="1:12" s="7" customFormat="1" ht="15.75" x14ac:dyDescent="0.25">
      <c r="A1449" s="11"/>
      <c r="B1449" s="48"/>
      <c r="C1449" s="48"/>
      <c r="D1449" s="24"/>
      <c r="E1449" s="10"/>
      <c r="F1449" s="10"/>
      <c r="G1449" s="10"/>
      <c r="H1449" s="10"/>
      <c r="I1449" s="10"/>
      <c r="J1449" s="10"/>
      <c r="K1449" s="10"/>
      <c r="L1449" s="10"/>
    </row>
    <row r="1450" spans="1:12" s="7" customFormat="1" ht="15.75" x14ac:dyDescent="0.25">
      <c r="A1450" s="11"/>
      <c r="B1450" s="48"/>
      <c r="C1450" s="48"/>
      <c r="D1450" s="24"/>
      <c r="E1450" s="10"/>
      <c r="F1450" s="10"/>
      <c r="G1450" s="10"/>
      <c r="H1450" s="10"/>
      <c r="I1450" s="10"/>
      <c r="J1450" s="10"/>
      <c r="K1450" s="10"/>
      <c r="L1450" s="10"/>
    </row>
    <row r="1451" spans="1:12" s="7" customFormat="1" ht="15.75" x14ac:dyDescent="0.25">
      <c r="A1451" s="11"/>
      <c r="B1451" s="48"/>
      <c r="C1451" s="48"/>
      <c r="D1451" s="24"/>
      <c r="E1451" s="10"/>
      <c r="F1451" s="10"/>
      <c r="G1451" s="10"/>
      <c r="H1451" s="10"/>
      <c r="I1451" s="10"/>
      <c r="J1451" s="10"/>
      <c r="K1451" s="10"/>
      <c r="L1451" s="10"/>
    </row>
    <row r="1452" spans="1:12" s="7" customFormat="1" ht="15.75" x14ac:dyDescent="0.25">
      <c r="A1452" s="11"/>
      <c r="B1452" s="48"/>
      <c r="C1452" s="48"/>
      <c r="D1452" s="24"/>
      <c r="E1452" s="10"/>
      <c r="F1452" s="10"/>
      <c r="G1452" s="10"/>
      <c r="H1452" s="10"/>
      <c r="I1452" s="10"/>
      <c r="J1452" s="10"/>
      <c r="K1452" s="10"/>
      <c r="L1452" s="10"/>
    </row>
    <row r="1453" spans="1:12" s="7" customFormat="1" ht="15.75" x14ac:dyDescent="0.25">
      <c r="A1453" s="11"/>
      <c r="B1453" s="48"/>
      <c r="C1453" s="48"/>
      <c r="D1453" s="24"/>
      <c r="E1453" s="10"/>
      <c r="F1453" s="10"/>
      <c r="G1453" s="10"/>
      <c r="H1453" s="10"/>
      <c r="I1453" s="10"/>
      <c r="J1453" s="10"/>
      <c r="K1453" s="10"/>
      <c r="L1453" s="10"/>
    </row>
    <row r="1454" spans="1:12" s="7" customFormat="1" ht="15.75" x14ac:dyDescent="0.25">
      <c r="A1454" s="11"/>
      <c r="B1454" s="48"/>
      <c r="C1454" s="48"/>
      <c r="D1454" s="24"/>
      <c r="E1454" s="10"/>
      <c r="F1454" s="10"/>
      <c r="G1454" s="10"/>
      <c r="H1454" s="10"/>
      <c r="I1454" s="10"/>
      <c r="J1454" s="10"/>
      <c r="K1454" s="10"/>
      <c r="L1454" s="10"/>
    </row>
    <row r="1455" spans="1:12" s="7" customFormat="1" ht="15.75" x14ac:dyDescent="0.25">
      <c r="A1455" s="11"/>
      <c r="B1455" s="48"/>
      <c r="C1455" s="48"/>
      <c r="D1455" s="24"/>
      <c r="E1455" s="10"/>
      <c r="F1455" s="10"/>
      <c r="G1455" s="10"/>
      <c r="H1455" s="10"/>
      <c r="I1455" s="10"/>
      <c r="J1455" s="10"/>
      <c r="K1455" s="10"/>
      <c r="L1455" s="10"/>
    </row>
    <row r="1456" spans="1:12" s="7" customFormat="1" ht="15.75" x14ac:dyDescent="0.25">
      <c r="A1456" s="11"/>
      <c r="B1456" s="48"/>
      <c r="C1456" s="48"/>
      <c r="D1456" s="24"/>
      <c r="E1456" s="10"/>
      <c r="F1456" s="10"/>
      <c r="G1456" s="10"/>
      <c r="H1456" s="10"/>
      <c r="I1456" s="10"/>
      <c r="J1456" s="10"/>
      <c r="K1456" s="10"/>
      <c r="L1456" s="10"/>
    </row>
    <row r="1457" spans="1:12" s="7" customFormat="1" ht="15.75" x14ac:dyDescent="0.25">
      <c r="A1457" s="11"/>
      <c r="B1457" s="48"/>
      <c r="C1457" s="48"/>
      <c r="D1457" s="24"/>
      <c r="E1457" s="10"/>
      <c r="F1457" s="10"/>
      <c r="G1457" s="10"/>
      <c r="H1457" s="10"/>
      <c r="I1457" s="10"/>
      <c r="J1457" s="10"/>
      <c r="K1457" s="10"/>
      <c r="L1457" s="10"/>
    </row>
    <row r="1458" spans="1:12" s="7" customFormat="1" ht="15.75" x14ac:dyDescent="0.25">
      <c r="A1458" s="11"/>
      <c r="B1458" s="48"/>
      <c r="C1458" s="48"/>
      <c r="D1458" s="24"/>
      <c r="E1458" s="10"/>
      <c r="F1458" s="10"/>
      <c r="G1458" s="10"/>
      <c r="H1458" s="10"/>
      <c r="I1458" s="10"/>
      <c r="J1458" s="10"/>
      <c r="K1458" s="10"/>
      <c r="L1458" s="10"/>
    </row>
    <row r="1459" spans="1:12" s="7" customFormat="1" ht="15.75" x14ac:dyDescent="0.25">
      <c r="A1459" s="11"/>
      <c r="B1459" s="48"/>
      <c r="C1459" s="48"/>
      <c r="D1459" s="24"/>
      <c r="E1459" s="10"/>
      <c r="F1459" s="10"/>
      <c r="G1459" s="10"/>
      <c r="H1459" s="10"/>
      <c r="I1459" s="10"/>
      <c r="J1459" s="10"/>
      <c r="K1459" s="10"/>
      <c r="L1459" s="10"/>
    </row>
    <row r="1460" spans="1:12" s="7" customFormat="1" ht="15.75" x14ac:dyDescent="0.25">
      <c r="A1460" s="11"/>
      <c r="B1460" s="48"/>
      <c r="C1460" s="48"/>
      <c r="D1460" s="24"/>
      <c r="E1460" s="10"/>
      <c r="F1460" s="10"/>
      <c r="G1460" s="10"/>
      <c r="H1460" s="10"/>
      <c r="I1460" s="10"/>
      <c r="J1460" s="10"/>
      <c r="K1460" s="10"/>
      <c r="L1460" s="10"/>
    </row>
    <row r="1461" spans="1:12" s="7" customFormat="1" ht="15.75" x14ac:dyDescent="0.25">
      <c r="A1461" s="11"/>
      <c r="B1461" s="48"/>
      <c r="C1461" s="48"/>
      <c r="D1461" s="24"/>
      <c r="E1461" s="10"/>
      <c r="F1461" s="10"/>
      <c r="G1461" s="10"/>
      <c r="H1461" s="10"/>
      <c r="I1461" s="10"/>
      <c r="J1461" s="10"/>
      <c r="K1461" s="10"/>
      <c r="L1461" s="10"/>
    </row>
    <row r="1462" spans="1:12" s="7" customFormat="1" ht="15.75" x14ac:dyDescent="0.25">
      <c r="A1462" s="11"/>
      <c r="B1462" s="48"/>
      <c r="C1462" s="48"/>
      <c r="D1462" s="24"/>
      <c r="E1462" s="10"/>
      <c r="F1462" s="10"/>
      <c r="G1462" s="10"/>
      <c r="H1462" s="10"/>
      <c r="I1462" s="10"/>
      <c r="J1462" s="10"/>
      <c r="K1462" s="10"/>
      <c r="L1462" s="10"/>
    </row>
    <row r="1463" spans="1:12" s="7" customFormat="1" ht="15.75" x14ac:dyDescent="0.25">
      <c r="A1463" s="11"/>
      <c r="B1463" s="48"/>
      <c r="C1463" s="48"/>
      <c r="D1463" s="24"/>
      <c r="E1463" s="10"/>
      <c r="F1463" s="10"/>
      <c r="G1463" s="10"/>
      <c r="H1463" s="10"/>
      <c r="I1463" s="10"/>
      <c r="J1463" s="10"/>
      <c r="K1463" s="10"/>
      <c r="L1463" s="10"/>
    </row>
    <row r="1464" spans="1:12" s="7" customFormat="1" ht="15.75" x14ac:dyDescent="0.25">
      <c r="A1464" s="11"/>
      <c r="B1464" s="48"/>
      <c r="C1464" s="48"/>
      <c r="D1464" s="24"/>
      <c r="E1464" s="10"/>
      <c r="F1464" s="10"/>
      <c r="G1464" s="10"/>
      <c r="H1464" s="10"/>
      <c r="I1464" s="10"/>
      <c r="J1464" s="10"/>
      <c r="K1464" s="10"/>
      <c r="L1464" s="10"/>
    </row>
    <row r="1465" spans="1:12" s="7" customFormat="1" ht="15.75" x14ac:dyDescent="0.25">
      <c r="A1465" s="11"/>
      <c r="B1465" s="48"/>
      <c r="C1465" s="48"/>
      <c r="D1465" s="24"/>
      <c r="E1465" s="10"/>
      <c r="F1465" s="10"/>
      <c r="G1465" s="10"/>
      <c r="H1465" s="10"/>
      <c r="I1465" s="10"/>
      <c r="J1465" s="10"/>
      <c r="K1465" s="10"/>
      <c r="L1465" s="10"/>
    </row>
    <row r="1466" spans="1:12" s="7" customFormat="1" ht="15.75" x14ac:dyDescent="0.25">
      <c r="A1466" s="11"/>
      <c r="B1466" s="48"/>
      <c r="C1466" s="48"/>
      <c r="D1466" s="24"/>
      <c r="E1466" s="10"/>
      <c r="F1466" s="10"/>
      <c r="G1466" s="10"/>
      <c r="H1466" s="10"/>
      <c r="I1466" s="10"/>
      <c r="J1466" s="10"/>
      <c r="K1466" s="10"/>
      <c r="L1466" s="10"/>
    </row>
    <row r="1467" spans="1:12" s="7" customFormat="1" ht="15.75" x14ac:dyDescent="0.25">
      <c r="A1467" s="11"/>
      <c r="B1467" s="48"/>
      <c r="C1467" s="48"/>
      <c r="D1467" s="24"/>
      <c r="E1467" s="10"/>
      <c r="F1467" s="10"/>
      <c r="G1467" s="10"/>
      <c r="H1467" s="10"/>
      <c r="I1467" s="10"/>
      <c r="J1467" s="10"/>
      <c r="K1467" s="10"/>
      <c r="L1467" s="10"/>
    </row>
    <row r="1468" spans="1:12" s="7" customFormat="1" ht="15.75" x14ac:dyDescent="0.25">
      <c r="A1468" s="11"/>
      <c r="B1468" s="48"/>
      <c r="C1468" s="48"/>
      <c r="D1468" s="24"/>
      <c r="E1468" s="10"/>
      <c r="F1468" s="10"/>
      <c r="G1468" s="10"/>
      <c r="H1468" s="10"/>
      <c r="I1468" s="10"/>
      <c r="J1468" s="10"/>
      <c r="K1468" s="10"/>
      <c r="L1468" s="10"/>
    </row>
    <row r="1469" spans="1:12" s="7" customFormat="1" ht="15.75" x14ac:dyDescent="0.25">
      <c r="A1469" s="11"/>
      <c r="B1469" s="48"/>
      <c r="C1469" s="48"/>
      <c r="D1469" s="24"/>
      <c r="E1469" s="10"/>
      <c r="F1469" s="10"/>
      <c r="G1469" s="10"/>
      <c r="H1469" s="10"/>
      <c r="I1469" s="10"/>
      <c r="J1469" s="10"/>
      <c r="K1469" s="10"/>
      <c r="L1469" s="10"/>
    </row>
    <row r="1470" spans="1:12" s="7" customFormat="1" ht="15.75" x14ac:dyDescent="0.25">
      <c r="A1470" s="11"/>
      <c r="B1470" s="48"/>
      <c r="C1470" s="48"/>
      <c r="D1470" s="24"/>
      <c r="E1470" s="10"/>
      <c r="F1470" s="10"/>
      <c r="G1470" s="10"/>
      <c r="H1470" s="10"/>
      <c r="I1470" s="10"/>
      <c r="J1470" s="10"/>
      <c r="K1470" s="10"/>
      <c r="L1470" s="10"/>
    </row>
    <row r="1471" spans="1:12" s="7" customFormat="1" ht="15.75" x14ac:dyDescent="0.25">
      <c r="A1471" s="11"/>
      <c r="B1471" s="48"/>
      <c r="C1471" s="48"/>
      <c r="D1471" s="24"/>
      <c r="E1471" s="10"/>
      <c r="F1471" s="10"/>
      <c r="G1471" s="10"/>
      <c r="H1471" s="10"/>
      <c r="I1471" s="10"/>
      <c r="J1471" s="10"/>
      <c r="K1471" s="10"/>
      <c r="L1471" s="10"/>
    </row>
    <row r="1472" spans="1:12" s="7" customFormat="1" ht="15.75" x14ac:dyDescent="0.25">
      <c r="A1472" s="11"/>
      <c r="B1472" s="48"/>
      <c r="C1472" s="48"/>
      <c r="D1472" s="24"/>
      <c r="E1472" s="10"/>
      <c r="F1472" s="10"/>
      <c r="G1472" s="10"/>
      <c r="H1472" s="10"/>
      <c r="I1472" s="10"/>
      <c r="J1472" s="10"/>
      <c r="K1472" s="10"/>
      <c r="L1472" s="10"/>
    </row>
    <row r="1473" spans="1:12" s="7" customFormat="1" ht="15.75" x14ac:dyDescent="0.25">
      <c r="A1473" s="11"/>
      <c r="B1473" s="48"/>
      <c r="C1473" s="48"/>
      <c r="D1473" s="24"/>
      <c r="E1473" s="10"/>
      <c r="F1473" s="10"/>
      <c r="G1473" s="10"/>
      <c r="H1473" s="10"/>
      <c r="I1473" s="10"/>
      <c r="J1473" s="10"/>
      <c r="K1473" s="10"/>
      <c r="L1473" s="10"/>
    </row>
    <row r="1474" spans="1:12" s="7" customFormat="1" ht="15.75" x14ac:dyDescent="0.25">
      <c r="A1474" s="11"/>
      <c r="B1474" s="48"/>
      <c r="C1474" s="48"/>
      <c r="D1474" s="24"/>
      <c r="E1474" s="10"/>
      <c r="F1474" s="10"/>
      <c r="G1474" s="10"/>
      <c r="H1474" s="10"/>
      <c r="I1474" s="10"/>
      <c r="J1474" s="10"/>
      <c r="K1474" s="10"/>
      <c r="L1474" s="10"/>
    </row>
    <row r="1475" spans="1:12" s="7" customFormat="1" ht="15.75" x14ac:dyDescent="0.25">
      <c r="A1475" s="11"/>
      <c r="B1475" s="48"/>
      <c r="C1475" s="48"/>
      <c r="D1475" s="24"/>
      <c r="E1475" s="10"/>
      <c r="F1475" s="10"/>
      <c r="G1475" s="10"/>
      <c r="H1475" s="10"/>
      <c r="I1475" s="10"/>
      <c r="J1475" s="10"/>
      <c r="K1475" s="10"/>
      <c r="L1475" s="10"/>
    </row>
    <row r="1476" spans="1:12" s="7" customFormat="1" ht="15.75" x14ac:dyDescent="0.25">
      <c r="A1476" s="11"/>
      <c r="B1476" s="48"/>
      <c r="C1476" s="48"/>
      <c r="D1476" s="24"/>
      <c r="E1476" s="10"/>
      <c r="F1476" s="10"/>
      <c r="G1476" s="10"/>
      <c r="H1476" s="10"/>
      <c r="I1476" s="10"/>
      <c r="J1476" s="10"/>
      <c r="K1476" s="10"/>
      <c r="L1476" s="10"/>
    </row>
    <row r="1477" spans="1:12" s="7" customFormat="1" ht="15.75" x14ac:dyDescent="0.25">
      <c r="A1477" s="11"/>
      <c r="B1477" s="48"/>
      <c r="C1477" s="48"/>
      <c r="D1477" s="24"/>
      <c r="E1477" s="10"/>
      <c r="F1477" s="10"/>
      <c r="G1477" s="10"/>
      <c r="H1477" s="10"/>
      <c r="I1477" s="10"/>
      <c r="J1477" s="10"/>
      <c r="K1477" s="10"/>
      <c r="L1477" s="10"/>
    </row>
    <row r="1478" spans="1:12" s="7" customFormat="1" ht="15.75" x14ac:dyDescent="0.25">
      <c r="A1478" s="11"/>
      <c r="B1478" s="48"/>
      <c r="C1478" s="48"/>
      <c r="D1478" s="24"/>
      <c r="E1478" s="10"/>
      <c r="F1478" s="10"/>
      <c r="G1478" s="10"/>
      <c r="H1478" s="10"/>
      <c r="I1478" s="10"/>
      <c r="J1478" s="10"/>
      <c r="K1478" s="10"/>
      <c r="L1478" s="10"/>
    </row>
    <row r="1479" spans="1:12" s="7" customFormat="1" ht="15.75" x14ac:dyDescent="0.25">
      <c r="A1479" s="11"/>
      <c r="B1479" s="48"/>
      <c r="C1479" s="48"/>
      <c r="D1479" s="24"/>
      <c r="E1479" s="10"/>
      <c r="F1479" s="10"/>
      <c r="G1479" s="10"/>
      <c r="H1479" s="10"/>
      <c r="I1479" s="10"/>
      <c r="J1479" s="10"/>
      <c r="K1479" s="10"/>
      <c r="L1479" s="10"/>
    </row>
    <row r="1480" spans="1:12" s="7" customFormat="1" ht="15.75" x14ac:dyDescent="0.25">
      <c r="A1480" s="11"/>
      <c r="B1480" s="48"/>
      <c r="C1480" s="48"/>
      <c r="D1480" s="24"/>
      <c r="E1480" s="10"/>
      <c r="F1480" s="10"/>
      <c r="G1480" s="10"/>
      <c r="H1480" s="10"/>
      <c r="I1480" s="10"/>
      <c r="J1480" s="10"/>
      <c r="K1480" s="10"/>
      <c r="L1480" s="10"/>
    </row>
    <row r="1481" spans="1:12" s="7" customFormat="1" ht="15.75" x14ac:dyDescent="0.25">
      <c r="A1481" s="11"/>
      <c r="B1481" s="48"/>
      <c r="C1481" s="48"/>
      <c r="D1481" s="24"/>
      <c r="E1481" s="10"/>
      <c r="F1481" s="10"/>
      <c r="G1481" s="10"/>
      <c r="H1481" s="10"/>
      <c r="I1481" s="10"/>
      <c r="J1481" s="10"/>
      <c r="K1481" s="10"/>
      <c r="L1481" s="10"/>
    </row>
    <row r="1482" spans="1:12" s="7" customFormat="1" ht="15.75" x14ac:dyDescent="0.25">
      <c r="A1482" s="11"/>
      <c r="B1482" s="48"/>
      <c r="C1482" s="48"/>
      <c r="D1482" s="24"/>
      <c r="E1482" s="10"/>
      <c r="F1482" s="10"/>
      <c r="G1482" s="10"/>
      <c r="H1482" s="10"/>
      <c r="I1482" s="10"/>
      <c r="J1482" s="10"/>
      <c r="K1482" s="10"/>
      <c r="L1482" s="10"/>
    </row>
    <row r="1483" spans="1:12" s="7" customFormat="1" ht="15.75" x14ac:dyDescent="0.25">
      <c r="A1483" s="11"/>
      <c r="B1483" s="48"/>
      <c r="C1483" s="48"/>
      <c r="D1483" s="24"/>
      <c r="E1483" s="10"/>
      <c r="F1483" s="10"/>
      <c r="G1483" s="10"/>
      <c r="H1483" s="10"/>
      <c r="I1483" s="10"/>
      <c r="J1483" s="10"/>
      <c r="K1483" s="10"/>
      <c r="L1483" s="10"/>
    </row>
    <row r="1484" spans="1:12" s="7" customFormat="1" ht="15.75" x14ac:dyDescent="0.25">
      <c r="A1484" s="11"/>
      <c r="B1484" s="48"/>
      <c r="C1484" s="48"/>
      <c r="D1484" s="24"/>
      <c r="E1484" s="10"/>
      <c r="F1484" s="10"/>
      <c r="G1484" s="10"/>
      <c r="H1484" s="10"/>
      <c r="I1484" s="10"/>
      <c r="J1484" s="10"/>
      <c r="K1484" s="10"/>
      <c r="L1484" s="10"/>
    </row>
    <row r="1485" spans="1:12" s="7" customFormat="1" ht="15.75" x14ac:dyDescent="0.25">
      <c r="A1485" s="11"/>
      <c r="B1485" s="48"/>
      <c r="C1485" s="48"/>
      <c r="D1485" s="24"/>
      <c r="E1485" s="10"/>
      <c r="F1485" s="10"/>
      <c r="G1485" s="10"/>
      <c r="H1485" s="10"/>
      <c r="I1485" s="10"/>
      <c r="J1485" s="10"/>
      <c r="K1485" s="10"/>
      <c r="L1485" s="10"/>
    </row>
    <row r="1486" spans="1:12" s="7" customFormat="1" ht="15.75" x14ac:dyDescent="0.25">
      <c r="A1486" s="11"/>
      <c r="B1486" s="48"/>
      <c r="C1486" s="48"/>
      <c r="D1486" s="24"/>
      <c r="E1486" s="10"/>
      <c r="F1486" s="10"/>
      <c r="G1486" s="10"/>
      <c r="H1486" s="10"/>
      <c r="I1486" s="10"/>
      <c r="J1486" s="10"/>
      <c r="K1486" s="10"/>
      <c r="L1486" s="10"/>
    </row>
    <row r="1487" spans="1:12" s="7" customFormat="1" ht="15.75" x14ac:dyDescent="0.25">
      <c r="A1487" s="11"/>
      <c r="B1487" s="48"/>
      <c r="C1487" s="48"/>
      <c r="D1487" s="24"/>
      <c r="E1487" s="10"/>
      <c r="F1487" s="10"/>
      <c r="G1487" s="10"/>
      <c r="H1487" s="10"/>
      <c r="I1487" s="10"/>
      <c r="J1487" s="10"/>
      <c r="K1487" s="10"/>
      <c r="L1487" s="10"/>
    </row>
    <row r="1488" spans="1:12" s="7" customFormat="1" ht="15.75" x14ac:dyDescent="0.25">
      <c r="A1488" s="11"/>
      <c r="B1488" s="48"/>
      <c r="C1488" s="48"/>
      <c r="D1488" s="24"/>
      <c r="E1488" s="10"/>
      <c r="F1488" s="10"/>
      <c r="G1488" s="10"/>
      <c r="H1488" s="10"/>
      <c r="I1488" s="10"/>
      <c r="J1488" s="10"/>
      <c r="K1488" s="10"/>
      <c r="L1488" s="10"/>
    </row>
    <row r="1489" spans="1:12" s="7" customFormat="1" ht="15.75" x14ac:dyDescent="0.25">
      <c r="A1489" s="11"/>
      <c r="B1489" s="48"/>
      <c r="C1489" s="48"/>
      <c r="D1489" s="24"/>
      <c r="E1489" s="10"/>
      <c r="F1489" s="10"/>
      <c r="G1489" s="10"/>
      <c r="H1489" s="10"/>
      <c r="I1489" s="10"/>
      <c r="J1489" s="10"/>
      <c r="K1489" s="10"/>
      <c r="L1489" s="10"/>
    </row>
    <row r="1490" spans="1:12" s="7" customFormat="1" ht="15.75" x14ac:dyDescent="0.25">
      <c r="A1490" s="11"/>
      <c r="B1490" s="48"/>
      <c r="C1490" s="48"/>
      <c r="D1490" s="24"/>
      <c r="E1490" s="10"/>
      <c r="F1490" s="10"/>
      <c r="G1490" s="10"/>
      <c r="H1490" s="10"/>
      <c r="I1490" s="10"/>
      <c r="J1490" s="10"/>
      <c r="K1490" s="10"/>
      <c r="L1490" s="10"/>
    </row>
    <row r="1491" spans="1:12" s="7" customFormat="1" ht="15.75" x14ac:dyDescent="0.25">
      <c r="A1491" s="11"/>
      <c r="B1491" s="48"/>
      <c r="C1491" s="48"/>
      <c r="D1491" s="24"/>
      <c r="E1491" s="10"/>
      <c r="F1491" s="10"/>
      <c r="G1491" s="10"/>
      <c r="H1491" s="10"/>
      <c r="I1491" s="10"/>
      <c r="J1491" s="10"/>
      <c r="K1491" s="10"/>
      <c r="L1491" s="10"/>
    </row>
    <row r="1492" spans="1:12" s="7" customFormat="1" ht="15.75" x14ac:dyDescent="0.25">
      <c r="A1492" s="11"/>
      <c r="B1492" s="48"/>
      <c r="C1492" s="48"/>
      <c r="D1492" s="24"/>
      <c r="E1492" s="10"/>
      <c r="F1492" s="10"/>
      <c r="G1492" s="10"/>
      <c r="H1492" s="10"/>
      <c r="I1492" s="10"/>
      <c r="J1492" s="10"/>
      <c r="K1492" s="10"/>
      <c r="L1492" s="10"/>
    </row>
    <row r="1493" spans="1:12" s="7" customFormat="1" ht="15.75" x14ac:dyDescent="0.25">
      <c r="A1493" s="11"/>
      <c r="B1493" s="48"/>
      <c r="C1493" s="48"/>
      <c r="D1493" s="24"/>
      <c r="E1493" s="10"/>
      <c r="F1493" s="10"/>
      <c r="G1493" s="10"/>
      <c r="H1493" s="10"/>
      <c r="I1493" s="10"/>
      <c r="J1493" s="10"/>
      <c r="K1493" s="10"/>
      <c r="L1493" s="10"/>
    </row>
    <row r="1494" spans="1:12" s="7" customFormat="1" ht="15.75" x14ac:dyDescent="0.25">
      <c r="A1494" s="11"/>
      <c r="B1494" s="48"/>
      <c r="C1494" s="48"/>
      <c r="D1494" s="24"/>
      <c r="E1494" s="10"/>
      <c r="F1494" s="10"/>
      <c r="G1494" s="10"/>
      <c r="H1494" s="10"/>
      <c r="I1494" s="10"/>
      <c r="J1494" s="10"/>
      <c r="K1494" s="10"/>
      <c r="L1494" s="10"/>
    </row>
    <row r="1495" spans="1:12" s="7" customFormat="1" ht="15.75" x14ac:dyDescent="0.25">
      <c r="A1495" s="11"/>
      <c r="B1495" s="48"/>
      <c r="C1495" s="48"/>
      <c r="D1495" s="24"/>
      <c r="E1495" s="10"/>
      <c r="F1495" s="10"/>
      <c r="G1495" s="10"/>
      <c r="H1495" s="10"/>
      <c r="I1495" s="10"/>
      <c r="J1495" s="10"/>
      <c r="K1495" s="10"/>
      <c r="L1495" s="10"/>
    </row>
    <row r="1496" spans="1:12" s="7" customFormat="1" ht="15.75" x14ac:dyDescent="0.25">
      <c r="A1496" s="11"/>
      <c r="B1496" s="48"/>
      <c r="C1496" s="48"/>
      <c r="D1496" s="24"/>
      <c r="E1496" s="10"/>
      <c r="F1496" s="10"/>
      <c r="G1496" s="10"/>
      <c r="H1496" s="10"/>
      <c r="I1496" s="10"/>
      <c r="J1496" s="10"/>
      <c r="K1496" s="10"/>
      <c r="L1496" s="10"/>
    </row>
    <row r="1497" spans="1:12" s="7" customFormat="1" ht="15.75" x14ac:dyDescent="0.25">
      <c r="A1497" s="11"/>
      <c r="B1497" s="48"/>
      <c r="C1497" s="48"/>
      <c r="D1497" s="24"/>
      <c r="E1497" s="10"/>
      <c r="F1497" s="10"/>
      <c r="G1497" s="10"/>
      <c r="H1497" s="10"/>
      <c r="I1497" s="10"/>
      <c r="J1497" s="10"/>
      <c r="K1497" s="10"/>
      <c r="L1497" s="10"/>
    </row>
    <row r="1498" spans="1:12" s="7" customFormat="1" ht="15.75" x14ac:dyDescent="0.25">
      <c r="A1498" s="11"/>
      <c r="B1498" s="48"/>
      <c r="C1498" s="48"/>
      <c r="D1498" s="24"/>
      <c r="E1498" s="10"/>
      <c r="F1498" s="10"/>
      <c r="G1498" s="10"/>
      <c r="H1498" s="10"/>
      <c r="I1498" s="10"/>
      <c r="J1498" s="10"/>
      <c r="K1498" s="10"/>
      <c r="L1498" s="10"/>
    </row>
    <row r="1499" spans="1:12" s="7" customFormat="1" ht="15.75" x14ac:dyDescent="0.25">
      <c r="A1499" s="11"/>
      <c r="B1499" s="48"/>
      <c r="C1499" s="48"/>
      <c r="D1499" s="24"/>
      <c r="E1499" s="10"/>
      <c r="F1499" s="10"/>
      <c r="G1499" s="10"/>
      <c r="H1499" s="10"/>
      <c r="I1499" s="10"/>
      <c r="J1499" s="10"/>
      <c r="K1499" s="10"/>
      <c r="L1499" s="10"/>
    </row>
    <row r="1500" spans="1:12" s="7" customFormat="1" ht="15.75" x14ac:dyDescent="0.25">
      <c r="A1500" s="11"/>
      <c r="B1500" s="48"/>
      <c r="C1500" s="48"/>
      <c r="D1500" s="24"/>
      <c r="E1500" s="10"/>
      <c r="F1500" s="10"/>
      <c r="G1500" s="10"/>
      <c r="H1500" s="10"/>
      <c r="I1500" s="10"/>
      <c r="J1500" s="10"/>
      <c r="K1500" s="10"/>
      <c r="L1500" s="10"/>
    </row>
    <row r="1501" spans="1:12" s="7" customFormat="1" ht="15.75" x14ac:dyDescent="0.25">
      <c r="A1501" s="11"/>
      <c r="B1501" s="48"/>
      <c r="C1501" s="48"/>
      <c r="D1501" s="24"/>
      <c r="E1501" s="10"/>
      <c r="F1501" s="10"/>
      <c r="G1501" s="10"/>
      <c r="H1501" s="10"/>
      <c r="I1501" s="10"/>
      <c r="J1501" s="10"/>
      <c r="K1501" s="10"/>
      <c r="L1501" s="10"/>
    </row>
    <row r="1502" spans="1:12" s="7" customFormat="1" ht="15.75" x14ac:dyDescent="0.25">
      <c r="A1502" s="11"/>
      <c r="B1502" s="48"/>
      <c r="C1502" s="48"/>
      <c r="D1502" s="24"/>
      <c r="E1502" s="10"/>
      <c r="F1502" s="10"/>
      <c r="G1502" s="10"/>
      <c r="H1502" s="10"/>
      <c r="I1502" s="10"/>
      <c r="J1502" s="10"/>
      <c r="K1502" s="10"/>
      <c r="L1502" s="10"/>
    </row>
    <row r="1503" spans="1:12" s="7" customFormat="1" ht="15.75" x14ac:dyDescent="0.25">
      <c r="A1503" s="11"/>
      <c r="B1503" s="48"/>
      <c r="C1503" s="48"/>
      <c r="D1503" s="24"/>
      <c r="E1503" s="10"/>
      <c r="F1503" s="10"/>
      <c r="G1503" s="10"/>
      <c r="H1503" s="10"/>
      <c r="I1503" s="10"/>
      <c r="J1503" s="10"/>
      <c r="K1503" s="10"/>
      <c r="L1503" s="10"/>
    </row>
    <row r="1504" spans="1:12" s="7" customFormat="1" ht="15.75" x14ac:dyDescent="0.25">
      <c r="A1504" s="11"/>
      <c r="B1504" s="48"/>
      <c r="C1504" s="48"/>
      <c r="D1504" s="24"/>
      <c r="E1504" s="10"/>
      <c r="F1504" s="10"/>
      <c r="G1504" s="10"/>
      <c r="H1504" s="10"/>
      <c r="I1504" s="10"/>
      <c r="J1504" s="10"/>
      <c r="K1504" s="10"/>
      <c r="L1504" s="10"/>
    </row>
    <row r="1505" spans="1:12" s="7" customFormat="1" ht="15.75" x14ac:dyDescent="0.25">
      <c r="A1505" s="11"/>
      <c r="B1505" s="48"/>
      <c r="C1505" s="48"/>
      <c r="D1505" s="24"/>
      <c r="E1505" s="10"/>
      <c r="F1505" s="10"/>
      <c r="G1505" s="10"/>
      <c r="H1505" s="10"/>
      <c r="I1505" s="10"/>
      <c r="J1505" s="10"/>
      <c r="K1505" s="10"/>
      <c r="L1505" s="10"/>
    </row>
    <row r="1506" spans="1:12" s="7" customFormat="1" ht="15.75" x14ac:dyDescent="0.25">
      <c r="A1506" s="11"/>
      <c r="B1506" s="48"/>
      <c r="C1506" s="48"/>
      <c r="D1506" s="24"/>
      <c r="E1506" s="10"/>
      <c r="F1506" s="10"/>
      <c r="G1506" s="10"/>
      <c r="H1506" s="10"/>
      <c r="I1506" s="10"/>
      <c r="J1506" s="10"/>
      <c r="K1506" s="10"/>
      <c r="L1506" s="10"/>
    </row>
    <row r="1507" spans="1:12" s="7" customFormat="1" ht="15.75" x14ac:dyDescent="0.25">
      <c r="A1507" s="11"/>
      <c r="B1507" s="48"/>
      <c r="C1507" s="48"/>
      <c r="D1507" s="24"/>
      <c r="E1507" s="10"/>
      <c r="F1507" s="10"/>
      <c r="G1507" s="10"/>
      <c r="H1507" s="10"/>
      <c r="I1507" s="10"/>
      <c r="J1507" s="10"/>
      <c r="K1507" s="10"/>
      <c r="L1507" s="10"/>
    </row>
    <row r="1508" spans="1:12" s="7" customFormat="1" ht="15.75" x14ac:dyDescent="0.25">
      <c r="A1508" s="11"/>
      <c r="B1508" s="48"/>
      <c r="C1508" s="48"/>
      <c r="D1508" s="24"/>
      <c r="E1508" s="10"/>
      <c r="F1508" s="10"/>
      <c r="G1508" s="10"/>
      <c r="H1508" s="10"/>
      <c r="I1508" s="10"/>
      <c r="J1508" s="10"/>
      <c r="K1508" s="10"/>
      <c r="L1508" s="10"/>
    </row>
    <row r="1509" spans="1:12" s="7" customFormat="1" ht="15.75" x14ac:dyDescent="0.25">
      <c r="A1509" s="11"/>
      <c r="B1509" s="48"/>
      <c r="C1509" s="48"/>
      <c r="D1509" s="24"/>
      <c r="E1509" s="10"/>
      <c r="F1509" s="10"/>
      <c r="G1509" s="10"/>
      <c r="H1509" s="10"/>
      <c r="I1509" s="10"/>
      <c r="J1509" s="10"/>
      <c r="K1509" s="10"/>
      <c r="L1509" s="10"/>
    </row>
    <row r="1510" spans="1:12" s="7" customFormat="1" ht="15.75" x14ac:dyDescent="0.25">
      <c r="A1510" s="11"/>
      <c r="B1510" s="48"/>
      <c r="C1510" s="48"/>
      <c r="D1510" s="24"/>
      <c r="E1510" s="10"/>
      <c r="F1510" s="10"/>
      <c r="G1510" s="10"/>
      <c r="H1510" s="10"/>
      <c r="I1510" s="10"/>
      <c r="J1510" s="10"/>
      <c r="K1510" s="10"/>
      <c r="L1510" s="10"/>
    </row>
    <row r="1511" spans="1:12" s="7" customFormat="1" ht="15.75" x14ac:dyDescent="0.25">
      <c r="A1511" s="11"/>
      <c r="B1511" s="48"/>
      <c r="C1511" s="48"/>
      <c r="D1511" s="24"/>
      <c r="E1511" s="10"/>
      <c r="F1511" s="10"/>
      <c r="G1511" s="10"/>
      <c r="H1511" s="10"/>
      <c r="I1511" s="10"/>
      <c r="J1511" s="10"/>
      <c r="K1511" s="10"/>
      <c r="L1511" s="10"/>
    </row>
    <row r="1512" spans="1:12" s="7" customFormat="1" ht="15.75" x14ac:dyDescent="0.25">
      <c r="A1512" s="11"/>
      <c r="B1512" s="48"/>
      <c r="C1512" s="48"/>
      <c r="D1512" s="24"/>
      <c r="E1512" s="10"/>
      <c r="F1512" s="10"/>
      <c r="G1512" s="10"/>
      <c r="H1512" s="10"/>
      <c r="I1512" s="10"/>
      <c r="J1512" s="10"/>
      <c r="K1512" s="10"/>
      <c r="L1512" s="10"/>
    </row>
    <row r="1513" spans="1:12" s="7" customFormat="1" ht="15.75" x14ac:dyDescent="0.25">
      <c r="A1513" s="11"/>
      <c r="B1513" s="48"/>
      <c r="C1513" s="48"/>
      <c r="D1513" s="24"/>
      <c r="E1513" s="10"/>
      <c r="F1513" s="10"/>
      <c r="G1513" s="10"/>
      <c r="H1513" s="10"/>
      <c r="I1513" s="10"/>
      <c r="J1513" s="10"/>
      <c r="K1513" s="10"/>
      <c r="L1513" s="10"/>
    </row>
    <row r="1514" spans="1:12" s="7" customFormat="1" ht="15.75" x14ac:dyDescent="0.25">
      <c r="A1514" s="11"/>
      <c r="B1514" s="48"/>
      <c r="C1514" s="48"/>
      <c r="D1514" s="24"/>
      <c r="E1514" s="10"/>
      <c r="F1514" s="10"/>
      <c r="G1514" s="10"/>
      <c r="H1514" s="10"/>
      <c r="I1514" s="10"/>
      <c r="J1514" s="10"/>
      <c r="K1514" s="10"/>
      <c r="L1514" s="10"/>
    </row>
    <row r="1515" spans="1:12" s="7" customFormat="1" ht="15.75" x14ac:dyDescent="0.25">
      <c r="A1515" s="11"/>
      <c r="B1515" s="48"/>
      <c r="C1515" s="48"/>
      <c r="D1515" s="24"/>
      <c r="E1515" s="10"/>
      <c r="F1515" s="10"/>
      <c r="G1515" s="10"/>
      <c r="H1515" s="10"/>
      <c r="I1515" s="10"/>
      <c r="J1515" s="10"/>
      <c r="K1515" s="10"/>
      <c r="L1515" s="10"/>
    </row>
    <row r="1516" spans="1:12" s="7" customFormat="1" ht="15.75" x14ac:dyDescent="0.25">
      <c r="A1516" s="11"/>
      <c r="B1516" s="48"/>
      <c r="C1516" s="48"/>
      <c r="D1516" s="24"/>
      <c r="E1516" s="10"/>
      <c r="F1516" s="10"/>
      <c r="G1516" s="10"/>
      <c r="H1516" s="10"/>
      <c r="I1516" s="10"/>
      <c r="J1516" s="10"/>
      <c r="K1516" s="10"/>
      <c r="L1516" s="10"/>
    </row>
    <row r="1517" spans="1:12" s="7" customFormat="1" ht="15.75" x14ac:dyDescent="0.25">
      <c r="A1517" s="11"/>
      <c r="B1517" s="48"/>
      <c r="C1517" s="48"/>
      <c r="D1517" s="24"/>
      <c r="E1517" s="10"/>
      <c r="F1517" s="10"/>
      <c r="G1517" s="10"/>
      <c r="H1517" s="10"/>
      <c r="I1517" s="10"/>
      <c r="J1517" s="10"/>
      <c r="K1517" s="10"/>
      <c r="L1517" s="10"/>
    </row>
    <row r="1518" spans="1:12" s="7" customFormat="1" ht="15.75" x14ac:dyDescent="0.25">
      <c r="A1518" s="11"/>
      <c r="B1518" s="48"/>
      <c r="C1518" s="48"/>
      <c r="D1518" s="24"/>
      <c r="E1518" s="10"/>
      <c r="F1518" s="10"/>
      <c r="G1518" s="10"/>
      <c r="H1518" s="10"/>
      <c r="I1518" s="10"/>
      <c r="J1518" s="10"/>
      <c r="K1518" s="10"/>
      <c r="L1518" s="10"/>
    </row>
    <row r="1519" spans="1:12" s="7" customFormat="1" ht="15.75" x14ac:dyDescent="0.25">
      <c r="A1519" s="11"/>
      <c r="B1519" s="48"/>
      <c r="C1519" s="48"/>
      <c r="D1519" s="24"/>
      <c r="E1519" s="10"/>
      <c r="F1519" s="10"/>
      <c r="G1519" s="10"/>
      <c r="H1519" s="10"/>
      <c r="I1519" s="10"/>
      <c r="J1519" s="10"/>
      <c r="K1519" s="10"/>
      <c r="L1519" s="10"/>
    </row>
    <row r="1520" spans="1:12" s="7" customFormat="1" ht="15.75" x14ac:dyDescent="0.25">
      <c r="A1520" s="11"/>
      <c r="B1520" s="48"/>
      <c r="C1520" s="48"/>
      <c r="D1520" s="24"/>
      <c r="E1520" s="10"/>
      <c r="F1520" s="10"/>
      <c r="G1520" s="10"/>
      <c r="H1520" s="10"/>
      <c r="I1520" s="10"/>
      <c r="J1520" s="10"/>
      <c r="K1520" s="10"/>
      <c r="L1520" s="10"/>
    </row>
    <row r="1521" spans="1:12" s="7" customFormat="1" ht="15.75" x14ac:dyDescent="0.25">
      <c r="A1521" s="11"/>
      <c r="B1521" s="48"/>
      <c r="C1521" s="48"/>
      <c r="D1521" s="24"/>
      <c r="E1521" s="10"/>
      <c r="F1521" s="10"/>
      <c r="G1521" s="10"/>
      <c r="H1521" s="10"/>
      <c r="I1521" s="10"/>
      <c r="J1521" s="10"/>
      <c r="K1521" s="10"/>
      <c r="L1521" s="10"/>
    </row>
    <row r="1522" spans="1:12" s="7" customFormat="1" ht="15.75" x14ac:dyDescent="0.25">
      <c r="A1522" s="11"/>
      <c r="B1522" s="48"/>
      <c r="C1522" s="48"/>
      <c r="D1522" s="24"/>
      <c r="E1522" s="10"/>
      <c r="F1522" s="10"/>
      <c r="G1522" s="10"/>
      <c r="H1522" s="10"/>
      <c r="I1522" s="10"/>
      <c r="J1522" s="10"/>
      <c r="K1522" s="10"/>
      <c r="L1522" s="10"/>
    </row>
    <row r="1523" spans="1:12" s="7" customFormat="1" ht="15.75" x14ac:dyDescent="0.25">
      <c r="A1523" s="11"/>
      <c r="B1523" s="48"/>
      <c r="C1523" s="48"/>
      <c r="D1523" s="24"/>
      <c r="E1523" s="10"/>
      <c r="F1523" s="10"/>
      <c r="G1523" s="10"/>
      <c r="H1523" s="10"/>
      <c r="I1523" s="10"/>
      <c r="J1523" s="10"/>
      <c r="K1523" s="10"/>
      <c r="L1523" s="10"/>
    </row>
    <row r="1524" spans="1:12" s="7" customFormat="1" ht="15.75" x14ac:dyDescent="0.25">
      <c r="A1524" s="11"/>
      <c r="B1524" s="48"/>
      <c r="C1524" s="48"/>
      <c r="D1524" s="24"/>
      <c r="E1524" s="10"/>
      <c r="F1524" s="10"/>
      <c r="G1524" s="10"/>
      <c r="H1524" s="10"/>
      <c r="I1524" s="10"/>
      <c r="J1524" s="10"/>
      <c r="K1524" s="10"/>
      <c r="L1524" s="10"/>
    </row>
    <row r="1525" spans="1:12" s="7" customFormat="1" ht="15.75" x14ac:dyDescent="0.25">
      <c r="A1525" s="11"/>
      <c r="B1525" s="48"/>
      <c r="C1525" s="48"/>
      <c r="D1525" s="24"/>
      <c r="E1525" s="10"/>
      <c r="F1525" s="10"/>
      <c r="G1525" s="10"/>
      <c r="H1525" s="10"/>
      <c r="I1525" s="10"/>
      <c r="J1525" s="10"/>
      <c r="K1525" s="10"/>
      <c r="L1525" s="10"/>
    </row>
    <row r="1526" spans="1:12" s="7" customFormat="1" ht="15.75" x14ac:dyDescent="0.25">
      <c r="A1526" s="11"/>
      <c r="B1526" s="48"/>
      <c r="C1526" s="48"/>
      <c r="D1526" s="24"/>
      <c r="E1526" s="10"/>
      <c r="F1526" s="10"/>
      <c r="G1526" s="10"/>
      <c r="H1526" s="10"/>
      <c r="I1526" s="10"/>
      <c r="J1526" s="10"/>
      <c r="K1526" s="10"/>
      <c r="L1526" s="10"/>
    </row>
    <row r="1527" spans="1:12" s="7" customFormat="1" ht="15.75" x14ac:dyDescent="0.25">
      <c r="A1527" s="11"/>
      <c r="B1527" s="48"/>
      <c r="C1527" s="48"/>
      <c r="D1527" s="24"/>
      <c r="E1527" s="10"/>
      <c r="F1527" s="10"/>
      <c r="G1527" s="10"/>
      <c r="H1527" s="10"/>
      <c r="I1527" s="10"/>
      <c r="J1527" s="10"/>
      <c r="K1527" s="10"/>
      <c r="L1527" s="10"/>
    </row>
    <row r="1528" spans="1:12" s="7" customFormat="1" ht="15.75" x14ac:dyDescent="0.25">
      <c r="A1528" s="11"/>
      <c r="B1528" s="48"/>
      <c r="C1528" s="48"/>
      <c r="D1528" s="24"/>
      <c r="E1528" s="10"/>
      <c r="F1528" s="10"/>
      <c r="G1528" s="10"/>
      <c r="H1528" s="10"/>
      <c r="I1528" s="10"/>
      <c r="J1528" s="10"/>
      <c r="K1528" s="10"/>
      <c r="L1528" s="10"/>
    </row>
    <row r="1529" spans="1:12" s="7" customFormat="1" ht="15.75" x14ac:dyDescent="0.25">
      <c r="A1529" s="11"/>
      <c r="B1529" s="48"/>
      <c r="C1529" s="48"/>
      <c r="D1529" s="24"/>
      <c r="E1529" s="10"/>
      <c r="F1529" s="10"/>
      <c r="G1529" s="10"/>
      <c r="H1529" s="10"/>
      <c r="I1529" s="10"/>
      <c r="J1529" s="10"/>
      <c r="K1529" s="10"/>
      <c r="L1529" s="10"/>
    </row>
    <row r="1530" spans="1:12" s="7" customFormat="1" ht="15.75" x14ac:dyDescent="0.25">
      <c r="A1530" s="11"/>
      <c r="B1530" s="48"/>
      <c r="C1530" s="48"/>
      <c r="D1530" s="24"/>
      <c r="E1530" s="10"/>
      <c r="F1530" s="10"/>
      <c r="G1530" s="10"/>
      <c r="H1530" s="10"/>
      <c r="I1530" s="10"/>
      <c r="J1530" s="10"/>
      <c r="K1530" s="10"/>
      <c r="L1530" s="10"/>
    </row>
    <row r="1531" spans="1:12" s="7" customFormat="1" ht="15.75" x14ac:dyDescent="0.25">
      <c r="A1531" s="11"/>
      <c r="B1531" s="48"/>
      <c r="C1531" s="48"/>
      <c r="D1531" s="24"/>
      <c r="E1531" s="10"/>
      <c r="F1531" s="10"/>
      <c r="G1531" s="10"/>
      <c r="H1531" s="10"/>
      <c r="I1531" s="10"/>
      <c r="J1531" s="10"/>
      <c r="K1531" s="10"/>
      <c r="L1531" s="10"/>
    </row>
    <row r="1532" spans="1:12" s="7" customFormat="1" ht="15.75" x14ac:dyDescent="0.25">
      <c r="A1532" s="11"/>
      <c r="B1532" s="48"/>
      <c r="C1532" s="48"/>
      <c r="D1532" s="24"/>
      <c r="E1532" s="10"/>
      <c r="F1532" s="10"/>
      <c r="G1532" s="10"/>
      <c r="H1532" s="10"/>
      <c r="I1532" s="10"/>
      <c r="J1532" s="10"/>
      <c r="K1532" s="10"/>
      <c r="L1532" s="10"/>
    </row>
    <row r="1533" spans="1:12" s="7" customFormat="1" ht="15.75" x14ac:dyDescent="0.25">
      <c r="A1533" s="11"/>
      <c r="B1533" s="48"/>
      <c r="C1533" s="48"/>
      <c r="D1533" s="24"/>
      <c r="E1533" s="10"/>
      <c r="F1533" s="10"/>
      <c r="G1533" s="10"/>
      <c r="H1533" s="10"/>
      <c r="I1533" s="10"/>
      <c r="J1533" s="10"/>
      <c r="K1533" s="10"/>
      <c r="L1533" s="10"/>
    </row>
    <row r="1534" spans="1:12" s="7" customFormat="1" ht="15.75" x14ac:dyDescent="0.25">
      <c r="A1534" s="11"/>
      <c r="B1534" s="48"/>
      <c r="C1534" s="48"/>
      <c r="D1534" s="24"/>
      <c r="E1534" s="10"/>
      <c r="F1534" s="10"/>
      <c r="G1534" s="10"/>
      <c r="H1534" s="10"/>
      <c r="I1534" s="10"/>
      <c r="J1534" s="10"/>
      <c r="K1534" s="10"/>
      <c r="L1534" s="10"/>
    </row>
    <row r="1535" spans="1:12" s="7" customFormat="1" ht="15.75" x14ac:dyDescent="0.25">
      <c r="A1535" s="11"/>
      <c r="B1535" s="48"/>
      <c r="C1535" s="48"/>
      <c r="D1535" s="24"/>
      <c r="E1535" s="10"/>
      <c r="F1535" s="10"/>
      <c r="G1535" s="10"/>
      <c r="H1535" s="10"/>
      <c r="I1535" s="10"/>
      <c r="J1535" s="10"/>
      <c r="K1535" s="10"/>
      <c r="L1535" s="10"/>
    </row>
    <row r="1536" spans="1:12" s="7" customFormat="1" ht="15.75" x14ac:dyDescent="0.25">
      <c r="A1536" s="11"/>
      <c r="B1536" s="48"/>
      <c r="C1536" s="48"/>
      <c r="D1536" s="24"/>
      <c r="E1536" s="10"/>
      <c r="F1536" s="10"/>
      <c r="G1536" s="10"/>
      <c r="H1536" s="10"/>
      <c r="I1536" s="10"/>
      <c r="J1536" s="10"/>
      <c r="K1536" s="10"/>
      <c r="L1536" s="10"/>
    </row>
    <row r="1537" spans="1:12" s="7" customFormat="1" ht="15.75" x14ac:dyDescent="0.25">
      <c r="A1537" s="11"/>
      <c r="B1537" s="48"/>
      <c r="C1537" s="48"/>
      <c r="D1537" s="24"/>
      <c r="E1537" s="10"/>
      <c r="F1537" s="10"/>
      <c r="G1537" s="10"/>
      <c r="H1537" s="10"/>
      <c r="I1537" s="10"/>
      <c r="J1537" s="10"/>
      <c r="K1537" s="10"/>
      <c r="L1537" s="10"/>
    </row>
    <row r="1538" spans="1:12" s="7" customFormat="1" ht="15.75" x14ac:dyDescent="0.25">
      <c r="A1538" s="11"/>
      <c r="B1538" s="48"/>
      <c r="C1538" s="48"/>
      <c r="D1538" s="24"/>
      <c r="E1538" s="10"/>
      <c r="F1538" s="10"/>
      <c r="G1538" s="10"/>
      <c r="H1538" s="10"/>
      <c r="I1538" s="10"/>
      <c r="J1538" s="10"/>
      <c r="K1538" s="10"/>
      <c r="L1538" s="10"/>
    </row>
    <row r="1539" spans="1:12" s="7" customFormat="1" ht="15.75" x14ac:dyDescent="0.25">
      <c r="A1539" s="11"/>
      <c r="B1539" s="48"/>
      <c r="C1539" s="48"/>
      <c r="D1539" s="24"/>
      <c r="E1539" s="10"/>
      <c r="F1539" s="10"/>
      <c r="G1539" s="10"/>
      <c r="H1539" s="10"/>
      <c r="I1539" s="10"/>
      <c r="J1539" s="10"/>
      <c r="K1539" s="10"/>
      <c r="L1539" s="10"/>
    </row>
    <row r="1540" spans="1:12" s="7" customFormat="1" ht="15.75" x14ac:dyDescent="0.25">
      <c r="A1540" s="11"/>
      <c r="B1540" s="48"/>
      <c r="C1540" s="48"/>
      <c r="D1540" s="24"/>
      <c r="E1540" s="10"/>
      <c r="F1540" s="10"/>
      <c r="G1540" s="10"/>
      <c r="H1540" s="10"/>
      <c r="I1540" s="10"/>
      <c r="J1540" s="10"/>
      <c r="K1540" s="10"/>
      <c r="L1540" s="10"/>
    </row>
    <row r="1541" spans="1:12" s="7" customFormat="1" ht="15.75" x14ac:dyDescent="0.25">
      <c r="A1541" s="11"/>
      <c r="B1541" s="48"/>
      <c r="C1541" s="48"/>
      <c r="D1541" s="24"/>
      <c r="E1541" s="10"/>
      <c r="F1541" s="10"/>
      <c r="G1541" s="10"/>
      <c r="H1541" s="10"/>
      <c r="I1541" s="10"/>
      <c r="J1541" s="10"/>
      <c r="K1541" s="10"/>
      <c r="L1541" s="10"/>
    </row>
    <row r="1542" spans="1:12" s="7" customFormat="1" ht="15.75" x14ac:dyDescent="0.25">
      <c r="A1542" s="11"/>
      <c r="B1542" s="48"/>
      <c r="C1542" s="48"/>
      <c r="D1542" s="24"/>
      <c r="E1542" s="10"/>
      <c r="F1542" s="10"/>
      <c r="G1542" s="10"/>
      <c r="H1542" s="10"/>
      <c r="I1542" s="10"/>
      <c r="J1542" s="10"/>
      <c r="K1542" s="10"/>
      <c r="L1542" s="10"/>
    </row>
    <row r="1543" spans="1:12" s="7" customFormat="1" ht="15.75" x14ac:dyDescent="0.25">
      <c r="A1543" s="11"/>
      <c r="B1543" s="48"/>
      <c r="C1543" s="48"/>
      <c r="D1543" s="24"/>
      <c r="E1543" s="10"/>
      <c r="F1543" s="10"/>
      <c r="G1543" s="10"/>
      <c r="H1543" s="10"/>
      <c r="I1543" s="10"/>
      <c r="J1543" s="10"/>
      <c r="K1543" s="10"/>
      <c r="L1543" s="10"/>
    </row>
    <row r="1544" spans="1:12" s="7" customFormat="1" ht="15.75" x14ac:dyDescent="0.25">
      <c r="A1544" s="11"/>
      <c r="B1544" s="48"/>
      <c r="C1544" s="48"/>
      <c r="D1544" s="24"/>
      <c r="E1544" s="10"/>
      <c r="F1544" s="10"/>
      <c r="G1544" s="10"/>
      <c r="H1544" s="10"/>
      <c r="I1544" s="10"/>
      <c r="J1544" s="10"/>
      <c r="K1544" s="10"/>
      <c r="L1544" s="10"/>
    </row>
    <row r="1545" spans="1:12" s="7" customFormat="1" ht="15.75" x14ac:dyDescent="0.25">
      <c r="A1545" s="11"/>
      <c r="B1545" s="48"/>
      <c r="C1545" s="48"/>
      <c r="D1545" s="24"/>
      <c r="E1545" s="10"/>
      <c r="F1545" s="10"/>
      <c r="G1545" s="10"/>
      <c r="H1545" s="10"/>
      <c r="I1545" s="10"/>
      <c r="J1545" s="10"/>
      <c r="K1545" s="10"/>
      <c r="L1545" s="10"/>
    </row>
    <row r="1546" spans="1:12" s="7" customFormat="1" ht="15.75" x14ac:dyDescent="0.25">
      <c r="A1546" s="11"/>
      <c r="B1546" s="48"/>
      <c r="C1546" s="48"/>
      <c r="D1546" s="24"/>
      <c r="E1546" s="10"/>
      <c r="F1546" s="10"/>
      <c r="G1546" s="10"/>
      <c r="H1546" s="10"/>
      <c r="I1546" s="10"/>
      <c r="J1546" s="10"/>
      <c r="K1546" s="10"/>
      <c r="L1546" s="10"/>
    </row>
    <row r="1547" spans="1:12" s="7" customFormat="1" ht="15.75" x14ac:dyDescent="0.25">
      <c r="A1547" s="11"/>
      <c r="B1547" s="48"/>
      <c r="C1547" s="48"/>
      <c r="D1547" s="24"/>
      <c r="E1547" s="10"/>
      <c r="F1547" s="10"/>
      <c r="G1547" s="10"/>
      <c r="H1547" s="10"/>
      <c r="I1547" s="10"/>
      <c r="J1547" s="10"/>
      <c r="K1547" s="10"/>
      <c r="L1547" s="10"/>
    </row>
    <row r="1548" spans="1:12" s="7" customFormat="1" ht="15.75" x14ac:dyDescent="0.25">
      <c r="A1548" s="11"/>
      <c r="B1548" s="48"/>
      <c r="C1548" s="48"/>
      <c r="D1548" s="24"/>
      <c r="E1548" s="10"/>
      <c r="F1548" s="10"/>
      <c r="G1548" s="10"/>
      <c r="H1548" s="10"/>
      <c r="I1548" s="10"/>
      <c r="J1548" s="10"/>
      <c r="K1548" s="10"/>
      <c r="L1548" s="10"/>
    </row>
    <row r="1549" spans="1:12" s="7" customFormat="1" ht="15.75" x14ac:dyDescent="0.25">
      <c r="A1549" s="11"/>
      <c r="B1549" s="48"/>
      <c r="C1549" s="48"/>
      <c r="D1549" s="24"/>
      <c r="E1549" s="10"/>
      <c r="F1549" s="10"/>
      <c r="G1549" s="10"/>
      <c r="H1549" s="10"/>
      <c r="I1549" s="10"/>
      <c r="J1549" s="10"/>
      <c r="K1549" s="10"/>
      <c r="L1549" s="10"/>
    </row>
    <row r="1550" spans="1:12" s="7" customFormat="1" ht="15.75" x14ac:dyDescent="0.25">
      <c r="A1550" s="11"/>
      <c r="B1550" s="48"/>
      <c r="C1550" s="48"/>
      <c r="D1550" s="24"/>
      <c r="E1550" s="10"/>
      <c r="F1550" s="10"/>
      <c r="G1550" s="10"/>
      <c r="H1550" s="10"/>
      <c r="I1550" s="10"/>
      <c r="J1550" s="10"/>
      <c r="K1550" s="10"/>
      <c r="L1550" s="10"/>
    </row>
    <row r="1551" spans="1:12" s="7" customFormat="1" ht="15.75" x14ac:dyDescent="0.25">
      <c r="A1551" s="11"/>
      <c r="B1551" s="48"/>
      <c r="C1551" s="48"/>
      <c r="D1551" s="24"/>
      <c r="E1551" s="10"/>
      <c r="F1551" s="10"/>
      <c r="G1551" s="10"/>
      <c r="H1551" s="10"/>
      <c r="I1551" s="10"/>
      <c r="J1551" s="10"/>
      <c r="K1551" s="10"/>
      <c r="L1551" s="10"/>
    </row>
    <row r="1552" spans="1:12" s="7" customFormat="1" ht="15.75" x14ac:dyDescent="0.25">
      <c r="A1552" s="11"/>
      <c r="B1552" s="48"/>
      <c r="C1552" s="48"/>
      <c r="D1552" s="24"/>
      <c r="E1552" s="10"/>
      <c r="F1552" s="10"/>
      <c r="G1552" s="10"/>
      <c r="H1552" s="10"/>
      <c r="I1552" s="10"/>
      <c r="J1552" s="10"/>
      <c r="K1552" s="10"/>
      <c r="L1552" s="10"/>
    </row>
    <row r="1553" spans="1:12" s="7" customFormat="1" ht="15.75" x14ac:dyDescent="0.25">
      <c r="A1553" s="11"/>
      <c r="B1553" s="48"/>
      <c r="C1553" s="48"/>
      <c r="D1553" s="24"/>
      <c r="E1553" s="10"/>
      <c r="F1553" s="10"/>
      <c r="G1553" s="10"/>
      <c r="H1553" s="10"/>
      <c r="I1553" s="10"/>
      <c r="J1553" s="10"/>
      <c r="K1553" s="10"/>
      <c r="L1553" s="10"/>
    </row>
    <row r="1554" spans="1:12" s="7" customFormat="1" ht="15.75" x14ac:dyDescent="0.25">
      <c r="A1554" s="11"/>
      <c r="B1554" s="48"/>
      <c r="C1554" s="48"/>
      <c r="D1554" s="24"/>
      <c r="E1554" s="10"/>
      <c r="F1554" s="10"/>
      <c r="G1554" s="10"/>
      <c r="H1554" s="10"/>
      <c r="I1554" s="10"/>
      <c r="J1554" s="10"/>
      <c r="K1554" s="10"/>
      <c r="L1554" s="10"/>
    </row>
    <row r="1555" spans="1:12" s="7" customFormat="1" ht="15.75" x14ac:dyDescent="0.25">
      <c r="A1555" s="11"/>
      <c r="B1555" s="48"/>
      <c r="C1555" s="48"/>
      <c r="D1555" s="24"/>
      <c r="E1555" s="10"/>
      <c r="F1555" s="10"/>
      <c r="G1555" s="10"/>
      <c r="H1555" s="10"/>
      <c r="I1555" s="10"/>
      <c r="J1555" s="10"/>
      <c r="K1555" s="10"/>
      <c r="L1555" s="10"/>
    </row>
    <row r="1556" spans="1:12" s="7" customFormat="1" ht="15.75" x14ac:dyDescent="0.25">
      <c r="A1556" s="11"/>
      <c r="B1556" s="48"/>
      <c r="C1556" s="48"/>
      <c r="D1556" s="24"/>
      <c r="E1556" s="10"/>
      <c r="F1556" s="10"/>
      <c r="G1556" s="10"/>
      <c r="H1556" s="10"/>
      <c r="I1556" s="10"/>
      <c r="J1556" s="10"/>
      <c r="K1556" s="10"/>
      <c r="L1556" s="10"/>
    </row>
    <row r="1557" spans="1:12" s="7" customFormat="1" ht="15.75" x14ac:dyDescent="0.25">
      <c r="A1557" s="11"/>
      <c r="B1557" s="48"/>
      <c r="C1557" s="48"/>
      <c r="D1557" s="24"/>
      <c r="E1557" s="10"/>
      <c r="F1557" s="10"/>
      <c r="G1557" s="10"/>
      <c r="H1557" s="10"/>
      <c r="I1557" s="10"/>
      <c r="J1557" s="10"/>
      <c r="K1557" s="10"/>
      <c r="L1557" s="10"/>
    </row>
    <row r="1558" spans="1:12" s="7" customFormat="1" ht="15.75" x14ac:dyDescent="0.25">
      <c r="A1558" s="11"/>
      <c r="B1558" s="48"/>
      <c r="C1558" s="48"/>
      <c r="D1558" s="24"/>
      <c r="E1558" s="10"/>
      <c r="F1558" s="10"/>
      <c r="G1558" s="10"/>
      <c r="H1558" s="10"/>
      <c r="I1558" s="10"/>
      <c r="J1558" s="10"/>
      <c r="K1558" s="10"/>
      <c r="L1558" s="10"/>
    </row>
    <row r="1559" spans="1:12" s="7" customFormat="1" ht="15.75" x14ac:dyDescent="0.25">
      <c r="A1559" s="11"/>
      <c r="B1559" s="48"/>
      <c r="C1559" s="48"/>
      <c r="D1559" s="24"/>
      <c r="E1559" s="10"/>
      <c r="F1559" s="10"/>
      <c r="G1559" s="10"/>
      <c r="H1559" s="10"/>
      <c r="I1559" s="10"/>
      <c r="J1559" s="10"/>
      <c r="K1559" s="10"/>
      <c r="L1559" s="10"/>
    </row>
    <row r="1560" spans="1:12" s="7" customFormat="1" ht="15.75" x14ac:dyDescent="0.25">
      <c r="A1560" s="11"/>
      <c r="B1560" s="48"/>
      <c r="C1560" s="48"/>
      <c r="D1560" s="24"/>
      <c r="E1560" s="10"/>
      <c r="F1560" s="10"/>
      <c r="G1560" s="10"/>
      <c r="H1560" s="10"/>
      <c r="I1560" s="10"/>
      <c r="J1560" s="10"/>
      <c r="K1560" s="10"/>
      <c r="L1560" s="10"/>
    </row>
    <row r="1561" spans="1:12" s="7" customFormat="1" ht="15.75" x14ac:dyDescent="0.25">
      <c r="A1561" s="11"/>
      <c r="B1561" s="48"/>
      <c r="C1561" s="48"/>
      <c r="D1561" s="24"/>
      <c r="E1561" s="10"/>
      <c r="F1561" s="10"/>
      <c r="G1561" s="10"/>
      <c r="H1561" s="10"/>
      <c r="I1561" s="10"/>
      <c r="J1561" s="10"/>
      <c r="K1561" s="10"/>
      <c r="L1561" s="10"/>
    </row>
    <row r="1562" spans="1:12" s="7" customFormat="1" ht="15.75" x14ac:dyDescent="0.25">
      <c r="A1562" s="11"/>
      <c r="B1562" s="48"/>
      <c r="C1562" s="48"/>
      <c r="D1562" s="24"/>
      <c r="E1562" s="10"/>
      <c r="F1562" s="10"/>
      <c r="G1562" s="10"/>
      <c r="H1562" s="10"/>
      <c r="I1562" s="10"/>
      <c r="J1562" s="10"/>
      <c r="K1562" s="10"/>
      <c r="L1562" s="10"/>
    </row>
    <row r="1563" spans="1:12" s="7" customFormat="1" ht="15.75" x14ac:dyDescent="0.25">
      <c r="A1563" s="11"/>
      <c r="B1563" s="48"/>
      <c r="C1563" s="48"/>
      <c r="D1563" s="24"/>
      <c r="E1563" s="10"/>
      <c r="F1563" s="10"/>
      <c r="G1563" s="10"/>
      <c r="H1563" s="10"/>
      <c r="I1563" s="10"/>
      <c r="J1563" s="10"/>
      <c r="K1563" s="10"/>
      <c r="L1563" s="10"/>
    </row>
    <row r="1564" spans="1:12" s="7" customFormat="1" ht="15.75" x14ac:dyDescent="0.25">
      <c r="A1564" s="11"/>
      <c r="B1564" s="48"/>
      <c r="C1564" s="48"/>
      <c r="D1564" s="24"/>
      <c r="E1564" s="10"/>
      <c r="F1564" s="10"/>
      <c r="G1564" s="10"/>
      <c r="H1564" s="10"/>
      <c r="I1564" s="10"/>
      <c r="J1564" s="10"/>
      <c r="K1564" s="10"/>
      <c r="L1564" s="10"/>
    </row>
    <row r="1565" spans="1:12" s="7" customFormat="1" ht="15.75" x14ac:dyDescent="0.25">
      <c r="A1565" s="11"/>
      <c r="B1565" s="48"/>
      <c r="C1565" s="48"/>
      <c r="D1565" s="24"/>
      <c r="E1565" s="10"/>
      <c r="F1565" s="10"/>
      <c r="G1565" s="10"/>
      <c r="H1565" s="10"/>
      <c r="I1565" s="10"/>
      <c r="J1565" s="10"/>
      <c r="K1565" s="10"/>
      <c r="L1565" s="10"/>
    </row>
    <row r="1566" spans="1:12" s="7" customFormat="1" ht="15.75" x14ac:dyDescent="0.25">
      <c r="A1566" s="11"/>
      <c r="B1566" s="48"/>
      <c r="C1566" s="48"/>
      <c r="D1566" s="24"/>
      <c r="E1566" s="10"/>
      <c r="F1566" s="10"/>
      <c r="G1566" s="10"/>
      <c r="H1566" s="10"/>
      <c r="I1566" s="10"/>
      <c r="J1566" s="10"/>
      <c r="K1566" s="10"/>
      <c r="L1566" s="10"/>
    </row>
    <row r="1567" spans="1:12" s="7" customFormat="1" ht="15.75" x14ac:dyDescent="0.25">
      <c r="A1567" s="11"/>
      <c r="B1567" s="48"/>
      <c r="C1567" s="48"/>
      <c r="D1567" s="24"/>
      <c r="E1567" s="10"/>
      <c r="F1567" s="10"/>
      <c r="G1567" s="10"/>
      <c r="H1567" s="10"/>
      <c r="I1567" s="10"/>
      <c r="J1567" s="10"/>
      <c r="K1567" s="10"/>
      <c r="L1567" s="10"/>
    </row>
    <row r="1568" spans="1:12" s="7" customFormat="1" ht="15.75" x14ac:dyDescent="0.25">
      <c r="A1568" s="11"/>
      <c r="B1568" s="48"/>
      <c r="C1568" s="48"/>
      <c r="D1568" s="24"/>
      <c r="E1568" s="10"/>
      <c r="F1568" s="10"/>
      <c r="G1568" s="10"/>
      <c r="H1568" s="10"/>
      <c r="I1568" s="10"/>
      <c r="J1568" s="10"/>
      <c r="K1568" s="10"/>
      <c r="L1568" s="10"/>
    </row>
    <row r="1569" spans="1:12" s="7" customFormat="1" ht="15.75" x14ac:dyDescent="0.25">
      <c r="A1569" s="11"/>
      <c r="B1569" s="48"/>
      <c r="C1569" s="48"/>
      <c r="D1569" s="24"/>
      <c r="E1569" s="10"/>
      <c r="F1569" s="10"/>
      <c r="G1569" s="10"/>
      <c r="H1569" s="10"/>
      <c r="I1569" s="10"/>
      <c r="J1569" s="10"/>
      <c r="K1569" s="10"/>
      <c r="L1569" s="10"/>
    </row>
    <row r="1570" spans="1:12" s="7" customFormat="1" ht="15.75" x14ac:dyDescent="0.25">
      <c r="A1570" s="11"/>
      <c r="B1570" s="48"/>
      <c r="C1570" s="48"/>
      <c r="D1570" s="24"/>
      <c r="E1570" s="10"/>
      <c r="F1570" s="10"/>
      <c r="G1570" s="10"/>
      <c r="H1570" s="10"/>
      <c r="I1570" s="10"/>
      <c r="J1570" s="10"/>
      <c r="K1570" s="10"/>
      <c r="L1570" s="10"/>
    </row>
    <row r="1571" spans="1:12" s="7" customFormat="1" ht="15.75" x14ac:dyDescent="0.25">
      <c r="A1571" s="11"/>
      <c r="B1571" s="48"/>
      <c r="C1571" s="48"/>
      <c r="D1571" s="24"/>
      <c r="E1571" s="10"/>
      <c r="F1571" s="10"/>
      <c r="G1571" s="10"/>
      <c r="H1571" s="10"/>
      <c r="I1571" s="10"/>
      <c r="J1571" s="10"/>
      <c r="K1571" s="10"/>
      <c r="L1571" s="10"/>
    </row>
    <row r="1572" spans="1:12" s="7" customFormat="1" ht="15.75" x14ac:dyDescent="0.25">
      <c r="A1572" s="11"/>
      <c r="B1572" s="48"/>
      <c r="C1572" s="48"/>
      <c r="D1572" s="24"/>
      <c r="E1572" s="10"/>
      <c r="F1572" s="10"/>
      <c r="G1572" s="10"/>
      <c r="H1572" s="10"/>
      <c r="I1572" s="10"/>
      <c r="J1572" s="10"/>
      <c r="K1572" s="10"/>
      <c r="L1572" s="10"/>
    </row>
    <row r="1573" spans="1:12" s="7" customFormat="1" ht="15.75" x14ac:dyDescent="0.25">
      <c r="A1573" s="11"/>
      <c r="B1573" s="48"/>
      <c r="C1573" s="48"/>
      <c r="D1573" s="24"/>
      <c r="E1573" s="10"/>
      <c r="F1573" s="10"/>
      <c r="G1573" s="10"/>
      <c r="H1573" s="10"/>
      <c r="I1573" s="10"/>
      <c r="J1573" s="10"/>
      <c r="K1573" s="10"/>
      <c r="L1573" s="10"/>
    </row>
    <row r="1574" spans="1:12" s="7" customFormat="1" ht="15.75" x14ac:dyDescent="0.25">
      <c r="A1574" s="11"/>
      <c r="B1574" s="48"/>
      <c r="C1574" s="48"/>
      <c r="D1574" s="24"/>
      <c r="E1574" s="10"/>
      <c r="F1574" s="10"/>
      <c r="G1574" s="10"/>
      <c r="H1574" s="10"/>
      <c r="I1574" s="10"/>
      <c r="J1574" s="10"/>
      <c r="K1574" s="10"/>
      <c r="L1574" s="10"/>
    </row>
    <row r="1575" spans="1:12" s="7" customFormat="1" ht="15.75" x14ac:dyDescent="0.25">
      <c r="A1575" s="11"/>
      <c r="B1575" s="48"/>
      <c r="C1575" s="48"/>
      <c r="D1575" s="24"/>
      <c r="E1575" s="10"/>
      <c r="F1575" s="10"/>
      <c r="G1575" s="10"/>
      <c r="H1575" s="10"/>
      <c r="I1575" s="10"/>
      <c r="J1575" s="10"/>
      <c r="K1575" s="10"/>
      <c r="L1575" s="10"/>
    </row>
    <row r="1576" spans="1:12" s="7" customFormat="1" ht="15.75" x14ac:dyDescent="0.25">
      <c r="A1576" s="11"/>
      <c r="B1576" s="48"/>
      <c r="C1576" s="48"/>
      <c r="D1576" s="24"/>
      <c r="E1576" s="10"/>
      <c r="F1576" s="10"/>
      <c r="G1576" s="10"/>
      <c r="H1576" s="10"/>
      <c r="I1576" s="10"/>
      <c r="J1576" s="10"/>
      <c r="K1576" s="10"/>
      <c r="L1576" s="10"/>
    </row>
    <row r="1577" spans="1:12" s="7" customFormat="1" ht="15.75" x14ac:dyDescent="0.25">
      <c r="A1577" s="11"/>
      <c r="B1577" s="48"/>
      <c r="C1577" s="48"/>
      <c r="D1577" s="24"/>
      <c r="E1577" s="10"/>
      <c r="F1577" s="10"/>
      <c r="G1577" s="10"/>
      <c r="H1577" s="10"/>
      <c r="I1577" s="10"/>
      <c r="J1577" s="10"/>
      <c r="K1577" s="10"/>
      <c r="L1577" s="10"/>
    </row>
    <row r="1578" spans="1:12" s="7" customFormat="1" ht="15.75" x14ac:dyDescent="0.25">
      <c r="A1578" s="11"/>
      <c r="B1578" s="48"/>
      <c r="C1578" s="48"/>
      <c r="D1578" s="24"/>
      <c r="E1578" s="10"/>
      <c r="F1578" s="10"/>
      <c r="G1578" s="10"/>
      <c r="H1578" s="10"/>
      <c r="I1578" s="10"/>
      <c r="J1578" s="10"/>
      <c r="K1578" s="10"/>
      <c r="L1578" s="10"/>
    </row>
    <row r="1579" spans="1:12" s="7" customFormat="1" ht="15.75" x14ac:dyDescent="0.25">
      <c r="A1579" s="11"/>
      <c r="B1579" s="48"/>
      <c r="C1579" s="48"/>
      <c r="D1579" s="24"/>
      <c r="E1579" s="10"/>
      <c r="F1579" s="10"/>
      <c r="G1579" s="10"/>
      <c r="H1579" s="10"/>
      <c r="I1579" s="10"/>
      <c r="J1579" s="10"/>
      <c r="K1579" s="10"/>
      <c r="L1579" s="10"/>
    </row>
    <row r="1580" spans="1:12" s="7" customFormat="1" ht="15.75" x14ac:dyDescent="0.25">
      <c r="A1580" s="11"/>
      <c r="B1580" s="48"/>
      <c r="C1580" s="48"/>
      <c r="D1580" s="24"/>
      <c r="E1580" s="10"/>
      <c r="F1580" s="10"/>
      <c r="G1580" s="10"/>
      <c r="H1580" s="10"/>
      <c r="I1580" s="10"/>
      <c r="J1580" s="10"/>
      <c r="K1580" s="10"/>
      <c r="L1580" s="10"/>
    </row>
    <row r="1581" spans="1:12" s="7" customFormat="1" ht="15.75" x14ac:dyDescent="0.25">
      <c r="A1581" s="11"/>
      <c r="B1581" s="48"/>
      <c r="C1581" s="48"/>
      <c r="D1581" s="24"/>
      <c r="E1581" s="10"/>
      <c r="F1581" s="10"/>
      <c r="G1581" s="10"/>
      <c r="H1581" s="10"/>
      <c r="I1581" s="10"/>
      <c r="J1581" s="10"/>
      <c r="K1581" s="10"/>
      <c r="L1581" s="10"/>
    </row>
    <row r="1582" spans="1:12" s="7" customFormat="1" ht="15.75" x14ac:dyDescent="0.25">
      <c r="A1582" s="11"/>
      <c r="B1582" s="48"/>
      <c r="C1582" s="48"/>
      <c r="D1582" s="24"/>
      <c r="E1582" s="10"/>
      <c r="F1582" s="10"/>
      <c r="G1582" s="10"/>
      <c r="H1582" s="10"/>
      <c r="I1582" s="10"/>
      <c r="J1582" s="10"/>
      <c r="K1582" s="10"/>
      <c r="L1582" s="10"/>
    </row>
    <row r="1583" spans="1:12" s="7" customFormat="1" ht="15.75" x14ac:dyDescent="0.25">
      <c r="A1583" s="11"/>
      <c r="B1583" s="48"/>
      <c r="C1583" s="48"/>
      <c r="D1583" s="24"/>
      <c r="E1583" s="10"/>
      <c r="F1583" s="10"/>
      <c r="G1583" s="10"/>
      <c r="H1583" s="10"/>
      <c r="I1583" s="10"/>
      <c r="J1583" s="10"/>
      <c r="K1583" s="10"/>
      <c r="L1583" s="10"/>
    </row>
    <row r="1584" spans="1:12" s="7" customFormat="1" ht="15.75" x14ac:dyDescent="0.25">
      <c r="A1584" s="11"/>
      <c r="B1584" s="48"/>
      <c r="C1584" s="48"/>
      <c r="D1584" s="24"/>
      <c r="E1584" s="10"/>
      <c r="F1584" s="10"/>
      <c r="G1584" s="10"/>
      <c r="H1584" s="10"/>
      <c r="I1584" s="10"/>
      <c r="J1584" s="10"/>
      <c r="K1584" s="10"/>
      <c r="L1584" s="10"/>
    </row>
    <row r="1585" spans="1:12" s="7" customFormat="1" ht="15.75" x14ac:dyDescent="0.25">
      <c r="A1585" s="11"/>
      <c r="B1585" s="48"/>
      <c r="C1585" s="48"/>
      <c r="D1585" s="24"/>
      <c r="E1585" s="10"/>
      <c r="F1585" s="10"/>
      <c r="G1585" s="10"/>
      <c r="H1585" s="10"/>
      <c r="I1585" s="10"/>
      <c r="J1585" s="10"/>
      <c r="K1585" s="10"/>
      <c r="L1585" s="10"/>
    </row>
    <row r="1586" spans="1:12" s="7" customFormat="1" ht="15.75" x14ac:dyDescent="0.25">
      <c r="A1586" s="11"/>
      <c r="B1586" s="48"/>
      <c r="C1586" s="48"/>
      <c r="D1586" s="24"/>
      <c r="E1586" s="10"/>
      <c r="F1586" s="10"/>
      <c r="G1586" s="10"/>
      <c r="H1586" s="10"/>
      <c r="I1586" s="10"/>
      <c r="J1586" s="10"/>
      <c r="K1586" s="10"/>
      <c r="L1586" s="10"/>
    </row>
    <row r="1587" spans="1:12" s="7" customFormat="1" ht="15.75" x14ac:dyDescent="0.25">
      <c r="A1587" s="11"/>
      <c r="B1587" s="48"/>
      <c r="C1587" s="48"/>
      <c r="D1587" s="24"/>
      <c r="E1587" s="10"/>
      <c r="F1587" s="10"/>
      <c r="G1587" s="10"/>
      <c r="H1587" s="10"/>
      <c r="I1587" s="10"/>
      <c r="J1587" s="10"/>
      <c r="K1587" s="10"/>
      <c r="L1587" s="10"/>
    </row>
    <row r="1588" spans="1:12" s="7" customFormat="1" ht="15.75" x14ac:dyDescent="0.25">
      <c r="A1588" s="11"/>
      <c r="B1588" s="48"/>
      <c r="C1588" s="48"/>
      <c r="D1588" s="24"/>
      <c r="E1588" s="10"/>
      <c r="F1588" s="10"/>
      <c r="G1588" s="10"/>
      <c r="H1588" s="10"/>
      <c r="I1588" s="10"/>
      <c r="J1588" s="10"/>
      <c r="K1588" s="10"/>
      <c r="L1588" s="10"/>
    </row>
    <row r="1589" spans="1:12" s="7" customFormat="1" ht="15.75" x14ac:dyDescent="0.25">
      <c r="A1589" s="11"/>
      <c r="B1589" s="48"/>
      <c r="C1589" s="48"/>
      <c r="D1589" s="24"/>
      <c r="E1589" s="10"/>
      <c r="F1589" s="10"/>
      <c r="G1589" s="10"/>
      <c r="H1589" s="10"/>
      <c r="I1589" s="10"/>
      <c r="J1589" s="10"/>
      <c r="K1589" s="10"/>
      <c r="L1589" s="10"/>
    </row>
    <row r="1590" spans="1:12" s="7" customFormat="1" ht="15.75" x14ac:dyDescent="0.25">
      <c r="A1590" s="11"/>
      <c r="B1590" s="48"/>
      <c r="C1590" s="48"/>
      <c r="D1590" s="24"/>
      <c r="E1590" s="10"/>
      <c r="F1590" s="10"/>
      <c r="G1590" s="10"/>
      <c r="H1590" s="10"/>
      <c r="I1590" s="10"/>
      <c r="J1590" s="10"/>
      <c r="K1590" s="10"/>
      <c r="L1590" s="10"/>
    </row>
    <row r="1591" spans="1:12" s="7" customFormat="1" ht="15.75" x14ac:dyDescent="0.25">
      <c r="A1591" s="11"/>
      <c r="B1591" s="48"/>
      <c r="C1591" s="48"/>
      <c r="D1591" s="24"/>
      <c r="E1591" s="10"/>
      <c r="F1591" s="10"/>
      <c r="G1591" s="10"/>
      <c r="H1591" s="10"/>
      <c r="I1591" s="10"/>
      <c r="J1591" s="10"/>
      <c r="K1591" s="10"/>
      <c r="L1591" s="10"/>
    </row>
    <row r="1592" spans="1:12" s="7" customFormat="1" ht="15.75" x14ac:dyDescent="0.25">
      <c r="A1592" s="11"/>
      <c r="B1592" s="48"/>
      <c r="C1592" s="48"/>
      <c r="D1592" s="24"/>
      <c r="E1592" s="10"/>
      <c r="F1592" s="10"/>
      <c r="G1592" s="10"/>
      <c r="H1592" s="10"/>
      <c r="I1592" s="10"/>
      <c r="J1592" s="10"/>
      <c r="K1592" s="10"/>
      <c r="L1592" s="10"/>
    </row>
    <row r="1593" spans="1:12" s="7" customFormat="1" ht="15.75" x14ac:dyDescent="0.25">
      <c r="A1593" s="11"/>
      <c r="B1593" s="48"/>
      <c r="C1593" s="48"/>
      <c r="D1593" s="24"/>
      <c r="E1593" s="10"/>
      <c r="F1593" s="10"/>
      <c r="G1593" s="10"/>
      <c r="H1593" s="10"/>
      <c r="I1593" s="10"/>
      <c r="J1593" s="10"/>
      <c r="K1593" s="10"/>
      <c r="L1593" s="10"/>
    </row>
    <row r="1594" spans="1:12" s="7" customFormat="1" ht="15.75" x14ac:dyDescent="0.25">
      <c r="A1594" s="11"/>
      <c r="B1594" s="48"/>
      <c r="C1594" s="48"/>
      <c r="D1594" s="24"/>
      <c r="E1594" s="10"/>
      <c r="F1594" s="10"/>
      <c r="G1594" s="10"/>
      <c r="H1594" s="10"/>
      <c r="I1594" s="10"/>
      <c r="J1594" s="10"/>
      <c r="K1594" s="10"/>
      <c r="L1594" s="10"/>
    </row>
    <row r="1595" spans="1:12" s="7" customFormat="1" ht="15.75" x14ac:dyDescent="0.25">
      <c r="A1595" s="11"/>
      <c r="B1595" s="48"/>
      <c r="C1595" s="48"/>
      <c r="D1595" s="24"/>
      <c r="E1595" s="10"/>
      <c r="F1595" s="10"/>
      <c r="G1595" s="10"/>
      <c r="H1595" s="10"/>
      <c r="I1595" s="10"/>
      <c r="J1595" s="10"/>
      <c r="K1595" s="10"/>
      <c r="L1595" s="10"/>
    </row>
    <row r="1596" spans="1:12" s="7" customFormat="1" ht="15.75" x14ac:dyDescent="0.25">
      <c r="A1596" s="11"/>
      <c r="B1596" s="48"/>
      <c r="C1596" s="48"/>
      <c r="D1596" s="24"/>
      <c r="E1596" s="10"/>
      <c r="F1596" s="10"/>
      <c r="G1596" s="10"/>
      <c r="H1596" s="10"/>
      <c r="I1596" s="10"/>
      <c r="J1596" s="10"/>
      <c r="K1596" s="10"/>
      <c r="L1596" s="10"/>
    </row>
    <row r="1597" spans="1:12" s="7" customFormat="1" ht="15.75" x14ac:dyDescent="0.25">
      <c r="A1597" s="11"/>
      <c r="B1597" s="48"/>
      <c r="C1597" s="48"/>
      <c r="D1597" s="24"/>
      <c r="E1597" s="10"/>
      <c r="F1597" s="10"/>
      <c r="G1597" s="10"/>
      <c r="H1597" s="10"/>
      <c r="I1597" s="10"/>
      <c r="J1597" s="10"/>
      <c r="K1597" s="10"/>
      <c r="L1597" s="10"/>
    </row>
    <row r="1598" spans="1:12" s="7" customFormat="1" ht="15.75" x14ac:dyDescent="0.25">
      <c r="A1598" s="11"/>
      <c r="B1598" s="48"/>
      <c r="C1598" s="48"/>
      <c r="D1598" s="24"/>
      <c r="E1598" s="10"/>
      <c r="F1598" s="10"/>
      <c r="G1598" s="10"/>
      <c r="H1598" s="10"/>
      <c r="I1598" s="10"/>
      <c r="J1598" s="10"/>
      <c r="K1598" s="10"/>
      <c r="L1598" s="10"/>
    </row>
    <row r="1599" spans="1:12" s="7" customFormat="1" ht="15.75" x14ac:dyDescent="0.25">
      <c r="A1599" s="11"/>
      <c r="B1599" s="48"/>
      <c r="C1599" s="48"/>
      <c r="D1599" s="24"/>
      <c r="E1599" s="10"/>
      <c r="F1599" s="10"/>
      <c r="G1599" s="10"/>
      <c r="H1599" s="10"/>
      <c r="I1599" s="10"/>
      <c r="J1599" s="10"/>
      <c r="K1599" s="10"/>
      <c r="L1599" s="10"/>
    </row>
    <row r="1600" spans="1:12" s="7" customFormat="1" ht="15.75" x14ac:dyDescent="0.25">
      <c r="A1600" s="11"/>
      <c r="B1600" s="48"/>
      <c r="C1600" s="48"/>
      <c r="D1600" s="24"/>
      <c r="E1600" s="10"/>
      <c r="F1600" s="10"/>
      <c r="G1600" s="10"/>
      <c r="H1600" s="10"/>
      <c r="I1600" s="10"/>
      <c r="J1600" s="10"/>
      <c r="K1600" s="10"/>
      <c r="L1600" s="10"/>
    </row>
    <row r="1601" spans="1:12" s="7" customFormat="1" ht="15.75" x14ac:dyDescent="0.25">
      <c r="A1601" s="11"/>
      <c r="B1601" s="48"/>
      <c r="C1601" s="48"/>
      <c r="D1601" s="24"/>
      <c r="E1601" s="10"/>
      <c r="F1601" s="10"/>
      <c r="G1601" s="10"/>
      <c r="H1601" s="10"/>
      <c r="I1601" s="10"/>
      <c r="J1601" s="10"/>
      <c r="K1601" s="10"/>
      <c r="L1601" s="10"/>
    </row>
    <row r="1602" spans="1:12" s="7" customFormat="1" ht="15.75" x14ac:dyDescent="0.25">
      <c r="A1602" s="11"/>
      <c r="B1602" s="48"/>
      <c r="C1602" s="48"/>
      <c r="D1602" s="24"/>
      <c r="E1602" s="10"/>
      <c r="F1602" s="10"/>
      <c r="G1602" s="10"/>
      <c r="H1602" s="10"/>
      <c r="I1602" s="10"/>
      <c r="J1602" s="10"/>
      <c r="K1602" s="10"/>
      <c r="L1602" s="10"/>
    </row>
    <row r="1603" spans="1:12" s="7" customFormat="1" ht="15.75" x14ac:dyDescent="0.25">
      <c r="A1603" s="11"/>
      <c r="B1603" s="48"/>
      <c r="C1603" s="48"/>
      <c r="D1603" s="24"/>
      <c r="E1603" s="10"/>
      <c r="F1603" s="10"/>
      <c r="G1603" s="10"/>
      <c r="H1603" s="10"/>
      <c r="I1603" s="10"/>
      <c r="J1603" s="10"/>
      <c r="K1603" s="10"/>
      <c r="L1603" s="10"/>
    </row>
    <row r="1604" spans="1:12" s="7" customFormat="1" ht="15.75" x14ac:dyDescent="0.25">
      <c r="A1604" s="11"/>
      <c r="B1604" s="48"/>
      <c r="C1604" s="48"/>
      <c r="D1604" s="24"/>
      <c r="E1604" s="10"/>
      <c r="F1604" s="10"/>
      <c r="G1604" s="10"/>
      <c r="H1604" s="10"/>
      <c r="I1604" s="10"/>
      <c r="J1604" s="10"/>
      <c r="K1604" s="10"/>
      <c r="L1604" s="10"/>
    </row>
    <row r="1605" spans="1:12" s="7" customFormat="1" ht="15.75" x14ac:dyDescent="0.25">
      <c r="A1605" s="11"/>
      <c r="B1605" s="48"/>
      <c r="C1605" s="48"/>
      <c r="D1605" s="24"/>
      <c r="E1605" s="10"/>
      <c r="F1605" s="10"/>
      <c r="G1605" s="10"/>
      <c r="H1605" s="10"/>
      <c r="I1605" s="10"/>
      <c r="J1605" s="10"/>
      <c r="K1605" s="10"/>
      <c r="L1605" s="10"/>
    </row>
    <row r="1606" spans="1:12" s="7" customFormat="1" ht="15.75" x14ac:dyDescent="0.25">
      <c r="A1606" s="11"/>
      <c r="B1606" s="48"/>
      <c r="C1606" s="48"/>
      <c r="D1606" s="24"/>
      <c r="E1606" s="10"/>
      <c r="F1606" s="10"/>
      <c r="G1606" s="10"/>
      <c r="H1606" s="10"/>
      <c r="I1606" s="10"/>
      <c r="J1606" s="10"/>
      <c r="K1606" s="10"/>
      <c r="L1606" s="10"/>
    </row>
    <row r="1607" spans="1:12" s="7" customFormat="1" ht="15.75" x14ac:dyDescent="0.25">
      <c r="A1607" s="11"/>
      <c r="B1607" s="48"/>
      <c r="C1607" s="48"/>
      <c r="D1607" s="24"/>
      <c r="E1607" s="10"/>
      <c r="F1607" s="10"/>
      <c r="G1607" s="10"/>
      <c r="H1607" s="10"/>
      <c r="I1607" s="10"/>
      <c r="J1607" s="10"/>
      <c r="K1607" s="10"/>
      <c r="L1607" s="10"/>
    </row>
    <row r="1608" spans="1:12" s="7" customFormat="1" ht="15.75" x14ac:dyDescent="0.25">
      <c r="A1608" s="11"/>
      <c r="B1608" s="48"/>
      <c r="C1608" s="48"/>
      <c r="D1608" s="24"/>
      <c r="E1608" s="10"/>
      <c r="F1608" s="10"/>
      <c r="G1608" s="10"/>
      <c r="H1608" s="10"/>
      <c r="I1608" s="10"/>
      <c r="J1608" s="10"/>
      <c r="K1608" s="10"/>
      <c r="L1608" s="10"/>
    </row>
    <row r="1609" spans="1:12" s="7" customFormat="1" ht="15.75" x14ac:dyDescent="0.25">
      <c r="A1609" s="11"/>
      <c r="B1609" s="48"/>
      <c r="C1609" s="48"/>
      <c r="D1609" s="24"/>
      <c r="E1609" s="10"/>
      <c r="F1609" s="10"/>
      <c r="G1609" s="10"/>
      <c r="H1609" s="10"/>
      <c r="I1609" s="10"/>
      <c r="J1609" s="10"/>
      <c r="K1609" s="10"/>
      <c r="L1609" s="10"/>
    </row>
    <row r="1610" spans="1:12" s="7" customFormat="1" ht="15.75" x14ac:dyDescent="0.25">
      <c r="A1610" s="11"/>
      <c r="B1610" s="48"/>
      <c r="C1610" s="48"/>
      <c r="D1610" s="24"/>
      <c r="E1610" s="10"/>
      <c r="F1610" s="10"/>
      <c r="G1610" s="10"/>
      <c r="H1610" s="10"/>
      <c r="I1610" s="10"/>
      <c r="J1610" s="10"/>
      <c r="K1610" s="10"/>
      <c r="L1610" s="10"/>
    </row>
    <row r="1611" spans="1:12" s="7" customFormat="1" ht="15.75" x14ac:dyDescent="0.25">
      <c r="A1611" s="11"/>
      <c r="B1611" s="48"/>
      <c r="C1611" s="48"/>
      <c r="D1611" s="24"/>
      <c r="E1611" s="10"/>
      <c r="F1611" s="10"/>
      <c r="G1611" s="10"/>
      <c r="H1611" s="10"/>
      <c r="I1611" s="10"/>
      <c r="J1611" s="10"/>
      <c r="K1611" s="10"/>
      <c r="L1611" s="10"/>
    </row>
    <row r="1612" spans="1:12" s="7" customFormat="1" ht="15.75" x14ac:dyDescent="0.25">
      <c r="A1612" s="11"/>
      <c r="B1612" s="48"/>
      <c r="C1612" s="48"/>
      <c r="D1612" s="24"/>
      <c r="E1612" s="10"/>
      <c r="F1612" s="10"/>
      <c r="G1612" s="10"/>
      <c r="H1612" s="10"/>
      <c r="I1612" s="10"/>
      <c r="J1612" s="10"/>
      <c r="K1612" s="10"/>
      <c r="L1612" s="10"/>
    </row>
    <row r="1613" spans="1:12" s="7" customFormat="1" ht="15.75" x14ac:dyDescent="0.25">
      <c r="A1613" s="11"/>
      <c r="B1613" s="48"/>
      <c r="C1613" s="48"/>
      <c r="D1613" s="24"/>
      <c r="E1613" s="10"/>
      <c r="F1613" s="10"/>
      <c r="G1613" s="10"/>
      <c r="H1613" s="10"/>
      <c r="I1613" s="10"/>
      <c r="J1613" s="10"/>
      <c r="K1613" s="10"/>
      <c r="L1613" s="10"/>
    </row>
    <row r="1614" spans="1:12" s="7" customFormat="1" ht="15.75" x14ac:dyDescent="0.25">
      <c r="A1614" s="11"/>
      <c r="B1614" s="48"/>
      <c r="C1614" s="48"/>
      <c r="D1614" s="24"/>
      <c r="E1614" s="10"/>
      <c r="F1614" s="10"/>
      <c r="G1614" s="10"/>
      <c r="H1614" s="10"/>
      <c r="I1614" s="10"/>
      <c r="J1614" s="10"/>
      <c r="K1614" s="10"/>
      <c r="L1614" s="10"/>
    </row>
    <row r="1615" spans="1:12" s="7" customFormat="1" ht="15.75" x14ac:dyDescent="0.25">
      <c r="A1615" s="11"/>
      <c r="B1615" s="48"/>
      <c r="C1615" s="48"/>
      <c r="D1615" s="24"/>
      <c r="E1615" s="10"/>
      <c r="F1615" s="10"/>
      <c r="G1615" s="10"/>
      <c r="H1615" s="10"/>
      <c r="I1615" s="10"/>
      <c r="J1615" s="10"/>
      <c r="K1615" s="10"/>
      <c r="L1615" s="10"/>
    </row>
    <row r="1616" spans="1:12" s="7" customFormat="1" ht="15.75" x14ac:dyDescent="0.25">
      <c r="A1616" s="11"/>
      <c r="B1616" s="48"/>
      <c r="C1616" s="48"/>
      <c r="D1616" s="24"/>
      <c r="E1616" s="10"/>
      <c r="F1616" s="10"/>
      <c r="G1616" s="10"/>
      <c r="H1616" s="10"/>
      <c r="I1616" s="10"/>
      <c r="J1616" s="10"/>
      <c r="K1616" s="10"/>
      <c r="L1616" s="10"/>
    </row>
    <row r="1617" spans="1:12" s="7" customFormat="1" ht="15.75" x14ac:dyDescent="0.25">
      <c r="A1617" s="11"/>
      <c r="B1617" s="48"/>
      <c r="C1617" s="48"/>
      <c r="D1617" s="24"/>
      <c r="E1617" s="10"/>
      <c r="F1617" s="10"/>
      <c r="G1617" s="10"/>
      <c r="H1617" s="10"/>
      <c r="I1617" s="10"/>
      <c r="J1617" s="10"/>
      <c r="K1617" s="10"/>
      <c r="L1617" s="10"/>
    </row>
    <row r="1618" spans="1:12" s="7" customFormat="1" ht="15.75" x14ac:dyDescent="0.25">
      <c r="A1618" s="11"/>
      <c r="B1618" s="48"/>
      <c r="C1618" s="48"/>
      <c r="D1618" s="24"/>
      <c r="E1618" s="10"/>
      <c r="F1618" s="10"/>
      <c r="G1618" s="10"/>
      <c r="H1618" s="10"/>
      <c r="I1618" s="10"/>
      <c r="J1618" s="10"/>
      <c r="K1618" s="10"/>
      <c r="L1618" s="10"/>
    </row>
    <row r="1619" spans="1:12" s="7" customFormat="1" ht="15.75" x14ac:dyDescent="0.25">
      <c r="A1619" s="11"/>
      <c r="B1619" s="48"/>
      <c r="C1619" s="48"/>
      <c r="D1619" s="24"/>
      <c r="E1619" s="10"/>
      <c r="F1619" s="10"/>
      <c r="G1619" s="10"/>
      <c r="H1619" s="10"/>
      <c r="I1619" s="10"/>
      <c r="J1619" s="10"/>
      <c r="K1619" s="10"/>
      <c r="L1619" s="10"/>
    </row>
    <row r="1620" spans="1:12" s="7" customFormat="1" ht="15.75" x14ac:dyDescent="0.25">
      <c r="A1620" s="11"/>
      <c r="B1620" s="48"/>
      <c r="C1620" s="48"/>
      <c r="D1620" s="24"/>
      <c r="E1620" s="10"/>
      <c r="F1620" s="10"/>
      <c r="G1620" s="10"/>
      <c r="H1620" s="10"/>
      <c r="I1620" s="10"/>
      <c r="J1620" s="10"/>
      <c r="K1620" s="10"/>
      <c r="L1620" s="10"/>
    </row>
    <row r="1621" spans="1:12" s="7" customFormat="1" ht="15.75" x14ac:dyDescent="0.25">
      <c r="A1621" s="11"/>
      <c r="B1621" s="48"/>
      <c r="C1621" s="48"/>
      <c r="D1621" s="24"/>
      <c r="E1621" s="10"/>
      <c r="F1621" s="10"/>
      <c r="G1621" s="10"/>
      <c r="H1621" s="10"/>
      <c r="I1621" s="10"/>
      <c r="J1621" s="10"/>
      <c r="K1621" s="10"/>
      <c r="L1621" s="10"/>
    </row>
    <row r="1622" spans="1:12" s="7" customFormat="1" ht="15.75" x14ac:dyDescent="0.25">
      <c r="A1622" s="11"/>
      <c r="B1622" s="48"/>
      <c r="C1622" s="48"/>
      <c r="D1622" s="24"/>
      <c r="E1622" s="10"/>
      <c r="F1622" s="10"/>
      <c r="G1622" s="10"/>
      <c r="H1622" s="10"/>
      <c r="I1622" s="10"/>
      <c r="J1622" s="10"/>
      <c r="K1622" s="10"/>
      <c r="L1622" s="10"/>
    </row>
    <row r="1623" spans="1:12" s="7" customFormat="1" ht="15.75" x14ac:dyDescent="0.25">
      <c r="A1623" s="11"/>
      <c r="B1623" s="48"/>
      <c r="C1623" s="48"/>
      <c r="D1623" s="24"/>
      <c r="E1623" s="10"/>
      <c r="F1623" s="10"/>
      <c r="G1623" s="10"/>
      <c r="H1623" s="10"/>
      <c r="I1623" s="10"/>
      <c r="J1623" s="10"/>
      <c r="K1623" s="10"/>
      <c r="L1623" s="10"/>
    </row>
    <row r="1624" spans="1:12" s="7" customFormat="1" ht="15.75" x14ac:dyDescent="0.25">
      <c r="A1624" s="11"/>
      <c r="B1624" s="48"/>
      <c r="C1624" s="48"/>
      <c r="D1624" s="24"/>
      <c r="E1624" s="10"/>
      <c r="F1624" s="10"/>
      <c r="G1624" s="10"/>
      <c r="H1624" s="10"/>
      <c r="I1624" s="10"/>
      <c r="J1624" s="10"/>
      <c r="K1624" s="10"/>
      <c r="L1624" s="10"/>
    </row>
    <row r="1625" spans="1:12" s="7" customFormat="1" ht="15.75" x14ac:dyDescent="0.25">
      <c r="A1625" s="11"/>
      <c r="B1625" s="48"/>
      <c r="C1625" s="48"/>
      <c r="D1625" s="24"/>
      <c r="E1625" s="10"/>
      <c r="F1625" s="10"/>
      <c r="G1625" s="10"/>
      <c r="H1625" s="10"/>
      <c r="I1625" s="10"/>
      <c r="J1625" s="10"/>
      <c r="K1625" s="10"/>
      <c r="L1625" s="10"/>
    </row>
    <row r="1626" spans="1:12" s="7" customFormat="1" ht="15.75" x14ac:dyDescent="0.25">
      <c r="A1626" s="11"/>
      <c r="B1626" s="48"/>
      <c r="C1626" s="48"/>
      <c r="D1626" s="24"/>
      <c r="E1626" s="10"/>
      <c r="F1626" s="10"/>
      <c r="G1626" s="10"/>
      <c r="H1626" s="10"/>
      <c r="I1626" s="10"/>
      <c r="J1626" s="10"/>
      <c r="K1626" s="10"/>
      <c r="L1626" s="10"/>
    </row>
    <row r="1627" spans="1:12" s="7" customFormat="1" ht="15.75" x14ac:dyDescent="0.25">
      <c r="A1627" s="11"/>
      <c r="B1627" s="48"/>
      <c r="C1627" s="48"/>
      <c r="D1627" s="24"/>
      <c r="E1627" s="10"/>
      <c r="F1627" s="10"/>
      <c r="G1627" s="10"/>
      <c r="H1627" s="10"/>
      <c r="I1627" s="10"/>
      <c r="J1627" s="10"/>
      <c r="K1627" s="10"/>
      <c r="L1627" s="10"/>
    </row>
    <row r="1628" spans="1:12" s="7" customFormat="1" ht="15.75" x14ac:dyDescent="0.25">
      <c r="A1628" s="11"/>
      <c r="B1628" s="48"/>
      <c r="C1628" s="48"/>
      <c r="D1628" s="24"/>
      <c r="E1628" s="10"/>
      <c r="F1628" s="10"/>
      <c r="G1628" s="10"/>
      <c r="H1628" s="10"/>
      <c r="I1628" s="10"/>
      <c r="J1628" s="10"/>
      <c r="K1628" s="10"/>
      <c r="L1628" s="10"/>
    </row>
    <row r="1629" spans="1:12" s="7" customFormat="1" ht="15.75" x14ac:dyDescent="0.25">
      <c r="A1629" s="11"/>
      <c r="B1629" s="48"/>
      <c r="C1629" s="48"/>
      <c r="D1629" s="24"/>
      <c r="E1629" s="10"/>
      <c r="F1629" s="10"/>
      <c r="G1629" s="10"/>
      <c r="H1629" s="10"/>
      <c r="I1629" s="10"/>
      <c r="J1629" s="10"/>
      <c r="K1629" s="10"/>
      <c r="L1629" s="10"/>
    </row>
    <row r="1630" spans="1:12" s="7" customFormat="1" ht="15.75" x14ac:dyDescent="0.25">
      <c r="A1630" s="11"/>
      <c r="B1630" s="48"/>
      <c r="C1630" s="48"/>
      <c r="D1630" s="24"/>
      <c r="E1630" s="10"/>
      <c r="F1630" s="10"/>
      <c r="G1630" s="10"/>
      <c r="H1630" s="10"/>
      <c r="I1630" s="10"/>
      <c r="J1630" s="10"/>
      <c r="K1630" s="10"/>
      <c r="L1630" s="10"/>
    </row>
    <row r="1631" spans="1:12" s="7" customFormat="1" ht="15.75" x14ac:dyDescent="0.25">
      <c r="A1631" s="11"/>
      <c r="B1631" s="48"/>
      <c r="C1631" s="48"/>
      <c r="D1631" s="24"/>
      <c r="E1631" s="10"/>
      <c r="F1631" s="10"/>
      <c r="G1631" s="10"/>
      <c r="H1631" s="10"/>
      <c r="I1631" s="10"/>
      <c r="J1631" s="10"/>
      <c r="K1631" s="10"/>
      <c r="L1631" s="10"/>
    </row>
    <row r="1632" spans="1:12" s="7" customFormat="1" ht="15.75" x14ac:dyDescent="0.25">
      <c r="A1632" s="11"/>
      <c r="B1632" s="48"/>
      <c r="C1632" s="48"/>
      <c r="D1632" s="24"/>
      <c r="E1632" s="10"/>
      <c r="F1632" s="10"/>
      <c r="G1632" s="10"/>
      <c r="H1632" s="10"/>
      <c r="I1632" s="10"/>
      <c r="J1632" s="10"/>
      <c r="K1632" s="10"/>
      <c r="L1632" s="10"/>
    </row>
    <row r="1633" spans="1:12" s="7" customFormat="1" ht="15.75" x14ac:dyDescent="0.25">
      <c r="A1633" s="11"/>
      <c r="B1633" s="48"/>
      <c r="C1633" s="48"/>
      <c r="D1633" s="24"/>
      <c r="E1633" s="10"/>
      <c r="F1633" s="10"/>
      <c r="G1633" s="10"/>
      <c r="H1633" s="10"/>
      <c r="I1633" s="10"/>
      <c r="J1633" s="10"/>
      <c r="K1633" s="10"/>
      <c r="L1633" s="10"/>
    </row>
    <row r="1634" spans="1:12" s="7" customFormat="1" ht="15.75" x14ac:dyDescent="0.25">
      <c r="A1634" s="11"/>
      <c r="B1634" s="48"/>
      <c r="C1634" s="48"/>
      <c r="D1634" s="24"/>
      <c r="E1634" s="10"/>
      <c r="F1634" s="10"/>
      <c r="G1634" s="10"/>
      <c r="H1634" s="10"/>
      <c r="I1634" s="10"/>
      <c r="J1634" s="10"/>
      <c r="K1634" s="10"/>
      <c r="L1634" s="10"/>
    </row>
    <row r="1635" spans="1:12" s="7" customFormat="1" ht="15.75" x14ac:dyDescent="0.25">
      <c r="A1635" s="11"/>
      <c r="B1635" s="48"/>
      <c r="C1635" s="48"/>
      <c r="D1635" s="24"/>
      <c r="E1635" s="10"/>
      <c r="F1635" s="10"/>
      <c r="G1635" s="10"/>
      <c r="H1635" s="10"/>
      <c r="I1635" s="10"/>
      <c r="J1635" s="10"/>
      <c r="K1635" s="10"/>
      <c r="L1635" s="10"/>
    </row>
    <row r="1636" spans="1:12" s="7" customFormat="1" ht="15.75" x14ac:dyDescent="0.25">
      <c r="A1636" s="11"/>
      <c r="B1636" s="48"/>
      <c r="C1636" s="48"/>
      <c r="D1636" s="24"/>
      <c r="E1636" s="10"/>
      <c r="F1636" s="10"/>
      <c r="G1636" s="10"/>
      <c r="H1636" s="10"/>
      <c r="I1636" s="10"/>
      <c r="J1636" s="10"/>
      <c r="K1636" s="10"/>
      <c r="L1636" s="10"/>
    </row>
    <row r="1637" spans="1:12" s="7" customFormat="1" ht="15.75" x14ac:dyDescent="0.25">
      <c r="A1637" s="11"/>
      <c r="B1637" s="48"/>
      <c r="C1637" s="48"/>
      <c r="D1637" s="24"/>
      <c r="E1637" s="10"/>
      <c r="F1637" s="10"/>
      <c r="G1637" s="10"/>
      <c r="H1637" s="10"/>
      <c r="I1637" s="10"/>
      <c r="J1637" s="10"/>
      <c r="K1637" s="10"/>
      <c r="L1637" s="10"/>
    </row>
    <row r="1638" spans="1:12" s="7" customFormat="1" ht="15.75" x14ac:dyDescent="0.25">
      <c r="A1638" s="11"/>
      <c r="B1638" s="48"/>
      <c r="C1638" s="48"/>
      <c r="D1638" s="24"/>
      <c r="E1638" s="10"/>
      <c r="F1638" s="10"/>
      <c r="G1638" s="10"/>
      <c r="H1638" s="10"/>
      <c r="I1638" s="10"/>
      <c r="J1638" s="10"/>
      <c r="K1638" s="10"/>
      <c r="L1638" s="10"/>
    </row>
    <row r="1639" spans="1:12" s="7" customFormat="1" ht="15.75" x14ac:dyDescent="0.25">
      <c r="A1639" s="11"/>
      <c r="B1639" s="48"/>
      <c r="C1639" s="48"/>
      <c r="D1639" s="24"/>
      <c r="E1639" s="10"/>
      <c r="F1639" s="10"/>
      <c r="G1639" s="10"/>
      <c r="H1639" s="10"/>
      <c r="I1639" s="10"/>
      <c r="J1639" s="10"/>
      <c r="K1639" s="10"/>
      <c r="L1639" s="10"/>
    </row>
    <row r="1640" spans="1:12" s="7" customFormat="1" ht="15.75" x14ac:dyDescent="0.25">
      <c r="A1640" s="11"/>
      <c r="B1640" s="48"/>
      <c r="C1640" s="48"/>
      <c r="D1640" s="24"/>
      <c r="E1640" s="10"/>
      <c r="F1640" s="10"/>
      <c r="G1640" s="10"/>
      <c r="H1640" s="10"/>
      <c r="I1640" s="10"/>
      <c r="J1640" s="10"/>
      <c r="K1640" s="10"/>
      <c r="L1640" s="10"/>
    </row>
    <row r="1641" spans="1:12" s="7" customFormat="1" ht="15.75" x14ac:dyDescent="0.25">
      <c r="A1641" s="11"/>
      <c r="B1641" s="48"/>
      <c r="C1641" s="48"/>
      <c r="D1641" s="24"/>
      <c r="E1641" s="10"/>
      <c r="F1641" s="10"/>
      <c r="G1641" s="10"/>
      <c r="H1641" s="10"/>
      <c r="I1641" s="10"/>
      <c r="J1641" s="10"/>
      <c r="K1641" s="10"/>
      <c r="L1641" s="10"/>
    </row>
    <row r="1642" spans="1:12" s="7" customFormat="1" ht="15.75" x14ac:dyDescent="0.25">
      <c r="A1642" s="11"/>
      <c r="B1642" s="48"/>
      <c r="C1642" s="48"/>
      <c r="D1642" s="24"/>
      <c r="E1642" s="10"/>
      <c r="F1642" s="10"/>
      <c r="G1642" s="10"/>
      <c r="H1642" s="10"/>
      <c r="I1642" s="10"/>
      <c r="J1642" s="10"/>
      <c r="K1642" s="10"/>
      <c r="L1642" s="10"/>
    </row>
    <row r="1643" spans="1:12" s="7" customFormat="1" ht="15.75" x14ac:dyDescent="0.25">
      <c r="A1643" s="11"/>
      <c r="B1643" s="48"/>
      <c r="C1643" s="48"/>
      <c r="D1643" s="24"/>
      <c r="E1643" s="10"/>
      <c r="F1643" s="10"/>
      <c r="G1643" s="10"/>
      <c r="H1643" s="10"/>
      <c r="I1643" s="10"/>
      <c r="J1643" s="10"/>
      <c r="K1643" s="10"/>
      <c r="L1643" s="10"/>
    </row>
    <row r="1644" spans="1:12" s="7" customFormat="1" ht="15.75" x14ac:dyDescent="0.25">
      <c r="A1644" s="11"/>
      <c r="B1644" s="48"/>
      <c r="C1644" s="48"/>
      <c r="D1644" s="24"/>
      <c r="E1644" s="10"/>
      <c r="F1644" s="10"/>
      <c r="G1644" s="10"/>
      <c r="H1644" s="10"/>
      <c r="I1644" s="10"/>
      <c r="J1644" s="10"/>
      <c r="K1644" s="10"/>
      <c r="L1644" s="10"/>
    </row>
    <row r="1645" spans="1:12" s="7" customFormat="1" ht="15.75" x14ac:dyDescent="0.25">
      <c r="A1645" s="11"/>
      <c r="B1645" s="48"/>
      <c r="C1645" s="48"/>
      <c r="D1645" s="24"/>
      <c r="E1645" s="10"/>
      <c r="F1645" s="10"/>
      <c r="G1645" s="10"/>
      <c r="H1645" s="10"/>
      <c r="I1645" s="10"/>
      <c r="J1645" s="10"/>
      <c r="K1645" s="10"/>
      <c r="L1645" s="10"/>
    </row>
    <row r="1646" spans="1:12" s="7" customFormat="1" ht="15.75" x14ac:dyDescent="0.25">
      <c r="A1646" s="11"/>
      <c r="B1646" s="48"/>
      <c r="C1646" s="48"/>
      <c r="D1646" s="24"/>
      <c r="E1646" s="10"/>
      <c r="F1646" s="10"/>
      <c r="G1646" s="10"/>
      <c r="H1646" s="10"/>
      <c r="I1646" s="10"/>
      <c r="J1646" s="10"/>
      <c r="K1646" s="10"/>
      <c r="L1646" s="10"/>
    </row>
    <row r="1647" spans="1:12" s="7" customFormat="1" ht="15.75" x14ac:dyDescent="0.25">
      <c r="A1647" s="11"/>
      <c r="B1647" s="48"/>
      <c r="C1647" s="48"/>
      <c r="D1647" s="24"/>
      <c r="E1647" s="10"/>
      <c r="F1647" s="10"/>
      <c r="G1647" s="10"/>
      <c r="H1647" s="10"/>
      <c r="I1647" s="10"/>
      <c r="J1647" s="10"/>
      <c r="K1647" s="10"/>
      <c r="L1647" s="10"/>
    </row>
    <row r="1648" spans="1:12" s="7" customFormat="1" ht="15.75" x14ac:dyDescent="0.25">
      <c r="A1648" s="11"/>
      <c r="B1648" s="48"/>
      <c r="C1648" s="48"/>
      <c r="D1648" s="24"/>
      <c r="E1648" s="10"/>
      <c r="F1648" s="10"/>
      <c r="G1648" s="10"/>
      <c r="H1648" s="10"/>
      <c r="I1648" s="10"/>
      <c r="J1648" s="10"/>
      <c r="K1648" s="10"/>
      <c r="L1648" s="10"/>
    </row>
    <row r="1649" spans="1:12" s="7" customFormat="1" ht="15.75" x14ac:dyDescent="0.25">
      <c r="A1649" s="11"/>
      <c r="B1649" s="48"/>
      <c r="C1649" s="48"/>
      <c r="D1649" s="24"/>
      <c r="E1649" s="10"/>
      <c r="F1649" s="10"/>
      <c r="G1649" s="10"/>
      <c r="H1649" s="10"/>
      <c r="I1649" s="10"/>
      <c r="J1649" s="10"/>
      <c r="K1649" s="10"/>
      <c r="L1649" s="10"/>
    </row>
    <row r="1650" spans="1:12" s="7" customFormat="1" ht="15.75" x14ac:dyDescent="0.25">
      <c r="A1650" s="11"/>
      <c r="B1650" s="48"/>
      <c r="C1650" s="48"/>
      <c r="D1650" s="24"/>
      <c r="E1650" s="10"/>
      <c r="F1650" s="10"/>
      <c r="G1650" s="10"/>
      <c r="H1650" s="10"/>
      <c r="I1650" s="10"/>
      <c r="J1650" s="10"/>
      <c r="K1650" s="10"/>
      <c r="L1650" s="10"/>
    </row>
    <row r="1651" spans="1:12" s="7" customFormat="1" ht="15.75" x14ac:dyDescent="0.25">
      <c r="A1651" s="11"/>
      <c r="B1651" s="48"/>
      <c r="C1651" s="48"/>
      <c r="D1651" s="24"/>
      <c r="E1651" s="10"/>
      <c r="F1651" s="10"/>
      <c r="G1651" s="10"/>
      <c r="H1651" s="10"/>
      <c r="I1651" s="10"/>
      <c r="J1651" s="10"/>
      <c r="K1651" s="10"/>
      <c r="L1651" s="10"/>
    </row>
    <row r="1652" spans="1:12" s="7" customFormat="1" ht="15.75" x14ac:dyDescent="0.25">
      <c r="A1652" s="11"/>
      <c r="B1652" s="48"/>
      <c r="C1652" s="48"/>
      <c r="D1652" s="24"/>
      <c r="E1652" s="10"/>
      <c r="F1652" s="10"/>
      <c r="G1652" s="10"/>
      <c r="H1652" s="10"/>
      <c r="I1652" s="10"/>
      <c r="J1652" s="10"/>
      <c r="K1652" s="10"/>
      <c r="L1652" s="10"/>
    </row>
    <row r="1653" spans="1:12" s="7" customFormat="1" ht="15.75" x14ac:dyDescent="0.25">
      <c r="A1653" s="11"/>
      <c r="B1653" s="48"/>
      <c r="C1653" s="48"/>
      <c r="D1653" s="24"/>
      <c r="E1653" s="10"/>
      <c r="F1653" s="10"/>
      <c r="G1653" s="10"/>
      <c r="H1653" s="10"/>
      <c r="I1653" s="10"/>
      <c r="J1653" s="10"/>
      <c r="K1653" s="10"/>
      <c r="L1653" s="10"/>
    </row>
    <row r="1654" spans="1:12" s="7" customFormat="1" ht="15.75" x14ac:dyDescent="0.25">
      <c r="A1654" s="11"/>
      <c r="B1654" s="48"/>
      <c r="C1654" s="48"/>
      <c r="D1654" s="24"/>
      <c r="E1654" s="10"/>
      <c r="F1654" s="10"/>
      <c r="G1654" s="10"/>
      <c r="H1654" s="10"/>
      <c r="I1654" s="10"/>
      <c r="J1654" s="10"/>
      <c r="K1654" s="10"/>
      <c r="L1654" s="10"/>
    </row>
    <row r="1655" spans="1:12" s="7" customFormat="1" ht="15.75" x14ac:dyDescent="0.25">
      <c r="A1655" s="11"/>
      <c r="B1655" s="48"/>
      <c r="C1655" s="48"/>
      <c r="D1655" s="24"/>
      <c r="E1655" s="10"/>
      <c r="F1655" s="10"/>
      <c r="G1655" s="10"/>
      <c r="H1655" s="10"/>
      <c r="I1655" s="10"/>
      <c r="J1655" s="10"/>
      <c r="K1655" s="10"/>
      <c r="L1655" s="10"/>
    </row>
    <row r="1656" spans="1:12" s="7" customFormat="1" ht="15.75" x14ac:dyDescent="0.25">
      <c r="A1656" s="11"/>
      <c r="B1656" s="48"/>
      <c r="C1656" s="48"/>
      <c r="D1656" s="24"/>
      <c r="E1656" s="10"/>
      <c r="F1656" s="10"/>
      <c r="G1656" s="10"/>
      <c r="H1656" s="10"/>
      <c r="I1656" s="10"/>
      <c r="J1656" s="10"/>
      <c r="K1656" s="10"/>
      <c r="L1656" s="10"/>
    </row>
    <row r="1657" spans="1:12" s="7" customFormat="1" ht="15.75" x14ac:dyDescent="0.25">
      <c r="A1657" s="11"/>
      <c r="B1657" s="48"/>
      <c r="C1657" s="48"/>
      <c r="D1657" s="24"/>
      <c r="E1657" s="10"/>
      <c r="F1657" s="10"/>
      <c r="G1657" s="10"/>
      <c r="H1657" s="10"/>
      <c r="I1657" s="10"/>
      <c r="J1657" s="10"/>
      <c r="K1657" s="10"/>
      <c r="L1657" s="10"/>
    </row>
    <row r="1658" spans="1:12" s="7" customFormat="1" ht="15.75" x14ac:dyDescent="0.25">
      <c r="A1658" s="11"/>
      <c r="B1658" s="48"/>
      <c r="C1658" s="48"/>
      <c r="D1658" s="24"/>
      <c r="E1658" s="10"/>
      <c r="F1658" s="10"/>
      <c r="G1658" s="10"/>
      <c r="H1658" s="10"/>
      <c r="I1658" s="10"/>
      <c r="J1658" s="10"/>
      <c r="K1658" s="10"/>
      <c r="L1658" s="10"/>
    </row>
    <row r="1659" spans="1:12" s="7" customFormat="1" ht="15.75" x14ac:dyDescent="0.25">
      <c r="A1659" s="11"/>
      <c r="B1659" s="48"/>
      <c r="C1659" s="48"/>
      <c r="D1659" s="24"/>
      <c r="E1659" s="10"/>
      <c r="F1659" s="10"/>
      <c r="G1659" s="10"/>
      <c r="H1659" s="10"/>
      <c r="I1659" s="10"/>
      <c r="J1659" s="10"/>
      <c r="K1659" s="10"/>
      <c r="L1659" s="10"/>
    </row>
    <row r="1660" spans="1:12" s="7" customFormat="1" ht="15.75" x14ac:dyDescent="0.25">
      <c r="A1660" s="11"/>
      <c r="B1660" s="48"/>
      <c r="C1660" s="48"/>
      <c r="D1660" s="24"/>
      <c r="E1660" s="10"/>
      <c r="F1660" s="10"/>
      <c r="G1660" s="10"/>
      <c r="H1660" s="10"/>
      <c r="I1660" s="10"/>
      <c r="J1660" s="10"/>
      <c r="K1660" s="10"/>
      <c r="L1660" s="10"/>
    </row>
    <row r="1661" spans="1:12" s="7" customFormat="1" ht="15.75" x14ac:dyDescent="0.25">
      <c r="A1661" s="11"/>
      <c r="B1661" s="48"/>
      <c r="C1661" s="48"/>
      <c r="D1661" s="24"/>
      <c r="E1661" s="10"/>
      <c r="F1661" s="10"/>
      <c r="G1661" s="10"/>
      <c r="H1661" s="10"/>
      <c r="I1661" s="10"/>
      <c r="J1661" s="10"/>
      <c r="K1661" s="10"/>
      <c r="L1661" s="10"/>
    </row>
    <row r="1662" spans="1:12" s="7" customFormat="1" ht="15.75" x14ac:dyDescent="0.25">
      <c r="A1662" s="11"/>
      <c r="B1662" s="48"/>
      <c r="C1662" s="48"/>
      <c r="D1662" s="24"/>
      <c r="E1662" s="10"/>
      <c r="F1662" s="10"/>
      <c r="G1662" s="10"/>
      <c r="H1662" s="10"/>
      <c r="I1662" s="10"/>
      <c r="J1662" s="10"/>
      <c r="K1662" s="10"/>
      <c r="L1662" s="10"/>
    </row>
    <row r="1663" spans="1:12" s="7" customFormat="1" ht="15.75" x14ac:dyDescent="0.25">
      <c r="A1663" s="11"/>
      <c r="B1663" s="48"/>
      <c r="C1663" s="48"/>
      <c r="D1663" s="24"/>
      <c r="E1663" s="10"/>
      <c r="F1663" s="10"/>
      <c r="G1663" s="10"/>
      <c r="H1663" s="10"/>
      <c r="I1663" s="10"/>
      <c r="J1663" s="10"/>
      <c r="K1663" s="10"/>
      <c r="L1663" s="10"/>
    </row>
    <row r="1664" spans="1:12" s="7" customFormat="1" ht="15.75" x14ac:dyDescent="0.25">
      <c r="A1664" s="11"/>
      <c r="B1664" s="48"/>
      <c r="C1664" s="48"/>
      <c r="D1664" s="24"/>
      <c r="E1664" s="10"/>
      <c r="F1664" s="10"/>
      <c r="G1664" s="10"/>
      <c r="H1664" s="10"/>
      <c r="I1664" s="10"/>
      <c r="J1664" s="10"/>
      <c r="K1664" s="10"/>
      <c r="L1664" s="10"/>
    </row>
    <row r="1665" spans="1:12" s="7" customFormat="1" ht="15.75" x14ac:dyDescent="0.25">
      <c r="A1665" s="11"/>
      <c r="B1665" s="48"/>
      <c r="C1665" s="48"/>
      <c r="D1665" s="24"/>
      <c r="E1665" s="10"/>
      <c r="F1665" s="10"/>
      <c r="G1665" s="10"/>
      <c r="H1665" s="10"/>
      <c r="I1665" s="10"/>
      <c r="J1665" s="10"/>
      <c r="K1665" s="10"/>
      <c r="L1665" s="10"/>
    </row>
    <row r="1666" spans="1:12" s="7" customFormat="1" ht="15.75" x14ac:dyDescent="0.25">
      <c r="A1666" s="11"/>
      <c r="B1666" s="48"/>
      <c r="C1666" s="48"/>
      <c r="D1666" s="24"/>
      <c r="E1666" s="10"/>
      <c r="F1666" s="10"/>
      <c r="G1666" s="10"/>
      <c r="H1666" s="10"/>
      <c r="I1666" s="10"/>
      <c r="J1666" s="10"/>
      <c r="K1666" s="10"/>
      <c r="L1666" s="10"/>
    </row>
    <row r="1667" spans="1:12" s="7" customFormat="1" ht="15.75" x14ac:dyDescent="0.25">
      <c r="A1667" s="11"/>
      <c r="B1667" s="48"/>
      <c r="C1667" s="48"/>
      <c r="D1667" s="24"/>
      <c r="E1667" s="10"/>
      <c r="F1667" s="10"/>
      <c r="G1667" s="10"/>
      <c r="H1667" s="10"/>
      <c r="I1667" s="10"/>
      <c r="J1667" s="10"/>
      <c r="K1667" s="10"/>
      <c r="L1667" s="10"/>
    </row>
    <row r="1668" spans="1:12" s="7" customFormat="1" ht="15.75" x14ac:dyDescent="0.25">
      <c r="A1668" s="11"/>
      <c r="B1668" s="48"/>
      <c r="C1668" s="48"/>
      <c r="D1668" s="24"/>
      <c r="E1668" s="10"/>
      <c r="F1668" s="10"/>
      <c r="G1668" s="10"/>
      <c r="H1668" s="10"/>
      <c r="I1668" s="10"/>
      <c r="J1668" s="10"/>
      <c r="K1668" s="10"/>
      <c r="L1668" s="10"/>
    </row>
    <row r="1669" spans="1:12" s="7" customFormat="1" ht="15.75" x14ac:dyDescent="0.25">
      <c r="A1669" s="11"/>
      <c r="B1669" s="48"/>
      <c r="C1669" s="48"/>
      <c r="D1669" s="24"/>
      <c r="E1669" s="10"/>
      <c r="F1669" s="10"/>
      <c r="G1669" s="10"/>
      <c r="H1669" s="10"/>
      <c r="I1669" s="10"/>
      <c r="J1669" s="10"/>
      <c r="K1669" s="10"/>
      <c r="L1669" s="10"/>
    </row>
    <row r="1670" spans="1:12" s="7" customFormat="1" ht="15.75" x14ac:dyDescent="0.25">
      <c r="A1670" s="11"/>
      <c r="B1670" s="48"/>
      <c r="C1670" s="48"/>
      <c r="D1670" s="24"/>
      <c r="E1670" s="10"/>
      <c r="F1670" s="10"/>
      <c r="G1670" s="10"/>
      <c r="H1670" s="10"/>
      <c r="I1670" s="10"/>
      <c r="J1670" s="10"/>
      <c r="K1670" s="10"/>
      <c r="L1670" s="10"/>
    </row>
    <row r="1671" spans="1:12" s="7" customFormat="1" ht="15.75" x14ac:dyDescent="0.25">
      <c r="A1671" s="11"/>
      <c r="B1671" s="48"/>
      <c r="C1671" s="48"/>
      <c r="D1671" s="24"/>
      <c r="E1671" s="10"/>
      <c r="F1671" s="10"/>
      <c r="G1671" s="10"/>
      <c r="H1671" s="10"/>
      <c r="I1671" s="10"/>
      <c r="J1671" s="10"/>
      <c r="K1671" s="10"/>
      <c r="L1671" s="10"/>
    </row>
    <row r="1672" spans="1:12" s="7" customFormat="1" ht="15.75" x14ac:dyDescent="0.25">
      <c r="A1672" s="11"/>
      <c r="B1672" s="48"/>
      <c r="C1672" s="48"/>
      <c r="D1672" s="24"/>
      <c r="E1672" s="10"/>
      <c r="F1672" s="10"/>
      <c r="G1672" s="10"/>
      <c r="H1672" s="10"/>
      <c r="I1672" s="10"/>
      <c r="J1672" s="10"/>
      <c r="K1672" s="10"/>
      <c r="L1672" s="10"/>
    </row>
    <row r="1673" spans="1:12" s="7" customFormat="1" ht="15.75" x14ac:dyDescent="0.25">
      <c r="A1673" s="11"/>
      <c r="B1673" s="48"/>
      <c r="C1673" s="48"/>
      <c r="D1673" s="24"/>
      <c r="E1673" s="10"/>
      <c r="F1673" s="10"/>
      <c r="G1673" s="10"/>
      <c r="H1673" s="10"/>
      <c r="I1673" s="10"/>
      <c r="J1673" s="10"/>
      <c r="K1673" s="10"/>
      <c r="L1673" s="10"/>
    </row>
    <row r="1674" spans="1:12" s="7" customFormat="1" ht="15.75" x14ac:dyDescent="0.25">
      <c r="A1674" s="11"/>
      <c r="B1674" s="48"/>
      <c r="C1674" s="48"/>
      <c r="D1674" s="24"/>
      <c r="E1674" s="10"/>
      <c r="F1674" s="10"/>
      <c r="G1674" s="10"/>
      <c r="H1674" s="10"/>
      <c r="I1674" s="10"/>
      <c r="J1674" s="10"/>
      <c r="K1674" s="10"/>
      <c r="L1674" s="10"/>
    </row>
    <row r="1675" spans="1:12" s="7" customFormat="1" ht="15.75" x14ac:dyDescent="0.25">
      <c r="A1675" s="11"/>
      <c r="B1675" s="48"/>
      <c r="C1675" s="48"/>
      <c r="D1675" s="24"/>
      <c r="E1675" s="10"/>
      <c r="F1675" s="10"/>
      <c r="G1675" s="10"/>
      <c r="H1675" s="10"/>
      <c r="I1675" s="10"/>
      <c r="J1675" s="10"/>
      <c r="K1675" s="10"/>
      <c r="L1675" s="10"/>
    </row>
    <row r="1676" spans="1:12" s="7" customFormat="1" ht="15.75" x14ac:dyDescent="0.25">
      <c r="A1676" s="11"/>
      <c r="B1676" s="48"/>
      <c r="C1676" s="48"/>
      <c r="D1676" s="24"/>
      <c r="E1676" s="10"/>
      <c r="F1676" s="10"/>
      <c r="G1676" s="10"/>
      <c r="H1676" s="10"/>
      <c r="I1676" s="10"/>
      <c r="J1676" s="10"/>
      <c r="K1676" s="10"/>
      <c r="L1676" s="10"/>
    </row>
    <row r="1677" spans="1:12" s="7" customFormat="1" ht="15.75" x14ac:dyDescent="0.25">
      <c r="A1677" s="11"/>
      <c r="B1677" s="48"/>
      <c r="C1677" s="48"/>
      <c r="D1677" s="24"/>
      <c r="E1677" s="10"/>
      <c r="F1677" s="10"/>
      <c r="G1677" s="10"/>
      <c r="H1677" s="10"/>
      <c r="I1677" s="10"/>
      <c r="J1677" s="10"/>
      <c r="K1677" s="10"/>
      <c r="L1677" s="10"/>
    </row>
    <row r="1678" spans="1:12" s="7" customFormat="1" ht="15.75" x14ac:dyDescent="0.25">
      <c r="A1678" s="11"/>
      <c r="B1678" s="48"/>
      <c r="C1678" s="48"/>
      <c r="D1678" s="24"/>
      <c r="E1678" s="10"/>
      <c r="F1678" s="10"/>
      <c r="G1678" s="10"/>
      <c r="H1678" s="10"/>
      <c r="I1678" s="10"/>
      <c r="J1678" s="10"/>
      <c r="K1678" s="10"/>
      <c r="L1678" s="10"/>
    </row>
    <row r="1679" spans="1:12" s="7" customFormat="1" ht="15.75" x14ac:dyDescent="0.25">
      <c r="A1679" s="11"/>
      <c r="B1679" s="48"/>
      <c r="C1679" s="48"/>
      <c r="D1679" s="24"/>
      <c r="E1679" s="10"/>
      <c r="F1679" s="10"/>
      <c r="G1679" s="10"/>
      <c r="H1679" s="10"/>
      <c r="I1679" s="10"/>
      <c r="J1679" s="10"/>
      <c r="K1679" s="10"/>
      <c r="L1679" s="10"/>
    </row>
    <row r="1680" spans="1:12" s="7" customFormat="1" ht="15.75" x14ac:dyDescent="0.25">
      <c r="A1680" s="11"/>
      <c r="B1680" s="48"/>
      <c r="C1680" s="48"/>
      <c r="D1680" s="24"/>
      <c r="E1680" s="10"/>
      <c r="F1680" s="10"/>
      <c r="G1680" s="10"/>
      <c r="H1680" s="10"/>
      <c r="I1680" s="10"/>
      <c r="J1680" s="10"/>
      <c r="K1680" s="10"/>
      <c r="L1680" s="10"/>
    </row>
    <row r="1681" spans="1:12" s="7" customFormat="1" ht="15.75" x14ac:dyDescent="0.25">
      <c r="A1681" s="11"/>
      <c r="B1681" s="48"/>
      <c r="C1681" s="48"/>
      <c r="D1681" s="24"/>
      <c r="E1681" s="10"/>
      <c r="F1681" s="10"/>
      <c r="G1681" s="10"/>
      <c r="H1681" s="10"/>
      <c r="I1681" s="10"/>
      <c r="J1681" s="10"/>
      <c r="K1681" s="10"/>
      <c r="L1681" s="10"/>
    </row>
    <row r="1682" spans="1:12" s="7" customFormat="1" ht="15.75" x14ac:dyDescent="0.25">
      <c r="A1682" s="11"/>
      <c r="B1682" s="48"/>
      <c r="C1682" s="48"/>
      <c r="D1682" s="24"/>
      <c r="E1682" s="10"/>
      <c r="F1682" s="10"/>
      <c r="G1682" s="10"/>
      <c r="H1682" s="10"/>
      <c r="I1682" s="10"/>
      <c r="J1682" s="10"/>
      <c r="K1682" s="10"/>
      <c r="L1682" s="10"/>
    </row>
    <row r="1683" spans="1:12" s="7" customFormat="1" ht="15.75" x14ac:dyDescent="0.25">
      <c r="A1683" s="11"/>
      <c r="B1683" s="48"/>
      <c r="C1683" s="48"/>
      <c r="D1683" s="24"/>
      <c r="E1683" s="10"/>
      <c r="F1683" s="10"/>
      <c r="G1683" s="10"/>
      <c r="H1683" s="10"/>
      <c r="I1683" s="10"/>
      <c r="J1683" s="10"/>
      <c r="K1683" s="10"/>
      <c r="L1683" s="10"/>
    </row>
    <row r="1684" spans="1:12" s="7" customFormat="1" ht="15.75" x14ac:dyDescent="0.25">
      <c r="A1684" s="11"/>
      <c r="B1684" s="48"/>
      <c r="C1684" s="48"/>
      <c r="D1684" s="24"/>
      <c r="E1684" s="10"/>
      <c r="F1684" s="10"/>
      <c r="G1684" s="10"/>
      <c r="H1684" s="10"/>
      <c r="I1684" s="10"/>
      <c r="J1684" s="10"/>
      <c r="K1684" s="10"/>
      <c r="L1684" s="10"/>
    </row>
    <row r="1685" spans="1:12" s="7" customFormat="1" ht="15.75" x14ac:dyDescent="0.25">
      <c r="A1685" s="11"/>
      <c r="B1685" s="48"/>
      <c r="C1685" s="48"/>
      <c r="D1685" s="24"/>
      <c r="E1685" s="10"/>
      <c r="F1685" s="10"/>
      <c r="G1685" s="10"/>
      <c r="H1685" s="10"/>
      <c r="I1685" s="10"/>
      <c r="J1685" s="10"/>
      <c r="K1685" s="10"/>
      <c r="L1685" s="10"/>
    </row>
    <row r="1686" spans="1:12" s="7" customFormat="1" ht="15.75" x14ac:dyDescent="0.25">
      <c r="A1686" s="11"/>
      <c r="B1686" s="48"/>
      <c r="C1686" s="48"/>
      <c r="D1686" s="24"/>
      <c r="E1686" s="10"/>
      <c r="F1686" s="10"/>
      <c r="G1686" s="10"/>
      <c r="H1686" s="10"/>
      <c r="I1686" s="10"/>
      <c r="J1686" s="10"/>
      <c r="K1686" s="10"/>
      <c r="L1686" s="10"/>
    </row>
    <row r="1687" spans="1:12" s="7" customFormat="1" ht="15.75" x14ac:dyDescent="0.25">
      <c r="A1687" s="11"/>
      <c r="B1687" s="48"/>
      <c r="C1687" s="48"/>
      <c r="D1687" s="24"/>
      <c r="E1687" s="10"/>
      <c r="F1687" s="10"/>
      <c r="G1687" s="10"/>
      <c r="H1687" s="10"/>
      <c r="I1687" s="10"/>
      <c r="J1687" s="10"/>
      <c r="K1687" s="10"/>
      <c r="L1687" s="10"/>
    </row>
    <row r="1688" spans="1:12" s="7" customFormat="1" ht="15.75" x14ac:dyDescent="0.25">
      <c r="A1688" s="11"/>
      <c r="B1688" s="48"/>
      <c r="C1688" s="48"/>
      <c r="D1688" s="24"/>
      <c r="E1688" s="10"/>
      <c r="F1688" s="10"/>
      <c r="G1688" s="10"/>
      <c r="H1688" s="10"/>
      <c r="I1688" s="10"/>
      <c r="J1688" s="10"/>
      <c r="K1688" s="10"/>
      <c r="L1688" s="10"/>
    </row>
    <row r="1689" spans="1:12" s="7" customFormat="1" ht="15.75" x14ac:dyDescent="0.25">
      <c r="A1689" s="11"/>
      <c r="B1689" s="48"/>
      <c r="C1689" s="48"/>
      <c r="D1689" s="24"/>
      <c r="E1689" s="10"/>
      <c r="F1689" s="10"/>
      <c r="G1689" s="10"/>
      <c r="H1689" s="10"/>
      <c r="I1689" s="10"/>
      <c r="J1689" s="10"/>
      <c r="K1689" s="10"/>
      <c r="L1689" s="10"/>
    </row>
    <row r="1690" spans="1:12" s="7" customFormat="1" ht="15.75" x14ac:dyDescent="0.25">
      <c r="A1690" s="11"/>
      <c r="B1690" s="48"/>
      <c r="C1690" s="48"/>
      <c r="D1690" s="24"/>
      <c r="E1690" s="10"/>
      <c r="F1690" s="10"/>
      <c r="G1690" s="10"/>
      <c r="H1690" s="10"/>
      <c r="I1690" s="10"/>
      <c r="J1690" s="10"/>
      <c r="K1690" s="10"/>
      <c r="L1690" s="10"/>
    </row>
    <row r="1691" spans="1:12" s="7" customFormat="1" ht="15.75" x14ac:dyDescent="0.25">
      <c r="A1691" s="11"/>
      <c r="B1691" s="48"/>
      <c r="C1691" s="48"/>
      <c r="D1691" s="24"/>
      <c r="E1691" s="10"/>
      <c r="F1691" s="10"/>
      <c r="G1691" s="10"/>
      <c r="H1691" s="10"/>
      <c r="I1691" s="10"/>
      <c r="J1691" s="10"/>
      <c r="K1691" s="10"/>
      <c r="L1691" s="10"/>
    </row>
    <row r="1692" spans="1:12" s="7" customFormat="1" ht="15.75" x14ac:dyDescent="0.25">
      <c r="A1692" s="11"/>
      <c r="B1692" s="48"/>
      <c r="C1692" s="48"/>
      <c r="D1692" s="24"/>
      <c r="E1692" s="10"/>
      <c r="F1692" s="10"/>
      <c r="G1692" s="10"/>
      <c r="H1692" s="10"/>
      <c r="I1692" s="10"/>
      <c r="J1692" s="10"/>
      <c r="K1692" s="10"/>
      <c r="L1692" s="10"/>
    </row>
    <row r="1693" spans="1:12" s="7" customFormat="1" ht="15.75" x14ac:dyDescent="0.25">
      <c r="A1693" s="11"/>
      <c r="B1693" s="48"/>
      <c r="C1693" s="48"/>
      <c r="D1693" s="24"/>
      <c r="E1693" s="10"/>
      <c r="F1693" s="10"/>
      <c r="G1693" s="10"/>
      <c r="H1693" s="10"/>
      <c r="I1693" s="10"/>
      <c r="J1693" s="10"/>
      <c r="K1693" s="10"/>
      <c r="L1693" s="10"/>
    </row>
    <row r="1694" spans="1:12" s="7" customFormat="1" ht="15.75" x14ac:dyDescent="0.25">
      <c r="A1694" s="11"/>
      <c r="B1694" s="48"/>
      <c r="C1694" s="48"/>
      <c r="D1694" s="24"/>
      <c r="E1694" s="10"/>
      <c r="F1694" s="10"/>
      <c r="G1694" s="10"/>
      <c r="H1694" s="10"/>
      <c r="I1694" s="10"/>
      <c r="J1694" s="10"/>
      <c r="K1694" s="10"/>
      <c r="L1694" s="10"/>
    </row>
    <row r="1695" spans="1:12" s="7" customFormat="1" ht="15.75" x14ac:dyDescent="0.25">
      <c r="A1695" s="11"/>
      <c r="B1695" s="48"/>
      <c r="C1695" s="48"/>
      <c r="D1695" s="24"/>
      <c r="E1695" s="10"/>
      <c r="F1695" s="10"/>
      <c r="G1695" s="10"/>
      <c r="H1695" s="10"/>
      <c r="I1695" s="10"/>
      <c r="J1695" s="10"/>
      <c r="K1695" s="10"/>
      <c r="L1695" s="10"/>
    </row>
    <row r="1696" spans="1:12" s="7" customFormat="1" ht="15.75" x14ac:dyDescent="0.25">
      <c r="A1696" s="11"/>
      <c r="B1696" s="48"/>
      <c r="C1696" s="48"/>
      <c r="D1696" s="24"/>
      <c r="E1696" s="10"/>
      <c r="F1696" s="10"/>
      <c r="G1696" s="10"/>
      <c r="H1696" s="10"/>
      <c r="I1696" s="10"/>
      <c r="J1696" s="10"/>
      <c r="K1696" s="10"/>
      <c r="L1696" s="10"/>
    </row>
    <row r="1697" spans="1:12" s="7" customFormat="1" ht="15.75" x14ac:dyDescent="0.25">
      <c r="A1697" s="11"/>
      <c r="B1697" s="48"/>
      <c r="C1697" s="48"/>
      <c r="D1697" s="24"/>
      <c r="E1697" s="10"/>
      <c r="F1697" s="10"/>
      <c r="G1697" s="10"/>
      <c r="H1697" s="10"/>
      <c r="I1697" s="10"/>
      <c r="J1697" s="10"/>
      <c r="K1697" s="10"/>
      <c r="L1697" s="10"/>
    </row>
    <row r="1698" spans="1:12" s="7" customFormat="1" ht="15.75" x14ac:dyDescent="0.25">
      <c r="A1698" s="11"/>
      <c r="B1698" s="48"/>
      <c r="C1698" s="48"/>
      <c r="D1698" s="24"/>
      <c r="E1698" s="10"/>
      <c r="F1698" s="10"/>
      <c r="G1698" s="10"/>
      <c r="H1698" s="10"/>
      <c r="I1698" s="10"/>
      <c r="J1698" s="10"/>
      <c r="K1698" s="10"/>
      <c r="L1698" s="10"/>
    </row>
    <row r="1699" spans="1:12" s="7" customFormat="1" ht="15.75" x14ac:dyDescent="0.25">
      <c r="A1699" s="11"/>
      <c r="B1699" s="48"/>
      <c r="C1699" s="48"/>
      <c r="D1699" s="24"/>
      <c r="E1699" s="10"/>
      <c r="F1699" s="10"/>
      <c r="G1699" s="10"/>
      <c r="H1699" s="10"/>
      <c r="I1699" s="10"/>
      <c r="J1699" s="10"/>
      <c r="K1699" s="10"/>
      <c r="L1699" s="10"/>
    </row>
    <row r="1700" spans="1:12" s="7" customFormat="1" ht="15.75" x14ac:dyDescent="0.25">
      <c r="A1700" s="11"/>
      <c r="B1700" s="48"/>
      <c r="C1700" s="48"/>
      <c r="D1700" s="24"/>
      <c r="E1700" s="10"/>
      <c r="F1700" s="10"/>
      <c r="G1700" s="10"/>
      <c r="H1700" s="10"/>
      <c r="I1700" s="10"/>
      <c r="J1700" s="10"/>
      <c r="K1700" s="10"/>
      <c r="L1700" s="10"/>
    </row>
    <row r="1701" spans="1:12" s="7" customFormat="1" ht="15.75" x14ac:dyDescent="0.25">
      <c r="A1701" s="11"/>
      <c r="B1701" s="48"/>
      <c r="C1701" s="48"/>
      <c r="D1701" s="24"/>
      <c r="E1701" s="10"/>
      <c r="F1701" s="10"/>
      <c r="G1701" s="10"/>
      <c r="H1701" s="10"/>
      <c r="I1701" s="10"/>
      <c r="J1701" s="10"/>
      <c r="K1701" s="10"/>
      <c r="L1701" s="10"/>
    </row>
    <row r="1702" spans="1:12" s="7" customFormat="1" ht="15.75" x14ac:dyDescent="0.25">
      <c r="A1702" s="11"/>
      <c r="B1702" s="48"/>
      <c r="C1702" s="48"/>
      <c r="D1702" s="24"/>
      <c r="E1702" s="10"/>
      <c r="F1702" s="10"/>
      <c r="G1702" s="10"/>
      <c r="H1702" s="10"/>
      <c r="I1702" s="10"/>
      <c r="J1702" s="10"/>
      <c r="K1702" s="10"/>
      <c r="L1702" s="10"/>
    </row>
    <row r="1703" spans="1:12" s="7" customFormat="1" ht="15.75" x14ac:dyDescent="0.25">
      <c r="A1703" s="11"/>
      <c r="B1703" s="48"/>
      <c r="C1703" s="48"/>
      <c r="D1703" s="24"/>
      <c r="E1703" s="10"/>
      <c r="F1703" s="10"/>
      <c r="G1703" s="10"/>
      <c r="H1703" s="10"/>
      <c r="I1703" s="10"/>
      <c r="J1703" s="10"/>
      <c r="K1703" s="10"/>
      <c r="L1703" s="10"/>
    </row>
    <row r="1704" spans="1:12" s="7" customFormat="1" ht="15.75" x14ac:dyDescent="0.25">
      <c r="A1704" s="11"/>
      <c r="B1704" s="48"/>
      <c r="C1704" s="48"/>
      <c r="D1704" s="24"/>
      <c r="E1704" s="10"/>
      <c r="F1704" s="10"/>
      <c r="G1704" s="10"/>
      <c r="H1704" s="10"/>
      <c r="I1704" s="10"/>
      <c r="J1704" s="10"/>
      <c r="K1704" s="10"/>
      <c r="L1704" s="10"/>
    </row>
    <row r="1705" spans="1:12" s="7" customFormat="1" ht="15.75" x14ac:dyDescent="0.25">
      <c r="A1705" s="11"/>
      <c r="B1705" s="48"/>
      <c r="C1705" s="48"/>
      <c r="D1705" s="24"/>
      <c r="E1705" s="10"/>
      <c r="F1705" s="10"/>
      <c r="G1705" s="10"/>
      <c r="H1705" s="10"/>
      <c r="I1705" s="10"/>
      <c r="J1705" s="10"/>
      <c r="K1705" s="10"/>
      <c r="L1705" s="10"/>
    </row>
    <row r="1706" spans="1:12" s="7" customFormat="1" ht="15.75" x14ac:dyDescent="0.25">
      <c r="A1706" s="11"/>
      <c r="B1706" s="48"/>
      <c r="C1706" s="48"/>
      <c r="D1706" s="24"/>
      <c r="E1706" s="10"/>
      <c r="F1706" s="10"/>
      <c r="G1706" s="10"/>
      <c r="H1706" s="10"/>
      <c r="I1706" s="10"/>
      <c r="J1706" s="10"/>
      <c r="K1706" s="10"/>
      <c r="L1706" s="10"/>
    </row>
    <row r="1707" spans="1:12" s="7" customFormat="1" ht="15.75" x14ac:dyDescent="0.25">
      <c r="A1707" s="11"/>
      <c r="B1707" s="48"/>
      <c r="C1707" s="48"/>
      <c r="D1707" s="24"/>
      <c r="E1707" s="10"/>
      <c r="F1707" s="10"/>
      <c r="G1707" s="10"/>
      <c r="H1707" s="10"/>
      <c r="I1707" s="10"/>
      <c r="J1707" s="10"/>
      <c r="K1707" s="10"/>
      <c r="L1707" s="10"/>
    </row>
    <row r="1708" spans="1:12" s="7" customFormat="1" ht="15.75" x14ac:dyDescent="0.25">
      <c r="A1708" s="11"/>
      <c r="B1708" s="48"/>
      <c r="C1708" s="48"/>
      <c r="D1708" s="24"/>
      <c r="E1708" s="10"/>
      <c r="F1708" s="10"/>
      <c r="G1708" s="10"/>
      <c r="H1708" s="10"/>
      <c r="I1708" s="10"/>
      <c r="J1708" s="10"/>
      <c r="K1708" s="10"/>
      <c r="L1708" s="10"/>
    </row>
    <row r="1709" spans="1:12" s="7" customFormat="1" ht="15.75" x14ac:dyDescent="0.25">
      <c r="A1709" s="11"/>
      <c r="B1709" s="48"/>
      <c r="C1709" s="48"/>
      <c r="D1709" s="24"/>
      <c r="E1709" s="10"/>
      <c r="F1709" s="10"/>
      <c r="G1709" s="10"/>
      <c r="H1709" s="10"/>
      <c r="I1709" s="10"/>
      <c r="J1709" s="10"/>
      <c r="K1709" s="10"/>
      <c r="L1709" s="10"/>
    </row>
    <row r="1710" spans="1:12" s="7" customFormat="1" ht="15.75" x14ac:dyDescent="0.25">
      <c r="A1710" s="11"/>
      <c r="B1710" s="48"/>
      <c r="C1710" s="48"/>
      <c r="D1710" s="24"/>
      <c r="E1710" s="10"/>
      <c r="F1710" s="10"/>
      <c r="G1710" s="10"/>
      <c r="H1710" s="10"/>
      <c r="I1710" s="10"/>
      <c r="J1710" s="10"/>
      <c r="K1710" s="10"/>
      <c r="L1710" s="10"/>
    </row>
    <row r="1711" spans="1:12" s="7" customFormat="1" ht="15.75" x14ac:dyDescent="0.25">
      <c r="A1711" s="11"/>
      <c r="B1711" s="48"/>
      <c r="C1711" s="48"/>
      <c r="D1711" s="24"/>
      <c r="E1711" s="10"/>
      <c r="F1711" s="10"/>
      <c r="G1711" s="10"/>
      <c r="H1711" s="10"/>
      <c r="I1711" s="10"/>
      <c r="J1711" s="10"/>
      <c r="K1711" s="10"/>
      <c r="L1711" s="10"/>
    </row>
    <row r="1712" spans="1:12" s="7" customFormat="1" ht="15.75" x14ac:dyDescent="0.25">
      <c r="A1712" s="11"/>
      <c r="B1712" s="48"/>
      <c r="C1712" s="48"/>
      <c r="D1712" s="24"/>
      <c r="E1712" s="10"/>
      <c r="F1712" s="10"/>
      <c r="G1712" s="10"/>
      <c r="H1712" s="10"/>
      <c r="I1712" s="10"/>
      <c r="J1712" s="10"/>
      <c r="K1712" s="10"/>
      <c r="L1712" s="10"/>
    </row>
    <row r="1713" spans="1:12" s="7" customFormat="1" ht="15.75" x14ac:dyDescent="0.25">
      <c r="A1713" s="11"/>
      <c r="B1713" s="48"/>
      <c r="C1713" s="48"/>
      <c r="D1713" s="24"/>
      <c r="E1713" s="10"/>
      <c r="F1713" s="10"/>
      <c r="G1713" s="10"/>
      <c r="H1713" s="10"/>
      <c r="I1713" s="10"/>
      <c r="J1713" s="10"/>
      <c r="K1713" s="10"/>
      <c r="L1713" s="10"/>
    </row>
    <row r="1714" spans="1:12" s="7" customFormat="1" ht="15.75" x14ac:dyDescent="0.25">
      <c r="A1714" s="11"/>
      <c r="B1714" s="48"/>
      <c r="C1714" s="48"/>
      <c r="D1714" s="24"/>
      <c r="E1714" s="10"/>
      <c r="F1714" s="10"/>
      <c r="G1714" s="10"/>
      <c r="H1714" s="10"/>
      <c r="I1714" s="10"/>
      <c r="J1714" s="10"/>
      <c r="K1714" s="10"/>
      <c r="L1714" s="10"/>
    </row>
    <row r="1715" spans="1:12" s="7" customFormat="1" ht="15.75" x14ac:dyDescent="0.25">
      <c r="A1715" s="11"/>
      <c r="B1715" s="48"/>
      <c r="C1715" s="48"/>
      <c r="D1715" s="24"/>
      <c r="E1715" s="10"/>
      <c r="F1715" s="10"/>
      <c r="G1715" s="10"/>
      <c r="H1715" s="10"/>
      <c r="I1715" s="10"/>
      <c r="J1715" s="10"/>
      <c r="K1715" s="10"/>
      <c r="L1715" s="10"/>
    </row>
    <row r="1716" spans="1:12" s="7" customFormat="1" ht="15.75" x14ac:dyDescent="0.25">
      <c r="A1716" s="11"/>
      <c r="B1716" s="48"/>
      <c r="C1716" s="48"/>
      <c r="D1716" s="24"/>
      <c r="E1716" s="10"/>
      <c r="F1716" s="10"/>
      <c r="G1716" s="10"/>
      <c r="H1716" s="10"/>
      <c r="I1716" s="10"/>
      <c r="J1716" s="10"/>
      <c r="K1716" s="10"/>
      <c r="L1716" s="10"/>
    </row>
    <row r="1717" spans="1:12" s="7" customFormat="1" ht="15.75" x14ac:dyDescent="0.25">
      <c r="A1717" s="11"/>
      <c r="B1717" s="48"/>
      <c r="C1717" s="48"/>
      <c r="D1717" s="24"/>
      <c r="E1717" s="10"/>
      <c r="F1717" s="10"/>
      <c r="G1717" s="10"/>
      <c r="H1717" s="10"/>
      <c r="I1717" s="10"/>
      <c r="J1717" s="10"/>
      <c r="K1717" s="10"/>
      <c r="L1717" s="10"/>
    </row>
    <row r="1718" spans="1:12" s="7" customFormat="1" ht="15.75" x14ac:dyDescent="0.25">
      <c r="A1718" s="11"/>
      <c r="B1718" s="48"/>
      <c r="C1718" s="48"/>
      <c r="D1718" s="24"/>
      <c r="E1718" s="10"/>
      <c r="F1718" s="10"/>
      <c r="G1718" s="10"/>
      <c r="H1718" s="10"/>
      <c r="I1718" s="10"/>
      <c r="J1718" s="10"/>
      <c r="K1718" s="10"/>
      <c r="L1718" s="10"/>
    </row>
    <row r="1719" spans="1:12" s="7" customFormat="1" ht="15.75" x14ac:dyDescent="0.25">
      <c r="A1719" s="11"/>
      <c r="B1719" s="48"/>
      <c r="C1719" s="48"/>
      <c r="D1719" s="24"/>
      <c r="E1719" s="10"/>
      <c r="F1719" s="10"/>
      <c r="G1719" s="10"/>
      <c r="H1719" s="10"/>
      <c r="I1719" s="10"/>
      <c r="J1719" s="10"/>
      <c r="K1719" s="10"/>
      <c r="L1719" s="10"/>
    </row>
    <row r="1720" spans="1:12" s="7" customFormat="1" ht="15.75" x14ac:dyDescent="0.25">
      <c r="A1720" s="11"/>
      <c r="B1720" s="48"/>
      <c r="C1720" s="48"/>
      <c r="D1720" s="24"/>
      <c r="E1720" s="10"/>
      <c r="F1720" s="10"/>
      <c r="G1720" s="10"/>
      <c r="H1720" s="10"/>
      <c r="I1720" s="10"/>
      <c r="J1720" s="10"/>
      <c r="K1720" s="10"/>
      <c r="L1720" s="10"/>
    </row>
    <row r="1721" spans="1:12" s="7" customFormat="1" ht="15.75" x14ac:dyDescent="0.25">
      <c r="A1721" s="11"/>
      <c r="B1721" s="48"/>
      <c r="C1721" s="48"/>
      <c r="D1721" s="24"/>
      <c r="E1721" s="10"/>
      <c r="F1721" s="10"/>
      <c r="G1721" s="10"/>
      <c r="H1721" s="10"/>
      <c r="I1721" s="10"/>
      <c r="J1721" s="10"/>
      <c r="K1721" s="10"/>
      <c r="L1721" s="10"/>
    </row>
    <row r="1722" spans="1:12" s="7" customFormat="1" ht="15.75" x14ac:dyDescent="0.25">
      <c r="A1722" s="11"/>
      <c r="B1722" s="48"/>
      <c r="C1722" s="48"/>
      <c r="D1722" s="24"/>
      <c r="E1722" s="10"/>
      <c r="F1722" s="10"/>
      <c r="G1722" s="10"/>
      <c r="H1722" s="10"/>
      <c r="I1722" s="10"/>
      <c r="J1722" s="10"/>
      <c r="K1722" s="10"/>
      <c r="L1722" s="10"/>
    </row>
    <row r="1723" spans="1:12" s="7" customFormat="1" ht="15.75" x14ac:dyDescent="0.25">
      <c r="A1723" s="11"/>
      <c r="B1723" s="48"/>
      <c r="C1723" s="48"/>
      <c r="D1723" s="24"/>
      <c r="E1723" s="10"/>
      <c r="F1723" s="10"/>
      <c r="G1723" s="10"/>
      <c r="H1723" s="10"/>
      <c r="I1723" s="10"/>
      <c r="J1723" s="10"/>
      <c r="K1723" s="10"/>
      <c r="L1723" s="10"/>
    </row>
    <row r="1724" spans="1:12" s="7" customFormat="1" ht="15.75" x14ac:dyDescent="0.25">
      <c r="A1724" s="11"/>
      <c r="B1724" s="48"/>
      <c r="C1724" s="48"/>
      <c r="D1724" s="24"/>
      <c r="E1724" s="10"/>
      <c r="F1724" s="10"/>
      <c r="G1724" s="10"/>
      <c r="H1724" s="10"/>
      <c r="I1724" s="10"/>
      <c r="J1724" s="10"/>
      <c r="K1724" s="10"/>
      <c r="L1724" s="10"/>
    </row>
    <row r="1725" spans="1:12" s="7" customFormat="1" ht="15.75" x14ac:dyDescent="0.25">
      <c r="A1725" s="11"/>
      <c r="B1725" s="48"/>
      <c r="C1725" s="48"/>
      <c r="D1725" s="24"/>
      <c r="E1725" s="10"/>
      <c r="F1725" s="10"/>
      <c r="G1725" s="10"/>
      <c r="H1725" s="10"/>
      <c r="I1725" s="10"/>
      <c r="J1725" s="10"/>
      <c r="K1725" s="10"/>
      <c r="L1725" s="10"/>
    </row>
    <row r="1726" spans="1:12" s="7" customFormat="1" ht="15.75" x14ac:dyDescent="0.25">
      <c r="A1726" s="11"/>
      <c r="B1726" s="48"/>
      <c r="C1726" s="48"/>
      <c r="D1726" s="24"/>
      <c r="E1726" s="10"/>
      <c r="F1726" s="10"/>
      <c r="G1726" s="10"/>
      <c r="H1726" s="10"/>
      <c r="I1726" s="10"/>
      <c r="J1726" s="10"/>
      <c r="K1726" s="10"/>
      <c r="L1726" s="10"/>
    </row>
    <row r="1727" spans="1:12" s="7" customFormat="1" ht="15.75" x14ac:dyDescent="0.25">
      <c r="A1727" s="11"/>
      <c r="B1727" s="48"/>
      <c r="C1727" s="48"/>
      <c r="D1727" s="24"/>
      <c r="E1727" s="10"/>
      <c r="F1727" s="10"/>
      <c r="G1727" s="10"/>
      <c r="H1727" s="10"/>
      <c r="I1727" s="10"/>
      <c r="J1727" s="10"/>
      <c r="K1727" s="10"/>
      <c r="L1727" s="10"/>
    </row>
    <row r="1728" spans="1:12" s="7" customFormat="1" ht="15.75" x14ac:dyDescent="0.25">
      <c r="A1728" s="11"/>
      <c r="B1728" s="48"/>
      <c r="C1728" s="48"/>
      <c r="D1728" s="24"/>
      <c r="E1728" s="10"/>
      <c r="F1728" s="10"/>
      <c r="G1728" s="10"/>
      <c r="H1728" s="10"/>
      <c r="I1728" s="10"/>
      <c r="J1728" s="10"/>
      <c r="K1728" s="10"/>
      <c r="L1728" s="10"/>
    </row>
    <row r="1729" spans="1:12" s="7" customFormat="1" ht="15.75" x14ac:dyDescent="0.25">
      <c r="A1729" s="11"/>
      <c r="B1729" s="48"/>
      <c r="C1729" s="48"/>
      <c r="D1729" s="24"/>
      <c r="E1729" s="10"/>
      <c r="F1729" s="10"/>
      <c r="G1729" s="10"/>
      <c r="H1729" s="10"/>
      <c r="I1729" s="10"/>
      <c r="J1729" s="10"/>
      <c r="K1729" s="10"/>
      <c r="L1729" s="10"/>
    </row>
    <row r="1730" spans="1:12" s="7" customFormat="1" ht="15.75" x14ac:dyDescent="0.25">
      <c r="A1730" s="11"/>
      <c r="B1730" s="48"/>
      <c r="C1730" s="48"/>
      <c r="D1730" s="24"/>
      <c r="E1730" s="10"/>
      <c r="F1730" s="10"/>
      <c r="G1730" s="10"/>
      <c r="H1730" s="10"/>
      <c r="I1730" s="10"/>
      <c r="J1730" s="10"/>
      <c r="K1730" s="10"/>
      <c r="L1730" s="10"/>
    </row>
    <row r="1731" spans="1:12" s="7" customFormat="1" ht="15.75" x14ac:dyDescent="0.25">
      <c r="A1731" s="11"/>
      <c r="B1731" s="48"/>
      <c r="C1731" s="48"/>
      <c r="D1731" s="24"/>
      <c r="E1731" s="10"/>
      <c r="F1731" s="10"/>
      <c r="G1731" s="10"/>
      <c r="H1731" s="10"/>
      <c r="I1731" s="10"/>
      <c r="J1731" s="10"/>
      <c r="K1731" s="10"/>
      <c r="L1731" s="10"/>
    </row>
    <row r="1732" spans="1:12" s="7" customFormat="1" ht="15.75" x14ac:dyDescent="0.25">
      <c r="A1732" s="11"/>
      <c r="B1732" s="48"/>
      <c r="C1732" s="48"/>
      <c r="D1732" s="24"/>
      <c r="E1732" s="10"/>
      <c r="F1732" s="10"/>
      <c r="G1732" s="10"/>
      <c r="H1732" s="10"/>
      <c r="I1732" s="10"/>
      <c r="J1732" s="10"/>
      <c r="K1732" s="10"/>
      <c r="L1732" s="10"/>
    </row>
    <row r="1733" spans="1:12" s="7" customFormat="1" ht="15.75" x14ac:dyDescent="0.25">
      <c r="A1733" s="11"/>
      <c r="B1733" s="48"/>
      <c r="C1733" s="48"/>
      <c r="D1733" s="24"/>
      <c r="E1733" s="10"/>
      <c r="F1733" s="10"/>
      <c r="G1733" s="10"/>
      <c r="H1733" s="10"/>
      <c r="I1733" s="10"/>
      <c r="J1733" s="10"/>
      <c r="K1733" s="10"/>
      <c r="L1733" s="10"/>
    </row>
    <row r="1734" spans="1:12" s="7" customFormat="1" ht="15.75" x14ac:dyDescent="0.25">
      <c r="A1734" s="11"/>
      <c r="B1734" s="48"/>
      <c r="C1734" s="48"/>
      <c r="D1734" s="24"/>
      <c r="E1734" s="10"/>
      <c r="F1734" s="10"/>
      <c r="G1734" s="10"/>
      <c r="H1734" s="10"/>
      <c r="I1734" s="10"/>
      <c r="J1734" s="10"/>
      <c r="K1734" s="10"/>
      <c r="L1734" s="10"/>
    </row>
    <row r="1735" spans="1:12" s="7" customFormat="1" ht="15.75" x14ac:dyDescent="0.25">
      <c r="A1735" s="11"/>
      <c r="B1735" s="48"/>
      <c r="C1735" s="48"/>
      <c r="D1735" s="24"/>
      <c r="E1735" s="10"/>
      <c r="F1735" s="10"/>
      <c r="G1735" s="10"/>
      <c r="H1735" s="10"/>
      <c r="I1735" s="10"/>
      <c r="J1735" s="10"/>
      <c r="K1735" s="10"/>
      <c r="L1735" s="10"/>
    </row>
    <row r="1736" spans="1:12" s="7" customFormat="1" ht="15.75" x14ac:dyDescent="0.25">
      <c r="A1736" s="11"/>
      <c r="B1736" s="48"/>
      <c r="C1736" s="48"/>
      <c r="D1736" s="24"/>
      <c r="E1736" s="10"/>
      <c r="F1736" s="10"/>
      <c r="G1736" s="10"/>
      <c r="H1736" s="10"/>
      <c r="I1736" s="10"/>
      <c r="J1736" s="10"/>
      <c r="K1736" s="10"/>
      <c r="L1736" s="10"/>
    </row>
    <row r="1737" spans="1:12" s="7" customFormat="1" ht="15.75" x14ac:dyDescent="0.25">
      <c r="A1737" s="11"/>
      <c r="B1737" s="48"/>
      <c r="C1737" s="48"/>
      <c r="D1737" s="24"/>
      <c r="E1737" s="10"/>
      <c r="F1737" s="10"/>
      <c r="G1737" s="10"/>
      <c r="H1737" s="10"/>
      <c r="I1737" s="10"/>
      <c r="J1737" s="10"/>
      <c r="K1737" s="10"/>
      <c r="L1737" s="10"/>
    </row>
    <row r="1738" spans="1:12" s="7" customFormat="1" ht="15.75" x14ac:dyDescent="0.25">
      <c r="A1738" s="11"/>
      <c r="B1738" s="48"/>
      <c r="C1738" s="48"/>
      <c r="D1738" s="24"/>
      <c r="E1738" s="10"/>
      <c r="F1738" s="10"/>
      <c r="G1738" s="10"/>
      <c r="H1738" s="10"/>
      <c r="I1738" s="10"/>
      <c r="J1738" s="10"/>
      <c r="K1738" s="10"/>
      <c r="L1738" s="10"/>
    </row>
    <row r="1739" spans="1:12" s="7" customFormat="1" ht="15.75" x14ac:dyDescent="0.25">
      <c r="A1739" s="11"/>
      <c r="B1739" s="48"/>
      <c r="C1739" s="48"/>
      <c r="D1739" s="24"/>
      <c r="E1739" s="10"/>
      <c r="F1739" s="10"/>
      <c r="G1739" s="10"/>
      <c r="H1739" s="10"/>
      <c r="I1739" s="10"/>
      <c r="J1739" s="10"/>
      <c r="K1739" s="10"/>
      <c r="L1739" s="10"/>
    </row>
    <row r="1740" spans="1:12" s="7" customFormat="1" ht="15.75" x14ac:dyDescent="0.25">
      <c r="A1740" s="11"/>
      <c r="B1740" s="48"/>
      <c r="C1740" s="48"/>
      <c r="D1740" s="24"/>
      <c r="E1740" s="10"/>
      <c r="F1740" s="10"/>
      <c r="G1740" s="10"/>
      <c r="H1740" s="10"/>
      <c r="I1740" s="10"/>
      <c r="J1740" s="10"/>
      <c r="K1740" s="10"/>
      <c r="L1740" s="10"/>
    </row>
    <row r="1741" spans="1:12" s="7" customFormat="1" ht="15.75" x14ac:dyDescent="0.25">
      <c r="A1741" s="11"/>
      <c r="B1741" s="48"/>
      <c r="C1741" s="48"/>
      <c r="D1741" s="24"/>
      <c r="E1741" s="10"/>
      <c r="F1741" s="10"/>
      <c r="G1741" s="10"/>
      <c r="H1741" s="10"/>
      <c r="I1741" s="10"/>
      <c r="J1741" s="10"/>
      <c r="K1741" s="10"/>
      <c r="L1741" s="10"/>
    </row>
    <row r="1742" spans="1:12" s="7" customFormat="1" ht="15.75" x14ac:dyDescent="0.25">
      <c r="A1742" s="11"/>
      <c r="B1742" s="48"/>
      <c r="C1742" s="48"/>
      <c r="D1742" s="24"/>
      <c r="E1742" s="10"/>
      <c r="F1742" s="10"/>
      <c r="G1742" s="10"/>
      <c r="H1742" s="10"/>
      <c r="I1742" s="10"/>
      <c r="J1742" s="10"/>
      <c r="K1742" s="10"/>
      <c r="L1742" s="10"/>
    </row>
    <row r="1743" spans="1:12" s="7" customFormat="1" ht="15.75" x14ac:dyDescent="0.25">
      <c r="A1743" s="11"/>
      <c r="B1743" s="48"/>
      <c r="C1743" s="48"/>
      <c r="D1743" s="24"/>
      <c r="E1743" s="10"/>
      <c r="F1743" s="10"/>
      <c r="G1743" s="10"/>
      <c r="H1743" s="10"/>
      <c r="I1743" s="10"/>
      <c r="J1743" s="10"/>
      <c r="K1743" s="10"/>
      <c r="L1743" s="10"/>
    </row>
    <row r="1744" spans="1:12" s="7" customFormat="1" ht="15.75" x14ac:dyDescent="0.25">
      <c r="A1744" s="11"/>
      <c r="B1744" s="48"/>
      <c r="C1744" s="48"/>
      <c r="D1744" s="24"/>
      <c r="E1744" s="10"/>
      <c r="F1744" s="10"/>
      <c r="G1744" s="10"/>
      <c r="H1744" s="10"/>
      <c r="I1744" s="10"/>
      <c r="J1744" s="10"/>
      <c r="K1744" s="10"/>
      <c r="L1744" s="10"/>
    </row>
    <row r="1745" spans="1:12" s="7" customFormat="1" ht="15.75" x14ac:dyDescent="0.25">
      <c r="A1745" s="11"/>
      <c r="B1745" s="48"/>
      <c r="C1745" s="48"/>
      <c r="D1745" s="24"/>
      <c r="E1745" s="10"/>
      <c r="F1745" s="10"/>
      <c r="G1745" s="10"/>
      <c r="H1745" s="10"/>
      <c r="I1745" s="10"/>
      <c r="J1745" s="10"/>
      <c r="K1745" s="10"/>
      <c r="L1745" s="10"/>
    </row>
    <row r="1746" spans="1:12" s="7" customFormat="1" ht="15.75" x14ac:dyDescent="0.25">
      <c r="A1746" s="11"/>
      <c r="B1746" s="48"/>
      <c r="C1746" s="48"/>
      <c r="D1746" s="24"/>
      <c r="E1746" s="10"/>
      <c r="F1746" s="10"/>
      <c r="G1746" s="10"/>
      <c r="H1746" s="10"/>
      <c r="I1746" s="10"/>
      <c r="J1746" s="10"/>
      <c r="K1746" s="10"/>
      <c r="L1746" s="10"/>
    </row>
    <row r="1747" spans="1:12" s="7" customFormat="1" ht="15.75" x14ac:dyDescent="0.25">
      <c r="A1747" s="11"/>
      <c r="B1747" s="48"/>
      <c r="C1747" s="48"/>
      <c r="D1747" s="24"/>
      <c r="E1747" s="10"/>
      <c r="F1747" s="10"/>
      <c r="G1747" s="10"/>
      <c r="H1747" s="10"/>
      <c r="I1747" s="10"/>
      <c r="J1747" s="10"/>
      <c r="K1747" s="10"/>
      <c r="L1747" s="10"/>
    </row>
    <row r="1748" spans="1:12" s="7" customFormat="1" ht="15.75" x14ac:dyDescent="0.25">
      <c r="A1748" s="11"/>
      <c r="B1748" s="48"/>
      <c r="C1748" s="48"/>
      <c r="D1748" s="24"/>
      <c r="E1748" s="10"/>
      <c r="F1748" s="10"/>
      <c r="G1748" s="10"/>
      <c r="H1748" s="10"/>
      <c r="I1748" s="10"/>
      <c r="J1748" s="10"/>
      <c r="K1748" s="10"/>
      <c r="L1748" s="10"/>
    </row>
    <row r="1749" spans="1:12" s="7" customFormat="1" ht="15.75" x14ac:dyDescent="0.25">
      <c r="A1749" s="11"/>
      <c r="B1749" s="48"/>
      <c r="C1749" s="48"/>
      <c r="D1749" s="24"/>
      <c r="E1749" s="10"/>
      <c r="F1749" s="10"/>
      <c r="G1749" s="10"/>
      <c r="H1749" s="10"/>
      <c r="I1749" s="10"/>
      <c r="J1749" s="10"/>
      <c r="K1749" s="10"/>
      <c r="L1749" s="10"/>
    </row>
    <row r="1750" spans="1:12" s="7" customFormat="1" ht="15.75" x14ac:dyDescent="0.25">
      <c r="A1750" s="11"/>
      <c r="B1750" s="48"/>
      <c r="C1750" s="48"/>
      <c r="D1750" s="24"/>
      <c r="E1750" s="10"/>
      <c r="F1750" s="10"/>
      <c r="G1750" s="10"/>
      <c r="H1750" s="10"/>
      <c r="I1750" s="10"/>
      <c r="J1750" s="10"/>
      <c r="K1750" s="10"/>
      <c r="L1750" s="10"/>
    </row>
    <row r="1751" spans="1:12" s="7" customFormat="1" ht="15.75" x14ac:dyDescent="0.25">
      <c r="A1751" s="11"/>
      <c r="B1751" s="48"/>
      <c r="C1751" s="48"/>
      <c r="D1751" s="24"/>
      <c r="E1751" s="10"/>
      <c r="F1751" s="10"/>
      <c r="G1751" s="10"/>
      <c r="H1751" s="10"/>
      <c r="I1751" s="10"/>
      <c r="J1751" s="10"/>
      <c r="K1751" s="10"/>
      <c r="L1751" s="10"/>
    </row>
    <row r="1752" spans="1:12" s="7" customFormat="1" ht="15.75" x14ac:dyDescent="0.25">
      <c r="A1752" s="11"/>
      <c r="B1752" s="48"/>
      <c r="C1752" s="48"/>
      <c r="D1752" s="24"/>
      <c r="E1752" s="10"/>
      <c r="F1752" s="10"/>
      <c r="G1752" s="10"/>
      <c r="H1752" s="10"/>
      <c r="I1752" s="10"/>
      <c r="J1752" s="10"/>
      <c r="K1752" s="10"/>
      <c r="L1752" s="10"/>
    </row>
    <row r="1753" spans="1:12" s="7" customFormat="1" ht="15.75" x14ac:dyDescent="0.25">
      <c r="A1753" s="11"/>
      <c r="B1753" s="48"/>
      <c r="C1753" s="48"/>
      <c r="D1753" s="24"/>
      <c r="E1753" s="10"/>
      <c r="F1753" s="10"/>
      <c r="G1753" s="10"/>
      <c r="H1753" s="10"/>
      <c r="I1753" s="10"/>
      <c r="J1753" s="10"/>
      <c r="K1753" s="10"/>
      <c r="L1753" s="10"/>
    </row>
    <row r="1754" spans="1:12" s="7" customFormat="1" ht="15.75" x14ac:dyDescent="0.25">
      <c r="A1754" s="11"/>
      <c r="B1754" s="48"/>
      <c r="C1754" s="48"/>
      <c r="D1754" s="24"/>
      <c r="E1754" s="10"/>
      <c r="F1754" s="10"/>
      <c r="G1754" s="10"/>
      <c r="H1754" s="10"/>
      <c r="I1754" s="10"/>
      <c r="J1754" s="10"/>
      <c r="K1754" s="10"/>
      <c r="L1754" s="10"/>
    </row>
    <row r="1755" spans="1:12" s="7" customFormat="1" ht="15.75" x14ac:dyDescent="0.25">
      <c r="A1755" s="11"/>
      <c r="B1755" s="48"/>
      <c r="C1755" s="48"/>
      <c r="D1755" s="24"/>
      <c r="E1755" s="10"/>
      <c r="F1755" s="10"/>
      <c r="G1755" s="10"/>
      <c r="H1755" s="10"/>
      <c r="I1755" s="10"/>
      <c r="J1755" s="10"/>
      <c r="K1755" s="10"/>
      <c r="L1755" s="10"/>
    </row>
    <row r="1756" spans="1:12" s="7" customFormat="1" ht="15.75" x14ac:dyDescent="0.25">
      <c r="A1756" s="11"/>
      <c r="B1756" s="48"/>
      <c r="C1756" s="48"/>
      <c r="D1756" s="24"/>
      <c r="E1756" s="10"/>
      <c r="F1756" s="10"/>
      <c r="G1756" s="10"/>
      <c r="H1756" s="10"/>
      <c r="I1756" s="10"/>
      <c r="J1756" s="10"/>
      <c r="K1756" s="10"/>
      <c r="L1756" s="10"/>
    </row>
    <row r="1757" spans="1:12" s="7" customFormat="1" ht="15.75" x14ac:dyDescent="0.25">
      <c r="A1757" s="11"/>
      <c r="B1757" s="48"/>
      <c r="C1757" s="48"/>
      <c r="D1757" s="24"/>
      <c r="E1757" s="10"/>
      <c r="F1757" s="10"/>
      <c r="G1757" s="10"/>
      <c r="H1757" s="10"/>
      <c r="I1757" s="10"/>
      <c r="J1757" s="10"/>
      <c r="K1757" s="10"/>
      <c r="L1757" s="10"/>
    </row>
    <row r="1758" spans="1:12" s="7" customFormat="1" ht="15.75" x14ac:dyDescent="0.25">
      <c r="A1758" s="11"/>
      <c r="B1758" s="48"/>
      <c r="C1758" s="48"/>
      <c r="D1758" s="24"/>
      <c r="E1758" s="10"/>
      <c r="F1758" s="10"/>
      <c r="G1758" s="10"/>
      <c r="H1758" s="10"/>
      <c r="I1758" s="10"/>
      <c r="J1758" s="10"/>
      <c r="K1758" s="10"/>
      <c r="L1758" s="10"/>
    </row>
    <row r="1759" spans="1:12" s="7" customFormat="1" ht="15.75" x14ac:dyDescent="0.25">
      <c r="A1759" s="11"/>
      <c r="B1759" s="48"/>
      <c r="C1759" s="48"/>
      <c r="D1759" s="24"/>
      <c r="E1759" s="10"/>
      <c r="F1759" s="10"/>
      <c r="G1759" s="10"/>
      <c r="H1759" s="10"/>
      <c r="I1759" s="10"/>
      <c r="J1759" s="10"/>
      <c r="K1759" s="10"/>
      <c r="L1759" s="10"/>
    </row>
    <row r="1760" spans="1:12" s="7" customFormat="1" ht="15.75" x14ac:dyDescent="0.25">
      <c r="A1760" s="11"/>
      <c r="B1760" s="48"/>
      <c r="C1760" s="48"/>
      <c r="D1760" s="24"/>
      <c r="E1760" s="10"/>
      <c r="F1760" s="10"/>
      <c r="G1760" s="10"/>
      <c r="H1760" s="10"/>
      <c r="I1760" s="10"/>
      <c r="J1760" s="10"/>
      <c r="K1760" s="10"/>
      <c r="L1760" s="10"/>
    </row>
    <row r="1761" spans="1:12" s="7" customFormat="1" ht="15.75" x14ac:dyDescent="0.25">
      <c r="A1761" s="11"/>
      <c r="B1761" s="48"/>
      <c r="C1761" s="48"/>
      <c r="D1761" s="24"/>
      <c r="E1761" s="10"/>
      <c r="F1761" s="10"/>
      <c r="G1761" s="10"/>
      <c r="H1761" s="10"/>
      <c r="I1761" s="10"/>
      <c r="J1761" s="10"/>
      <c r="K1761" s="10"/>
      <c r="L1761" s="10"/>
    </row>
    <row r="1762" spans="1:12" s="7" customFormat="1" ht="15.75" x14ac:dyDescent="0.25">
      <c r="A1762" s="11"/>
      <c r="B1762" s="48"/>
      <c r="C1762" s="48"/>
      <c r="D1762" s="24"/>
      <c r="E1762" s="10"/>
      <c r="F1762" s="10"/>
      <c r="G1762" s="10"/>
      <c r="H1762" s="10"/>
      <c r="I1762" s="10"/>
      <c r="J1762" s="10"/>
      <c r="K1762" s="10"/>
      <c r="L1762" s="10"/>
    </row>
    <row r="1763" spans="1:12" s="7" customFormat="1" ht="15.75" x14ac:dyDescent="0.25">
      <c r="A1763" s="11"/>
      <c r="B1763" s="48"/>
      <c r="C1763" s="48"/>
      <c r="D1763" s="24"/>
      <c r="E1763" s="10"/>
      <c r="F1763" s="10"/>
      <c r="G1763" s="10"/>
      <c r="H1763" s="10"/>
      <c r="I1763" s="10"/>
      <c r="J1763" s="10"/>
      <c r="K1763" s="10"/>
      <c r="L1763" s="10"/>
    </row>
    <row r="1764" spans="1:12" s="7" customFormat="1" ht="15.75" x14ac:dyDescent="0.25">
      <c r="A1764" s="11"/>
      <c r="B1764" s="48"/>
      <c r="C1764" s="48"/>
      <c r="D1764" s="24"/>
      <c r="E1764" s="10"/>
      <c r="F1764" s="10"/>
      <c r="G1764" s="10"/>
      <c r="H1764" s="10"/>
      <c r="I1764" s="10"/>
      <c r="J1764" s="10"/>
      <c r="K1764" s="10"/>
      <c r="L1764" s="10"/>
    </row>
    <row r="1765" spans="1:12" s="7" customFormat="1" ht="15.75" x14ac:dyDescent="0.25">
      <c r="A1765" s="11"/>
      <c r="B1765" s="48"/>
      <c r="C1765" s="48"/>
      <c r="D1765" s="24"/>
      <c r="E1765" s="10"/>
      <c r="F1765" s="10"/>
      <c r="G1765" s="10"/>
      <c r="H1765" s="10"/>
      <c r="I1765" s="10"/>
      <c r="J1765" s="10"/>
      <c r="K1765" s="10"/>
      <c r="L1765" s="10"/>
    </row>
    <row r="1766" spans="1:12" s="7" customFormat="1" ht="15.75" x14ac:dyDescent="0.25">
      <c r="A1766" s="11"/>
      <c r="B1766" s="48"/>
      <c r="C1766" s="48"/>
      <c r="D1766" s="24"/>
      <c r="E1766" s="10"/>
      <c r="F1766" s="10"/>
      <c r="G1766" s="10"/>
      <c r="H1766" s="10"/>
      <c r="I1766" s="10"/>
      <c r="J1766" s="10"/>
      <c r="K1766" s="10"/>
      <c r="L1766" s="10"/>
    </row>
    <row r="1767" spans="1:12" s="7" customFormat="1" ht="15.75" x14ac:dyDescent="0.25">
      <c r="A1767" s="11"/>
      <c r="B1767" s="48"/>
      <c r="C1767" s="48"/>
      <c r="D1767" s="24"/>
      <c r="E1767" s="10"/>
      <c r="F1767" s="10"/>
      <c r="G1767" s="10"/>
      <c r="H1767" s="10"/>
      <c r="I1767" s="10"/>
      <c r="J1767" s="10"/>
      <c r="K1767" s="10"/>
      <c r="L1767" s="10"/>
    </row>
    <row r="1768" spans="1:12" s="7" customFormat="1" ht="15.75" x14ac:dyDescent="0.25">
      <c r="A1768" s="11"/>
      <c r="B1768" s="48"/>
      <c r="C1768" s="48"/>
      <c r="D1768" s="24"/>
      <c r="E1768" s="10"/>
      <c r="F1768" s="10"/>
      <c r="G1768" s="10"/>
      <c r="H1768" s="10"/>
      <c r="I1768" s="10"/>
      <c r="J1768" s="10"/>
      <c r="K1768" s="10"/>
      <c r="L1768" s="10"/>
    </row>
    <row r="1769" spans="1:12" s="7" customFormat="1" ht="15.75" x14ac:dyDescent="0.25">
      <c r="A1769" s="11"/>
      <c r="B1769" s="48"/>
      <c r="C1769" s="48"/>
      <c r="D1769" s="24"/>
      <c r="E1769" s="10"/>
      <c r="F1769" s="10"/>
      <c r="G1769" s="10"/>
      <c r="H1769" s="10"/>
      <c r="I1769" s="10"/>
      <c r="J1769" s="10"/>
      <c r="K1769" s="10"/>
      <c r="L1769" s="10"/>
    </row>
    <row r="1770" spans="1:12" s="7" customFormat="1" ht="15.75" x14ac:dyDescent="0.25">
      <c r="A1770" s="11"/>
      <c r="B1770" s="48"/>
      <c r="C1770" s="48"/>
      <c r="D1770" s="24"/>
      <c r="E1770" s="10"/>
      <c r="F1770" s="10"/>
      <c r="G1770" s="10"/>
      <c r="H1770" s="10"/>
      <c r="I1770" s="10"/>
      <c r="J1770" s="10"/>
      <c r="K1770" s="10"/>
      <c r="L1770" s="10"/>
    </row>
    <row r="1771" spans="1:12" s="7" customFormat="1" ht="15.75" x14ac:dyDescent="0.25">
      <c r="A1771" s="11"/>
      <c r="B1771" s="48"/>
      <c r="C1771" s="48"/>
      <c r="D1771" s="24"/>
      <c r="E1771" s="10"/>
      <c r="F1771" s="10"/>
      <c r="G1771" s="10"/>
      <c r="H1771" s="10"/>
      <c r="I1771" s="10"/>
      <c r="J1771" s="10"/>
      <c r="K1771" s="10"/>
      <c r="L1771" s="10"/>
    </row>
    <row r="1772" spans="1:12" s="7" customFormat="1" ht="15.75" x14ac:dyDescent="0.25">
      <c r="A1772" s="11"/>
      <c r="B1772" s="48"/>
      <c r="C1772" s="48"/>
      <c r="D1772" s="24"/>
      <c r="E1772" s="10"/>
      <c r="F1772" s="10"/>
      <c r="G1772" s="10"/>
      <c r="H1772" s="10"/>
      <c r="I1772" s="10"/>
      <c r="J1772" s="10"/>
      <c r="K1772" s="10"/>
      <c r="L1772" s="10"/>
    </row>
    <row r="1773" spans="1:12" s="7" customFormat="1" ht="15.75" x14ac:dyDescent="0.25">
      <c r="A1773" s="11"/>
      <c r="B1773" s="48"/>
      <c r="C1773" s="48"/>
      <c r="D1773" s="24"/>
      <c r="E1773" s="10"/>
      <c r="F1773" s="10"/>
      <c r="G1773" s="10"/>
      <c r="H1773" s="10"/>
      <c r="I1773" s="10"/>
      <c r="J1773" s="10"/>
      <c r="K1773" s="10"/>
      <c r="L1773" s="10"/>
    </row>
    <row r="1774" spans="1:12" s="7" customFormat="1" ht="15.75" x14ac:dyDescent="0.25">
      <c r="A1774" s="11"/>
      <c r="B1774" s="48"/>
      <c r="C1774" s="48"/>
      <c r="D1774" s="24"/>
      <c r="E1774" s="10"/>
      <c r="F1774" s="10"/>
      <c r="G1774" s="10"/>
      <c r="H1774" s="10"/>
      <c r="I1774" s="10"/>
      <c r="J1774" s="10"/>
      <c r="K1774" s="10"/>
      <c r="L1774" s="10"/>
    </row>
    <row r="1775" spans="1:12" s="7" customFormat="1" ht="15.75" x14ac:dyDescent="0.25">
      <c r="A1775" s="11"/>
      <c r="B1775" s="48"/>
      <c r="C1775" s="48"/>
      <c r="D1775" s="24"/>
      <c r="E1775" s="10"/>
      <c r="F1775" s="10"/>
      <c r="G1775" s="10"/>
      <c r="H1775" s="10"/>
      <c r="I1775" s="10"/>
      <c r="J1775" s="10"/>
      <c r="K1775" s="10"/>
      <c r="L1775" s="10"/>
    </row>
    <row r="1776" spans="1:12" s="7" customFormat="1" ht="15.75" x14ac:dyDescent="0.25">
      <c r="A1776" s="11"/>
      <c r="B1776" s="48"/>
      <c r="C1776" s="48"/>
      <c r="D1776" s="24"/>
      <c r="E1776" s="10"/>
      <c r="F1776" s="10"/>
      <c r="G1776" s="10"/>
      <c r="H1776" s="10"/>
      <c r="I1776" s="10"/>
      <c r="J1776" s="10"/>
      <c r="K1776" s="10"/>
      <c r="L1776" s="10"/>
    </row>
    <row r="1777" spans="1:12" s="7" customFormat="1" ht="15.75" x14ac:dyDescent="0.25">
      <c r="A1777" s="11"/>
      <c r="B1777" s="48"/>
      <c r="C1777" s="48"/>
      <c r="D1777" s="24"/>
      <c r="E1777" s="10"/>
      <c r="F1777" s="10"/>
      <c r="G1777" s="10"/>
      <c r="H1777" s="10"/>
      <c r="I1777" s="10"/>
      <c r="J1777" s="10"/>
      <c r="K1777" s="10"/>
      <c r="L1777" s="10"/>
    </row>
    <row r="1778" spans="1:12" s="7" customFormat="1" ht="15.75" x14ac:dyDescent="0.25">
      <c r="A1778" s="11"/>
      <c r="B1778" s="48"/>
      <c r="C1778" s="48"/>
      <c r="D1778" s="24"/>
      <c r="E1778" s="10"/>
      <c r="F1778" s="10"/>
      <c r="G1778" s="10"/>
      <c r="H1778" s="10"/>
      <c r="I1778" s="10"/>
      <c r="J1778" s="10"/>
      <c r="K1778" s="10"/>
      <c r="L1778" s="10"/>
    </row>
    <row r="1779" spans="1:12" s="7" customFormat="1" ht="15.75" x14ac:dyDescent="0.25">
      <c r="A1779" s="11"/>
      <c r="B1779" s="48"/>
      <c r="C1779" s="48"/>
      <c r="D1779" s="24"/>
      <c r="E1779" s="10"/>
      <c r="F1779" s="10"/>
      <c r="G1779" s="10"/>
      <c r="H1779" s="10"/>
      <c r="I1779" s="10"/>
      <c r="J1779" s="10"/>
      <c r="K1779" s="10"/>
      <c r="L1779" s="10"/>
    </row>
    <row r="1780" spans="1:12" s="7" customFormat="1" ht="15.75" x14ac:dyDescent="0.25">
      <c r="A1780" s="11"/>
      <c r="B1780" s="48"/>
      <c r="C1780" s="48"/>
      <c r="D1780" s="24"/>
      <c r="E1780" s="10"/>
      <c r="F1780" s="10"/>
      <c r="G1780" s="10"/>
      <c r="H1780" s="10"/>
      <c r="I1780" s="10"/>
      <c r="J1780" s="10"/>
      <c r="K1780" s="10"/>
      <c r="L1780" s="10"/>
    </row>
    <row r="1781" spans="1:12" s="7" customFormat="1" ht="15.75" x14ac:dyDescent="0.25">
      <c r="A1781" s="11"/>
      <c r="B1781" s="48"/>
      <c r="C1781" s="48"/>
      <c r="D1781" s="24"/>
      <c r="E1781" s="10"/>
      <c r="F1781" s="10"/>
      <c r="G1781" s="10"/>
      <c r="H1781" s="10"/>
      <c r="I1781" s="10"/>
      <c r="J1781" s="10"/>
      <c r="K1781" s="10"/>
      <c r="L1781" s="10"/>
    </row>
    <row r="1782" spans="1:12" s="7" customFormat="1" ht="15.75" x14ac:dyDescent="0.25">
      <c r="A1782" s="11"/>
      <c r="B1782" s="48"/>
      <c r="C1782" s="48"/>
      <c r="D1782" s="24"/>
      <c r="E1782" s="10"/>
      <c r="F1782" s="10"/>
      <c r="G1782" s="10"/>
      <c r="H1782" s="10"/>
      <c r="I1782" s="10"/>
      <c r="J1782" s="10"/>
      <c r="K1782" s="10"/>
      <c r="L1782" s="10"/>
    </row>
    <row r="1783" spans="1:12" s="7" customFormat="1" ht="15.75" x14ac:dyDescent="0.25">
      <c r="A1783" s="11"/>
      <c r="B1783" s="48"/>
      <c r="C1783" s="48"/>
      <c r="D1783" s="24"/>
      <c r="E1783" s="10"/>
      <c r="F1783" s="10"/>
      <c r="G1783" s="10"/>
      <c r="H1783" s="10"/>
      <c r="I1783" s="10"/>
      <c r="J1783" s="10"/>
      <c r="K1783" s="10"/>
      <c r="L1783" s="10"/>
    </row>
    <row r="1784" spans="1:12" s="7" customFormat="1" ht="15.75" x14ac:dyDescent="0.25">
      <c r="A1784" s="11"/>
      <c r="B1784" s="48"/>
      <c r="C1784" s="48"/>
      <c r="D1784" s="24"/>
      <c r="E1784" s="10"/>
      <c r="F1784" s="10"/>
      <c r="G1784" s="10"/>
      <c r="H1784" s="10"/>
      <c r="I1784" s="10"/>
      <c r="J1784" s="10"/>
      <c r="K1784" s="10"/>
      <c r="L1784" s="10"/>
    </row>
    <row r="1785" spans="1:12" s="7" customFormat="1" ht="15.75" x14ac:dyDescent="0.25">
      <c r="A1785" s="11"/>
      <c r="B1785" s="48"/>
      <c r="C1785" s="48"/>
      <c r="D1785" s="24"/>
      <c r="E1785" s="10"/>
      <c r="F1785" s="10"/>
      <c r="G1785" s="10"/>
      <c r="H1785" s="10"/>
      <c r="I1785" s="10"/>
      <c r="J1785" s="10"/>
      <c r="K1785" s="10"/>
      <c r="L1785" s="10"/>
    </row>
    <row r="1786" spans="1:12" s="7" customFormat="1" ht="15.75" x14ac:dyDescent="0.25">
      <c r="A1786" s="11"/>
      <c r="B1786" s="48"/>
      <c r="C1786" s="48"/>
      <c r="D1786" s="24"/>
      <c r="E1786" s="10"/>
      <c r="F1786" s="10"/>
      <c r="G1786" s="10"/>
      <c r="H1786" s="10"/>
      <c r="I1786" s="10"/>
      <c r="J1786" s="10"/>
      <c r="K1786" s="10"/>
      <c r="L1786" s="10"/>
    </row>
    <row r="1787" spans="1:12" s="7" customFormat="1" ht="15.75" x14ac:dyDescent="0.25">
      <c r="A1787" s="11"/>
      <c r="B1787" s="48"/>
      <c r="C1787" s="48"/>
      <c r="D1787" s="24"/>
      <c r="E1787" s="10"/>
      <c r="F1787" s="10"/>
      <c r="G1787" s="10"/>
      <c r="H1787" s="10"/>
      <c r="I1787" s="10"/>
      <c r="J1787" s="10"/>
      <c r="K1787" s="10"/>
      <c r="L1787" s="10"/>
    </row>
    <row r="1788" spans="1:12" s="7" customFormat="1" ht="15.75" x14ac:dyDescent="0.25">
      <c r="A1788" s="11"/>
      <c r="B1788" s="48"/>
      <c r="C1788" s="48"/>
      <c r="D1788" s="24"/>
      <c r="E1788" s="10"/>
      <c r="F1788" s="10"/>
      <c r="G1788" s="10"/>
      <c r="H1788" s="10"/>
      <c r="I1788" s="10"/>
      <c r="J1788" s="10"/>
      <c r="K1788" s="10"/>
      <c r="L1788" s="10"/>
    </row>
    <row r="1789" spans="1:12" s="7" customFormat="1" ht="15.75" x14ac:dyDescent="0.25">
      <c r="A1789" s="11"/>
      <c r="B1789" s="48"/>
      <c r="C1789" s="48"/>
      <c r="D1789" s="24"/>
      <c r="E1789" s="10"/>
      <c r="F1789" s="10"/>
      <c r="G1789" s="10"/>
      <c r="H1789" s="10"/>
      <c r="I1789" s="10"/>
      <c r="J1789" s="10"/>
      <c r="K1789" s="10"/>
      <c r="L1789" s="10"/>
    </row>
    <row r="1790" spans="1:12" s="7" customFormat="1" ht="15.75" x14ac:dyDescent="0.25">
      <c r="A1790" s="11"/>
      <c r="B1790" s="48"/>
      <c r="C1790" s="48"/>
      <c r="D1790" s="24"/>
      <c r="E1790" s="10"/>
      <c r="F1790" s="10"/>
      <c r="G1790" s="10"/>
      <c r="H1790" s="10"/>
      <c r="I1790" s="10"/>
      <c r="J1790" s="10"/>
      <c r="K1790" s="10"/>
      <c r="L1790" s="10"/>
    </row>
    <row r="1791" spans="1:12" s="7" customFormat="1" ht="15.75" x14ac:dyDescent="0.25">
      <c r="A1791" s="11"/>
      <c r="B1791" s="48"/>
      <c r="C1791" s="48"/>
      <c r="D1791" s="24"/>
      <c r="E1791" s="10"/>
      <c r="F1791" s="10"/>
      <c r="G1791" s="10"/>
      <c r="H1791" s="10"/>
      <c r="I1791" s="10"/>
      <c r="J1791" s="10"/>
      <c r="K1791" s="10"/>
      <c r="L1791" s="10"/>
    </row>
    <row r="1792" spans="1:12" s="7" customFormat="1" ht="15.75" x14ac:dyDescent="0.25">
      <c r="A1792" s="11"/>
      <c r="B1792" s="48"/>
      <c r="C1792" s="48"/>
      <c r="D1792" s="24"/>
      <c r="E1792" s="10"/>
      <c r="F1792" s="10"/>
      <c r="G1792" s="10"/>
      <c r="H1792" s="10"/>
      <c r="I1792" s="10"/>
      <c r="J1792" s="10"/>
      <c r="K1792" s="10"/>
      <c r="L1792" s="10"/>
    </row>
    <row r="1793" spans="1:12" s="7" customFormat="1" ht="15.75" x14ac:dyDescent="0.25">
      <c r="A1793" s="11"/>
      <c r="B1793" s="48"/>
      <c r="C1793" s="48"/>
      <c r="D1793" s="24"/>
      <c r="E1793" s="10"/>
      <c r="F1793" s="10"/>
      <c r="G1793" s="10"/>
      <c r="H1793" s="10"/>
      <c r="I1793" s="10"/>
      <c r="J1793" s="10"/>
      <c r="K1793" s="10"/>
      <c r="L1793" s="10"/>
    </row>
    <row r="1794" spans="1:12" s="7" customFormat="1" ht="15.75" x14ac:dyDescent="0.25">
      <c r="A1794" s="11"/>
      <c r="B1794" s="48"/>
      <c r="C1794" s="48"/>
      <c r="D1794" s="24"/>
      <c r="E1794" s="10"/>
      <c r="F1794" s="10"/>
      <c r="G1794" s="10"/>
      <c r="H1794" s="10"/>
      <c r="I1794" s="10"/>
      <c r="J1794" s="10"/>
      <c r="K1794" s="10"/>
      <c r="L1794" s="10"/>
    </row>
    <row r="1795" spans="1:12" s="7" customFormat="1" ht="15.75" x14ac:dyDescent="0.25">
      <c r="A1795" s="11"/>
      <c r="B1795" s="48"/>
      <c r="C1795" s="48"/>
      <c r="D1795" s="24"/>
      <c r="E1795" s="10"/>
      <c r="F1795" s="10"/>
      <c r="G1795" s="10"/>
      <c r="H1795" s="10"/>
      <c r="I1795" s="10"/>
      <c r="J1795" s="10"/>
      <c r="K1795" s="10"/>
      <c r="L1795" s="10"/>
    </row>
    <row r="1796" spans="1:12" s="7" customFormat="1" ht="15.75" x14ac:dyDescent="0.25">
      <c r="A1796" s="11"/>
      <c r="B1796" s="48"/>
      <c r="C1796" s="48"/>
      <c r="D1796" s="24"/>
      <c r="E1796" s="10"/>
      <c r="F1796" s="10"/>
      <c r="G1796" s="10"/>
      <c r="H1796" s="10"/>
      <c r="I1796" s="10"/>
      <c r="J1796" s="10"/>
      <c r="K1796" s="10"/>
      <c r="L1796" s="10"/>
    </row>
    <row r="1797" spans="1:12" s="7" customFormat="1" ht="15.75" x14ac:dyDescent="0.25">
      <c r="A1797" s="11"/>
      <c r="B1797" s="48"/>
      <c r="C1797" s="48"/>
      <c r="D1797" s="24"/>
      <c r="E1797" s="10"/>
      <c r="F1797" s="10"/>
      <c r="G1797" s="10"/>
      <c r="H1797" s="10"/>
      <c r="I1797" s="10"/>
      <c r="J1797" s="10"/>
      <c r="K1797" s="10"/>
      <c r="L1797" s="10"/>
    </row>
    <row r="1798" spans="1:12" s="7" customFormat="1" ht="15.75" x14ac:dyDescent="0.25">
      <c r="A1798" s="11"/>
      <c r="B1798" s="48"/>
      <c r="C1798" s="48"/>
      <c r="D1798" s="24"/>
      <c r="E1798" s="10"/>
      <c r="F1798" s="10"/>
      <c r="G1798" s="10"/>
      <c r="H1798" s="10"/>
      <c r="I1798" s="10"/>
      <c r="J1798" s="10"/>
      <c r="K1798" s="10"/>
      <c r="L1798" s="10"/>
    </row>
    <row r="1799" spans="1:12" s="7" customFormat="1" ht="15.75" x14ac:dyDescent="0.25">
      <c r="A1799" s="11"/>
      <c r="B1799" s="48"/>
      <c r="C1799" s="48"/>
      <c r="D1799" s="24"/>
      <c r="E1799" s="10"/>
      <c r="F1799" s="10"/>
      <c r="G1799" s="10"/>
      <c r="H1799" s="10"/>
      <c r="I1799" s="10"/>
      <c r="J1799" s="10"/>
      <c r="K1799" s="10"/>
      <c r="L1799" s="10"/>
    </row>
    <row r="1800" spans="1:12" s="7" customFormat="1" ht="15.75" x14ac:dyDescent="0.25">
      <c r="A1800" s="11"/>
      <c r="B1800" s="48"/>
      <c r="C1800" s="48"/>
      <c r="D1800" s="24"/>
      <c r="E1800" s="10"/>
      <c r="F1800" s="10"/>
      <c r="G1800" s="10"/>
      <c r="H1800" s="10"/>
      <c r="I1800" s="10"/>
      <c r="J1800" s="10"/>
      <c r="K1800" s="10"/>
      <c r="L1800" s="10"/>
    </row>
    <row r="1801" spans="1:12" s="7" customFormat="1" ht="15.75" x14ac:dyDescent="0.25">
      <c r="A1801" s="11"/>
      <c r="B1801" s="48"/>
      <c r="C1801" s="48"/>
      <c r="D1801" s="24"/>
      <c r="E1801" s="10"/>
      <c r="F1801" s="10"/>
      <c r="G1801" s="10"/>
      <c r="H1801" s="10"/>
      <c r="I1801" s="10"/>
      <c r="J1801" s="10"/>
      <c r="K1801" s="10"/>
      <c r="L1801" s="10"/>
    </row>
    <row r="1802" spans="1:12" s="7" customFormat="1" ht="15.75" x14ac:dyDescent="0.25">
      <c r="A1802" s="11"/>
      <c r="B1802" s="48"/>
      <c r="C1802" s="48"/>
      <c r="D1802" s="24"/>
      <c r="E1802" s="10"/>
      <c r="F1802" s="10"/>
      <c r="G1802" s="10"/>
      <c r="H1802" s="10"/>
      <c r="I1802" s="10"/>
      <c r="J1802" s="10"/>
      <c r="K1802" s="10"/>
      <c r="L1802" s="10"/>
    </row>
    <row r="1803" spans="1:12" s="7" customFormat="1" ht="15.75" x14ac:dyDescent="0.25">
      <c r="A1803" s="11"/>
      <c r="B1803" s="48"/>
      <c r="C1803" s="48"/>
      <c r="D1803" s="24"/>
      <c r="E1803" s="10"/>
      <c r="F1803" s="10"/>
      <c r="G1803" s="10"/>
      <c r="H1803" s="10"/>
      <c r="I1803" s="10"/>
      <c r="J1803" s="10"/>
      <c r="K1803" s="10"/>
      <c r="L1803" s="10"/>
    </row>
    <row r="1804" spans="1:12" s="7" customFormat="1" ht="15.75" x14ac:dyDescent="0.25">
      <c r="A1804" s="11"/>
      <c r="B1804" s="48"/>
      <c r="C1804" s="48"/>
      <c r="D1804" s="24"/>
      <c r="E1804" s="10"/>
      <c r="F1804" s="10"/>
      <c r="G1804" s="10"/>
      <c r="H1804" s="10"/>
      <c r="I1804" s="10"/>
      <c r="J1804" s="10"/>
      <c r="K1804" s="10"/>
      <c r="L1804" s="10"/>
    </row>
    <row r="1805" spans="1:12" s="7" customFormat="1" ht="15.75" x14ac:dyDescent="0.25">
      <c r="A1805" s="11"/>
      <c r="B1805" s="48"/>
      <c r="C1805" s="48"/>
      <c r="D1805" s="24"/>
      <c r="E1805" s="10"/>
      <c r="F1805" s="10"/>
      <c r="G1805" s="10"/>
      <c r="H1805" s="10"/>
      <c r="I1805" s="10"/>
      <c r="J1805" s="10"/>
      <c r="K1805" s="10"/>
      <c r="L1805" s="10"/>
    </row>
    <row r="1806" spans="1:12" s="7" customFormat="1" ht="15.75" x14ac:dyDescent="0.25">
      <c r="A1806" s="11"/>
      <c r="B1806" s="48"/>
      <c r="C1806" s="48"/>
      <c r="D1806" s="24"/>
      <c r="E1806" s="10"/>
      <c r="F1806" s="10"/>
      <c r="G1806" s="10"/>
      <c r="H1806" s="10"/>
      <c r="I1806" s="10"/>
      <c r="J1806" s="10"/>
      <c r="K1806" s="10"/>
      <c r="L1806" s="10"/>
    </row>
    <row r="1807" spans="1:12" s="7" customFormat="1" ht="15.75" x14ac:dyDescent="0.25">
      <c r="A1807" s="11"/>
      <c r="B1807" s="48"/>
      <c r="C1807" s="48"/>
      <c r="D1807" s="24"/>
      <c r="E1807" s="10"/>
      <c r="F1807" s="10"/>
      <c r="G1807" s="10"/>
      <c r="H1807" s="10"/>
      <c r="I1807" s="10"/>
      <c r="J1807" s="10"/>
      <c r="K1807" s="10"/>
      <c r="L1807" s="10"/>
    </row>
    <row r="1808" spans="1:12" s="7" customFormat="1" ht="15.75" x14ac:dyDescent="0.25">
      <c r="A1808" s="11"/>
      <c r="B1808" s="48"/>
      <c r="C1808" s="48"/>
      <c r="D1808" s="24"/>
      <c r="E1808" s="10"/>
      <c r="F1808" s="10"/>
      <c r="G1808" s="10"/>
      <c r="H1808" s="10"/>
      <c r="I1808" s="10"/>
      <c r="J1808" s="10"/>
      <c r="K1808" s="10"/>
      <c r="L1808" s="10"/>
    </row>
    <row r="1809" spans="1:12" s="7" customFormat="1" ht="15.75" x14ac:dyDescent="0.25">
      <c r="A1809" s="11"/>
      <c r="B1809" s="48"/>
      <c r="C1809" s="48"/>
      <c r="D1809" s="24"/>
      <c r="E1809" s="10"/>
      <c r="F1809" s="10"/>
      <c r="G1809" s="10"/>
      <c r="H1809" s="10"/>
      <c r="I1809" s="10"/>
      <c r="J1809" s="10"/>
      <c r="K1809" s="10"/>
      <c r="L1809" s="10"/>
    </row>
    <row r="1810" spans="1:12" s="7" customFormat="1" ht="15.75" x14ac:dyDescent="0.25">
      <c r="A1810" s="11"/>
      <c r="B1810" s="48"/>
      <c r="C1810" s="48"/>
      <c r="D1810" s="24"/>
      <c r="E1810" s="10"/>
      <c r="F1810" s="10"/>
      <c r="G1810" s="10"/>
      <c r="H1810" s="10"/>
      <c r="I1810" s="10"/>
      <c r="J1810" s="10"/>
      <c r="K1810" s="10"/>
      <c r="L1810" s="10"/>
    </row>
    <row r="1811" spans="1:12" s="7" customFormat="1" ht="15.75" x14ac:dyDescent="0.25">
      <c r="A1811" s="11"/>
      <c r="B1811" s="48"/>
      <c r="C1811" s="48"/>
      <c r="D1811" s="24"/>
      <c r="E1811" s="10"/>
      <c r="F1811" s="10"/>
      <c r="G1811" s="10"/>
      <c r="H1811" s="10"/>
      <c r="I1811" s="10"/>
      <c r="J1811" s="10"/>
      <c r="K1811" s="10"/>
      <c r="L1811" s="10"/>
    </row>
    <row r="1812" spans="1:12" s="7" customFormat="1" ht="15.75" x14ac:dyDescent="0.25">
      <c r="A1812" s="11"/>
      <c r="B1812" s="48"/>
      <c r="C1812" s="48"/>
      <c r="D1812" s="24"/>
      <c r="E1812" s="10"/>
      <c r="F1812" s="10"/>
      <c r="G1812" s="10"/>
      <c r="H1812" s="10"/>
      <c r="I1812" s="10"/>
      <c r="J1812" s="10"/>
      <c r="K1812" s="10"/>
      <c r="L1812" s="10"/>
    </row>
    <row r="1813" spans="1:12" s="7" customFormat="1" ht="15.75" x14ac:dyDescent="0.25">
      <c r="A1813" s="11"/>
      <c r="B1813" s="48"/>
      <c r="C1813" s="48"/>
      <c r="D1813" s="24"/>
      <c r="E1813" s="10"/>
      <c r="F1813" s="10"/>
      <c r="G1813" s="10"/>
      <c r="H1813" s="10"/>
      <c r="I1813" s="10"/>
      <c r="J1813" s="10"/>
      <c r="K1813" s="10"/>
      <c r="L1813" s="10"/>
    </row>
    <row r="1814" spans="1:12" s="7" customFormat="1" ht="15.75" x14ac:dyDescent="0.25">
      <c r="A1814" s="11"/>
      <c r="B1814" s="48"/>
      <c r="C1814" s="48"/>
      <c r="D1814" s="24"/>
      <c r="E1814" s="10"/>
      <c r="F1814" s="10"/>
      <c r="G1814" s="10"/>
      <c r="H1814" s="10"/>
      <c r="I1814" s="10"/>
      <c r="J1814" s="10"/>
      <c r="K1814" s="10"/>
      <c r="L1814" s="10"/>
    </row>
    <row r="1815" spans="1:12" s="7" customFormat="1" ht="15.75" x14ac:dyDescent="0.25">
      <c r="A1815" s="11"/>
      <c r="B1815" s="48"/>
      <c r="C1815" s="48"/>
      <c r="D1815" s="24"/>
      <c r="E1815" s="10"/>
      <c r="F1815" s="10"/>
      <c r="G1815" s="10"/>
      <c r="H1815" s="10"/>
      <c r="I1815" s="10"/>
      <c r="J1815" s="10"/>
      <c r="K1815" s="10"/>
      <c r="L1815" s="10"/>
    </row>
    <row r="1816" spans="1:12" s="7" customFormat="1" ht="15.75" x14ac:dyDescent="0.25">
      <c r="A1816" s="11"/>
      <c r="B1816" s="48"/>
      <c r="C1816" s="48"/>
      <c r="D1816" s="24"/>
      <c r="E1816" s="10"/>
      <c r="F1816" s="10"/>
      <c r="G1816" s="10"/>
      <c r="H1816" s="10"/>
      <c r="I1816" s="10"/>
      <c r="J1816" s="10"/>
      <c r="K1816" s="10"/>
      <c r="L1816" s="10"/>
    </row>
    <row r="1817" spans="1:12" s="7" customFormat="1" ht="15.75" x14ac:dyDescent="0.25">
      <c r="A1817" s="11"/>
      <c r="B1817" s="48"/>
      <c r="C1817" s="48"/>
      <c r="D1817" s="24"/>
      <c r="E1817" s="10"/>
      <c r="F1817" s="10"/>
      <c r="G1817" s="10"/>
      <c r="H1817" s="10"/>
      <c r="I1817" s="10"/>
      <c r="J1817" s="10"/>
      <c r="K1817" s="10"/>
      <c r="L1817" s="10"/>
    </row>
    <row r="1818" spans="1:12" s="7" customFormat="1" ht="15.75" x14ac:dyDescent="0.25">
      <c r="A1818" s="11"/>
      <c r="B1818" s="48"/>
      <c r="C1818" s="48"/>
      <c r="D1818" s="24"/>
      <c r="E1818" s="10"/>
      <c r="F1818" s="10"/>
      <c r="G1818" s="10"/>
      <c r="H1818" s="10"/>
      <c r="I1818" s="10"/>
      <c r="J1818" s="10"/>
      <c r="K1818" s="10"/>
      <c r="L1818" s="10"/>
    </row>
    <row r="1819" spans="1:12" s="7" customFormat="1" ht="15.75" x14ac:dyDescent="0.25">
      <c r="A1819" s="11"/>
      <c r="B1819" s="48"/>
      <c r="C1819" s="48"/>
      <c r="D1819" s="24"/>
      <c r="E1819" s="10"/>
      <c r="F1819" s="10"/>
      <c r="G1819" s="10"/>
      <c r="H1819" s="10"/>
      <c r="I1819" s="10"/>
      <c r="J1819" s="10"/>
      <c r="K1819" s="10"/>
      <c r="L1819" s="10"/>
    </row>
    <row r="1820" spans="1:12" s="7" customFormat="1" ht="15.75" x14ac:dyDescent="0.25">
      <c r="A1820" s="11"/>
      <c r="B1820" s="48"/>
      <c r="C1820" s="48"/>
      <c r="D1820" s="24"/>
      <c r="E1820" s="10"/>
      <c r="F1820" s="10"/>
      <c r="G1820" s="10"/>
      <c r="H1820" s="10"/>
      <c r="I1820" s="10"/>
      <c r="J1820" s="10"/>
      <c r="K1820" s="10"/>
      <c r="L1820" s="10"/>
    </row>
    <row r="1821" spans="1:12" s="7" customFormat="1" ht="15.75" x14ac:dyDescent="0.25">
      <c r="A1821" s="11"/>
      <c r="B1821" s="48"/>
      <c r="C1821" s="48"/>
      <c r="D1821" s="24"/>
      <c r="E1821" s="10"/>
      <c r="F1821" s="10"/>
      <c r="G1821" s="10"/>
      <c r="H1821" s="10"/>
      <c r="I1821" s="10"/>
      <c r="J1821" s="10"/>
      <c r="K1821" s="10"/>
      <c r="L1821" s="10"/>
    </row>
    <row r="1822" spans="1:12" s="7" customFormat="1" ht="15.75" x14ac:dyDescent="0.25">
      <c r="A1822" s="11"/>
      <c r="B1822" s="48"/>
      <c r="C1822" s="48"/>
      <c r="D1822" s="24"/>
      <c r="E1822" s="10"/>
      <c r="F1822" s="10"/>
      <c r="G1822" s="10"/>
      <c r="H1822" s="10"/>
      <c r="I1822" s="10"/>
      <c r="J1822" s="10"/>
      <c r="K1822" s="10"/>
      <c r="L1822" s="10"/>
    </row>
    <row r="1823" spans="1:12" s="7" customFormat="1" ht="15.75" x14ac:dyDescent="0.25">
      <c r="A1823" s="11"/>
      <c r="B1823" s="48"/>
      <c r="C1823" s="48"/>
      <c r="D1823" s="24"/>
      <c r="E1823" s="10"/>
      <c r="F1823" s="10"/>
      <c r="G1823" s="10"/>
      <c r="H1823" s="10"/>
      <c r="I1823" s="10"/>
      <c r="J1823" s="10"/>
      <c r="K1823" s="10"/>
      <c r="L1823" s="10"/>
    </row>
    <row r="1824" spans="1:12" s="7" customFormat="1" ht="15.75" x14ac:dyDescent="0.25">
      <c r="A1824" s="11"/>
      <c r="B1824" s="48"/>
      <c r="C1824" s="48"/>
      <c r="D1824" s="24"/>
      <c r="E1824" s="10"/>
      <c r="F1824" s="10"/>
      <c r="G1824" s="10"/>
      <c r="H1824" s="10"/>
      <c r="I1824" s="10"/>
      <c r="J1824" s="10"/>
      <c r="K1824" s="10"/>
      <c r="L1824" s="10"/>
    </row>
    <row r="1825" spans="1:12" s="7" customFormat="1" ht="15.75" x14ac:dyDescent="0.25">
      <c r="A1825" s="11"/>
      <c r="B1825" s="48"/>
      <c r="C1825" s="48"/>
      <c r="D1825" s="24"/>
      <c r="E1825" s="10"/>
      <c r="F1825" s="10"/>
      <c r="G1825" s="10"/>
      <c r="H1825" s="10"/>
      <c r="I1825" s="10"/>
      <c r="J1825" s="10"/>
      <c r="K1825" s="10"/>
      <c r="L1825" s="10"/>
    </row>
    <row r="1826" spans="1:12" s="7" customFormat="1" ht="15.75" x14ac:dyDescent="0.25">
      <c r="A1826" s="11"/>
      <c r="B1826" s="48"/>
      <c r="C1826" s="48"/>
      <c r="D1826" s="24"/>
      <c r="E1826" s="10"/>
      <c r="F1826" s="10"/>
      <c r="G1826" s="10"/>
      <c r="H1826" s="10"/>
      <c r="I1826" s="10"/>
      <c r="J1826" s="10"/>
      <c r="K1826" s="10"/>
      <c r="L1826" s="10"/>
    </row>
    <row r="1827" spans="1:12" s="7" customFormat="1" ht="15.75" x14ac:dyDescent="0.25">
      <c r="A1827" s="11"/>
      <c r="B1827" s="48"/>
      <c r="C1827" s="48"/>
      <c r="D1827" s="24"/>
      <c r="E1827" s="10"/>
      <c r="F1827" s="10"/>
      <c r="G1827" s="10"/>
      <c r="H1827" s="10"/>
      <c r="I1827" s="10"/>
      <c r="J1827" s="10"/>
      <c r="K1827" s="10"/>
      <c r="L1827" s="10"/>
    </row>
    <row r="1828" spans="1:12" s="7" customFormat="1" ht="15.75" x14ac:dyDescent="0.25">
      <c r="A1828" s="11"/>
      <c r="B1828" s="48"/>
      <c r="C1828" s="48"/>
      <c r="D1828" s="24"/>
      <c r="E1828" s="10"/>
      <c r="F1828" s="10"/>
      <c r="G1828" s="10"/>
      <c r="H1828" s="10"/>
      <c r="I1828" s="10"/>
      <c r="J1828" s="10"/>
      <c r="K1828" s="10"/>
      <c r="L1828" s="10"/>
    </row>
    <row r="1829" spans="1:12" s="7" customFormat="1" ht="15.75" x14ac:dyDescent="0.25">
      <c r="A1829" s="11"/>
      <c r="B1829" s="48"/>
      <c r="C1829" s="48"/>
      <c r="D1829" s="24"/>
      <c r="E1829" s="10"/>
      <c r="F1829" s="10"/>
      <c r="G1829" s="10"/>
      <c r="H1829" s="10"/>
      <c r="I1829" s="10"/>
      <c r="J1829" s="10"/>
      <c r="K1829" s="10"/>
      <c r="L1829" s="10"/>
    </row>
    <row r="1830" spans="1:12" s="7" customFormat="1" ht="15.75" x14ac:dyDescent="0.25">
      <c r="A1830" s="11"/>
      <c r="B1830" s="48"/>
      <c r="C1830" s="48"/>
      <c r="D1830" s="24"/>
      <c r="E1830" s="10"/>
      <c r="F1830" s="10"/>
      <c r="G1830" s="10"/>
      <c r="H1830" s="10"/>
      <c r="I1830" s="10"/>
      <c r="J1830" s="10"/>
      <c r="K1830" s="10"/>
      <c r="L1830" s="10"/>
    </row>
    <row r="1831" spans="1:12" s="7" customFormat="1" ht="15.75" x14ac:dyDescent="0.25">
      <c r="A1831" s="11"/>
      <c r="B1831" s="48"/>
      <c r="C1831" s="48"/>
      <c r="D1831" s="24"/>
      <c r="E1831" s="10"/>
      <c r="F1831" s="10"/>
      <c r="G1831" s="10"/>
      <c r="H1831" s="10"/>
      <c r="I1831" s="10"/>
      <c r="J1831" s="10"/>
      <c r="K1831" s="10"/>
      <c r="L1831" s="10"/>
    </row>
    <row r="1832" spans="1:12" s="7" customFormat="1" ht="15.75" x14ac:dyDescent="0.25">
      <c r="A1832" s="11"/>
      <c r="B1832" s="48"/>
      <c r="C1832" s="48"/>
      <c r="D1832" s="24"/>
      <c r="E1832" s="10"/>
      <c r="F1832" s="10"/>
      <c r="G1832" s="10"/>
      <c r="H1832" s="10"/>
      <c r="I1832" s="10"/>
      <c r="J1832" s="10"/>
      <c r="K1832" s="10"/>
      <c r="L1832" s="10"/>
    </row>
    <row r="1833" spans="1:12" s="7" customFormat="1" ht="15.75" x14ac:dyDescent="0.25">
      <c r="A1833" s="11"/>
      <c r="B1833" s="48"/>
      <c r="C1833" s="48"/>
      <c r="D1833" s="24"/>
      <c r="E1833" s="10"/>
      <c r="F1833" s="10"/>
      <c r="G1833" s="10"/>
      <c r="H1833" s="10"/>
      <c r="I1833" s="10"/>
      <c r="J1833" s="10"/>
      <c r="K1833" s="10"/>
      <c r="L1833" s="10"/>
    </row>
    <row r="1834" spans="1:12" s="7" customFormat="1" ht="15.75" x14ac:dyDescent="0.25">
      <c r="A1834" s="11"/>
      <c r="B1834" s="48"/>
      <c r="C1834" s="48"/>
      <c r="D1834" s="24"/>
      <c r="E1834" s="10"/>
      <c r="F1834" s="10"/>
      <c r="G1834" s="10"/>
      <c r="H1834" s="10"/>
      <c r="I1834" s="10"/>
      <c r="J1834" s="10"/>
      <c r="K1834" s="10"/>
      <c r="L1834" s="10"/>
    </row>
    <row r="1835" spans="1:12" s="7" customFormat="1" ht="15.75" x14ac:dyDescent="0.25">
      <c r="A1835" s="11"/>
      <c r="B1835" s="48"/>
      <c r="C1835" s="48"/>
      <c r="D1835" s="24"/>
      <c r="E1835" s="10"/>
      <c r="F1835" s="10"/>
      <c r="G1835" s="10"/>
      <c r="H1835" s="10"/>
      <c r="I1835" s="10"/>
      <c r="J1835" s="10"/>
      <c r="K1835" s="10"/>
      <c r="L1835" s="10"/>
    </row>
    <row r="1836" spans="1:12" s="7" customFormat="1" ht="15.75" x14ac:dyDescent="0.25">
      <c r="A1836" s="11"/>
      <c r="B1836" s="48"/>
      <c r="C1836" s="48"/>
      <c r="D1836" s="24"/>
      <c r="E1836" s="10"/>
      <c r="F1836" s="10"/>
      <c r="G1836" s="10"/>
      <c r="H1836" s="10"/>
      <c r="I1836" s="10"/>
      <c r="J1836" s="10"/>
      <c r="K1836" s="10"/>
      <c r="L1836" s="10"/>
    </row>
    <row r="1837" spans="1:12" s="7" customFormat="1" ht="15.75" x14ac:dyDescent="0.25">
      <c r="A1837" s="11"/>
      <c r="B1837" s="48"/>
      <c r="C1837" s="48"/>
      <c r="D1837" s="24"/>
      <c r="E1837" s="10"/>
      <c r="F1837" s="10"/>
      <c r="G1837" s="10"/>
      <c r="H1837" s="10"/>
      <c r="I1837" s="10"/>
      <c r="J1837" s="10"/>
      <c r="K1837" s="10"/>
      <c r="L1837" s="10"/>
    </row>
    <row r="1838" spans="1:12" s="7" customFormat="1" ht="15.75" x14ac:dyDescent="0.25">
      <c r="A1838" s="11"/>
      <c r="B1838" s="48"/>
      <c r="C1838" s="48"/>
      <c r="D1838" s="24"/>
      <c r="E1838" s="10"/>
      <c r="F1838" s="10"/>
      <c r="G1838" s="10"/>
      <c r="H1838" s="10"/>
      <c r="I1838" s="10"/>
      <c r="J1838" s="10"/>
      <c r="K1838" s="10"/>
      <c r="L1838" s="10"/>
    </row>
    <row r="1839" spans="1:12" s="7" customFormat="1" ht="15.75" x14ac:dyDescent="0.25">
      <c r="A1839" s="11"/>
      <c r="B1839" s="48"/>
      <c r="C1839" s="48"/>
      <c r="D1839" s="24"/>
      <c r="E1839" s="10"/>
      <c r="F1839" s="10"/>
      <c r="G1839" s="10"/>
      <c r="H1839" s="10"/>
      <c r="I1839" s="10"/>
      <c r="J1839" s="10"/>
      <c r="K1839" s="10"/>
      <c r="L1839" s="10"/>
    </row>
    <row r="1840" spans="1:12" s="7" customFormat="1" ht="15.75" x14ac:dyDescent="0.25">
      <c r="A1840" s="11"/>
      <c r="B1840" s="48"/>
      <c r="C1840" s="48"/>
      <c r="D1840" s="24"/>
      <c r="E1840" s="10"/>
      <c r="F1840" s="10"/>
      <c r="G1840" s="10"/>
      <c r="H1840" s="10"/>
      <c r="I1840" s="10"/>
      <c r="J1840" s="10"/>
      <c r="K1840" s="10"/>
      <c r="L1840" s="10"/>
    </row>
    <row r="1841" spans="1:12" s="7" customFormat="1" ht="15.75" x14ac:dyDescent="0.25">
      <c r="A1841" s="11"/>
      <c r="B1841" s="48"/>
      <c r="C1841" s="48"/>
      <c r="D1841" s="24"/>
      <c r="E1841" s="10"/>
      <c r="F1841" s="10"/>
      <c r="G1841" s="10"/>
      <c r="H1841" s="10"/>
      <c r="I1841" s="10"/>
      <c r="J1841" s="10"/>
      <c r="K1841" s="10"/>
      <c r="L1841" s="10"/>
    </row>
    <row r="1842" spans="1:12" s="7" customFormat="1" ht="15.75" x14ac:dyDescent="0.25">
      <c r="A1842" s="11"/>
      <c r="B1842" s="48"/>
      <c r="C1842" s="48"/>
      <c r="D1842" s="24"/>
      <c r="E1842" s="10"/>
      <c r="F1842" s="10"/>
      <c r="G1842" s="10"/>
      <c r="H1842" s="10"/>
      <c r="I1842" s="10"/>
      <c r="J1842" s="10"/>
      <c r="K1842" s="10"/>
      <c r="L1842" s="10"/>
    </row>
    <row r="1843" spans="1:12" s="7" customFormat="1" ht="15.75" x14ac:dyDescent="0.25">
      <c r="A1843" s="11"/>
      <c r="B1843" s="48"/>
      <c r="C1843" s="48"/>
      <c r="D1843" s="24"/>
      <c r="E1843" s="10"/>
      <c r="F1843" s="10"/>
      <c r="G1843" s="10"/>
      <c r="H1843" s="10"/>
      <c r="I1843" s="10"/>
      <c r="J1843" s="10"/>
      <c r="K1843" s="10"/>
      <c r="L1843" s="10"/>
    </row>
    <row r="1844" spans="1:12" s="7" customFormat="1" ht="15.75" x14ac:dyDescent="0.25">
      <c r="A1844" s="11"/>
      <c r="B1844" s="48"/>
      <c r="C1844" s="48"/>
      <c r="D1844" s="24"/>
      <c r="E1844" s="10"/>
      <c r="F1844" s="10"/>
      <c r="G1844" s="10"/>
      <c r="H1844" s="10"/>
      <c r="I1844" s="10"/>
      <c r="J1844" s="10"/>
      <c r="K1844" s="10"/>
      <c r="L1844" s="10"/>
    </row>
    <row r="1845" spans="1:12" s="7" customFormat="1" ht="15.75" x14ac:dyDescent="0.25">
      <c r="A1845" s="11"/>
      <c r="B1845" s="48"/>
      <c r="C1845" s="48"/>
      <c r="D1845" s="24"/>
      <c r="E1845" s="10"/>
      <c r="F1845" s="10"/>
      <c r="G1845" s="10"/>
      <c r="H1845" s="10"/>
      <c r="I1845" s="10"/>
      <c r="J1845" s="10"/>
      <c r="K1845" s="10"/>
      <c r="L1845" s="10"/>
    </row>
    <row r="1846" spans="1:12" s="7" customFormat="1" ht="15.75" x14ac:dyDescent="0.25">
      <c r="A1846" s="11"/>
      <c r="B1846" s="48"/>
      <c r="C1846" s="48"/>
      <c r="D1846" s="24"/>
      <c r="E1846" s="10"/>
      <c r="F1846" s="10"/>
      <c r="G1846" s="10"/>
      <c r="H1846" s="10"/>
      <c r="I1846" s="10"/>
      <c r="J1846" s="10"/>
      <c r="K1846" s="10"/>
      <c r="L1846" s="10"/>
    </row>
    <row r="1847" spans="1:12" s="7" customFormat="1" ht="15.75" x14ac:dyDescent="0.25">
      <c r="A1847" s="11"/>
      <c r="B1847" s="48"/>
      <c r="C1847" s="48"/>
      <c r="D1847" s="24"/>
      <c r="E1847" s="10"/>
      <c r="F1847" s="10"/>
      <c r="G1847" s="10"/>
      <c r="H1847" s="10"/>
      <c r="I1847" s="10"/>
      <c r="J1847" s="10"/>
      <c r="K1847" s="10"/>
      <c r="L1847" s="10"/>
    </row>
    <row r="1848" spans="1:12" s="7" customFormat="1" ht="15.75" x14ac:dyDescent="0.25">
      <c r="A1848" s="11"/>
      <c r="B1848" s="48"/>
      <c r="C1848" s="48"/>
      <c r="D1848" s="24"/>
      <c r="E1848" s="10"/>
      <c r="F1848" s="10"/>
      <c r="G1848" s="10"/>
      <c r="H1848" s="10"/>
      <c r="I1848" s="10"/>
      <c r="J1848" s="10"/>
      <c r="K1848" s="10"/>
      <c r="L1848" s="10"/>
    </row>
    <row r="1849" spans="1:12" s="7" customFormat="1" ht="15.75" x14ac:dyDescent="0.25">
      <c r="A1849" s="11"/>
      <c r="B1849" s="48"/>
      <c r="C1849" s="48"/>
      <c r="D1849" s="24"/>
      <c r="E1849" s="10"/>
      <c r="F1849" s="10"/>
      <c r="G1849" s="10"/>
      <c r="H1849" s="10"/>
      <c r="I1849" s="10"/>
      <c r="J1849" s="10"/>
      <c r="K1849" s="10"/>
      <c r="L1849" s="10"/>
    </row>
    <row r="1850" spans="1:12" s="7" customFormat="1" ht="15.75" x14ac:dyDescent="0.25">
      <c r="A1850" s="11"/>
      <c r="B1850" s="48"/>
      <c r="C1850" s="48"/>
      <c r="D1850" s="24"/>
      <c r="E1850" s="10"/>
      <c r="F1850" s="10"/>
      <c r="G1850" s="10"/>
      <c r="H1850" s="10"/>
      <c r="I1850" s="10"/>
      <c r="J1850" s="10"/>
      <c r="K1850" s="10"/>
      <c r="L1850" s="10"/>
    </row>
    <row r="1851" spans="1:12" s="7" customFormat="1" ht="15.75" x14ac:dyDescent="0.25">
      <c r="A1851" s="11"/>
      <c r="B1851" s="48"/>
      <c r="C1851" s="48"/>
      <c r="D1851" s="24"/>
      <c r="E1851" s="10"/>
      <c r="F1851" s="10"/>
      <c r="G1851" s="10"/>
      <c r="H1851" s="10"/>
      <c r="I1851" s="10"/>
      <c r="J1851" s="10"/>
      <c r="K1851" s="10"/>
      <c r="L1851" s="10"/>
    </row>
    <row r="1852" spans="1:12" s="7" customFormat="1" ht="15.75" x14ac:dyDescent="0.25">
      <c r="A1852" s="11"/>
      <c r="B1852" s="48"/>
      <c r="C1852" s="48"/>
      <c r="D1852" s="24"/>
      <c r="E1852" s="10"/>
      <c r="F1852" s="10"/>
      <c r="G1852" s="10"/>
      <c r="H1852" s="10"/>
      <c r="I1852" s="10"/>
      <c r="J1852" s="10"/>
      <c r="K1852" s="10"/>
      <c r="L1852" s="10"/>
    </row>
    <row r="1853" spans="1:12" s="7" customFormat="1" ht="15.75" x14ac:dyDescent="0.25">
      <c r="A1853" s="11"/>
      <c r="B1853" s="48"/>
      <c r="C1853" s="48"/>
      <c r="D1853" s="24"/>
      <c r="E1853" s="10"/>
      <c r="F1853" s="10"/>
      <c r="G1853" s="10"/>
      <c r="H1853" s="10"/>
      <c r="I1853" s="10"/>
      <c r="J1853" s="10"/>
      <c r="K1853" s="10"/>
      <c r="L1853" s="10"/>
    </row>
    <row r="1854" spans="1:12" s="7" customFormat="1" ht="15.75" x14ac:dyDescent="0.25">
      <c r="A1854" s="11"/>
      <c r="B1854" s="48"/>
      <c r="C1854" s="48"/>
      <c r="D1854" s="24"/>
      <c r="E1854" s="10"/>
      <c r="F1854" s="10"/>
      <c r="G1854" s="10"/>
      <c r="H1854" s="10"/>
      <c r="I1854" s="10"/>
      <c r="J1854" s="10"/>
      <c r="K1854" s="10"/>
      <c r="L1854" s="10"/>
    </row>
    <row r="1855" spans="1:12" s="7" customFormat="1" ht="15.75" x14ac:dyDescent="0.25">
      <c r="A1855" s="11"/>
      <c r="B1855" s="48"/>
      <c r="C1855" s="48"/>
      <c r="D1855" s="24"/>
      <c r="E1855" s="10"/>
      <c r="F1855" s="10"/>
      <c r="G1855" s="10"/>
      <c r="H1855" s="10"/>
      <c r="I1855" s="10"/>
      <c r="J1855" s="10"/>
      <c r="K1855" s="10"/>
      <c r="L1855" s="10"/>
    </row>
    <row r="1856" spans="1:12" s="7" customFormat="1" ht="15.75" x14ac:dyDescent="0.25">
      <c r="A1856" s="11"/>
      <c r="B1856" s="48"/>
      <c r="C1856" s="48"/>
      <c r="D1856" s="24"/>
      <c r="E1856" s="10"/>
      <c r="F1856" s="10"/>
      <c r="G1856" s="10"/>
      <c r="H1856" s="10"/>
      <c r="I1856" s="10"/>
      <c r="J1856" s="10"/>
      <c r="K1856" s="10"/>
      <c r="L1856" s="10"/>
    </row>
    <row r="1857" spans="1:12" s="7" customFormat="1" ht="15.75" x14ac:dyDescent="0.25">
      <c r="A1857" s="11"/>
      <c r="B1857" s="48"/>
      <c r="C1857" s="48"/>
      <c r="D1857" s="24"/>
      <c r="E1857" s="10"/>
      <c r="F1857" s="10"/>
      <c r="G1857" s="10"/>
      <c r="H1857" s="10"/>
      <c r="I1857" s="10"/>
      <c r="J1857" s="10"/>
      <c r="K1857" s="10"/>
      <c r="L1857" s="10"/>
    </row>
    <row r="1858" spans="1:12" s="7" customFormat="1" ht="15.75" x14ac:dyDescent="0.25">
      <c r="A1858" s="11"/>
      <c r="B1858" s="48"/>
      <c r="C1858" s="48"/>
      <c r="D1858" s="24"/>
      <c r="E1858" s="10"/>
      <c r="F1858" s="10"/>
      <c r="G1858" s="10"/>
      <c r="H1858" s="10"/>
      <c r="I1858" s="10"/>
      <c r="J1858" s="10"/>
      <c r="K1858" s="10"/>
      <c r="L1858" s="10"/>
    </row>
    <row r="1859" spans="1:12" s="7" customFormat="1" ht="15.75" x14ac:dyDescent="0.25">
      <c r="A1859" s="11"/>
      <c r="B1859" s="48"/>
      <c r="C1859" s="48"/>
      <c r="D1859" s="24"/>
      <c r="E1859" s="10"/>
      <c r="F1859" s="10"/>
      <c r="G1859" s="10"/>
      <c r="H1859" s="10"/>
      <c r="I1859" s="10"/>
      <c r="J1859" s="10"/>
      <c r="K1859" s="10"/>
      <c r="L1859" s="10"/>
    </row>
    <row r="1860" spans="1:12" s="7" customFormat="1" ht="15.75" x14ac:dyDescent="0.25">
      <c r="A1860" s="11"/>
      <c r="B1860" s="48"/>
      <c r="C1860" s="48"/>
      <c r="D1860" s="24"/>
      <c r="E1860" s="10"/>
      <c r="F1860" s="10"/>
      <c r="G1860" s="10"/>
      <c r="H1860" s="10"/>
      <c r="I1860" s="10"/>
      <c r="J1860" s="10"/>
      <c r="K1860" s="10"/>
      <c r="L1860" s="10"/>
    </row>
    <row r="1861" spans="1:12" s="7" customFormat="1" ht="15.75" x14ac:dyDescent="0.25">
      <c r="A1861" s="11"/>
      <c r="B1861" s="48"/>
      <c r="C1861" s="48"/>
      <c r="D1861" s="24"/>
      <c r="E1861" s="10"/>
      <c r="F1861" s="10"/>
      <c r="G1861" s="10"/>
      <c r="H1861" s="10"/>
      <c r="I1861" s="10"/>
      <c r="J1861" s="10"/>
      <c r="K1861" s="10"/>
      <c r="L1861" s="10"/>
    </row>
    <row r="1862" spans="1:12" s="7" customFormat="1" ht="15.75" x14ac:dyDescent="0.25">
      <c r="A1862" s="11"/>
      <c r="B1862" s="48"/>
      <c r="C1862" s="48"/>
      <c r="D1862" s="24"/>
      <c r="E1862" s="10"/>
      <c r="F1862" s="10"/>
      <c r="G1862" s="10"/>
      <c r="H1862" s="10"/>
      <c r="I1862" s="10"/>
      <c r="J1862" s="10"/>
      <c r="K1862" s="10"/>
      <c r="L1862" s="10"/>
    </row>
    <row r="1863" spans="1:12" s="7" customFormat="1" ht="15.75" x14ac:dyDescent="0.25">
      <c r="A1863" s="11"/>
      <c r="B1863" s="48"/>
      <c r="C1863" s="48"/>
      <c r="D1863" s="24"/>
      <c r="E1863" s="10"/>
      <c r="F1863" s="10"/>
      <c r="G1863" s="10"/>
      <c r="H1863" s="10"/>
      <c r="I1863" s="10"/>
      <c r="J1863" s="10"/>
      <c r="K1863" s="10"/>
      <c r="L1863" s="10"/>
    </row>
    <row r="1864" spans="1:12" s="7" customFormat="1" ht="15.75" x14ac:dyDescent="0.25">
      <c r="A1864" s="11"/>
      <c r="B1864" s="48"/>
      <c r="C1864" s="48"/>
      <c r="D1864" s="24"/>
      <c r="E1864" s="10"/>
      <c r="F1864" s="10"/>
      <c r="G1864" s="10"/>
      <c r="H1864" s="10"/>
      <c r="I1864" s="10"/>
      <c r="J1864" s="10"/>
      <c r="K1864" s="10"/>
      <c r="L1864" s="10"/>
    </row>
    <row r="1865" spans="1:12" s="7" customFormat="1" ht="15.75" x14ac:dyDescent="0.25">
      <c r="A1865" s="11"/>
      <c r="B1865" s="48"/>
      <c r="C1865" s="48"/>
      <c r="D1865" s="24"/>
      <c r="E1865" s="10"/>
      <c r="F1865" s="10"/>
      <c r="G1865" s="10"/>
      <c r="H1865" s="10"/>
      <c r="I1865" s="10"/>
      <c r="J1865" s="10"/>
      <c r="K1865" s="10"/>
      <c r="L1865" s="10"/>
    </row>
    <row r="1866" spans="1:12" s="7" customFormat="1" ht="15.75" x14ac:dyDescent="0.25">
      <c r="A1866" s="11"/>
      <c r="B1866" s="48"/>
      <c r="C1866" s="48"/>
      <c r="D1866" s="24"/>
      <c r="E1866" s="10"/>
      <c r="F1866" s="10"/>
      <c r="G1866" s="10"/>
      <c r="H1866" s="10"/>
      <c r="I1866" s="10"/>
      <c r="J1866" s="10"/>
      <c r="K1866" s="10"/>
      <c r="L1866" s="10"/>
    </row>
    <row r="1867" spans="1:12" s="7" customFormat="1" ht="15.75" x14ac:dyDescent="0.25">
      <c r="A1867" s="11"/>
      <c r="B1867" s="48"/>
      <c r="C1867" s="48"/>
      <c r="D1867" s="24"/>
      <c r="E1867" s="10"/>
      <c r="F1867" s="10"/>
      <c r="G1867" s="10"/>
      <c r="H1867" s="10"/>
      <c r="I1867" s="10"/>
      <c r="J1867" s="10"/>
      <c r="K1867" s="10"/>
      <c r="L1867" s="10"/>
    </row>
    <row r="1868" spans="1:12" s="7" customFormat="1" ht="15.75" x14ac:dyDescent="0.25">
      <c r="A1868" s="11"/>
      <c r="B1868" s="48"/>
      <c r="C1868" s="48"/>
      <c r="D1868" s="24"/>
      <c r="E1868" s="10"/>
      <c r="F1868" s="10"/>
      <c r="G1868" s="10"/>
      <c r="H1868" s="10"/>
      <c r="I1868" s="10"/>
      <c r="J1868" s="10"/>
      <c r="K1868" s="10"/>
      <c r="L1868" s="10"/>
    </row>
    <row r="1869" spans="1:12" s="7" customFormat="1" ht="15.75" x14ac:dyDescent="0.25">
      <c r="A1869" s="11"/>
      <c r="B1869" s="48"/>
      <c r="C1869" s="48"/>
      <c r="D1869" s="24"/>
      <c r="E1869" s="10"/>
      <c r="F1869" s="10"/>
      <c r="G1869" s="10"/>
      <c r="H1869" s="10"/>
      <c r="I1869" s="10"/>
      <c r="J1869" s="10"/>
      <c r="K1869" s="10"/>
      <c r="L1869" s="10"/>
    </row>
    <row r="1870" spans="1:12" s="7" customFormat="1" ht="15.75" x14ac:dyDescent="0.25">
      <c r="A1870" s="11"/>
      <c r="B1870" s="48"/>
      <c r="C1870" s="48"/>
      <c r="D1870" s="24"/>
      <c r="E1870" s="10"/>
      <c r="F1870" s="10"/>
      <c r="G1870" s="10"/>
      <c r="H1870" s="10"/>
      <c r="I1870" s="10"/>
      <c r="J1870" s="10"/>
      <c r="K1870" s="10"/>
      <c r="L1870" s="10"/>
    </row>
    <row r="1871" spans="1:12" s="7" customFormat="1" ht="15.75" x14ac:dyDescent="0.25">
      <c r="A1871" s="11"/>
      <c r="B1871" s="48"/>
      <c r="C1871" s="48"/>
      <c r="D1871" s="24"/>
      <c r="E1871" s="10"/>
      <c r="F1871" s="10"/>
      <c r="G1871" s="10"/>
      <c r="H1871" s="10"/>
      <c r="I1871" s="10"/>
      <c r="J1871" s="10"/>
      <c r="K1871" s="10"/>
      <c r="L1871" s="10"/>
    </row>
    <row r="1872" spans="1:12" s="7" customFormat="1" ht="15.75" x14ac:dyDescent="0.25">
      <c r="A1872" s="11"/>
      <c r="B1872" s="48"/>
      <c r="C1872" s="48"/>
      <c r="D1872" s="24"/>
      <c r="E1872" s="10"/>
      <c r="F1872" s="10"/>
      <c r="G1872" s="10"/>
      <c r="H1872" s="10"/>
      <c r="I1872" s="10"/>
      <c r="J1872" s="10"/>
      <c r="K1872" s="10"/>
      <c r="L1872" s="10"/>
    </row>
    <row r="1873" spans="1:12" s="7" customFormat="1" ht="15.75" x14ac:dyDescent="0.25">
      <c r="A1873" s="11"/>
      <c r="B1873" s="48"/>
      <c r="C1873" s="48"/>
      <c r="D1873" s="24"/>
      <c r="E1873" s="10"/>
      <c r="F1873" s="10"/>
      <c r="G1873" s="10"/>
      <c r="H1873" s="10"/>
      <c r="I1873" s="10"/>
      <c r="J1873" s="10"/>
      <c r="K1873" s="10"/>
      <c r="L1873" s="10"/>
    </row>
    <row r="1874" spans="1:12" s="7" customFormat="1" ht="15.75" x14ac:dyDescent="0.25">
      <c r="A1874" s="11"/>
      <c r="B1874" s="48"/>
      <c r="C1874" s="48"/>
      <c r="D1874" s="24"/>
      <c r="E1874" s="10"/>
      <c r="F1874" s="10"/>
      <c r="G1874" s="10"/>
      <c r="H1874" s="10"/>
      <c r="I1874" s="10"/>
      <c r="J1874" s="10"/>
      <c r="K1874" s="10"/>
      <c r="L1874" s="10"/>
    </row>
    <row r="1875" spans="1:12" s="7" customFormat="1" ht="15.75" x14ac:dyDescent="0.25">
      <c r="A1875" s="11"/>
      <c r="B1875" s="48"/>
      <c r="C1875" s="48"/>
      <c r="D1875" s="24"/>
      <c r="E1875" s="10"/>
      <c r="F1875" s="10"/>
      <c r="G1875" s="10"/>
      <c r="H1875" s="10"/>
      <c r="I1875" s="10"/>
      <c r="J1875" s="10"/>
      <c r="K1875" s="10"/>
      <c r="L1875" s="10"/>
    </row>
    <row r="1876" spans="1:12" s="7" customFormat="1" ht="15.75" x14ac:dyDescent="0.25">
      <c r="A1876" s="11"/>
      <c r="B1876" s="48"/>
      <c r="C1876" s="48"/>
      <c r="D1876" s="24"/>
      <c r="E1876" s="10"/>
      <c r="F1876" s="10"/>
      <c r="G1876" s="10"/>
      <c r="H1876" s="10"/>
      <c r="I1876" s="10"/>
      <c r="J1876" s="10"/>
      <c r="K1876" s="10"/>
      <c r="L1876" s="10"/>
    </row>
    <row r="1877" spans="1:12" s="7" customFormat="1" ht="15.75" x14ac:dyDescent="0.25">
      <c r="A1877" s="11"/>
      <c r="B1877" s="48"/>
      <c r="C1877" s="48"/>
      <c r="D1877" s="24"/>
      <c r="E1877" s="10"/>
      <c r="F1877" s="10"/>
      <c r="G1877" s="10"/>
      <c r="H1877" s="10"/>
      <c r="I1877" s="10"/>
      <c r="J1877" s="10"/>
      <c r="K1877" s="10"/>
      <c r="L1877" s="10"/>
    </row>
    <row r="1878" spans="1:12" s="7" customFormat="1" ht="15.75" x14ac:dyDescent="0.25">
      <c r="A1878" s="11"/>
      <c r="B1878" s="48"/>
      <c r="C1878" s="48"/>
      <c r="D1878" s="24"/>
      <c r="E1878" s="10"/>
      <c r="F1878" s="10"/>
      <c r="G1878" s="10"/>
      <c r="H1878" s="10"/>
      <c r="I1878" s="10"/>
      <c r="J1878" s="10"/>
      <c r="K1878" s="10"/>
      <c r="L1878" s="10"/>
    </row>
    <row r="1879" spans="1:12" s="7" customFormat="1" ht="15.75" x14ac:dyDescent="0.25">
      <c r="A1879" s="11"/>
      <c r="B1879" s="48"/>
      <c r="C1879" s="48"/>
      <c r="D1879" s="24"/>
      <c r="E1879" s="10"/>
      <c r="F1879" s="10"/>
      <c r="G1879" s="10"/>
      <c r="H1879" s="10"/>
      <c r="I1879" s="10"/>
      <c r="J1879" s="10"/>
      <c r="K1879" s="10"/>
      <c r="L1879" s="10"/>
    </row>
    <row r="1880" spans="1:12" s="7" customFormat="1" ht="15.75" x14ac:dyDescent="0.25">
      <c r="A1880" s="11"/>
      <c r="B1880" s="48"/>
      <c r="C1880" s="48"/>
      <c r="D1880" s="24"/>
      <c r="E1880" s="10"/>
      <c r="F1880" s="10"/>
      <c r="G1880" s="10"/>
      <c r="H1880" s="10"/>
      <c r="I1880" s="10"/>
      <c r="J1880" s="10"/>
      <c r="K1880" s="10"/>
      <c r="L1880" s="10"/>
    </row>
    <row r="1881" spans="1:12" s="7" customFormat="1" ht="15.75" x14ac:dyDescent="0.25">
      <c r="A1881" s="11"/>
      <c r="B1881" s="48"/>
      <c r="C1881" s="48"/>
      <c r="D1881" s="24"/>
      <c r="E1881" s="10"/>
      <c r="F1881" s="10"/>
      <c r="G1881" s="10"/>
      <c r="H1881" s="10"/>
      <c r="I1881" s="10"/>
      <c r="J1881" s="10"/>
      <c r="K1881" s="10"/>
      <c r="L1881" s="10"/>
    </row>
    <row r="1882" spans="1:12" s="7" customFormat="1" ht="15.75" x14ac:dyDescent="0.25">
      <c r="A1882" s="11"/>
      <c r="B1882" s="48"/>
      <c r="C1882" s="48"/>
      <c r="D1882" s="24"/>
      <c r="E1882" s="10"/>
      <c r="F1882" s="10"/>
      <c r="G1882" s="10"/>
      <c r="H1882" s="10"/>
      <c r="I1882" s="10"/>
      <c r="J1882" s="10"/>
      <c r="K1882" s="10"/>
      <c r="L1882" s="10"/>
    </row>
    <row r="1883" spans="1:12" s="7" customFormat="1" ht="15.75" x14ac:dyDescent="0.25">
      <c r="A1883" s="11"/>
      <c r="B1883" s="48"/>
      <c r="C1883" s="48"/>
      <c r="D1883" s="24"/>
      <c r="E1883" s="10"/>
      <c r="F1883" s="10"/>
      <c r="G1883" s="10"/>
      <c r="H1883" s="10"/>
      <c r="I1883" s="10"/>
      <c r="J1883" s="10"/>
      <c r="K1883" s="10"/>
      <c r="L1883" s="10"/>
    </row>
    <row r="1884" spans="1:12" s="7" customFormat="1" ht="15.75" x14ac:dyDescent="0.25">
      <c r="A1884" s="11"/>
      <c r="B1884" s="48"/>
      <c r="C1884" s="48"/>
      <c r="D1884" s="24"/>
      <c r="E1884" s="10"/>
      <c r="F1884" s="10"/>
      <c r="G1884" s="10"/>
      <c r="H1884" s="10"/>
      <c r="I1884" s="10"/>
      <c r="J1884" s="10"/>
      <c r="K1884" s="10"/>
      <c r="L1884" s="10"/>
    </row>
    <row r="1885" spans="1:12" s="7" customFormat="1" ht="15.75" x14ac:dyDescent="0.25">
      <c r="A1885" s="11"/>
      <c r="B1885" s="48"/>
      <c r="C1885" s="48"/>
      <c r="D1885" s="24"/>
      <c r="E1885" s="10"/>
      <c r="F1885" s="10"/>
      <c r="G1885" s="10"/>
      <c r="H1885" s="10"/>
      <c r="I1885" s="10"/>
      <c r="J1885" s="10"/>
      <c r="K1885" s="10"/>
      <c r="L1885" s="10"/>
    </row>
    <row r="1886" spans="1:12" s="7" customFormat="1" ht="15.75" x14ac:dyDescent="0.25">
      <c r="A1886" s="11"/>
      <c r="B1886" s="48"/>
      <c r="C1886" s="48"/>
      <c r="D1886" s="24"/>
      <c r="E1886" s="10"/>
      <c r="F1886" s="10"/>
      <c r="G1886" s="10"/>
      <c r="H1886" s="10"/>
      <c r="I1886" s="10"/>
      <c r="J1886" s="10"/>
      <c r="K1886" s="10"/>
      <c r="L1886" s="10"/>
    </row>
    <row r="1887" spans="1:12" s="7" customFormat="1" ht="15.75" x14ac:dyDescent="0.25">
      <c r="A1887" s="11"/>
      <c r="B1887" s="48"/>
      <c r="C1887" s="48"/>
      <c r="D1887" s="24"/>
      <c r="E1887" s="10"/>
      <c r="F1887" s="10"/>
      <c r="G1887" s="10"/>
      <c r="H1887" s="10"/>
      <c r="I1887" s="10"/>
      <c r="J1887" s="10"/>
      <c r="K1887" s="10"/>
      <c r="L1887" s="10"/>
    </row>
    <row r="1888" spans="1:12" s="7" customFormat="1" ht="15.75" x14ac:dyDescent="0.25">
      <c r="A1888" s="11"/>
      <c r="B1888" s="48"/>
      <c r="C1888" s="48"/>
      <c r="D1888" s="24"/>
      <c r="E1888" s="10"/>
      <c r="F1888" s="10"/>
      <c r="G1888" s="10"/>
      <c r="H1888" s="10"/>
      <c r="I1888" s="10"/>
      <c r="J1888" s="10"/>
      <c r="K1888" s="10"/>
      <c r="L1888" s="10"/>
    </row>
    <row r="1889" spans="1:12" s="7" customFormat="1" ht="15.75" x14ac:dyDescent="0.25">
      <c r="A1889" s="11"/>
      <c r="B1889" s="48"/>
      <c r="C1889" s="48"/>
      <c r="D1889" s="24"/>
      <c r="E1889" s="10"/>
      <c r="F1889" s="10"/>
      <c r="G1889" s="10"/>
      <c r="H1889" s="10"/>
      <c r="I1889" s="10"/>
      <c r="J1889" s="10"/>
      <c r="K1889" s="10"/>
      <c r="L1889" s="10"/>
    </row>
    <row r="1890" spans="1:12" s="7" customFormat="1" ht="15.75" x14ac:dyDescent="0.25">
      <c r="A1890" s="11"/>
      <c r="B1890" s="48"/>
      <c r="C1890" s="48"/>
      <c r="D1890" s="24"/>
      <c r="E1890" s="10"/>
      <c r="F1890" s="10"/>
      <c r="G1890" s="10"/>
      <c r="H1890" s="10"/>
      <c r="I1890" s="10"/>
      <c r="J1890" s="10"/>
      <c r="K1890" s="10"/>
      <c r="L1890" s="10"/>
    </row>
    <row r="1891" spans="1:12" s="7" customFormat="1" ht="15.75" x14ac:dyDescent="0.25">
      <c r="A1891" s="11"/>
      <c r="B1891" s="48"/>
      <c r="C1891" s="48"/>
      <c r="D1891" s="24"/>
      <c r="E1891" s="10"/>
      <c r="F1891" s="10"/>
      <c r="G1891" s="10"/>
      <c r="H1891" s="10"/>
      <c r="I1891" s="10"/>
      <c r="J1891" s="10"/>
      <c r="K1891" s="10"/>
      <c r="L1891" s="10"/>
    </row>
    <row r="1892" spans="1:12" s="7" customFormat="1" ht="15.75" x14ac:dyDescent="0.25">
      <c r="A1892" s="11"/>
      <c r="B1892" s="48"/>
      <c r="C1892" s="48"/>
      <c r="D1892" s="24"/>
      <c r="E1892" s="10"/>
      <c r="F1892" s="10"/>
      <c r="G1892" s="10"/>
      <c r="H1892" s="10"/>
      <c r="I1892" s="10"/>
      <c r="J1892" s="10"/>
      <c r="K1892" s="10"/>
      <c r="L1892" s="10"/>
    </row>
    <row r="1893" spans="1:12" s="7" customFormat="1" ht="15.75" x14ac:dyDescent="0.25">
      <c r="A1893" s="11"/>
      <c r="B1893" s="48"/>
      <c r="C1893" s="48"/>
      <c r="D1893" s="24"/>
      <c r="E1893" s="10"/>
      <c r="F1893" s="10"/>
      <c r="G1893" s="10"/>
      <c r="H1893" s="10"/>
      <c r="I1893" s="10"/>
      <c r="J1893" s="10"/>
      <c r="K1893" s="10"/>
      <c r="L1893" s="10"/>
    </row>
    <row r="1894" spans="1:12" s="7" customFormat="1" ht="15.75" x14ac:dyDescent="0.25">
      <c r="A1894" s="11"/>
      <c r="B1894" s="48"/>
      <c r="C1894" s="48"/>
      <c r="D1894" s="24"/>
      <c r="E1894" s="10"/>
      <c r="F1894" s="10"/>
      <c r="G1894" s="10"/>
      <c r="H1894" s="10"/>
      <c r="I1894" s="10"/>
      <c r="J1894" s="10"/>
      <c r="K1894" s="10"/>
      <c r="L1894" s="10"/>
    </row>
    <row r="1895" spans="1:12" s="7" customFormat="1" ht="15.75" x14ac:dyDescent="0.25">
      <c r="A1895" s="11"/>
      <c r="B1895" s="48"/>
      <c r="C1895" s="48"/>
      <c r="D1895" s="24"/>
      <c r="E1895" s="10"/>
      <c r="F1895" s="10"/>
      <c r="G1895" s="10"/>
      <c r="H1895" s="10"/>
      <c r="I1895" s="10"/>
      <c r="J1895" s="10"/>
      <c r="K1895" s="10"/>
      <c r="L1895" s="10"/>
    </row>
    <row r="1896" spans="1:12" s="7" customFormat="1" ht="15.75" x14ac:dyDescent="0.25">
      <c r="A1896" s="11"/>
      <c r="B1896" s="48"/>
      <c r="C1896" s="48"/>
      <c r="D1896" s="24"/>
      <c r="E1896" s="10"/>
      <c r="F1896" s="10"/>
      <c r="G1896" s="10"/>
      <c r="H1896" s="10"/>
      <c r="I1896" s="10"/>
      <c r="J1896" s="10"/>
      <c r="K1896" s="10"/>
      <c r="L1896" s="10"/>
    </row>
    <row r="1897" spans="1:12" s="7" customFormat="1" ht="15.75" x14ac:dyDescent="0.25">
      <c r="A1897" s="11"/>
      <c r="B1897" s="48"/>
      <c r="C1897" s="48"/>
      <c r="D1897" s="24"/>
      <c r="E1897" s="10"/>
      <c r="F1897" s="10"/>
      <c r="G1897" s="10"/>
      <c r="H1897" s="10"/>
      <c r="I1897" s="10"/>
      <c r="J1897" s="10"/>
      <c r="K1897" s="10"/>
      <c r="L1897" s="10"/>
    </row>
    <row r="1898" spans="1:12" s="7" customFormat="1" ht="15.75" x14ac:dyDescent="0.25">
      <c r="A1898" s="11"/>
      <c r="B1898" s="48"/>
      <c r="C1898" s="48"/>
      <c r="D1898" s="24"/>
      <c r="E1898" s="10"/>
      <c r="F1898" s="10"/>
      <c r="G1898" s="10"/>
      <c r="H1898" s="10"/>
      <c r="I1898" s="10"/>
      <c r="J1898" s="10"/>
      <c r="K1898" s="10"/>
      <c r="L1898" s="10"/>
    </row>
    <row r="1899" spans="1:12" s="7" customFormat="1" ht="15.75" x14ac:dyDescent="0.25">
      <c r="A1899" s="11"/>
      <c r="B1899" s="48"/>
      <c r="C1899" s="48"/>
      <c r="D1899" s="24"/>
      <c r="E1899" s="10"/>
      <c r="F1899" s="10"/>
      <c r="G1899" s="10"/>
      <c r="H1899" s="10"/>
      <c r="I1899" s="10"/>
      <c r="J1899" s="10"/>
      <c r="K1899" s="10"/>
      <c r="L1899" s="10"/>
    </row>
    <row r="1900" spans="1:12" s="7" customFormat="1" ht="15.75" x14ac:dyDescent="0.25">
      <c r="A1900" s="11"/>
      <c r="B1900" s="48"/>
      <c r="C1900" s="48"/>
      <c r="D1900" s="24"/>
      <c r="E1900" s="10"/>
      <c r="F1900" s="10"/>
      <c r="G1900" s="10"/>
      <c r="H1900" s="10"/>
      <c r="I1900" s="10"/>
      <c r="J1900" s="10"/>
      <c r="K1900" s="10"/>
      <c r="L1900" s="10"/>
    </row>
    <row r="1901" spans="1:12" s="7" customFormat="1" ht="15.75" x14ac:dyDescent="0.25">
      <c r="A1901" s="11"/>
      <c r="B1901" s="48"/>
      <c r="C1901" s="48"/>
      <c r="D1901" s="24"/>
      <c r="E1901" s="10"/>
      <c r="F1901" s="10"/>
      <c r="G1901" s="10"/>
      <c r="H1901" s="10"/>
      <c r="I1901" s="10"/>
      <c r="J1901" s="10"/>
      <c r="K1901" s="10"/>
      <c r="L1901" s="10"/>
    </row>
    <row r="1902" spans="1:12" s="7" customFormat="1" ht="15.75" x14ac:dyDescent="0.25">
      <c r="A1902" s="11"/>
      <c r="B1902" s="48"/>
      <c r="C1902" s="48"/>
      <c r="D1902" s="24"/>
      <c r="E1902" s="10"/>
      <c r="F1902" s="10"/>
      <c r="G1902" s="10"/>
      <c r="H1902" s="10"/>
      <c r="I1902" s="10"/>
      <c r="J1902" s="10"/>
      <c r="K1902" s="10"/>
      <c r="L1902" s="10"/>
    </row>
    <row r="1903" spans="1:12" s="7" customFormat="1" ht="15.75" x14ac:dyDescent="0.25">
      <c r="A1903" s="11"/>
      <c r="B1903" s="48"/>
      <c r="C1903" s="48"/>
      <c r="D1903" s="24"/>
      <c r="E1903" s="10"/>
      <c r="F1903" s="10"/>
      <c r="G1903" s="10"/>
      <c r="H1903" s="10"/>
      <c r="I1903" s="10"/>
      <c r="J1903" s="10"/>
      <c r="K1903" s="10"/>
      <c r="L1903" s="10"/>
    </row>
    <row r="1904" spans="1:12" s="7" customFormat="1" ht="15.75" x14ac:dyDescent="0.25">
      <c r="A1904" s="11"/>
      <c r="B1904" s="48"/>
      <c r="C1904" s="48"/>
      <c r="D1904" s="24"/>
      <c r="E1904" s="10"/>
      <c r="F1904" s="10"/>
      <c r="G1904" s="10"/>
      <c r="H1904" s="10"/>
      <c r="I1904" s="10"/>
      <c r="J1904" s="10"/>
      <c r="K1904" s="10"/>
      <c r="L1904" s="10"/>
    </row>
    <row r="1905" spans="1:12" s="7" customFormat="1" ht="15.75" x14ac:dyDescent="0.25">
      <c r="A1905" s="11"/>
      <c r="B1905" s="48"/>
      <c r="C1905" s="48"/>
      <c r="D1905" s="24"/>
      <c r="E1905" s="10"/>
      <c r="F1905" s="10"/>
      <c r="G1905" s="10"/>
      <c r="H1905" s="10"/>
      <c r="I1905" s="10"/>
      <c r="J1905" s="10"/>
      <c r="K1905" s="10"/>
      <c r="L1905" s="10"/>
    </row>
    <row r="1906" spans="1:12" s="7" customFormat="1" ht="15.75" x14ac:dyDescent="0.25">
      <c r="A1906" s="11"/>
      <c r="B1906" s="48"/>
      <c r="C1906" s="48"/>
      <c r="D1906" s="24"/>
      <c r="E1906" s="10"/>
      <c r="F1906" s="10"/>
      <c r="G1906" s="10"/>
      <c r="H1906" s="10"/>
      <c r="I1906" s="10"/>
      <c r="J1906" s="10"/>
      <c r="K1906" s="10"/>
      <c r="L1906" s="10"/>
    </row>
    <row r="1907" spans="1:12" s="7" customFormat="1" ht="15.75" x14ac:dyDescent="0.25">
      <c r="A1907" s="11"/>
      <c r="B1907" s="48"/>
      <c r="C1907" s="48"/>
      <c r="D1907" s="24"/>
      <c r="E1907" s="10"/>
      <c r="F1907" s="10"/>
      <c r="G1907" s="10"/>
      <c r="H1907" s="10"/>
      <c r="I1907" s="10"/>
      <c r="J1907" s="10"/>
      <c r="K1907" s="10"/>
      <c r="L1907" s="10"/>
    </row>
    <row r="1908" spans="1:12" s="7" customFormat="1" ht="15.75" x14ac:dyDescent="0.25">
      <c r="A1908" s="11"/>
      <c r="B1908" s="48"/>
      <c r="C1908" s="48"/>
      <c r="D1908" s="24"/>
      <c r="E1908" s="10"/>
      <c r="F1908" s="10"/>
      <c r="G1908" s="10"/>
      <c r="H1908" s="10"/>
      <c r="I1908" s="10"/>
      <c r="J1908" s="10"/>
      <c r="K1908" s="10"/>
      <c r="L1908" s="10"/>
    </row>
    <row r="1909" spans="1:12" s="7" customFormat="1" ht="15.75" x14ac:dyDescent="0.25">
      <c r="A1909" s="11"/>
      <c r="B1909" s="48"/>
      <c r="C1909" s="48"/>
      <c r="D1909" s="24"/>
      <c r="E1909" s="10"/>
      <c r="F1909" s="10"/>
      <c r="G1909" s="10"/>
      <c r="H1909" s="10"/>
      <c r="I1909" s="10"/>
      <c r="J1909" s="10"/>
      <c r="K1909" s="10"/>
      <c r="L1909" s="10"/>
    </row>
    <row r="1910" spans="1:12" s="7" customFormat="1" ht="15.75" x14ac:dyDescent="0.25">
      <c r="A1910" s="11"/>
      <c r="B1910" s="48"/>
      <c r="C1910" s="48"/>
      <c r="D1910" s="24"/>
      <c r="E1910" s="10"/>
      <c r="F1910" s="10"/>
      <c r="G1910" s="10"/>
      <c r="H1910" s="10"/>
      <c r="I1910" s="10"/>
      <c r="J1910" s="10"/>
      <c r="K1910" s="10"/>
      <c r="L1910" s="10"/>
    </row>
    <row r="1911" spans="1:12" s="7" customFormat="1" ht="15.75" x14ac:dyDescent="0.25">
      <c r="A1911" s="11"/>
      <c r="B1911" s="48"/>
      <c r="C1911" s="48"/>
      <c r="D1911" s="24"/>
      <c r="E1911" s="10"/>
      <c r="F1911" s="10"/>
      <c r="G1911" s="10"/>
      <c r="H1911" s="10"/>
      <c r="I1911" s="10"/>
      <c r="J1911" s="10"/>
      <c r="K1911" s="10"/>
      <c r="L1911" s="10"/>
    </row>
    <row r="1912" spans="1:12" s="7" customFormat="1" ht="15.75" x14ac:dyDescent="0.25">
      <c r="A1912" s="11"/>
      <c r="B1912" s="48"/>
      <c r="C1912" s="48"/>
      <c r="D1912" s="24"/>
      <c r="E1912" s="10"/>
      <c r="F1912" s="10"/>
      <c r="G1912" s="10"/>
      <c r="H1912" s="10"/>
      <c r="I1912" s="10"/>
      <c r="J1912" s="10"/>
      <c r="K1912" s="10"/>
      <c r="L1912" s="10"/>
    </row>
    <row r="1913" spans="1:12" s="7" customFormat="1" ht="15.75" x14ac:dyDescent="0.25">
      <c r="A1913" s="11"/>
      <c r="B1913" s="48"/>
      <c r="C1913" s="48"/>
      <c r="D1913" s="24"/>
      <c r="E1913" s="10"/>
      <c r="F1913" s="10"/>
      <c r="G1913" s="10"/>
      <c r="H1913" s="10"/>
      <c r="I1913" s="10"/>
      <c r="J1913" s="10"/>
      <c r="K1913" s="10"/>
      <c r="L1913" s="10"/>
    </row>
    <row r="1914" spans="1:12" s="7" customFormat="1" ht="15.75" x14ac:dyDescent="0.25">
      <c r="A1914" s="11"/>
      <c r="B1914" s="48"/>
      <c r="C1914" s="48"/>
      <c r="D1914" s="24"/>
      <c r="E1914" s="10"/>
      <c r="F1914" s="10"/>
      <c r="G1914" s="10"/>
      <c r="H1914" s="10"/>
      <c r="I1914" s="10"/>
      <c r="J1914" s="10"/>
      <c r="K1914" s="10"/>
      <c r="L1914" s="10"/>
    </row>
    <row r="1915" spans="1:12" s="7" customFormat="1" ht="15.75" x14ac:dyDescent="0.25">
      <c r="A1915" s="11"/>
      <c r="B1915" s="48"/>
      <c r="C1915" s="48"/>
      <c r="D1915" s="24"/>
      <c r="E1915" s="10"/>
      <c r="F1915" s="10"/>
      <c r="G1915" s="10"/>
      <c r="H1915" s="10"/>
      <c r="I1915" s="10"/>
      <c r="J1915" s="10"/>
      <c r="K1915" s="10"/>
      <c r="L1915" s="10"/>
    </row>
    <row r="1916" spans="1:12" s="7" customFormat="1" ht="15.75" x14ac:dyDescent="0.25">
      <c r="A1916" s="11"/>
      <c r="B1916" s="48"/>
      <c r="C1916" s="48"/>
      <c r="D1916" s="24"/>
      <c r="E1916" s="10"/>
      <c r="F1916" s="10"/>
      <c r="G1916" s="10"/>
      <c r="H1916" s="10"/>
      <c r="I1916" s="10"/>
      <c r="J1916" s="10"/>
      <c r="K1916" s="10"/>
      <c r="L1916" s="10"/>
    </row>
    <row r="1917" spans="1:12" s="7" customFormat="1" ht="15.75" x14ac:dyDescent="0.25">
      <c r="A1917" s="11"/>
      <c r="B1917" s="48"/>
      <c r="C1917" s="48"/>
      <c r="D1917" s="24"/>
      <c r="E1917" s="10"/>
      <c r="F1917" s="10"/>
      <c r="G1917" s="10"/>
      <c r="H1917" s="10"/>
      <c r="I1917" s="10"/>
      <c r="J1917" s="10"/>
      <c r="K1917" s="10"/>
      <c r="L1917" s="10"/>
    </row>
    <row r="1918" spans="1:12" s="7" customFormat="1" ht="15.75" x14ac:dyDescent="0.25">
      <c r="A1918" s="11"/>
      <c r="B1918" s="48"/>
      <c r="C1918" s="48"/>
      <c r="D1918" s="24"/>
      <c r="E1918" s="10"/>
      <c r="F1918" s="10"/>
      <c r="G1918" s="10"/>
      <c r="H1918" s="10"/>
      <c r="I1918" s="10"/>
      <c r="J1918" s="10"/>
      <c r="K1918" s="10"/>
      <c r="L1918" s="10"/>
    </row>
    <row r="1919" spans="1:12" s="7" customFormat="1" ht="15.75" x14ac:dyDescent="0.25">
      <c r="A1919" s="11"/>
      <c r="B1919" s="48"/>
      <c r="C1919" s="48"/>
      <c r="D1919" s="24"/>
      <c r="E1919" s="10"/>
      <c r="F1919" s="10"/>
      <c r="G1919" s="10"/>
      <c r="H1919" s="10"/>
      <c r="I1919" s="10"/>
      <c r="J1919" s="10"/>
      <c r="K1919" s="10"/>
      <c r="L1919" s="10"/>
    </row>
    <row r="1920" spans="1:12" s="7" customFormat="1" ht="15.75" x14ac:dyDescent="0.25">
      <c r="A1920" s="11"/>
      <c r="B1920" s="48"/>
      <c r="C1920" s="48"/>
      <c r="D1920" s="24"/>
      <c r="E1920" s="10"/>
      <c r="F1920" s="10"/>
      <c r="G1920" s="10"/>
      <c r="H1920" s="10"/>
      <c r="I1920" s="10"/>
      <c r="J1920" s="10"/>
      <c r="K1920" s="10"/>
      <c r="L1920" s="10"/>
    </row>
    <row r="1921" spans="1:12" s="7" customFormat="1" ht="15.75" x14ac:dyDescent="0.25">
      <c r="A1921" s="11"/>
      <c r="B1921" s="48"/>
      <c r="C1921" s="48"/>
      <c r="D1921" s="24"/>
      <c r="E1921" s="10"/>
      <c r="F1921" s="10"/>
      <c r="G1921" s="10"/>
      <c r="H1921" s="10"/>
      <c r="I1921" s="10"/>
      <c r="J1921" s="10"/>
      <c r="K1921" s="10"/>
      <c r="L1921" s="10"/>
    </row>
    <row r="1922" spans="1:12" s="7" customFormat="1" ht="15.75" x14ac:dyDescent="0.25">
      <c r="A1922" s="11"/>
      <c r="B1922" s="48"/>
      <c r="C1922" s="48"/>
      <c r="D1922" s="24"/>
      <c r="E1922" s="10"/>
      <c r="F1922" s="10"/>
      <c r="G1922" s="10"/>
      <c r="H1922" s="10"/>
      <c r="I1922" s="10"/>
      <c r="J1922" s="10"/>
      <c r="K1922" s="10"/>
      <c r="L1922" s="10"/>
    </row>
    <row r="1923" spans="1:12" s="7" customFormat="1" ht="15.75" x14ac:dyDescent="0.25">
      <c r="A1923" s="11"/>
      <c r="B1923" s="48"/>
      <c r="C1923" s="48"/>
      <c r="D1923" s="24"/>
      <c r="E1923" s="10"/>
      <c r="F1923" s="10"/>
      <c r="G1923" s="10"/>
      <c r="H1923" s="10"/>
      <c r="I1923" s="10"/>
      <c r="J1923" s="10"/>
      <c r="K1923" s="10"/>
      <c r="L1923" s="10"/>
    </row>
    <row r="1924" spans="1:12" s="7" customFormat="1" ht="15.75" x14ac:dyDescent="0.25">
      <c r="A1924" s="11"/>
      <c r="B1924" s="48"/>
      <c r="C1924" s="48"/>
      <c r="D1924" s="24"/>
      <c r="E1924" s="10"/>
      <c r="F1924" s="10"/>
      <c r="G1924" s="10"/>
      <c r="H1924" s="10"/>
      <c r="I1924" s="10"/>
      <c r="J1924" s="10"/>
      <c r="K1924" s="10"/>
      <c r="L1924" s="10"/>
    </row>
    <row r="1925" spans="1:12" s="7" customFormat="1" ht="15.75" x14ac:dyDescent="0.25">
      <c r="A1925" s="11"/>
      <c r="B1925" s="48"/>
      <c r="C1925" s="48"/>
      <c r="D1925" s="24"/>
      <c r="E1925" s="10"/>
      <c r="F1925" s="10"/>
      <c r="G1925" s="10"/>
      <c r="H1925" s="10"/>
      <c r="I1925" s="10"/>
      <c r="J1925" s="10"/>
      <c r="K1925" s="10"/>
      <c r="L1925" s="10"/>
    </row>
    <row r="1926" spans="1:12" s="7" customFormat="1" ht="15.75" x14ac:dyDescent="0.25">
      <c r="A1926" s="11"/>
      <c r="B1926" s="48"/>
      <c r="C1926" s="48"/>
      <c r="D1926" s="24"/>
      <c r="E1926" s="10"/>
      <c r="F1926" s="10"/>
      <c r="G1926" s="10"/>
      <c r="H1926" s="10"/>
      <c r="I1926" s="10"/>
      <c r="J1926" s="10"/>
      <c r="K1926" s="10"/>
      <c r="L1926" s="10"/>
    </row>
    <row r="1927" spans="1:12" s="7" customFormat="1" ht="15.75" x14ac:dyDescent="0.25">
      <c r="A1927" s="11"/>
      <c r="B1927" s="48"/>
      <c r="C1927" s="48"/>
      <c r="D1927" s="24"/>
      <c r="E1927" s="10"/>
      <c r="F1927" s="10"/>
      <c r="G1927" s="10"/>
      <c r="H1927" s="10"/>
      <c r="I1927" s="10"/>
      <c r="J1927" s="10"/>
      <c r="K1927" s="10"/>
      <c r="L1927" s="10"/>
    </row>
    <row r="1928" spans="1:12" s="7" customFormat="1" ht="15.75" x14ac:dyDescent="0.25">
      <c r="A1928" s="11"/>
      <c r="B1928" s="48"/>
      <c r="C1928" s="48"/>
      <c r="D1928" s="24"/>
      <c r="E1928" s="10"/>
      <c r="F1928" s="10"/>
      <c r="G1928" s="10"/>
      <c r="H1928" s="10"/>
      <c r="I1928" s="10"/>
      <c r="J1928" s="10"/>
      <c r="K1928" s="10"/>
      <c r="L1928" s="10"/>
    </row>
    <row r="1929" spans="1:12" s="7" customFormat="1" ht="15.75" x14ac:dyDescent="0.25">
      <c r="A1929" s="11"/>
      <c r="B1929" s="48"/>
      <c r="C1929" s="48"/>
      <c r="D1929" s="24"/>
      <c r="E1929" s="10"/>
      <c r="F1929" s="10"/>
      <c r="G1929" s="10"/>
      <c r="H1929" s="10"/>
      <c r="I1929" s="10"/>
      <c r="J1929" s="10"/>
      <c r="K1929" s="10"/>
      <c r="L1929" s="10"/>
    </row>
    <row r="1930" spans="1:12" s="7" customFormat="1" ht="15.75" x14ac:dyDescent="0.25">
      <c r="A1930" s="11"/>
      <c r="B1930" s="48"/>
      <c r="C1930" s="48"/>
      <c r="D1930" s="24"/>
      <c r="E1930" s="10"/>
      <c r="F1930" s="10"/>
      <c r="G1930" s="10"/>
      <c r="H1930" s="10"/>
      <c r="I1930" s="10"/>
      <c r="J1930" s="10"/>
      <c r="K1930" s="10"/>
      <c r="L1930" s="10"/>
    </row>
    <row r="1931" spans="1:12" s="7" customFormat="1" ht="15.75" x14ac:dyDescent="0.25">
      <c r="A1931" s="11"/>
      <c r="B1931" s="48"/>
      <c r="C1931" s="48"/>
      <c r="D1931" s="24"/>
      <c r="E1931" s="10"/>
      <c r="F1931" s="10"/>
      <c r="G1931" s="10"/>
      <c r="H1931" s="10"/>
      <c r="I1931" s="10"/>
      <c r="J1931" s="10"/>
      <c r="K1931" s="10"/>
      <c r="L1931" s="10"/>
    </row>
    <row r="1932" spans="1:12" s="7" customFormat="1" ht="15.75" x14ac:dyDescent="0.25">
      <c r="A1932" s="11"/>
      <c r="B1932" s="48"/>
      <c r="C1932" s="48"/>
      <c r="D1932" s="24"/>
      <c r="E1932" s="10"/>
      <c r="F1932" s="10"/>
      <c r="G1932" s="10"/>
      <c r="H1932" s="10"/>
      <c r="I1932" s="10"/>
      <c r="J1932" s="10"/>
      <c r="K1932" s="10"/>
      <c r="L1932" s="10"/>
    </row>
    <row r="1933" spans="1:12" s="7" customFormat="1" ht="15.75" x14ac:dyDescent="0.25">
      <c r="A1933" s="11"/>
      <c r="B1933" s="48"/>
      <c r="C1933" s="48"/>
      <c r="D1933" s="24"/>
      <c r="E1933" s="10"/>
      <c r="F1933" s="10"/>
      <c r="G1933" s="10"/>
      <c r="H1933" s="10"/>
      <c r="I1933" s="10"/>
      <c r="J1933" s="10"/>
      <c r="K1933" s="10"/>
      <c r="L1933" s="10"/>
    </row>
    <row r="1934" spans="1:12" s="7" customFormat="1" ht="15.75" x14ac:dyDescent="0.25">
      <c r="A1934" s="11"/>
      <c r="B1934" s="48"/>
      <c r="C1934" s="48"/>
      <c r="D1934" s="24"/>
      <c r="E1934" s="10"/>
      <c r="F1934" s="10"/>
      <c r="G1934" s="10"/>
      <c r="H1934" s="10"/>
      <c r="I1934" s="10"/>
      <c r="J1934" s="10"/>
      <c r="K1934" s="10"/>
      <c r="L1934" s="10"/>
    </row>
    <row r="1935" spans="1:12" s="7" customFormat="1" ht="15.75" x14ac:dyDescent="0.25">
      <c r="A1935" s="11"/>
      <c r="B1935" s="48"/>
      <c r="C1935" s="48"/>
      <c r="D1935" s="24"/>
      <c r="E1935" s="10"/>
      <c r="F1935" s="10"/>
      <c r="G1935" s="10"/>
      <c r="H1935" s="10"/>
      <c r="I1935" s="10"/>
      <c r="J1935" s="10"/>
      <c r="K1935" s="10"/>
      <c r="L1935" s="10"/>
    </row>
    <row r="1936" spans="1:12" s="7" customFormat="1" ht="15.75" x14ac:dyDescent="0.25">
      <c r="A1936" s="11"/>
      <c r="B1936" s="48"/>
      <c r="C1936" s="48"/>
      <c r="D1936" s="24"/>
      <c r="E1936" s="10"/>
      <c r="F1936" s="10"/>
      <c r="G1936" s="10"/>
      <c r="H1936" s="10"/>
      <c r="I1936" s="10"/>
      <c r="J1936" s="10"/>
      <c r="K1936" s="10"/>
      <c r="L1936" s="10"/>
    </row>
    <row r="1937" spans="1:12" s="7" customFormat="1" ht="15.75" x14ac:dyDescent="0.25">
      <c r="A1937" s="11"/>
      <c r="B1937" s="48"/>
      <c r="C1937" s="48"/>
      <c r="D1937" s="24"/>
      <c r="E1937" s="10"/>
      <c r="F1937" s="10"/>
      <c r="G1937" s="10"/>
      <c r="H1937" s="10"/>
      <c r="I1937" s="10"/>
      <c r="J1937" s="10"/>
      <c r="K1937" s="10"/>
      <c r="L1937" s="10"/>
    </row>
    <row r="1938" spans="1:12" s="7" customFormat="1" ht="15.75" x14ac:dyDescent="0.25">
      <c r="A1938" s="11"/>
      <c r="B1938" s="48"/>
      <c r="C1938" s="48"/>
      <c r="D1938" s="24"/>
      <c r="E1938" s="10"/>
      <c r="F1938" s="10"/>
      <c r="G1938" s="10"/>
      <c r="H1938" s="10"/>
      <c r="I1938" s="10"/>
      <c r="J1938" s="10"/>
      <c r="K1938" s="10"/>
      <c r="L1938" s="10"/>
    </row>
    <row r="1939" spans="1:12" s="7" customFormat="1" ht="15.75" x14ac:dyDescent="0.25">
      <c r="A1939" s="11"/>
      <c r="B1939" s="48"/>
      <c r="C1939" s="48"/>
      <c r="D1939" s="24"/>
      <c r="E1939" s="10"/>
      <c r="F1939" s="10"/>
      <c r="G1939" s="10"/>
      <c r="H1939" s="10"/>
      <c r="I1939" s="10"/>
      <c r="J1939" s="10"/>
      <c r="K1939" s="10"/>
      <c r="L1939" s="10"/>
    </row>
    <row r="1940" spans="1:12" s="7" customFormat="1" ht="15.75" x14ac:dyDescent="0.25">
      <c r="A1940" s="11"/>
      <c r="B1940" s="48"/>
      <c r="C1940" s="48"/>
      <c r="D1940" s="24"/>
      <c r="E1940" s="10"/>
      <c r="F1940" s="10"/>
      <c r="G1940" s="10"/>
      <c r="H1940" s="10"/>
      <c r="I1940" s="10"/>
      <c r="J1940" s="10"/>
      <c r="K1940" s="10"/>
      <c r="L1940" s="10"/>
    </row>
    <row r="1941" spans="1:12" s="7" customFormat="1" ht="15.75" x14ac:dyDescent="0.25">
      <c r="A1941" s="11"/>
      <c r="B1941" s="48"/>
      <c r="C1941" s="48"/>
      <c r="D1941" s="24"/>
      <c r="E1941" s="10"/>
      <c r="F1941" s="10"/>
      <c r="G1941" s="10"/>
      <c r="H1941" s="10"/>
      <c r="I1941" s="10"/>
      <c r="J1941" s="10"/>
      <c r="K1941" s="10"/>
      <c r="L1941" s="10"/>
    </row>
    <row r="1942" spans="1:12" s="7" customFormat="1" ht="15.75" x14ac:dyDescent="0.25">
      <c r="A1942" s="11"/>
      <c r="B1942" s="48"/>
      <c r="C1942" s="48"/>
      <c r="D1942" s="24"/>
      <c r="E1942" s="10"/>
      <c r="F1942" s="10"/>
      <c r="G1942" s="10"/>
      <c r="H1942" s="10"/>
      <c r="I1942" s="10"/>
      <c r="J1942" s="10"/>
      <c r="K1942" s="10"/>
      <c r="L1942" s="10"/>
    </row>
    <row r="1943" spans="1:12" s="7" customFormat="1" ht="15.75" x14ac:dyDescent="0.25">
      <c r="A1943" s="11"/>
      <c r="B1943" s="48"/>
      <c r="C1943" s="48"/>
      <c r="D1943" s="24"/>
      <c r="E1943" s="10"/>
      <c r="F1943" s="10"/>
      <c r="G1943" s="10"/>
      <c r="H1943" s="10"/>
      <c r="I1943" s="10"/>
      <c r="J1943" s="10"/>
      <c r="K1943" s="10"/>
      <c r="L1943" s="10"/>
    </row>
    <row r="1944" spans="1:12" s="7" customFormat="1" ht="15.75" x14ac:dyDescent="0.25">
      <c r="A1944" s="11"/>
      <c r="B1944" s="48"/>
      <c r="C1944" s="48"/>
      <c r="D1944" s="24"/>
      <c r="E1944" s="10"/>
      <c r="F1944" s="10"/>
      <c r="G1944" s="10"/>
      <c r="H1944" s="10"/>
      <c r="I1944" s="10"/>
      <c r="J1944" s="10"/>
      <c r="K1944" s="10"/>
      <c r="L1944" s="10"/>
    </row>
    <row r="1945" spans="1:12" s="7" customFormat="1" ht="15.75" x14ac:dyDescent="0.25">
      <c r="A1945" s="11"/>
      <c r="B1945" s="48"/>
      <c r="C1945" s="48"/>
      <c r="D1945" s="24"/>
      <c r="E1945" s="10"/>
      <c r="F1945" s="10"/>
      <c r="G1945" s="10"/>
      <c r="H1945" s="10"/>
      <c r="I1945" s="10"/>
      <c r="J1945" s="10"/>
      <c r="K1945" s="10"/>
      <c r="L1945" s="10"/>
    </row>
    <row r="1946" spans="1:12" s="7" customFormat="1" ht="15.75" x14ac:dyDescent="0.25">
      <c r="A1946" s="11"/>
      <c r="B1946" s="48"/>
      <c r="C1946" s="48"/>
      <c r="D1946" s="24"/>
      <c r="E1946" s="10"/>
      <c r="F1946" s="10"/>
      <c r="G1946" s="10"/>
      <c r="H1946" s="10"/>
      <c r="I1946" s="10"/>
      <c r="J1946" s="10"/>
      <c r="K1946" s="10"/>
      <c r="L1946" s="10"/>
    </row>
    <row r="1947" spans="1:12" s="7" customFormat="1" ht="15.75" x14ac:dyDescent="0.25">
      <c r="A1947" s="11"/>
      <c r="B1947" s="48"/>
      <c r="C1947" s="48"/>
      <c r="D1947" s="24"/>
      <c r="E1947" s="10"/>
      <c r="F1947" s="10"/>
      <c r="G1947" s="10"/>
      <c r="H1947" s="10"/>
      <c r="I1947" s="10"/>
      <c r="J1947" s="10"/>
      <c r="K1947" s="10"/>
      <c r="L1947" s="10"/>
    </row>
    <row r="1948" spans="1:12" s="7" customFormat="1" ht="15.75" x14ac:dyDescent="0.25">
      <c r="A1948" s="11"/>
      <c r="B1948" s="48"/>
      <c r="C1948" s="48"/>
      <c r="D1948" s="24"/>
      <c r="E1948" s="10"/>
      <c r="F1948" s="10"/>
      <c r="G1948" s="10"/>
      <c r="H1948" s="10"/>
      <c r="I1948" s="10"/>
      <c r="J1948" s="10"/>
      <c r="K1948" s="10"/>
      <c r="L1948" s="10"/>
    </row>
    <row r="1949" spans="1:12" s="7" customFormat="1" ht="15.75" x14ac:dyDescent="0.25">
      <c r="A1949" s="11"/>
      <c r="B1949" s="48"/>
      <c r="C1949" s="48"/>
      <c r="D1949" s="24"/>
      <c r="E1949" s="10"/>
      <c r="F1949" s="10"/>
      <c r="G1949" s="10"/>
      <c r="H1949" s="10"/>
      <c r="I1949" s="10"/>
      <c r="J1949" s="10"/>
      <c r="K1949" s="10"/>
      <c r="L1949" s="10"/>
    </row>
    <row r="1950" spans="1:12" s="7" customFormat="1" ht="15.75" x14ac:dyDescent="0.25">
      <c r="A1950" s="11"/>
      <c r="B1950" s="48"/>
      <c r="C1950" s="48"/>
      <c r="D1950" s="24"/>
      <c r="E1950" s="10"/>
      <c r="F1950" s="10"/>
      <c r="G1950" s="10"/>
      <c r="H1950" s="10"/>
      <c r="I1950" s="10"/>
      <c r="J1950" s="10"/>
      <c r="K1950" s="10"/>
      <c r="L1950" s="10"/>
    </row>
    <row r="1951" spans="1:12" s="7" customFormat="1" ht="15.75" x14ac:dyDescent="0.25">
      <c r="A1951" s="11"/>
      <c r="B1951" s="48"/>
      <c r="C1951" s="48"/>
      <c r="D1951" s="24"/>
      <c r="E1951" s="10"/>
      <c r="F1951" s="10"/>
      <c r="G1951" s="10"/>
      <c r="H1951" s="10"/>
      <c r="I1951" s="10"/>
      <c r="J1951" s="10"/>
      <c r="K1951" s="10"/>
      <c r="L1951" s="10"/>
    </row>
    <row r="1952" spans="1:12" s="7" customFormat="1" ht="15.75" x14ac:dyDescent="0.25">
      <c r="A1952" s="11"/>
      <c r="B1952" s="48"/>
      <c r="C1952" s="48"/>
      <c r="D1952" s="24"/>
      <c r="E1952" s="10"/>
      <c r="F1952" s="10"/>
      <c r="G1952" s="10"/>
      <c r="H1952" s="10"/>
      <c r="I1952" s="10"/>
      <c r="J1952" s="10"/>
      <c r="K1952" s="10"/>
      <c r="L1952" s="10"/>
    </row>
    <row r="1953" spans="1:12" s="7" customFormat="1" ht="15.75" x14ac:dyDescent="0.25">
      <c r="A1953" s="11"/>
      <c r="B1953" s="48"/>
      <c r="C1953" s="48"/>
      <c r="D1953" s="24"/>
      <c r="E1953" s="10"/>
      <c r="F1953" s="10"/>
      <c r="G1953" s="10"/>
      <c r="H1953" s="10"/>
      <c r="I1953" s="10"/>
      <c r="J1953" s="10"/>
      <c r="K1953" s="10"/>
      <c r="L1953" s="10"/>
    </row>
    <row r="1954" spans="1:12" s="7" customFormat="1" ht="15.75" x14ac:dyDescent="0.25">
      <c r="A1954" s="11"/>
      <c r="B1954" s="48"/>
      <c r="C1954" s="48"/>
      <c r="D1954" s="24"/>
      <c r="E1954" s="10"/>
      <c r="F1954" s="10"/>
      <c r="G1954" s="10"/>
      <c r="H1954" s="10"/>
      <c r="I1954" s="10"/>
      <c r="J1954" s="10"/>
      <c r="K1954" s="10"/>
      <c r="L1954" s="10"/>
    </row>
    <row r="1955" spans="1:12" s="7" customFormat="1" ht="15.75" x14ac:dyDescent="0.25">
      <c r="A1955" s="11"/>
      <c r="B1955" s="48"/>
      <c r="C1955" s="48"/>
      <c r="D1955" s="24"/>
      <c r="E1955" s="10"/>
      <c r="F1955" s="10"/>
      <c r="G1955" s="10"/>
      <c r="H1955" s="10"/>
      <c r="I1955" s="10"/>
      <c r="J1955" s="10"/>
      <c r="K1955" s="10"/>
      <c r="L1955" s="10"/>
    </row>
    <row r="1956" spans="1:12" s="7" customFormat="1" ht="15.75" x14ac:dyDescent="0.25">
      <c r="A1956" s="11"/>
      <c r="B1956" s="48"/>
      <c r="C1956" s="48"/>
      <c r="D1956" s="24"/>
      <c r="E1956" s="10"/>
      <c r="F1956" s="10"/>
      <c r="G1956" s="10"/>
      <c r="H1956" s="10"/>
      <c r="I1956" s="10"/>
      <c r="J1956" s="10"/>
      <c r="K1956" s="10"/>
      <c r="L1956" s="10"/>
    </row>
    <row r="1957" spans="1:12" s="7" customFormat="1" ht="15.75" x14ac:dyDescent="0.25">
      <c r="A1957" s="11"/>
      <c r="B1957" s="48"/>
      <c r="C1957" s="48"/>
      <c r="D1957" s="24"/>
      <c r="E1957" s="10"/>
      <c r="F1957" s="10"/>
      <c r="G1957" s="10"/>
      <c r="H1957" s="10"/>
      <c r="I1957" s="10"/>
      <c r="J1957" s="10"/>
      <c r="K1957" s="10"/>
      <c r="L1957" s="10"/>
    </row>
    <row r="1958" spans="1:12" s="7" customFormat="1" ht="15.75" x14ac:dyDescent="0.25">
      <c r="A1958" s="11"/>
      <c r="B1958" s="48"/>
      <c r="C1958" s="48"/>
      <c r="D1958" s="24"/>
      <c r="E1958" s="10"/>
      <c r="F1958" s="10"/>
      <c r="G1958" s="10"/>
      <c r="H1958" s="10"/>
      <c r="I1958" s="10"/>
      <c r="J1958" s="10"/>
      <c r="K1958" s="10"/>
      <c r="L1958" s="10"/>
    </row>
    <row r="1959" spans="1:12" s="7" customFormat="1" ht="15.75" x14ac:dyDescent="0.25">
      <c r="A1959" s="11"/>
      <c r="B1959" s="48"/>
      <c r="C1959" s="48"/>
      <c r="D1959" s="24"/>
      <c r="E1959" s="10"/>
      <c r="F1959" s="10"/>
      <c r="G1959" s="10"/>
      <c r="H1959" s="10"/>
      <c r="I1959" s="10"/>
      <c r="J1959" s="10"/>
      <c r="K1959" s="10"/>
      <c r="L1959" s="10"/>
    </row>
    <row r="1960" spans="1:12" s="7" customFormat="1" ht="15.75" x14ac:dyDescent="0.25">
      <c r="A1960" s="11"/>
      <c r="B1960" s="48"/>
      <c r="C1960" s="48"/>
      <c r="D1960" s="24"/>
      <c r="E1960" s="10"/>
      <c r="F1960" s="10"/>
      <c r="G1960" s="10"/>
      <c r="H1960" s="10"/>
      <c r="I1960" s="10"/>
      <c r="J1960" s="10"/>
      <c r="K1960" s="10"/>
      <c r="L1960" s="10"/>
    </row>
    <row r="1961" spans="1:12" s="7" customFormat="1" ht="15.75" x14ac:dyDescent="0.25">
      <c r="A1961" s="11"/>
      <c r="B1961" s="48"/>
      <c r="C1961" s="48"/>
      <c r="D1961" s="24"/>
      <c r="E1961" s="10"/>
      <c r="F1961" s="10"/>
      <c r="G1961" s="10"/>
      <c r="H1961" s="10"/>
      <c r="I1961" s="10"/>
      <c r="J1961" s="10"/>
      <c r="K1961" s="10"/>
      <c r="L1961" s="10"/>
    </row>
    <row r="1962" spans="1:12" s="7" customFormat="1" ht="15.75" x14ac:dyDescent="0.25">
      <c r="A1962" s="11"/>
      <c r="B1962" s="48"/>
      <c r="C1962" s="48"/>
      <c r="D1962" s="24"/>
      <c r="E1962" s="10"/>
      <c r="F1962" s="10"/>
      <c r="G1962" s="10"/>
      <c r="H1962" s="10"/>
      <c r="I1962" s="10"/>
      <c r="J1962" s="10"/>
      <c r="K1962" s="10"/>
      <c r="L1962" s="10"/>
    </row>
    <row r="1963" spans="1:12" s="7" customFormat="1" ht="15.75" x14ac:dyDescent="0.25">
      <c r="A1963" s="11"/>
      <c r="B1963" s="48"/>
      <c r="C1963" s="48"/>
      <c r="D1963" s="24"/>
      <c r="E1963" s="10"/>
      <c r="F1963" s="10"/>
      <c r="G1963" s="10"/>
      <c r="H1963" s="10"/>
      <c r="I1963" s="10"/>
      <c r="J1963" s="10"/>
      <c r="K1963" s="10"/>
      <c r="L1963" s="10"/>
    </row>
    <row r="1964" spans="1:12" s="7" customFormat="1" ht="15.75" x14ac:dyDescent="0.25">
      <c r="A1964" s="11"/>
      <c r="B1964" s="48"/>
      <c r="C1964" s="48"/>
      <c r="D1964" s="24"/>
      <c r="E1964" s="10"/>
      <c r="F1964" s="10"/>
      <c r="G1964" s="10"/>
      <c r="H1964" s="10"/>
      <c r="I1964" s="10"/>
      <c r="J1964" s="10"/>
      <c r="K1964" s="10"/>
      <c r="L1964" s="10"/>
    </row>
    <row r="1965" spans="1:12" s="7" customFormat="1" ht="15.75" x14ac:dyDescent="0.25">
      <c r="A1965" s="11"/>
      <c r="B1965" s="48"/>
      <c r="C1965" s="48"/>
      <c r="D1965" s="24"/>
      <c r="E1965" s="10"/>
      <c r="F1965" s="10"/>
      <c r="G1965" s="10"/>
      <c r="H1965" s="10"/>
      <c r="I1965" s="10"/>
      <c r="J1965" s="10"/>
      <c r="K1965" s="10"/>
      <c r="L1965" s="10"/>
    </row>
    <row r="1966" spans="1:12" s="7" customFormat="1" ht="15.75" x14ac:dyDescent="0.25">
      <c r="A1966" s="11"/>
      <c r="B1966" s="48"/>
      <c r="C1966" s="48"/>
      <c r="D1966" s="24"/>
      <c r="E1966" s="10"/>
      <c r="F1966" s="10"/>
      <c r="G1966" s="10"/>
      <c r="H1966" s="10"/>
      <c r="I1966" s="10"/>
      <c r="J1966" s="10"/>
      <c r="K1966" s="10"/>
      <c r="L1966" s="10"/>
    </row>
    <row r="1967" spans="1:12" s="7" customFormat="1" ht="15.75" x14ac:dyDescent="0.25">
      <c r="A1967" s="11"/>
      <c r="B1967" s="48"/>
      <c r="C1967" s="48"/>
      <c r="D1967" s="24"/>
      <c r="E1967" s="10"/>
      <c r="F1967" s="10"/>
      <c r="G1967" s="10"/>
      <c r="H1967" s="10"/>
      <c r="I1967" s="10"/>
      <c r="J1967" s="10"/>
      <c r="K1967" s="10"/>
      <c r="L1967" s="10"/>
    </row>
    <row r="1968" spans="1:12" s="7" customFormat="1" ht="15.75" x14ac:dyDescent="0.25">
      <c r="A1968" s="11"/>
      <c r="B1968" s="48"/>
      <c r="C1968" s="48"/>
      <c r="D1968" s="24"/>
      <c r="E1968" s="10"/>
      <c r="F1968" s="10"/>
      <c r="G1968" s="10"/>
      <c r="H1968" s="10"/>
      <c r="I1968" s="10"/>
      <c r="J1968" s="10"/>
      <c r="K1968" s="10"/>
      <c r="L1968" s="10"/>
    </row>
    <row r="1969" spans="1:12" s="7" customFormat="1" ht="15.75" x14ac:dyDescent="0.25">
      <c r="A1969" s="11"/>
      <c r="B1969" s="48"/>
      <c r="C1969" s="48"/>
      <c r="D1969" s="24"/>
      <c r="E1969" s="10"/>
      <c r="F1969" s="10"/>
      <c r="G1969" s="10"/>
      <c r="H1969" s="10"/>
      <c r="I1969" s="10"/>
      <c r="J1969" s="10"/>
      <c r="K1969" s="10"/>
      <c r="L1969" s="10"/>
    </row>
    <row r="1970" spans="1:12" s="7" customFormat="1" ht="15.75" x14ac:dyDescent="0.25">
      <c r="A1970" s="11"/>
      <c r="B1970" s="48"/>
      <c r="C1970" s="48"/>
      <c r="D1970" s="24"/>
      <c r="E1970" s="10"/>
      <c r="F1970" s="10"/>
      <c r="G1970" s="10"/>
      <c r="H1970" s="10"/>
      <c r="I1970" s="10"/>
      <c r="J1970" s="10"/>
      <c r="K1970" s="10"/>
      <c r="L1970" s="10"/>
    </row>
    <row r="1971" spans="1:12" s="7" customFormat="1" ht="15.75" x14ac:dyDescent="0.25">
      <c r="A1971" s="11"/>
      <c r="B1971" s="48"/>
      <c r="C1971" s="48"/>
      <c r="D1971" s="24"/>
      <c r="E1971" s="10"/>
      <c r="F1971" s="10"/>
      <c r="G1971" s="10"/>
      <c r="H1971" s="10"/>
      <c r="I1971" s="10"/>
      <c r="J1971" s="10"/>
      <c r="K1971" s="10"/>
      <c r="L1971" s="10"/>
    </row>
    <row r="1972" spans="1:12" s="7" customFormat="1" ht="15.75" x14ac:dyDescent="0.25">
      <c r="A1972" s="11"/>
      <c r="B1972" s="48"/>
      <c r="C1972" s="48"/>
      <c r="D1972" s="24"/>
      <c r="E1972" s="10"/>
      <c r="F1972" s="10"/>
      <c r="G1972" s="10"/>
      <c r="H1972" s="10"/>
      <c r="I1972" s="10"/>
      <c r="J1972" s="10"/>
      <c r="K1972" s="10"/>
      <c r="L1972" s="10"/>
    </row>
    <row r="1973" spans="1:12" s="7" customFormat="1" ht="15.75" x14ac:dyDescent="0.25">
      <c r="A1973" s="11"/>
      <c r="B1973" s="48"/>
      <c r="C1973" s="48"/>
      <c r="D1973" s="24"/>
      <c r="E1973" s="10"/>
      <c r="F1973" s="10"/>
      <c r="G1973" s="10"/>
      <c r="H1973" s="10"/>
      <c r="I1973" s="10"/>
      <c r="J1973" s="10"/>
      <c r="K1973" s="10"/>
      <c r="L1973" s="10"/>
    </row>
    <row r="1974" spans="1:12" s="7" customFormat="1" ht="15.75" x14ac:dyDescent="0.25">
      <c r="A1974" s="11"/>
      <c r="B1974" s="48"/>
      <c r="C1974" s="48"/>
      <c r="D1974" s="24"/>
      <c r="E1974" s="10"/>
      <c r="F1974" s="10"/>
      <c r="G1974" s="10"/>
      <c r="H1974" s="10"/>
      <c r="I1974" s="10"/>
      <c r="J1974" s="10"/>
      <c r="K1974" s="10"/>
      <c r="L1974" s="10"/>
    </row>
    <row r="1975" spans="1:12" s="7" customFormat="1" ht="15.75" x14ac:dyDescent="0.25">
      <c r="A1975" s="11"/>
      <c r="B1975" s="48"/>
      <c r="C1975" s="48"/>
      <c r="D1975" s="24"/>
      <c r="E1975" s="10"/>
      <c r="F1975" s="10"/>
      <c r="G1975" s="10"/>
      <c r="H1975" s="10"/>
      <c r="I1975" s="10"/>
      <c r="J1975" s="10"/>
      <c r="K1975" s="10"/>
      <c r="L1975" s="10"/>
    </row>
    <row r="1976" spans="1:12" s="7" customFormat="1" ht="15.75" x14ac:dyDescent="0.25">
      <c r="A1976" s="11"/>
      <c r="B1976" s="48"/>
      <c r="C1976" s="48"/>
      <c r="D1976" s="24"/>
      <c r="E1976" s="10"/>
      <c r="F1976" s="10"/>
      <c r="G1976" s="10"/>
      <c r="H1976" s="10"/>
      <c r="I1976" s="10"/>
      <c r="J1976" s="10"/>
      <c r="K1976" s="10"/>
      <c r="L1976" s="10"/>
    </row>
    <row r="1977" spans="1:12" s="7" customFormat="1" ht="15.75" x14ac:dyDescent="0.25">
      <c r="A1977" s="11"/>
      <c r="B1977" s="48"/>
      <c r="C1977" s="48"/>
      <c r="D1977" s="24"/>
      <c r="E1977" s="10"/>
      <c r="F1977" s="10"/>
      <c r="G1977" s="10"/>
      <c r="H1977" s="10"/>
      <c r="I1977" s="10"/>
      <c r="J1977" s="10"/>
      <c r="K1977" s="10"/>
      <c r="L1977" s="10"/>
    </row>
    <row r="1978" spans="1:12" s="7" customFormat="1" ht="15.75" x14ac:dyDescent="0.25">
      <c r="A1978" s="11"/>
      <c r="B1978" s="48"/>
      <c r="C1978" s="48"/>
      <c r="D1978" s="24"/>
      <c r="E1978" s="10"/>
      <c r="F1978" s="10"/>
      <c r="G1978" s="10"/>
      <c r="H1978" s="10"/>
      <c r="I1978" s="10"/>
      <c r="J1978" s="10"/>
      <c r="K1978" s="10"/>
      <c r="L1978" s="10"/>
    </row>
    <row r="1979" spans="1:12" s="7" customFormat="1" ht="15.75" x14ac:dyDescent="0.25">
      <c r="A1979" s="11"/>
      <c r="B1979" s="48"/>
      <c r="C1979" s="48"/>
      <c r="D1979" s="24"/>
      <c r="E1979" s="10"/>
      <c r="F1979" s="10"/>
      <c r="G1979" s="10"/>
      <c r="H1979" s="10"/>
      <c r="I1979" s="10"/>
      <c r="J1979" s="10"/>
      <c r="K1979" s="10"/>
      <c r="L1979" s="10"/>
    </row>
    <row r="1980" spans="1:12" s="7" customFormat="1" ht="15.75" x14ac:dyDescent="0.25">
      <c r="A1980" s="11"/>
      <c r="B1980" s="48"/>
      <c r="C1980" s="48"/>
      <c r="D1980" s="24"/>
      <c r="E1980" s="10"/>
      <c r="F1980" s="10"/>
      <c r="G1980" s="10"/>
      <c r="H1980" s="10"/>
      <c r="I1980" s="10"/>
      <c r="J1980" s="10"/>
      <c r="K1980" s="10"/>
      <c r="L1980" s="10"/>
    </row>
    <row r="1981" spans="1:12" s="7" customFormat="1" ht="15.75" x14ac:dyDescent="0.25">
      <c r="A1981" s="11"/>
      <c r="B1981" s="48"/>
      <c r="C1981" s="48"/>
      <c r="D1981" s="24"/>
      <c r="E1981" s="10"/>
      <c r="F1981" s="10"/>
      <c r="G1981" s="10"/>
      <c r="H1981" s="10"/>
      <c r="I1981" s="10"/>
      <c r="J1981" s="10"/>
      <c r="K1981" s="10"/>
      <c r="L1981" s="10"/>
    </row>
    <row r="1982" spans="1:12" s="7" customFormat="1" ht="15.75" x14ac:dyDescent="0.25">
      <c r="A1982" s="11"/>
      <c r="B1982" s="48"/>
      <c r="C1982" s="48"/>
      <c r="D1982" s="24"/>
      <c r="E1982" s="10"/>
      <c r="F1982" s="10"/>
      <c r="G1982" s="10"/>
      <c r="H1982" s="10"/>
      <c r="I1982" s="10"/>
      <c r="J1982" s="10"/>
      <c r="K1982" s="10"/>
      <c r="L1982" s="10"/>
    </row>
    <row r="1983" spans="1:12" s="7" customFormat="1" ht="15.75" x14ac:dyDescent="0.25">
      <c r="A1983" s="11"/>
      <c r="B1983" s="48"/>
      <c r="C1983" s="48"/>
      <c r="D1983" s="24"/>
      <c r="E1983" s="10"/>
      <c r="F1983" s="10"/>
      <c r="G1983" s="10"/>
      <c r="H1983" s="10"/>
      <c r="I1983" s="10"/>
      <c r="J1983" s="10"/>
      <c r="K1983" s="10"/>
      <c r="L1983" s="10"/>
    </row>
    <row r="1984" spans="1:12" s="7" customFormat="1" ht="15.75" x14ac:dyDescent="0.25">
      <c r="A1984" s="11"/>
      <c r="B1984" s="48"/>
      <c r="C1984" s="48"/>
      <c r="D1984" s="24"/>
      <c r="E1984" s="10"/>
      <c r="F1984" s="10"/>
      <c r="G1984" s="10"/>
      <c r="H1984" s="10"/>
      <c r="I1984" s="10"/>
      <c r="J1984" s="10"/>
      <c r="K1984" s="10"/>
      <c r="L1984" s="10"/>
    </row>
    <row r="1985" spans="1:12" s="7" customFormat="1" ht="15.75" x14ac:dyDescent="0.25">
      <c r="A1985" s="11"/>
      <c r="B1985" s="48"/>
      <c r="C1985" s="48"/>
      <c r="D1985" s="24"/>
      <c r="E1985" s="10"/>
      <c r="F1985" s="10"/>
      <c r="G1985" s="10"/>
      <c r="H1985" s="10"/>
      <c r="I1985" s="10"/>
      <c r="J1985" s="10"/>
      <c r="K1985" s="10"/>
      <c r="L1985" s="10"/>
    </row>
    <row r="1986" spans="1:12" s="7" customFormat="1" ht="15.75" x14ac:dyDescent="0.25">
      <c r="A1986" s="11"/>
      <c r="B1986" s="48"/>
      <c r="C1986" s="48"/>
      <c r="D1986" s="24"/>
      <c r="E1986" s="10"/>
      <c r="F1986" s="10"/>
      <c r="G1986" s="10"/>
      <c r="H1986" s="10"/>
      <c r="I1986" s="10"/>
      <c r="J1986" s="10"/>
      <c r="K1986" s="10"/>
      <c r="L1986" s="10"/>
    </row>
    <row r="1987" spans="1:12" s="7" customFormat="1" ht="15.75" x14ac:dyDescent="0.25">
      <c r="A1987" s="11"/>
      <c r="B1987" s="48"/>
      <c r="C1987" s="48"/>
      <c r="D1987" s="24"/>
      <c r="E1987" s="10"/>
      <c r="F1987" s="10"/>
      <c r="G1987" s="10"/>
      <c r="H1987" s="10"/>
      <c r="I1987" s="10"/>
      <c r="J1987" s="10"/>
      <c r="K1987" s="10"/>
      <c r="L1987" s="10"/>
    </row>
    <row r="1988" spans="1:12" s="7" customFormat="1" ht="15.75" x14ac:dyDescent="0.25">
      <c r="A1988" s="11"/>
      <c r="B1988" s="48"/>
      <c r="C1988" s="48"/>
      <c r="D1988" s="24"/>
      <c r="E1988" s="10"/>
      <c r="F1988" s="10"/>
      <c r="G1988" s="10"/>
      <c r="H1988" s="10"/>
      <c r="I1988" s="10"/>
      <c r="J1988" s="10"/>
      <c r="K1988" s="10"/>
      <c r="L1988" s="10"/>
    </row>
    <row r="1989" spans="1:12" s="7" customFormat="1" ht="15.75" x14ac:dyDescent="0.25">
      <c r="A1989" s="11"/>
      <c r="B1989" s="48"/>
      <c r="C1989" s="48"/>
      <c r="D1989" s="24"/>
      <c r="E1989" s="10"/>
      <c r="F1989" s="10"/>
      <c r="G1989" s="10"/>
      <c r="H1989" s="10"/>
      <c r="I1989" s="10"/>
      <c r="J1989" s="10"/>
      <c r="K1989" s="10"/>
      <c r="L1989" s="10"/>
    </row>
    <row r="1990" spans="1:12" s="7" customFormat="1" ht="15.75" x14ac:dyDescent="0.25">
      <c r="A1990" s="11"/>
      <c r="B1990" s="48"/>
      <c r="C1990" s="48"/>
      <c r="D1990" s="24"/>
      <c r="E1990" s="10"/>
      <c r="F1990" s="10"/>
      <c r="G1990" s="10"/>
      <c r="H1990" s="10"/>
      <c r="I1990" s="10"/>
      <c r="J1990" s="10"/>
      <c r="K1990" s="10"/>
      <c r="L1990" s="10"/>
    </row>
    <row r="1991" spans="1:12" s="7" customFormat="1" ht="15.75" x14ac:dyDescent="0.25">
      <c r="A1991" s="11"/>
      <c r="B1991" s="48"/>
      <c r="C1991" s="48"/>
      <c r="D1991" s="24"/>
      <c r="E1991" s="10"/>
      <c r="F1991" s="10"/>
      <c r="G1991" s="10"/>
      <c r="H1991" s="10"/>
      <c r="I1991" s="10"/>
      <c r="J1991" s="10"/>
      <c r="K1991" s="10"/>
      <c r="L1991" s="10"/>
    </row>
    <row r="1992" spans="1:12" s="7" customFormat="1" ht="15.75" x14ac:dyDescent="0.25">
      <c r="A1992" s="11"/>
      <c r="B1992" s="48"/>
      <c r="C1992" s="48"/>
      <c r="D1992" s="24"/>
      <c r="E1992" s="10"/>
      <c r="F1992" s="10"/>
      <c r="G1992" s="10"/>
      <c r="H1992" s="10"/>
      <c r="I1992" s="10"/>
      <c r="J1992" s="10"/>
      <c r="K1992" s="10"/>
      <c r="L1992" s="10"/>
    </row>
    <row r="1993" spans="1:12" s="7" customFormat="1" ht="15.75" x14ac:dyDescent="0.25">
      <c r="A1993" s="11"/>
      <c r="B1993" s="48"/>
      <c r="C1993" s="48"/>
      <c r="D1993" s="24"/>
      <c r="E1993" s="10"/>
      <c r="F1993" s="10"/>
      <c r="G1993" s="10"/>
      <c r="H1993" s="10"/>
      <c r="I1993" s="10"/>
      <c r="J1993" s="10"/>
      <c r="K1993" s="10"/>
      <c r="L1993" s="10"/>
    </row>
    <row r="1994" spans="1:12" s="7" customFormat="1" ht="15.75" x14ac:dyDescent="0.25">
      <c r="A1994" s="11"/>
      <c r="B1994" s="48"/>
      <c r="C1994" s="48"/>
      <c r="D1994" s="24"/>
      <c r="E1994" s="10"/>
      <c r="F1994" s="10"/>
      <c r="G1994" s="10"/>
      <c r="H1994" s="10"/>
      <c r="I1994" s="10"/>
      <c r="J1994" s="10"/>
      <c r="K1994" s="10"/>
      <c r="L1994" s="10"/>
    </row>
    <row r="1995" spans="1:12" s="7" customFormat="1" ht="15.75" x14ac:dyDescent="0.25">
      <c r="A1995" s="11"/>
      <c r="B1995" s="48"/>
      <c r="C1995" s="48"/>
      <c r="D1995" s="24"/>
      <c r="E1995" s="10"/>
      <c r="F1995" s="10"/>
      <c r="G1995" s="10"/>
      <c r="H1995" s="10"/>
      <c r="I1995" s="10"/>
      <c r="J1995" s="10"/>
      <c r="K1995" s="10"/>
      <c r="L1995" s="10"/>
    </row>
    <row r="1996" spans="1:12" s="7" customFormat="1" ht="15.75" x14ac:dyDescent="0.25">
      <c r="A1996" s="11"/>
      <c r="B1996" s="48"/>
      <c r="C1996" s="48"/>
      <c r="D1996" s="24"/>
      <c r="E1996" s="10"/>
      <c r="F1996" s="10"/>
      <c r="G1996" s="10"/>
      <c r="H1996" s="10"/>
      <c r="I1996" s="10"/>
      <c r="J1996" s="10"/>
      <c r="K1996" s="10"/>
      <c r="L1996" s="10"/>
    </row>
    <row r="1997" spans="1:12" s="7" customFormat="1" ht="15.75" x14ac:dyDescent="0.25">
      <c r="A1997" s="11"/>
      <c r="B1997" s="48"/>
      <c r="C1997" s="48"/>
      <c r="D1997" s="24"/>
      <c r="E1997" s="10"/>
      <c r="F1997" s="10"/>
      <c r="G1997" s="10"/>
      <c r="H1997" s="10"/>
      <c r="I1997" s="10"/>
      <c r="J1997" s="10"/>
      <c r="K1997" s="10"/>
      <c r="L1997" s="10"/>
    </row>
    <row r="1998" spans="1:12" s="7" customFormat="1" ht="15.75" x14ac:dyDescent="0.25">
      <c r="A1998" s="11"/>
      <c r="B1998" s="48"/>
      <c r="C1998" s="48"/>
      <c r="D1998" s="24"/>
      <c r="E1998" s="10"/>
      <c r="F1998" s="10"/>
      <c r="G1998" s="10"/>
      <c r="H1998" s="10"/>
      <c r="I1998" s="10"/>
      <c r="J1998" s="10"/>
      <c r="K1998" s="10"/>
      <c r="L1998" s="10"/>
    </row>
    <row r="1999" spans="1:12" s="7" customFormat="1" ht="15.75" x14ac:dyDescent="0.25">
      <c r="A1999" s="11"/>
      <c r="B1999" s="48"/>
      <c r="C1999" s="48"/>
      <c r="D1999" s="24"/>
      <c r="E1999" s="10"/>
      <c r="F1999" s="10"/>
      <c r="G1999" s="10"/>
      <c r="H1999" s="10"/>
      <c r="I1999" s="10"/>
      <c r="J1999" s="10"/>
      <c r="K1999" s="10"/>
      <c r="L1999" s="10"/>
    </row>
    <row r="2000" spans="1:12" s="7" customFormat="1" ht="15.75" x14ac:dyDescent="0.25">
      <c r="A2000" s="11"/>
      <c r="B2000" s="48"/>
      <c r="C2000" s="48"/>
      <c r="D2000" s="24"/>
      <c r="E2000" s="10"/>
      <c r="F2000" s="10"/>
      <c r="G2000" s="10"/>
      <c r="H2000" s="10"/>
      <c r="I2000" s="10"/>
      <c r="J2000" s="10"/>
      <c r="K2000" s="10"/>
      <c r="L2000" s="10"/>
    </row>
    <row r="2001" spans="1:12" s="7" customFormat="1" ht="15.75" x14ac:dyDescent="0.25">
      <c r="A2001" s="11"/>
      <c r="B2001" s="48"/>
      <c r="C2001" s="48"/>
      <c r="D2001" s="24"/>
      <c r="E2001" s="10"/>
      <c r="F2001" s="10"/>
      <c r="G2001" s="10"/>
      <c r="H2001" s="10"/>
      <c r="I2001" s="10"/>
      <c r="J2001" s="10"/>
      <c r="K2001" s="10"/>
      <c r="L2001" s="10"/>
    </row>
    <row r="2002" spans="1:12" s="7" customFormat="1" ht="15.75" x14ac:dyDescent="0.25">
      <c r="A2002" s="11"/>
      <c r="B2002" s="48"/>
      <c r="C2002" s="48"/>
      <c r="D2002" s="24"/>
      <c r="E2002" s="10"/>
      <c r="F2002" s="10"/>
      <c r="G2002" s="10"/>
      <c r="H2002" s="10"/>
      <c r="I2002" s="10"/>
      <c r="J2002" s="10"/>
      <c r="K2002" s="10"/>
      <c r="L2002" s="10"/>
    </row>
    <row r="2003" spans="1:12" s="7" customFormat="1" ht="15.75" x14ac:dyDescent="0.25">
      <c r="A2003" s="11"/>
      <c r="B2003" s="48"/>
      <c r="C2003" s="48"/>
      <c r="D2003" s="24"/>
      <c r="E2003" s="10"/>
      <c r="F2003" s="10"/>
      <c r="G2003" s="10"/>
      <c r="H2003" s="10"/>
      <c r="I2003" s="10"/>
      <c r="J2003" s="10"/>
      <c r="K2003" s="10"/>
      <c r="L2003" s="10"/>
    </row>
    <row r="2004" spans="1:12" s="7" customFormat="1" ht="15.75" x14ac:dyDescent="0.25">
      <c r="A2004" s="11"/>
      <c r="B2004" s="48"/>
      <c r="C2004" s="48"/>
      <c r="D2004" s="24"/>
      <c r="E2004" s="10"/>
      <c r="F2004" s="10"/>
      <c r="G2004" s="10"/>
      <c r="H2004" s="10"/>
      <c r="I2004" s="10"/>
      <c r="J2004" s="10"/>
      <c r="K2004" s="10"/>
      <c r="L2004" s="10"/>
    </row>
    <row r="2005" spans="1:12" s="7" customFormat="1" ht="15.75" x14ac:dyDescent="0.25">
      <c r="A2005" s="11"/>
      <c r="B2005" s="48"/>
      <c r="C2005" s="48"/>
      <c r="D2005" s="24"/>
      <c r="E2005" s="10"/>
      <c r="F2005" s="10"/>
      <c r="G2005" s="10"/>
      <c r="H2005" s="10"/>
      <c r="I2005" s="10"/>
      <c r="J2005" s="10"/>
      <c r="K2005" s="10"/>
      <c r="L2005" s="10"/>
    </row>
    <row r="2006" spans="1:12" s="7" customFormat="1" ht="15.75" x14ac:dyDescent="0.25">
      <c r="A2006" s="11"/>
      <c r="B2006" s="48"/>
      <c r="C2006" s="48"/>
      <c r="D2006" s="24"/>
      <c r="E2006" s="10"/>
      <c r="F2006" s="10"/>
      <c r="G2006" s="10"/>
      <c r="H2006" s="10"/>
      <c r="I2006" s="10"/>
      <c r="J2006" s="10"/>
      <c r="K2006" s="10"/>
      <c r="L2006" s="10"/>
    </row>
    <row r="2007" spans="1:12" s="7" customFormat="1" ht="15.75" x14ac:dyDescent="0.25">
      <c r="A2007" s="11"/>
      <c r="B2007" s="48"/>
      <c r="C2007" s="48"/>
      <c r="D2007" s="24"/>
      <c r="E2007" s="10"/>
      <c r="F2007" s="10"/>
      <c r="G2007" s="10"/>
      <c r="H2007" s="10"/>
      <c r="I2007" s="10"/>
      <c r="J2007" s="10"/>
      <c r="K2007" s="10"/>
      <c r="L2007" s="10"/>
    </row>
    <row r="2008" spans="1:12" s="7" customFormat="1" ht="15.75" x14ac:dyDescent="0.25">
      <c r="A2008" s="11"/>
      <c r="B2008" s="48"/>
      <c r="C2008" s="48"/>
      <c r="D2008" s="24"/>
      <c r="E2008" s="10"/>
      <c r="F2008" s="10"/>
      <c r="G2008" s="10"/>
      <c r="H2008" s="10"/>
      <c r="I2008" s="10"/>
      <c r="J2008" s="10"/>
      <c r="K2008" s="10"/>
      <c r="L2008" s="10"/>
    </row>
    <row r="2009" spans="1:12" s="7" customFormat="1" ht="15.75" x14ac:dyDescent="0.25">
      <c r="A2009" s="11"/>
      <c r="B2009" s="48"/>
      <c r="C2009" s="48"/>
      <c r="D2009" s="24"/>
      <c r="E2009" s="10"/>
      <c r="F2009" s="10"/>
      <c r="G2009" s="10"/>
      <c r="H2009" s="10"/>
      <c r="I2009" s="10"/>
      <c r="J2009" s="10"/>
      <c r="K2009" s="10"/>
      <c r="L2009" s="10"/>
    </row>
    <row r="2010" spans="1:12" s="7" customFormat="1" ht="15.75" x14ac:dyDescent="0.25">
      <c r="A2010" s="11"/>
      <c r="B2010" s="48"/>
      <c r="C2010" s="48"/>
      <c r="D2010" s="24"/>
      <c r="E2010" s="10"/>
      <c r="F2010" s="10"/>
      <c r="G2010" s="10"/>
      <c r="H2010" s="10"/>
      <c r="I2010" s="10"/>
      <c r="J2010" s="10"/>
      <c r="K2010" s="10"/>
      <c r="L2010" s="10"/>
    </row>
    <row r="2011" spans="1:12" s="7" customFormat="1" ht="15.75" x14ac:dyDescent="0.25">
      <c r="A2011" s="11"/>
      <c r="B2011" s="48"/>
      <c r="C2011" s="48"/>
      <c r="D2011" s="24"/>
      <c r="E2011" s="10"/>
      <c r="F2011" s="10"/>
      <c r="G2011" s="10"/>
      <c r="H2011" s="10"/>
      <c r="I2011" s="10"/>
      <c r="J2011" s="10"/>
      <c r="K2011" s="10"/>
      <c r="L2011" s="10"/>
    </row>
    <row r="2012" spans="1:12" s="7" customFormat="1" ht="15.75" x14ac:dyDescent="0.25">
      <c r="A2012" s="11"/>
      <c r="B2012" s="48"/>
      <c r="C2012" s="48"/>
      <c r="D2012" s="24"/>
      <c r="E2012" s="10"/>
      <c r="F2012" s="10"/>
      <c r="G2012" s="10"/>
      <c r="H2012" s="10"/>
      <c r="I2012" s="10"/>
      <c r="J2012" s="10"/>
      <c r="K2012" s="10"/>
      <c r="L2012" s="10"/>
    </row>
    <row r="2013" spans="1:12" s="7" customFormat="1" ht="15.75" x14ac:dyDescent="0.25">
      <c r="A2013" s="11"/>
      <c r="B2013" s="48"/>
      <c r="C2013" s="48"/>
      <c r="D2013" s="24"/>
      <c r="E2013" s="10"/>
      <c r="F2013" s="10"/>
      <c r="G2013" s="10"/>
      <c r="H2013" s="10"/>
      <c r="I2013" s="10"/>
      <c r="J2013" s="10"/>
      <c r="K2013" s="10"/>
      <c r="L2013" s="10"/>
    </row>
    <row r="2014" spans="1:12" s="7" customFormat="1" ht="15.75" x14ac:dyDescent="0.25">
      <c r="A2014" s="11"/>
      <c r="B2014" s="48"/>
      <c r="C2014" s="48"/>
      <c r="D2014" s="24"/>
      <c r="E2014" s="10"/>
      <c r="F2014" s="10"/>
      <c r="G2014" s="10"/>
      <c r="H2014" s="10"/>
      <c r="I2014" s="10"/>
      <c r="J2014" s="10"/>
      <c r="K2014" s="10"/>
      <c r="L2014" s="10"/>
    </row>
    <row r="2015" spans="1:12" s="7" customFormat="1" ht="15.75" x14ac:dyDescent="0.25">
      <c r="A2015" s="11"/>
      <c r="B2015" s="48"/>
      <c r="C2015" s="48"/>
      <c r="D2015" s="24"/>
      <c r="E2015" s="10"/>
      <c r="F2015" s="10"/>
      <c r="G2015" s="10"/>
      <c r="H2015" s="10"/>
      <c r="I2015" s="10"/>
      <c r="J2015" s="10"/>
      <c r="K2015" s="10"/>
      <c r="L2015" s="10"/>
    </row>
    <row r="2016" spans="1:12" s="7" customFormat="1" ht="15.75" x14ac:dyDescent="0.25">
      <c r="A2016" s="11"/>
      <c r="B2016" s="48"/>
      <c r="C2016" s="48"/>
      <c r="D2016" s="24"/>
      <c r="E2016" s="10"/>
      <c r="F2016" s="10"/>
      <c r="G2016" s="10"/>
      <c r="H2016" s="10"/>
      <c r="I2016" s="10"/>
      <c r="J2016" s="10"/>
      <c r="K2016" s="10"/>
      <c r="L2016" s="10"/>
    </row>
    <row r="2017" spans="1:12" s="7" customFormat="1" ht="15.75" x14ac:dyDescent="0.25">
      <c r="A2017" s="11"/>
      <c r="B2017" s="48"/>
      <c r="C2017" s="48"/>
      <c r="D2017" s="24"/>
      <c r="E2017" s="10"/>
      <c r="F2017" s="10"/>
      <c r="G2017" s="10"/>
      <c r="H2017" s="10"/>
      <c r="I2017" s="10"/>
      <c r="J2017" s="10"/>
      <c r="K2017" s="10"/>
      <c r="L2017" s="10"/>
    </row>
    <row r="2018" spans="1:12" s="7" customFormat="1" ht="15.75" x14ac:dyDescent="0.25">
      <c r="A2018" s="11"/>
      <c r="B2018" s="48"/>
      <c r="C2018" s="48"/>
      <c r="D2018" s="24"/>
      <c r="E2018" s="10"/>
      <c r="F2018" s="10"/>
      <c r="G2018" s="10"/>
      <c r="H2018" s="10"/>
      <c r="I2018" s="10"/>
      <c r="J2018" s="10"/>
      <c r="K2018" s="10"/>
      <c r="L2018" s="10"/>
    </row>
    <row r="2019" spans="1:12" s="7" customFormat="1" ht="15.75" x14ac:dyDescent="0.25">
      <c r="A2019" s="11"/>
      <c r="B2019" s="48"/>
      <c r="C2019" s="48"/>
      <c r="D2019" s="24"/>
      <c r="E2019" s="10"/>
      <c r="F2019" s="10"/>
      <c r="G2019" s="10"/>
      <c r="H2019" s="10"/>
      <c r="I2019" s="10"/>
      <c r="J2019" s="10"/>
      <c r="K2019" s="10"/>
      <c r="L2019" s="10"/>
    </row>
    <row r="2020" spans="1:12" s="7" customFormat="1" ht="15.75" x14ac:dyDescent="0.25">
      <c r="A2020" s="11"/>
      <c r="B2020" s="48"/>
      <c r="C2020" s="48"/>
      <c r="D2020" s="24"/>
      <c r="E2020" s="10"/>
      <c r="F2020" s="10"/>
      <c r="G2020" s="10"/>
      <c r="H2020" s="10"/>
      <c r="I2020" s="10"/>
      <c r="J2020" s="10"/>
      <c r="K2020" s="10"/>
      <c r="L2020" s="10"/>
    </row>
    <row r="2021" spans="1:12" s="7" customFormat="1" ht="15.75" x14ac:dyDescent="0.25">
      <c r="A2021" s="11"/>
      <c r="B2021" s="48"/>
      <c r="C2021" s="48"/>
      <c r="D2021" s="24"/>
      <c r="E2021" s="10"/>
      <c r="F2021" s="10"/>
      <c r="G2021" s="10"/>
      <c r="H2021" s="10"/>
      <c r="I2021" s="10"/>
      <c r="J2021" s="10"/>
      <c r="K2021" s="10"/>
      <c r="L2021" s="10"/>
    </row>
    <row r="2022" spans="1:12" s="7" customFormat="1" ht="15.75" x14ac:dyDescent="0.25">
      <c r="A2022" s="11"/>
      <c r="B2022" s="48"/>
      <c r="C2022" s="48"/>
      <c r="D2022" s="24"/>
      <c r="E2022" s="10"/>
      <c r="F2022" s="10"/>
      <c r="G2022" s="10"/>
      <c r="H2022" s="10"/>
      <c r="I2022" s="10"/>
      <c r="J2022" s="10"/>
      <c r="K2022" s="10"/>
      <c r="L2022" s="10"/>
    </row>
    <row r="2023" spans="1:12" s="7" customFormat="1" ht="15.75" x14ac:dyDescent="0.25">
      <c r="A2023" s="11"/>
      <c r="B2023" s="48"/>
      <c r="C2023" s="48"/>
      <c r="D2023" s="24"/>
      <c r="E2023" s="10"/>
      <c r="F2023" s="10"/>
      <c r="G2023" s="10"/>
      <c r="H2023" s="10"/>
      <c r="I2023" s="10"/>
      <c r="J2023" s="10"/>
      <c r="K2023" s="10"/>
      <c r="L2023" s="10"/>
    </row>
    <row r="2024" spans="1:12" s="7" customFormat="1" ht="15.75" x14ac:dyDescent="0.25">
      <c r="A2024" s="11"/>
      <c r="B2024" s="48"/>
      <c r="C2024" s="48"/>
      <c r="D2024" s="24"/>
      <c r="E2024" s="10"/>
      <c r="F2024" s="10"/>
      <c r="G2024" s="10"/>
      <c r="H2024" s="10"/>
      <c r="I2024" s="10"/>
      <c r="J2024" s="10"/>
      <c r="K2024" s="10"/>
      <c r="L2024" s="10"/>
    </row>
    <row r="2025" spans="1:12" s="7" customFormat="1" ht="15.75" x14ac:dyDescent="0.25">
      <c r="A2025" s="11"/>
      <c r="B2025" s="48"/>
      <c r="C2025" s="48"/>
      <c r="D2025" s="24"/>
      <c r="E2025" s="10"/>
      <c r="F2025" s="10"/>
      <c r="G2025" s="10"/>
      <c r="H2025" s="10"/>
      <c r="I2025" s="10"/>
      <c r="J2025" s="10"/>
      <c r="K2025" s="10"/>
      <c r="L2025" s="10"/>
    </row>
    <row r="2026" spans="1:12" s="7" customFormat="1" ht="15.75" x14ac:dyDescent="0.25">
      <c r="A2026" s="11"/>
      <c r="B2026" s="48"/>
      <c r="C2026" s="48"/>
      <c r="D2026" s="24"/>
      <c r="E2026" s="10"/>
      <c r="F2026" s="10"/>
      <c r="G2026" s="10"/>
      <c r="H2026" s="10"/>
      <c r="I2026" s="10"/>
      <c r="J2026" s="10"/>
      <c r="K2026" s="10"/>
      <c r="L2026" s="10"/>
    </row>
    <row r="2027" spans="1:12" s="7" customFormat="1" ht="15.75" x14ac:dyDescent="0.25">
      <c r="A2027" s="11"/>
      <c r="B2027" s="48"/>
      <c r="C2027" s="48"/>
      <c r="D2027" s="24"/>
      <c r="E2027" s="10"/>
      <c r="F2027" s="10"/>
      <c r="G2027" s="10"/>
      <c r="H2027" s="10"/>
      <c r="I2027" s="10"/>
      <c r="J2027" s="10"/>
      <c r="K2027" s="10"/>
      <c r="L2027" s="10"/>
    </row>
    <row r="2028" spans="1:12" s="7" customFormat="1" ht="15.75" x14ac:dyDescent="0.25">
      <c r="A2028" s="11"/>
      <c r="B2028" s="48"/>
      <c r="C2028" s="48"/>
      <c r="D2028" s="24"/>
      <c r="E2028" s="10"/>
      <c r="F2028" s="10"/>
      <c r="G2028" s="10"/>
      <c r="H2028" s="10"/>
      <c r="I2028" s="10"/>
      <c r="J2028" s="10"/>
      <c r="K2028" s="10"/>
      <c r="L2028" s="10"/>
    </row>
    <row r="2029" spans="1:12" s="7" customFormat="1" ht="15.75" x14ac:dyDescent="0.25">
      <c r="A2029" s="11"/>
      <c r="B2029" s="48"/>
      <c r="C2029" s="48"/>
      <c r="D2029" s="24"/>
      <c r="E2029" s="10"/>
      <c r="F2029" s="10"/>
      <c r="G2029" s="10"/>
      <c r="H2029" s="10"/>
      <c r="I2029" s="10"/>
      <c r="J2029" s="10"/>
      <c r="K2029" s="10"/>
      <c r="L2029" s="10"/>
    </row>
    <row r="2030" spans="1:12" s="7" customFormat="1" ht="15.75" x14ac:dyDescent="0.25">
      <c r="A2030" s="11"/>
      <c r="B2030" s="48"/>
      <c r="C2030" s="48"/>
      <c r="D2030" s="24"/>
      <c r="E2030" s="10"/>
      <c r="F2030" s="10"/>
      <c r="G2030" s="10"/>
      <c r="H2030" s="10"/>
      <c r="I2030" s="10"/>
      <c r="J2030" s="10"/>
      <c r="K2030" s="10"/>
      <c r="L2030" s="10"/>
    </row>
    <row r="2031" spans="1:12" s="7" customFormat="1" ht="15.75" x14ac:dyDescent="0.25">
      <c r="A2031" s="11"/>
      <c r="B2031" s="48"/>
      <c r="C2031" s="48"/>
      <c r="D2031" s="24"/>
      <c r="E2031" s="10"/>
      <c r="F2031" s="10"/>
      <c r="G2031" s="10"/>
      <c r="H2031" s="10"/>
      <c r="I2031" s="10"/>
      <c r="J2031" s="10"/>
      <c r="K2031" s="10"/>
      <c r="L2031" s="10"/>
    </row>
    <row r="2032" spans="1:12" s="7" customFormat="1" ht="15.75" x14ac:dyDescent="0.25">
      <c r="A2032" s="11"/>
      <c r="B2032" s="48"/>
      <c r="C2032" s="48"/>
      <c r="D2032" s="24"/>
      <c r="E2032" s="10"/>
      <c r="F2032" s="10"/>
      <c r="G2032" s="10"/>
      <c r="H2032" s="10"/>
      <c r="I2032" s="10"/>
      <c r="J2032" s="10"/>
      <c r="K2032" s="10"/>
      <c r="L2032" s="10"/>
    </row>
    <row r="2033" spans="1:12" s="7" customFormat="1" ht="15.75" x14ac:dyDescent="0.25">
      <c r="A2033" s="11"/>
      <c r="B2033" s="48"/>
      <c r="C2033" s="48"/>
      <c r="D2033" s="24"/>
      <c r="E2033" s="10"/>
      <c r="F2033" s="10"/>
      <c r="G2033" s="10"/>
      <c r="H2033" s="10"/>
      <c r="I2033" s="10"/>
      <c r="J2033" s="10"/>
      <c r="K2033" s="10"/>
      <c r="L2033" s="10"/>
    </row>
    <row r="2034" spans="1:12" s="7" customFormat="1" ht="15.75" x14ac:dyDescent="0.25">
      <c r="A2034" s="11"/>
      <c r="B2034" s="48"/>
      <c r="C2034" s="48"/>
      <c r="D2034" s="24"/>
      <c r="E2034" s="10"/>
      <c r="F2034" s="10"/>
      <c r="G2034" s="10"/>
      <c r="H2034" s="10"/>
      <c r="I2034" s="10"/>
      <c r="J2034" s="10"/>
      <c r="K2034" s="10"/>
      <c r="L2034" s="10"/>
    </row>
    <row r="2035" spans="1:12" s="7" customFormat="1" ht="15.75" x14ac:dyDescent="0.25">
      <c r="A2035" s="11"/>
      <c r="B2035" s="48"/>
      <c r="C2035" s="48"/>
      <c r="D2035" s="24"/>
      <c r="E2035" s="10"/>
      <c r="F2035" s="10"/>
      <c r="G2035" s="10"/>
      <c r="H2035" s="10"/>
      <c r="I2035" s="10"/>
      <c r="J2035" s="10"/>
      <c r="K2035" s="10"/>
      <c r="L2035" s="10"/>
    </row>
    <row r="2036" spans="1:12" s="7" customFormat="1" ht="15.75" x14ac:dyDescent="0.25">
      <c r="A2036" s="11"/>
      <c r="B2036" s="48"/>
      <c r="C2036" s="48"/>
      <c r="D2036" s="24"/>
      <c r="E2036" s="10"/>
      <c r="F2036" s="10"/>
      <c r="G2036" s="10"/>
      <c r="H2036" s="10"/>
      <c r="I2036" s="10"/>
      <c r="J2036" s="10"/>
      <c r="K2036" s="10"/>
      <c r="L2036" s="10"/>
    </row>
    <row r="2037" spans="1:12" s="7" customFormat="1" ht="15.75" x14ac:dyDescent="0.25">
      <c r="A2037" s="11"/>
      <c r="B2037" s="48"/>
      <c r="C2037" s="48"/>
      <c r="D2037" s="24"/>
      <c r="E2037" s="10"/>
      <c r="F2037" s="10"/>
      <c r="G2037" s="10"/>
      <c r="H2037" s="10"/>
      <c r="I2037" s="10"/>
      <c r="J2037" s="10"/>
      <c r="K2037" s="10"/>
      <c r="L2037" s="10"/>
    </row>
    <row r="2038" spans="1:12" s="7" customFormat="1" ht="15.75" x14ac:dyDescent="0.25">
      <c r="A2038" s="11"/>
      <c r="B2038" s="48"/>
      <c r="C2038" s="48"/>
      <c r="D2038" s="24"/>
      <c r="E2038" s="10"/>
      <c r="F2038" s="10"/>
      <c r="G2038" s="10"/>
      <c r="H2038" s="10"/>
      <c r="I2038" s="10"/>
      <c r="J2038" s="10"/>
      <c r="K2038" s="10"/>
      <c r="L2038" s="10"/>
    </row>
    <row r="2039" spans="1:12" s="7" customFormat="1" ht="15.75" x14ac:dyDescent="0.25">
      <c r="A2039" s="11"/>
      <c r="B2039" s="48"/>
      <c r="C2039" s="48"/>
      <c r="D2039" s="24"/>
      <c r="E2039" s="10"/>
      <c r="F2039" s="10"/>
      <c r="G2039" s="10"/>
      <c r="H2039" s="10"/>
      <c r="I2039" s="10"/>
      <c r="J2039" s="10"/>
      <c r="K2039" s="10"/>
      <c r="L2039" s="10"/>
    </row>
    <row r="2040" spans="1:12" s="7" customFormat="1" ht="15.75" x14ac:dyDescent="0.25">
      <c r="A2040" s="11"/>
      <c r="B2040" s="48"/>
      <c r="C2040" s="48"/>
      <c r="D2040" s="24"/>
      <c r="E2040" s="10"/>
      <c r="F2040" s="10"/>
      <c r="G2040" s="10"/>
      <c r="H2040" s="10"/>
      <c r="I2040" s="10"/>
      <c r="J2040" s="10"/>
      <c r="K2040" s="10"/>
      <c r="L2040" s="10"/>
    </row>
    <row r="2041" spans="1:12" s="7" customFormat="1" ht="15.75" x14ac:dyDescent="0.25">
      <c r="A2041" s="11"/>
      <c r="B2041" s="48"/>
      <c r="C2041" s="48"/>
      <c r="D2041" s="24"/>
      <c r="E2041" s="10"/>
      <c r="F2041" s="10"/>
      <c r="G2041" s="10"/>
      <c r="H2041" s="10"/>
      <c r="I2041" s="10"/>
      <c r="J2041" s="10"/>
      <c r="K2041" s="10"/>
      <c r="L2041" s="10"/>
    </row>
    <row r="2042" spans="1:12" s="7" customFormat="1" ht="15.75" x14ac:dyDescent="0.25">
      <c r="A2042" s="11"/>
      <c r="B2042" s="48"/>
      <c r="C2042" s="48"/>
      <c r="D2042" s="24"/>
      <c r="E2042" s="10"/>
      <c r="F2042" s="10"/>
      <c r="G2042" s="10"/>
      <c r="H2042" s="10"/>
      <c r="I2042" s="10"/>
      <c r="J2042" s="10"/>
      <c r="K2042" s="10"/>
      <c r="L2042" s="10"/>
    </row>
    <row r="2043" spans="1:12" s="7" customFormat="1" ht="15.75" x14ac:dyDescent="0.25">
      <c r="A2043" s="11"/>
      <c r="B2043" s="48"/>
      <c r="C2043" s="48"/>
      <c r="D2043" s="24"/>
      <c r="E2043" s="10"/>
      <c r="F2043" s="10"/>
      <c r="G2043" s="10"/>
      <c r="H2043" s="10"/>
      <c r="I2043" s="10"/>
      <c r="J2043" s="10"/>
      <c r="K2043" s="10"/>
      <c r="L2043" s="10"/>
    </row>
    <row r="2044" spans="1:12" s="7" customFormat="1" ht="15.75" x14ac:dyDescent="0.25">
      <c r="A2044" s="11"/>
      <c r="B2044" s="48"/>
      <c r="C2044" s="48"/>
      <c r="D2044" s="24"/>
      <c r="E2044" s="10"/>
      <c r="F2044" s="10"/>
      <c r="G2044" s="10"/>
      <c r="H2044" s="10"/>
      <c r="I2044" s="10"/>
      <c r="J2044" s="10"/>
      <c r="K2044" s="10"/>
      <c r="L2044" s="10"/>
    </row>
    <row r="2045" spans="1:12" s="7" customFormat="1" ht="15.75" x14ac:dyDescent="0.25">
      <c r="A2045" s="11"/>
      <c r="B2045" s="48"/>
      <c r="C2045" s="48"/>
      <c r="D2045" s="24"/>
      <c r="E2045" s="10"/>
      <c r="F2045" s="10"/>
      <c r="G2045" s="10"/>
      <c r="H2045" s="10"/>
      <c r="I2045" s="10"/>
      <c r="J2045" s="10"/>
      <c r="K2045" s="10"/>
      <c r="L2045" s="10"/>
    </row>
    <row r="2046" spans="1:12" s="7" customFormat="1" ht="15.75" x14ac:dyDescent="0.25">
      <c r="A2046" s="11"/>
      <c r="B2046" s="48"/>
      <c r="C2046" s="48"/>
      <c r="D2046" s="24"/>
      <c r="E2046" s="10"/>
      <c r="F2046" s="10"/>
      <c r="G2046" s="10"/>
      <c r="H2046" s="10"/>
      <c r="I2046" s="10"/>
      <c r="J2046" s="10"/>
      <c r="K2046" s="10"/>
      <c r="L2046" s="10"/>
    </row>
    <row r="2047" spans="1:12" s="7" customFormat="1" ht="15.75" x14ac:dyDescent="0.25">
      <c r="A2047" s="11"/>
      <c r="B2047" s="48"/>
      <c r="C2047" s="48"/>
      <c r="D2047" s="24"/>
      <c r="E2047" s="10"/>
      <c r="F2047" s="10"/>
      <c r="G2047" s="10"/>
      <c r="H2047" s="10"/>
      <c r="I2047" s="10"/>
      <c r="J2047" s="10"/>
      <c r="K2047" s="10"/>
      <c r="L2047" s="10"/>
    </row>
    <row r="2048" spans="1:12" s="7" customFormat="1" ht="15.75" x14ac:dyDescent="0.25">
      <c r="A2048" s="11"/>
      <c r="B2048" s="48"/>
      <c r="C2048" s="48"/>
      <c r="D2048" s="24"/>
      <c r="E2048" s="10"/>
      <c r="F2048" s="10"/>
      <c r="G2048" s="10"/>
      <c r="H2048" s="10"/>
      <c r="I2048" s="10"/>
      <c r="J2048" s="10"/>
      <c r="K2048" s="10"/>
      <c r="L2048" s="10"/>
    </row>
    <row r="2049" spans="1:12" s="7" customFormat="1" ht="15.75" x14ac:dyDescent="0.25">
      <c r="A2049" s="11"/>
      <c r="B2049" s="48"/>
      <c r="C2049" s="48"/>
      <c r="D2049" s="24"/>
      <c r="E2049" s="10"/>
      <c r="F2049" s="10"/>
      <c r="G2049" s="10"/>
      <c r="H2049" s="10"/>
      <c r="I2049" s="10"/>
      <c r="J2049" s="10"/>
      <c r="K2049" s="10"/>
      <c r="L2049" s="10"/>
    </row>
    <row r="2050" spans="1:12" s="7" customFormat="1" ht="15.75" x14ac:dyDescent="0.25">
      <c r="A2050" s="11"/>
      <c r="B2050" s="48"/>
      <c r="C2050" s="48"/>
      <c r="D2050" s="24"/>
      <c r="E2050" s="10"/>
      <c r="F2050" s="10"/>
      <c r="G2050" s="10"/>
      <c r="H2050" s="10"/>
      <c r="I2050" s="10"/>
      <c r="J2050" s="10"/>
      <c r="K2050" s="10"/>
      <c r="L2050" s="10"/>
    </row>
    <row r="2051" spans="1:12" s="7" customFormat="1" ht="15.75" x14ac:dyDescent="0.25">
      <c r="A2051" s="11"/>
      <c r="B2051" s="48"/>
      <c r="C2051" s="48"/>
      <c r="D2051" s="24"/>
      <c r="E2051" s="10"/>
      <c r="F2051" s="10"/>
      <c r="G2051" s="10"/>
      <c r="H2051" s="10"/>
      <c r="I2051" s="10"/>
      <c r="J2051" s="10"/>
      <c r="K2051" s="10"/>
      <c r="L2051" s="10"/>
    </row>
    <row r="2052" spans="1:12" s="7" customFormat="1" ht="15.75" x14ac:dyDescent="0.25">
      <c r="A2052" s="11"/>
      <c r="B2052" s="48"/>
      <c r="C2052" s="48"/>
      <c r="D2052" s="24"/>
      <c r="E2052" s="10"/>
      <c r="F2052" s="10"/>
      <c r="G2052" s="10"/>
      <c r="H2052" s="10"/>
      <c r="I2052" s="10"/>
      <c r="J2052" s="10"/>
      <c r="K2052" s="10"/>
      <c r="L2052" s="10"/>
    </row>
    <row r="2053" spans="1:12" s="7" customFormat="1" ht="15.75" x14ac:dyDescent="0.25">
      <c r="A2053" s="11"/>
      <c r="B2053" s="48"/>
      <c r="C2053" s="48"/>
      <c r="D2053" s="24"/>
      <c r="E2053" s="10"/>
      <c r="F2053" s="10"/>
      <c r="G2053" s="10"/>
      <c r="H2053" s="10"/>
      <c r="I2053" s="10"/>
      <c r="J2053" s="10"/>
      <c r="K2053" s="10"/>
      <c r="L2053" s="10"/>
    </row>
    <row r="2054" spans="1:12" s="7" customFormat="1" ht="15.75" x14ac:dyDescent="0.25">
      <c r="A2054" s="11"/>
      <c r="B2054" s="48"/>
      <c r="C2054" s="48"/>
      <c r="D2054" s="24"/>
      <c r="E2054" s="10"/>
      <c r="F2054" s="10"/>
      <c r="G2054" s="10"/>
      <c r="H2054" s="10"/>
      <c r="I2054" s="10"/>
      <c r="J2054" s="10"/>
      <c r="K2054" s="10"/>
      <c r="L2054" s="10"/>
    </row>
    <row r="2055" spans="1:12" s="7" customFormat="1" ht="15.75" x14ac:dyDescent="0.25">
      <c r="A2055" s="11"/>
      <c r="B2055" s="48"/>
      <c r="C2055" s="48"/>
      <c r="D2055" s="24"/>
      <c r="E2055" s="10"/>
      <c r="F2055" s="10"/>
      <c r="G2055" s="10"/>
      <c r="H2055" s="10"/>
      <c r="I2055" s="10"/>
      <c r="J2055" s="10"/>
      <c r="K2055" s="10"/>
      <c r="L2055" s="10"/>
    </row>
    <row r="2056" spans="1:12" s="7" customFormat="1" ht="15.75" x14ac:dyDescent="0.25">
      <c r="A2056" s="11"/>
      <c r="B2056" s="48"/>
      <c r="C2056" s="48"/>
      <c r="D2056" s="24"/>
      <c r="E2056" s="10"/>
      <c r="F2056" s="10"/>
      <c r="G2056" s="10"/>
      <c r="H2056" s="10"/>
      <c r="I2056" s="10"/>
      <c r="J2056" s="10"/>
      <c r="K2056" s="10"/>
      <c r="L2056" s="10"/>
    </row>
    <row r="2057" spans="1:12" s="7" customFormat="1" ht="15.75" x14ac:dyDescent="0.25">
      <c r="A2057" s="11"/>
      <c r="B2057" s="48"/>
      <c r="C2057" s="48"/>
      <c r="D2057" s="24"/>
      <c r="E2057" s="10"/>
      <c r="F2057" s="10"/>
      <c r="G2057" s="10"/>
      <c r="H2057" s="10"/>
      <c r="I2057" s="10"/>
      <c r="J2057" s="10"/>
      <c r="K2057" s="10"/>
      <c r="L2057" s="10"/>
    </row>
    <row r="2058" spans="1:12" s="7" customFormat="1" ht="15.75" x14ac:dyDescent="0.25">
      <c r="A2058" s="11"/>
      <c r="B2058" s="48"/>
      <c r="C2058" s="48"/>
      <c r="D2058" s="24"/>
      <c r="E2058" s="10"/>
      <c r="F2058" s="10"/>
      <c r="G2058" s="10"/>
      <c r="H2058" s="10"/>
      <c r="I2058" s="10"/>
      <c r="J2058" s="10"/>
      <c r="K2058" s="10"/>
      <c r="L2058" s="10"/>
    </row>
    <row r="2059" spans="1:12" s="7" customFormat="1" ht="15.75" x14ac:dyDescent="0.25">
      <c r="A2059" s="11"/>
      <c r="B2059" s="48"/>
      <c r="C2059" s="48"/>
      <c r="D2059" s="24"/>
      <c r="E2059" s="10"/>
      <c r="F2059" s="10"/>
      <c r="G2059" s="10"/>
      <c r="H2059" s="10"/>
      <c r="I2059" s="10"/>
      <c r="J2059" s="10"/>
      <c r="K2059" s="10"/>
      <c r="L2059" s="10"/>
    </row>
    <row r="2060" spans="1:12" s="7" customFormat="1" ht="15.75" x14ac:dyDescent="0.25">
      <c r="A2060" s="11"/>
      <c r="B2060" s="48"/>
      <c r="C2060" s="48"/>
      <c r="D2060" s="24"/>
      <c r="E2060" s="10"/>
      <c r="F2060" s="10"/>
      <c r="G2060" s="10"/>
      <c r="H2060" s="10"/>
      <c r="I2060" s="10"/>
      <c r="J2060" s="10"/>
      <c r="K2060" s="10"/>
      <c r="L2060" s="10"/>
    </row>
    <row r="2061" spans="1:12" s="7" customFormat="1" ht="15.75" x14ac:dyDescent="0.25">
      <c r="A2061" s="11"/>
      <c r="B2061" s="48"/>
      <c r="C2061" s="48"/>
      <c r="D2061" s="24"/>
      <c r="E2061" s="10"/>
      <c r="F2061" s="10"/>
      <c r="G2061" s="10"/>
      <c r="H2061" s="10"/>
      <c r="I2061" s="10"/>
      <c r="J2061" s="10"/>
      <c r="K2061" s="10"/>
      <c r="L2061" s="10"/>
    </row>
    <row r="2062" spans="1:12" s="7" customFormat="1" ht="15.75" x14ac:dyDescent="0.25">
      <c r="A2062" s="11"/>
      <c r="B2062" s="48"/>
      <c r="C2062" s="48"/>
      <c r="D2062" s="24"/>
      <c r="E2062" s="10"/>
      <c r="F2062" s="10"/>
      <c r="G2062" s="10"/>
      <c r="H2062" s="10"/>
      <c r="I2062" s="10"/>
      <c r="J2062" s="10"/>
      <c r="K2062" s="10"/>
      <c r="L2062" s="10"/>
    </row>
    <row r="2063" spans="1:12" s="7" customFormat="1" ht="15.75" x14ac:dyDescent="0.25">
      <c r="A2063" s="11"/>
      <c r="B2063" s="48"/>
      <c r="C2063" s="48"/>
      <c r="D2063" s="24"/>
      <c r="E2063" s="10"/>
      <c r="F2063" s="10"/>
      <c r="G2063" s="10"/>
      <c r="H2063" s="10"/>
      <c r="I2063" s="10"/>
      <c r="J2063" s="10"/>
      <c r="K2063" s="10"/>
      <c r="L2063" s="10"/>
    </row>
    <row r="2064" spans="1:12" s="7" customFormat="1" ht="15.75" x14ac:dyDescent="0.25">
      <c r="A2064" s="11"/>
      <c r="B2064" s="48"/>
      <c r="C2064" s="48"/>
      <c r="D2064" s="24"/>
      <c r="E2064" s="10"/>
      <c r="F2064" s="10"/>
      <c r="G2064" s="10"/>
      <c r="H2064" s="10"/>
      <c r="I2064" s="10"/>
      <c r="J2064" s="10"/>
      <c r="K2064" s="10"/>
      <c r="L2064" s="10"/>
    </row>
    <row r="2065" spans="1:12" s="7" customFormat="1" ht="15.75" x14ac:dyDescent="0.25">
      <c r="A2065" s="11"/>
      <c r="B2065" s="48"/>
      <c r="C2065" s="48"/>
      <c r="D2065" s="24"/>
      <c r="E2065" s="10"/>
      <c r="F2065" s="10"/>
      <c r="G2065" s="10"/>
      <c r="H2065" s="10"/>
      <c r="I2065" s="10"/>
      <c r="J2065" s="10"/>
      <c r="K2065" s="10"/>
      <c r="L2065" s="10"/>
    </row>
    <row r="2066" spans="1:12" s="7" customFormat="1" ht="15.75" x14ac:dyDescent="0.25">
      <c r="A2066" s="11"/>
      <c r="B2066" s="48"/>
      <c r="C2066" s="48"/>
      <c r="D2066" s="24"/>
      <c r="E2066" s="10"/>
      <c r="F2066" s="10"/>
      <c r="G2066" s="10"/>
      <c r="H2066" s="10"/>
      <c r="I2066" s="10"/>
      <c r="J2066" s="10"/>
      <c r="K2066" s="10"/>
      <c r="L2066" s="10"/>
    </row>
    <row r="2067" spans="1:12" s="7" customFormat="1" ht="15.75" x14ac:dyDescent="0.25">
      <c r="A2067" s="11"/>
      <c r="B2067" s="48"/>
      <c r="C2067" s="48"/>
      <c r="D2067" s="24"/>
      <c r="E2067" s="10"/>
      <c r="F2067" s="10"/>
      <c r="G2067" s="10"/>
      <c r="H2067" s="10"/>
      <c r="I2067" s="10"/>
      <c r="J2067" s="10"/>
      <c r="K2067" s="10"/>
      <c r="L2067" s="10"/>
    </row>
    <row r="2068" spans="1:12" s="7" customFormat="1" ht="15.75" x14ac:dyDescent="0.25">
      <c r="A2068" s="11"/>
      <c r="B2068" s="48"/>
      <c r="C2068" s="48"/>
      <c r="D2068" s="24"/>
      <c r="E2068" s="10"/>
      <c r="F2068" s="10"/>
      <c r="G2068" s="10"/>
      <c r="H2068" s="10"/>
      <c r="I2068" s="10"/>
      <c r="J2068" s="10"/>
      <c r="K2068" s="10"/>
      <c r="L2068" s="10"/>
    </row>
    <row r="2069" spans="1:12" s="7" customFormat="1" ht="15.75" x14ac:dyDescent="0.25">
      <c r="A2069" s="11"/>
      <c r="B2069" s="48"/>
      <c r="C2069" s="48"/>
      <c r="D2069" s="24"/>
      <c r="E2069" s="10"/>
      <c r="F2069" s="10"/>
      <c r="G2069" s="10"/>
      <c r="H2069" s="10"/>
      <c r="I2069" s="10"/>
      <c r="J2069" s="10"/>
      <c r="K2069" s="10"/>
      <c r="L2069" s="10"/>
    </row>
    <row r="2070" spans="1:12" s="7" customFormat="1" ht="15.75" x14ac:dyDescent="0.25">
      <c r="A2070" s="11"/>
      <c r="B2070" s="48"/>
      <c r="C2070" s="48"/>
      <c r="D2070" s="24"/>
      <c r="E2070" s="10"/>
      <c r="F2070" s="10"/>
      <c r="G2070" s="10"/>
      <c r="H2070" s="10"/>
      <c r="I2070" s="10"/>
      <c r="J2070" s="10"/>
      <c r="K2070" s="10"/>
      <c r="L2070" s="10"/>
    </row>
    <row r="2071" spans="1:12" s="7" customFormat="1" ht="15.75" x14ac:dyDescent="0.25">
      <c r="A2071" s="11"/>
      <c r="B2071" s="48"/>
      <c r="C2071" s="48"/>
      <c r="D2071" s="24"/>
      <c r="E2071" s="10"/>
      <c r="F2071" s="10"/>
      <c r="G2071" s="10"/>
      <c r="H2071" s="10"/>
      <c r="I2071" s="10"/>
      <c r="J2071" s="10"/>
      <c r="K2071" s="10"/>
      <c r="L2071" s="10"/>
    </row>
    <row r="2072" spans="1:12" s="7" customFormat="1" ht="15.75" x14ac:dyDescent="0.25">
      <c r="A2072" s="11"/>
      <c r="B2072" s="48"/>
      <c r="C2072" s="48"/>
      <c r="D2072" s="24"/>
      <c r="E2072" s="10"/>
      <c r="F2072" s="10"/>
      <c r="G2072" s="10"/>
      <c r="H2072" s="10"/>
      <c r="I2072" s="10"/>
      <c r="J2072" s="10"/>
      <c r="K2072" s="10"/>
      <c r="L2072" s="10"/>
    </row>
    <row r="2073" spans="1:12" s="7" customFormat="1" ht="15.75" x14ac:dyDescent="0.25">
      <c r="A2073" s="11"/>
      <c r="B2073" s="48"/>
      <c r="C2073" s="48"/>
      <c r="D2073" s="24"/>
      <c r="E2073" s="10"/>
      <c r="F2073" s="10"/>
      <c r="G2073" s="10"/>
      <c r="H2073" s="10"/>
      <c r="I2073" s="10"/>
      <c r="J2073" s="10"/>
      <c r="K2073" s="10"/>
      <c r="L2073" s="10"/>
    </row>
    <row r="2074" spans="1:12" s="7" customFormat="1" ht="15.75" x14ac:dyDescent="0.25">
      <c r="A2074" s="11"/>
      <c r="B2074" s="48"/>
      <c r="C2074" s="48"/>
      <c r="D2074" s="24"/>
      <c r="E2074" s="10"/>
      <c r="F2074" s="10"/>
      <c r="G2074" s="10"/>
      <c r="H2074" s="10"/>
      <c r="I2074" s="10"/>
      <c r="J2074" s="10"/>
      <c r="K2074" s="10"/>
      <c r="L2074" s="10"/>
    </row>
    <row r="2075" spans="1:12" s="7" customFormat="1" ht="15.75" x14ac:dyDescent="0.25">
      <c r="A2075" s="11"/>
      <c r="B2075" s="48"/>
      <c r="C2075" s="48"/>
      <c r="D2075" s="24"/>
      <c r="E2075" s="10"/>
      <c r="F2075" s="10"/>
      <c r="G2075" s="10"/>
      <c r="H2075" s="10"/>
      <c r="I2075" s="10"/>
      <c r="J2075" s="10"/>
      <c r="K2075" s="10"/>
      <c r="L2075" s="10"/>
    </row>
    <row r="2076" spans="1:12" s="7" customFormat="1" ht="15.75" x14ac:dyDescent="0.25">
      <c r="A2076" s="11"/>
      <c r="B2076" s="48"/>
      <c r="C2076" s="48"/>
      <c r="D2076" s="24"/>
      <c r="E2076" s="10"/>
      <c r="F2076" s="10"/>
      <c r="G2076" s="10"/>
      <c r="H2076" s="10"/>
      <c r="I2076" s="10"/>
      <c r="J2076" s="10"/>
      <c r="K2076" s="10"/>
      <c r="L2076" s="10"/>
    </row>
    <row r="2077" spans="1:12" s="7" customFormat="1" ht="15.75" x14ac:dyDescent="0.25">
      <c r="A2077" s="11"/>
      <c r="B2077" s="48"/>
      <c r="C2077" s="48"/>
      <c r="D2077" s="24"/>
      <c r="E2077" s="10"/>
      <c r="F2077" s="10"/>
      <c r="G2077" s="10"/>
      <c r="H2077" s="10"/>
      <c r="I2077" s="10"/>
      <c r="J2077" s="10"/>
      <c r="K2077" s="10"/>
      <c r="L2077" s="10"/>
    </row>
    <row r="2078" spans="1:12" s="7" customFormat="1" ht="15.75" x14ac:dyDescent="0.25">
      <c r="A2078" s="11"/>
      <c r="B2078" s="48"/>
      <c r="C2078" s="48"/>
      <c r="D2078" s="24"/>
      <c r="E2078" s="10"/>
      <c r="F2078" s="10"/>
      <c r="G2078" s="10"/>
      <c r="H2078" s="10"/>
      <c r="I2078" s="10"/>
      <c r="J2078" s="10"/>
      <c r="K2078" s="10"/>
      <c r="L2078" s="10"/>
    </row>
    <row r="2079" spans="1:12" s="7" customFormat="1" ht="15.75" x14ac:dyDescent="0.25">
      <c r="A2079" s="11"/>
      <c r="B2079" s="48"/>
      <c r="C2079" s="48"/>
      <c r="D2079" s="24"/>
      <c r="E2079" s="10"/>
      <c r="F2079" s="10"/>
      <c r="G2079" s="10"/>
      <c r="H2079" s="10"/>
      <c r="I2079" s="10"/>
      <c r="J2079" s="10"/>
      <c r="K2079" s="10"/>
      <c r="L2079" s="10"/>
    </row>
    <row r="2080" spans="1:12" s="7" customFormat="1" ht="15.75" x14ac:dyDescent="0.25">
      <c r="A2080" s="11"/>
      <c r="B2080" s="48"/>
      <c r="C2080" s="48"/>
      <c r="D2080" s="24"/>
      <c r="E2080" s="10"/>
      <c r="F2080" s="10"/>
      <c r="G2080" s="10"/>
      <c r="H2080" s="10"/>
      <c r="I2080" s="10"/>
      <c r="J2080" s="10"/>
      <c r="K2080" s="10"/>
      <c r="L2080" s="10"/>
    </row>
    <row r="2081" spans="1:12" s="7" customFormat="1" ht="15.75" x14ac:dyDescent="0.25">
      <c r="A2081" s="11"/>
      <c r="B2081" s="48"/>
      <c r="C2081" s="48"/>
      <c r="D2081" s="24"/>
      <c r="E2081" s="10"/>
      <c r="F2081" s="10"/>
      <c r="G2081" s="10"/>
      <c r="H2081" s="10"/>
      <c r="I2081" s="10"/>
      <c r="J2081" s="10"/>
      <c r="K2081" s="10"/>
      <c r="L2081" s="10"/>
    </row>
    <row r="2082" spans="1:12" s="7" customFormat="1" ht="15.75" x14ac:dyDescent="0.25">
      <c r="A2082" s="11"/>
      <c r="B2082" s="48"/>
      <c r="C2082" s="48"/>
      <c r="D2082" s="24"/>
      <c r="E2082" s="10"/>
      <c r="F2082" s="10"/>
      <c r="G2082" s="10"/>
      <c r="H2082" s="10"/>
      <c r="I2082" s="10"/>
      <c r="J2082" s="10"/>
      <c r="K2082" s="10"/>
      <c r="L2082" s="10"/>
    </row>
    <row r="2083" spans="1:12" s="7" customFormat="1" ht="15.75" x14ac:dyDescent="0.25">
      <c r="A2083" s="11"/>
      <c r="B2083" s="48"/>
      <c r="C2083" s="48"/>
      <c r="D2083" s="24"/>
      <c r="E2083" s="10"/>
      <c r="F2083" s="10"/>
      <c r="G2083" s="10"/>
      <c r="H2083" s="10"/>
      <c r="I2083" s="10"/>
      <c r="J2083" s="10"/>
      <c r="K2083" s="10"/>
      <c r="L2083" s="10"/>
    </row>
    <row r="2084" spans="1:12" s="7" customFormat="1" ht="15.75" x14ac:dyDescent="0.25">
      <c r="A2084" s="11"/>
      <c r="B2084" s="48"/>
      <c r="C2084" s="48"/>
      <c r="D2084" s="24"/>
      <c r="E2084" s="10"/>
      <c r="F2084" s="10"/>
      <c r="G2084" s="10"/>
      <c r="H2084" s="10"/>
      <c r="I2084" s="10"/>
      <c r="J2084" s="10"/>
      <c r="K2084" s="10"/>
      <c r="L2084" s="10"/>
    </row>
    <row r="2085" spans="1:12" s="7" customFormat="1" ht="15.75" x14ac:dyDescent="0.25">
      <c r="A2085" s="11"/>
      <c r="B2085" s="48"/>
      <c r="C2085" s="48"/>
      <c r="D2085" s="24"/>
      <c r="E2085" s="10"/>
      <c r="F2085" s="10"/>
      <c r="G2085" s="10"/>
      <c r="H2085" s="10"/>
      <c r="I2085" s="10"/>
      <c r="J2085" s="10"/>
      <c r="K2085" s="10"/>
      <c r="L2085" s="10"/>
    </row>
    <row r="2086" spans="1:12" s="7" customFormat="1" ht="15.75" x14ac:dyDescent="0.25">
      <c r="A2086" s="11"/>
      <c r="B2086" s="48"/>
      <c r="C2086" s="48"/>
      <c r="D2086" s="24"/>
      <c r="E2086" s="10"/>
      <c r="F2086" s="10"/>
      <c r="G2086" s="10"/>
      <c r="H2086" s="10"/>
      <c r="I2086" s="10"/>
      <c r="J2086" s="10"/>
      <c r="K2086" s="10"/>
      <c r="L2086" s="10"/>
    </row>
    <row r="2087" spans="1:12" s="7" customFormat="1" ht="15.75" x14ac:dyDescent="0.25">
      <c r="A2087" s="11"/>
      <c r="B2087" s="48"/>
      <c r="C2087" s="48"/>
      <c r="D2087" s="24"/>
      <c r="E2087" s="10"/>
      <c r="F2087" s="10"/>
      <c r="G2087" s="10"/>
      <c r="H2087" s="10"/>
      <c r="I2087" s="10"/>
      <c r="J2087" s="10"/>
      <c r="K2087" s="10"/>
      <c r="L2087" s="10"/>
    </row>
    <row r="2088" spans="1:12" s="7" customFormat="1" ht="15.75" x14ac:dyDescent="0.25">
      <c r="A2088" s="11"/>
      <c r="B2088" s="48"/>
      <c r="C2088" s="48"/>
      <c r="D2088" s="24"/>
      <c r="E2088" s="10"/>
      <c r="F2088" s="10"/>
      <c r="G2088" s="10"/>
      <c r="H2088" s="10"/>
      <c r="I2088" s="10"/>
      <c r="J2088" s="10"/>
      <c r="K2088" s="10"/>
      <c r="L2088" s="10"/>
    </row>
    <row r="2089" spans="1:12" s="7" customFormat="1" ht="15.75" x14ac:dyDescent="0.25">
      <c r="A2089" s="11"/>
      <c r="B2089" s="48"/>
      <c r="C2089" s="48"/>
      <c r="D2089" s="24"/>
      <c r="E2089" s="10"/>
      <c r="F2089" s="10"/>
      <c r="G2089" s="10"/>
      <c r="H2089" s="10"/>
      <c r="I2089" s="10"/>
      <c r="J2089" s="10"/>
      <c r="K2089" s="10"/>
      <c r="L2089" s="10"/>
    </row>
    <row r="2090" spans="1:12" s="7" customFormat="1" ht="15.75" x14ac:dyDescent="0.25">
      <c r="A2090" s="11"/>
      <c r="B2090" s="48"/>
      <c r="C2090" s="48"/>
      <c r="D2090" s="24"/>
      <c r="E2090" s="10"/>
      <c r="F2090" s="10"/>
      <c r="G2090" s="10"/>
      <c r="H2090" s="10"/>
      <c r="I2090" s="10"/>
      <c r="J2090" s="10"/>
      <c r="K2090" s="10"/>
      <c r="L2090" s="10"/>
    </row>
    <row r="2091" spans="1:12" s="7" customFormat="1" ht="15.75" x14ac:dyDescent="0.25">
      <c r="A2091" s="11"/>
      <c r="B2091" s="48"/>
      <c r="C2091" s="48"/>
      <c r="D2091" s="24"/>
      <c r="E2091" s="10"/>
      <c r="F2091" s="10"/>
      <c r="G2091" s="10"/>
      <c r="H2091" s="10"/>
      <c r="I2091" s="10"/>
      <c r="J2091" s="10"/>
      <c r="K2091" s="10"/>
      <c r="L2091" s="10"/>
    </row>
    <row r="2092" spans="1:12" s="7" customFormat="1" ht="15.75" x14ac:dyDescent="0.25">
      <c r="A2092" s="11"/>
      <c r="B2092" s="48"/>
      <c r="C2092" s="48"/>
      <c r="D2092" s="24"/>
      <c r="E2092" s="10"/>
      <c r="F2092" s="10"/>
      <c r="G2092" s="10"/>
      <c r="H2092" s="10"/>
      <c r="I2092" s="10"/>
      <c r="J2092" s="10"/>
      <c r="K2092" s="10"/>
      <c r="L2092" s="10"/>
    </row>
    <row r="2093" spans="1:12" s="7" customFormat="1" ht="15.75" x14ac:dyDescent="0.25">
      <c r="A2093" s="11"/>
      <c r="B2093" s="48"/>
      <c r="C2093" s="48"/>
      <c r="D2093" s="24"/>
      <c r="E2093" s="10"/>
      <c r="F2093" s="10"/>
      <c r="G2093" s="10"/>
      <c r="H2093" s="10"/>
      <c r="I2093" s="10"/>
      <c r="J2093" s="10"/>
      <c r="K2093" s="10"/>
      <c r="L2093" s="10"/>
    </row>
    <row r="2094" spans="1:12" s="7" customFormat="1" ht="15.75" x14ac:dyDescent="0.25">
      <c r="A2094" s="11"/>
      <c r="B2094" s="48"/>
      <c r="C2094" s="48"/>
      <c r="D2094" s="24"/>
      <c r="E2094" s="10"/>
      <c r="F2094" s="10"/>
      <c r="G2094" s="10"/>
      <c r="H2094" s="10"/>
      <c r="I2094" s="10"/>
      <c r="J2094" s="10"/>
      <c r="K2094" s="10"/>
      <c r="L2094" s="10"/>
    </row>
    <row r="2095" spans="1:12" s="7" customFormat="1" ht="15.75" x14ac:dyDescent="0.25">
      <c r="A2095" s="11"/>
      <c r="B2095" s="48"/>
      <c r="C2095" s="48"/>
      <c r="D2095" s="24"/>
      <c r="E2095" s="10"/>
      <c r="F2095" s="10"/>
      <c r="G2095" s="10"/>
      <c r="H2095" s="10"/>
      <c r="I2095" s="10"/>
      <c r="J2095" s="10"/>
      <c r="K2095" s="10"/>
      <c r="L2095" s="10"/>
    </row>
    <row r="2096" spans="1:12" s="7" customFormat="1" ht="15.75" x14ac:dyDescent="0.25">
      <c r="A2096" s="11"/>
      <c r="B2096" s="48"/>
      <c r="C2096" s="48"/>
      <c r="D2096" s="24"/>
      <c r="E2096" s="10"/>
      <c r="F2096" s="10"/>
      <c r="G2096" s="10"/>
      <c r="H2096" s="10"/>
      <c r="I2096" s="10"/>
      <c r="J2096" s="10"/>
      <c r="K2096" s="10"/>
      <c r="L2096" s="10"/>
    </row>
    <row r="2097" spans="1:12" s="7" customFormat="1" ht="15.75" x14ac:dyDescent="0.25">
      <c r="A2097" s="11"/>
      <c r="B2097" s="48"/>
      <c r="C2097" s="48"/>
      <c r="D2097" s="24"/>
      <c r="E2097" s="10"/>
      <c r="F2097" s="10"/>
      <c r="G2097" s="10"/>
      <c r="H2097" s="10"/>
      <c r="I2097" s="10"/>
      <c r="J2097" s="10"/>
      <c r="K2097" s="10"/>
      <c r="L2097" s="10"/>
    </row>
    <row r="2098" spans="1:12" s="7" customFormat="1" ht="15.75" x14ac:dyDescent="0.25">
      <c r="A2098" s="11"/>
      <c r="B2098" s="48"/>
      <c r="C2098" s="48"/>
      <c r="D2098" s="24"/>
      <c r="E2098" s="10"/>
      <c r="F2098" s="10"/>
      <c r="G2098" s="10"/>
      <c r="H2098" s="10"/>
      <c r="I2098" s="10"/>
      <c r="J2098" s="10"/>
      <c r="K2098" s="10"/>
      <c r="L2098" s="10"/>
    </row>
    <row r="2099" spans="1:12" s="7" customFormat="1" ht="15.75" x14ac:dyDescent="0.25">
      <c r="A2099" s="11"/>
      <c r="B2099" s="48"/>
      <c r="C2099" s="48"/>
      <c r="D2099" s="24"/>
      <c r="E2099" s="10"/>
      <c r="F2099" s="10"/>
      <c r="G2099" s="10"/>
      <c r="H2099" s="10"/>
      <c r="I2099" s="10"/>
      <c r="J2099" s="10"/>
      <c r="K2099" s="10"/>
      <c r="L2099" s="10"/>
    </row>
    <row r="2100" spans="1:12" s="7" customFormat="1" ht="15.75" x14ac:dyDescent="0.25">
      <c r="A2100" s="11"/>
      <c r="B2100" s="48"/>
      <c r="C2100" s="48"/>
      <c r="D2100" s="24"/>
      <c r="E2100" s="10"/>
      <c r="F2100" s="10"/>
      <c r="G2100" s="10"/>
      <c r="H2100" s="10"/>
      <c r="I2100" s="10"/>
      <c r="J2100" s="10"/>
      <c r="K2100" s="10"/>
      <c r="L2100" s="10"/>
    </row>
    <row r="2101" spans="1:12" s="7" customFormat="1" ht="15.75" x14ac:dyDescent="0.25">
      <c r="A2101" s="11"/>
      <c r="B2101" s="48"/>
      <c r="C2101" s="48"/>
      <c r="D2101" s="24"/>
      <c r="E2101" s="10"/>
      <c r="F2101" s="10"/>
      <c r="G2101" s="10"/>
      <c r="H2101" s="10"/>
      <c r="I2101" s="10"/>
      <c r="J2101" s="10"/>
      <c r="K2101" s="10"/>
      <c r="L2101" s="10"/>
    </row>
    <row r="2102" spans="1:12" s="7" customFormat="1" ht="15.75" x14ac:dyDescent="0.25">
      <c r="A2102" s="11"/>
      <c r="B2102" s="48"/>
      <c r="C2102" s="48"/>
      <c r="D2102" s="24"/>
      <c r="E2102" s="10"/>
      <c r="F2102" s="10"/>
      <c r="G2102" s="10"/>
      <c r="H2102" s="10"/>
      <c r="I2102" s="10"/>
      <c r="J2102" s="10"/>
      <c r="K2102" s="10"/>
      <c r="L2102" s="10"/>
    </row>
    <row r="2103" spans="1:12" s="7" customFormat="1" ht="15.75" x14ac:dyDescent="0.25">
      <c r="A2103" s="11"/>
      <c r="B2103" s="48"/>
      <c r="C2103" s="48"/>
      <c r="D2103" s="24"/>
      <c r="E2103" s="10"/>
      <c r="F2103" s="10"/>
      <c r="G2103" s="10"/>
      <c r="H2103" s="10"/>
      <c r="I2103" s="10"/>
      <c r="J2103" s="10"/>
      <c r="K2103" s="10"/>
      <c r="L2103" s="10"/>
    </row>
    <row r="2104" spans="1:12" s="7" customFormat="1" ht="15.75" x14ac:dyDescent="0.25">
      <c r="A2104" s="11"/>
      <c r="B2104" s="48"/>
      <c r="C2104" s="48"/>
      <c r="D2104" s="24"/>
      <c r="E2104" s="10"/>
      <c r="F2104" s="10"/>
      <c r="G2104" s="10"/>
      <c r="H2104" s="10"/>
      <c r="I2104" s="10"/>
      <c r="J2104" s="10"/>
      <c r="K2104" s="10"/>
      <c r="L2104" s="10"/>
    </row>
    <row r="2105" spans="1:12" s="7" customFormat="1" ht="15.75" x14ac:dyDescent="0.25">
      <c r="A2105" s="11"/>
      <c r="B2105" s="48"/>
      <c r="C2105" s="48"/>
      <c r="D2105" s="24"/>
      <c r="E2105" s="10"/>
      <c r="F2105" s="10"/>
      <c r="G2105" s="10"/>
      <c r="H2105" s="10"/>
      <c r="I2105" s="10"/>
      <c r="J2105" s="10"/>
      <c r="K2105" s="10"/>
      <c r="L2105" s="10"/>
    </row>
    <row r="2106" spans="1:12" s="7" customFormat="1" ht="15.75" x14ac:dyDescent="0.25">
      <c r="A2106" s="11"/>
      <c r="B2106" s="48"/>
      <c r="C2106" s="48"/>
      <c r="D2106" s="24"/>
      <c r="E2106" s="10"/>
      <c r="F2106" s="10"/>
      <c r="G2106" s="10"/>
      <c r="H2106" s="10"/>
      <c r="I2106" s="10"/>
      <c r="J2106" s="10"/>
      <c r="K2106" s="10"/>
      <c r="L2106" s="10"/>
    </row>
    <row r="2107" spans="1:12" s="7" customFormat="1" ht="15.75" x14ac:dyDescent="0.25">
      <c r="A2107" s="11"/>
      <c r="B2107" s="48"/>
      <c r="C2107" s="48"/>
      <c r="D2107" s="24"/>
      <c r="E2107" s="10"/>
      <c r="F2107" s="10"/>
      <c r="G2107" s="10"/>
      <c r="H2107" s="10"/>
      <c r="I2107" s="10"/>
      <c r="J2107" s="10"/>
      <c r="K2107" s="10"/>
      <c r="L2107" s="10"/>
    </row>
    <row r="2108" spans="1:12" s="7" customFormat="1" ht="15.75" x14ac:dyDescent="0.25">
      <c r="A2108" s="11"/>
      <c r="B2108" s="48"/>
      <c r="C2108" s="48"/>
      <c r="D2108" s="24"/>
      <c r="E2108" s="10"/>
      <c r="F2108" s="10"/>
      <c r="G2108" s="10"/>
      <c r="H2108" s="10"/>
      <c r="I2108" s="10"/>
      <c r="J2108" s="10"/>
      <c r="K2108" s="10"/>
      <c r="L2108" s="10"/>
    </row>
    <row r="2109" spans="1:12" s="7" customFormat="1" ht="15.75" x14ac:dyDescent="0.25">
      <c r="A2109" s="11"/>
      <c r="B2109" s="48"/>
      <c r="C2109" s="48"/>
      <c r="D2109" s="24"/>
      <c r="E2109" s="10"/>
      <c r="F2109" s="10"/>
      <c r="G2109" s="10"/>
      <c r="H2109" s="10"/>
      <c r="I2109" s="10"/>
      <c r="J2109" s="10"/>
      <c r="K2109" s="10"/>
      <c r="L2109" s="10"/>
    </row>
    <row r="2110" spans="1:12" s="7" customFormat="1" ht="15.75" x14ac:dyDescent="0.25">
      <c r="A2110" s="11"/>
      <c r="B2110" s="48"/>
      <c r="C2110" s="48"/>
      <c r="D2110" s="24"/>
      <c r="E2110" s="10"/>
      <c r="F2110" s="10"/>
      <c r="G2110" s="10"/>
      <c r="H2110" s="10"/>
      <c r="I2110" s="10"/>
      <c r="J2110" s="10"/>
      <c r="K2110" s="10"/>
      <c r="L2110" s="10"/>
    </row>
    <row r="2111" spans="1:12" s="7" customFormat="1" ht="15.75" x14ac:dyDescent="0.25">
      <c r="A2111" s="11"/>
      <c r="B2111" s="48"/>
      <c r="C2111" s="48"/>
      <c r="D2111" s="24"/>
      <c r="E2111" s="10"/>
      <c r="F2111" s="10"/>
      <c r="G2111" s="10"/>
      <c r="H2111" s="10"/>
      <c r="I2111" s="10"/>
      <c r="J2111" s="10"/>
      <c r="K2111" s="10"/>
      <c r="L2111" s="10"/>
    </row>
    <row r="2112" spans="1:12" s="7" customFormat="1" ht="15.75" x14ac:dyDescent="0.25">
      <c r="A2112" s="11"/>
      <c r="B2112" s="48"/>
      <c r="C2112" s="48"/>
      <c r="D2112" s="24"/>
      <c r="E2112" s="10"/>
      <c r="F2112" s="10"/>
      <c r="G2112" s="10"/>
      <c r="H2112" s="10"/>
      <c r="I2112" s="10"/>
      <c r="J2112" s="10"/>
      <c r="K2112" s="10"/>
      <c r="L2112" s="10"/>
    </row>
    <row r="2113" spans="1:12" s="7" customFormat="1" ht="15.75" x14ac:dyDescent="0.25">
      <c r="A2113" s="11"/>
      <c r="B2113" s="48"/>
      <c r="C2113" s="48"/>
      <c r="D2113" s="24"/>
      <c r="E2113" s="10"/>
      <c r="F2113" s="10"/>
      <c r="G2113" s="10"/>
      <c r="H2113" s="10"/>
      <c r="I2113" s="10"/>
      <c r="J2113" s="10"/>
      <c r="K2113" s="10"/>
      <c r="L2113" s="10"/>
    </row>
    <row r="2114" spans="1:12" s="7" customFormat="1" ht="15.75" x14ac:dyDescent="0.25">
      <c r="A2114" s="11"/>
      <c r="B2114" s="48"/>
      <c r="C2114" s="48"/>
      <c r="D2114" s="24"/>
      <c r="E2114" s="10"/>
      <c r="F2114" s="10"/>
      <c r="G2114" s="10"/>
      <c r="H2114" s="10"/>
      <c r="I2114" s="10"/>
      <c r="J2114" s="10"/>
      <c r="K2114" s="10"/>
      <c r="L2114" s="10"/>
    </row>
    <row r="2115" spans="1:12" s="7" customFormat="1" ht="15.75" x14ac:dyDescent="0.25">
      <c r="A2115" s="11"/>
      <c r="B2115" s="48"/>
      <c r="C2115" s="48"/>
      <c r="D2115" s="24"/>
      <c r="E2115" s="10"/>
      <c r="F2115" s="10"/>
      <c r="G2115" s="10"/>
      <c r="H2115" s="10"/>
      <c r="I2115" s="10"/>
      <c r="J2115" s="10"/>
      <c r="K2115" s="10"/>
      <c r="L2115" s="10"/>
    </row>
    <row r="2116" spans="1:12" s="7" customFormat="1" ht="15.75" x14ac:dyDescent="0.25">
      <c r="A2116" s="11"/>
      <c r="B2116" s="48"/>
      <c r="C2116" s="48"/>
      <c r="D2116" s="24"/>
      <c r="E2116" s="10"/>
      <c r="F2116" s="10"/>
      <c r="G2116" s="10"/>
      <c r="H2116" s="10"/>
      <c r="I2116" s="10"/>
      <c r="J2116" s="10"/>
      <c r="K2116" s="10"/>
      <c r="L2116" s="10"/>
    </row>
    <row r="2117" spans="1:12" s="7" customFormat="1" ht="15.75" x14ac:dyDescent="0.25">
      <c r="A2117" s="11"/>
      <c r="B2117" s="48"/>
      <c r="C2117" s="48"/>
      <c r="D2117" s="24"/>
      <c r="E2117" s="10"/>
      <c r="F2117" s="10"/>
      <c r="G2117" s="10"/>
      <c r="H2117" s="10"/>
      <c r="I2117" s="10"/>
      <c r="J2117" s="10"/>
      <c r="K2117" s="10"/>
      <c r="L2117" s="10"/>
    </row>
    <row r="2118" spans="1:12" s="7" customFormat="1" ht="15.75" x14ac:dyDescent="0.25">
      <c r="A2118" s="11"/>
      <c r="B2118" s="48"/>
      <c r="C2118" s="48"/>
      <c r="D2118" s="24"/>
      <c r="E2118" s="10"/>
      <c r="F2118" s="10"/>
      <c r="G2118" s="10"/>
      <c r="H2118" s="10"/>
      <c r="I2118" s="10"/>
      <c r="J2118" s="10"/>
      <c r="K2118" s="10"/>
      <c r="L2118" s="10"/>
    </row>
    <row r="2119" spans="1:12" s="7" customFormat="1" ht="15.75" x14ac:dyDescent="0.25">
      <c r="A2119" s="11"/>
      <c r="B2119" s="48"/>
      <c r="C2119" s="48"/>
      <c r="D2119" s="24"/>
      <c r="E2119" s="10"/>
      <c r="F2119" s="10"/>
      <c r="G2119" s="10"/>
      <c r="H2119" s="10"/>
      <c r="I2119" s="10"/>
      <c r="J2119" s="10"/>
      <c r="K2119" s="10"/>
      <c r="L2119" s="10"/>
    </row>
    <row r="2120" spans="1:12" s="7" customFormat="1" ht="15.75" x14ac:dyDescent="0.25">
      <c r="A2120" s="11"/>
      <c r="B2120" s="48"/>
      <c r="C2120" s="48"/>
      <c r="D2120" s="24"/>
      <c r="E2120" s="10"/>
      <c r="F2120" s="10"/>
      <c r="G2120" s="10"/>
      <c r="H2120" s="10"/>
      <c r="I2120" s="10"/>
      <c r="J2120" s="10"/>
      <c r="K2120" s="10"/>
      <c r="L2120" s="10"/>
    </row>
    <row r="2121" spans="1:12" s="7" customFormat="1" ht="15.75" x14ac:dyDescent="0.25">
      <c r="A2121" s="11"/>
      <c r="B2121" s="48"/>
      <c r="C2121" s="48"/>
      <c r="D2121" s="24"/>
      <c r="E2121" s="10"/>
      <c r="F2121" s="10"/>
      <c r="G2121" s="10"/>
      <c r="H2121" s="10"/>
      <c r="I2121" s="10"/>
      <c r="J2121" s="10"/>
      <c r="K2121" s="10"/>
      <c r="L2121" s="10"/>
    </row>
    <row r="2122" spans="1:12" s="7" customFormat="1" ht="15.75" x14ac:dyDescent="0.25">
      <c r="A2122" s="11"/>
      <c r="B2122" s="48"/>
      <c r="C2122" s="48"/>
      <c r="D2122" s="24"/>
      <c r="E2122" s="10"/>
      <c r="F2122" s="10"/>
      <c r="G2122" s="10"/>
      <c r="H2122" s="10"/>
      <c r="I2122" s="10"/>
      <c r="J2122" s="10"/>
      <c r="K2122" s="10"/>
      <c r="L2122" s="10"/>
    </row>
    <row r="2123" spans="1:12" s="7" customFormat="1" ht="15.75" x14ac:dyDescent="0.25">
      <c r="A2123" s="11"/>
      <c r="B2123" s="48"/>
      <c r="C2123" s="48"/>
      <c r="D2123" s="24"/>
      <c r="E2123" s="10"/>
      <c r="F2123" s="10"/>
      <c r="G2123" s="10"/>
      <c r="H2123" s="10"/>
      <c r="I2123" s="10"/>
      <c r="J2123" s="10"/>
      <c r="K2123" s="10"/>
      <c r="L2123" s="10"/>
    </row>
    <row r="2124" spans="1:12" s="7" customFormat="1" ht="15.75" x14ac:dyDescent="0.25">
      <c r="A2124" s="11"/>
      <c r="B2124" s="48"/>
      <c r="C2124" s="48"/>
      <c r="D2124" s="24"/>
      <c r="E2124" s="10"/>
      <c r="F2124" s="10"/>
      <c r="G2124" s="10"/>
      <c r="H2124" s="10"/>
      <c r="I2124" s="10"/>
      <c r="J2124" s="10"/>
      <c r="K2124" s="10"/>
      <c r="L2124" s="10"/>
    </row>
    <row r="2125" spans="1:12" s="7" customFormat="1" ht="15.75" x14ac:dyDescent="0.25">
      <c r="A2125" s="11"/>
      <c r="B2125" s="48"/>
      <c r="C2125" s="48"/>
      <c r="D2125" s="24"/>
      <c r="E2125" s="10"/>
      <c r="F2125" s="10"/>
      <c r="G2125" s="10"/>
      <c r="H2125" s="10"/>
      <c r="I2125" s="10"/>
      <c r="J2125" s="10"/>
      <c r="K2125" s="10"/>
      <c r="L2125" s="10"/>
    </row>
    <row r="2126" spans="1:12" s="7" customFormat="1" ht="15.75" x14ac:dyDescent="0.25">
      <c r="A2126" s="11"/>
      <c r="B2126" s="48"/>
      <c r="C2126" s="48"/>
      <c r="D2126" s="24"/>
      <c r="E2126" s="10"/>
      <c r="F2126" s="10"/>
      <c r="G2126" s="10"/>
      <c r="H2126" s="10"/>
      <c r="I2126" s="10"/>
      <c r="J2126" s="10"/>
      <c r="K2126" s="10"/>
      <c r="L2126" s="10"/>
    </row>
    <row r="2127" spans="1:12" s="7" customFormat="1" ht="15.75" x14ac:dyDescent="0.25">
      <c r="A2127" s="11"/>
      <c r="B2127" s="48"/>
      <c r="C2127" s="48"/>
      <c r="D2127" s="24"/>
      <c r="E2127" s="10"/>
      <c r="F2127" s="10"/>
      <c r="G2127" s="10"/>
      <c r="H2127" s="10"/>
      <c r="I2127" s="10"/>
      <c r="J2127" s="10"/>
      <c r="K2127" s="10"/>
      <c r="L2127" s="10"/>
    </row>
    <row r="2128" spans="1:12" s="7" customFormat="1" ht="15.75" x14ac:dyDescent="0.25">
      <c r="A2128" s="11"/>
      <c r="B2128" s="48"/>
      <c r="C2128" s="48"/>
      <c r="D2128" s="24"/>
      <c r="E2128" s="10"/>
      <c r="F2128" s="10"/>
      <c r="G2128" s="10"/>
      <c r="H2128" s="10"/>
      <c r="I2128" s="10"/>
      <c r="J2128" s="10"/>
      <c r="K2128" s="10"/>
      <c r="L2128" s="10"/>
    </row>
    <row r="2129" spans="1:12" s="7" customFormat="1" ht="15.75" x14ac:dyDescent="0.25">
      <c r="A2129" s="11"/>
      <c r="B2129" s="48"/>
      <c r="C2129" s="48"/>
      <c r="D2129" s="24"/>
      <c r="E2129" s="10"/>
      <c r="F2129" s="10"/>
      <c r="G2129" s="10"/>
      <c r="H2129" s="10"/>
      <c r="I2129" s="10"/>
      <c r="J2129" s="10"/>
      <c r="K2129" s="10"/>
      <c r="L2129" s="10"/>
    </row>
    <row r="2130" spans="1:12" s="7" customFormat="1" ht="15.75" x14ac:dyDescent="0.25">
      <c r="A2130" s="11"/>
      <c r="B2130" s="48"/>
      <c r="C2130" s="48"/>
      <c r="D2130" s="24"/>
      <c r="E2130" s="10"/>
      <c r="F2130" s="10"/>
      <c r="G2130" s="10"/>
      <c r="H2130" s="10"/>
      <c r="I2130" s="10"/>
      <c r="J2130" s="10"/>
      <c r="K2130" s="10"/>
      <c r="L2130" s="10"/>
    </row>
    <row r="2131" spans="1:12" s="7" customFormat="1" ht="15.75" x14ac:dyDescent="0.25">
      <c r="A2131" s="11"/>
      <c r="B2131" s="48"/>
      <c r="C2131" s="48"/>
      <c r="D2131" s="24"/>
      <c r="E2131" s="10"/>
      <c r="F2131" s="10"/>
      <c r="G2131" s="10"/>
      <c r="H2131" s="10"/>
      <c r="I2131" s="10"/>
      <c r="J2131" s="10"/>
      <c r="K2131" s="10"/>
      <c r="L2131" s="10"/>
    </row>
    <row r="2132" spans="1:12" s="7" customFormat="1" ht="15.75" x14ac:dyDescent="0.25">
      <c r="A2132" s="11"/>
      <c r="B2132" s="48"/>
      <c r="C2132" s="48"/>
      <c r="D2132" s="24"/>
      <c r="E2132" s="10"/>
      <c r="F2132" s="10"/>
      <c r="G2132" s="10"/>
      <c r="H2132" s="10"/>
      <c r="I2132" s="10"/>
      <c r="J2132" s="10"/>
      <c r="K2132" s="10"/>
      <c r="L2132" s="10"/>
    </row>
    <row r="2133" spans="1:12" s="7" customFormat="1" ht="15.75" x14ac:dyDescent="0.25">
      <c r="A2133" s="11"/>
      <c r="B2133" s="48"/>
      <c r="C2133" s="48"/>
      <c r="D2133" s="24"/>
      <c r="E2133" s="10"/>
      <c r="F2133" s="10"/>
      <c r="G2133" s="10"/>
      <c r="H2133" s="10"/>
      <c r="I2133" s="10"/>
      <c r="J2133" s="10"/>
      <c r="K2133" s="10"/>
      <c r="L2133" s="10"/>
    </row>
    <row r="2134" spans="1:12" s="7" customFormat="1" ht="15.75" x14ac:dyDescent="0.25">
      <c r="A2134" s="11"/>
      <c r="B2134" s="48"/>
      <c r="C2134" s="48"/>
      <c r="D2134" s="24"/>
      <c r="E2134" s="10"/>
      <c r="F2134" s="10"/>
      <c r="G2134" s="10"/>
      <c r="H2134" s="10"/>
      <c r="I2134" s="10"/>
      <c r="J2134" s="10"/>
      <c r="K2134" s="10"/>
      <c r="L2134" s="10"/>
    </row>
    <row r="2135" spans="1:12" s="7" customFormat="1" ht="15.75" x14ac:dyDescent="0.25">
      <c r="A2135" s="11"/>
      <c r="B2135" s="48"/>
      <c r="C2135" s="48"/>
      <c r="D2135" s="24"/>
      <c r="E2135" s="10"/>
      <c r="F2135" s="10"/>
      <c r="G2135" s="10"/>
      <c r="H2135" s="10"/>
      <c r="I2135" s="10"/>
      <c r="J2135" s="10"/>
      <c r="K2135" s="10"/>
      <c r="L2135" s="10"/>
    </row>
    <row r="2136" spans="1:12" s="7" customFormat="1" ht="15.75" x14ac:dyDescent="0.25">
      <c r="A2136" s="11"/>
      <c r="B2136" s="48"/>
      <c r="C2136" s="48"/>
      <c r="D2136" s="24"/>
      <c r="E2136" s="10"/>
      <c r="F2136" s="10"/>
      <c r="G2136" s="10"/>
      <c r="H2136" s="10"/>
      <c r="I2136" s="10"/>
      <c r="J2136" s="10"/>
      <c r="K2136" s="10"/>
      <c r="L2136" s="10"/>
    </row>
    <row r="2137" spans="1:12" s="7" customFormat="1" ht="15.75" x14ac:dyDescent="0.25">
      <c r="A2137" s="11"/>
      <c r="B2137" s="48"/>
      <c r="C2137" s="48"/>
      <c r="D2137" s="24"/>
      <c r="E2137" s="10"/>
      <c r="F2137" s="10"/>
      <c r="G2137" s="10"/>
      <c r="H2137" s="10"/>
      <c r="I2137" s="10"/>
      <c r="J2137" s="10"/>
      <c r="K2137" s="10"/>
      <c r="L2137" s="10"/>
    </row>
    <row r="2138" spans="1:12" s="7" customFormat="1" ht="15.75" x14ac:dyDescent="0.25">
      <c r="A2138" s="11"/>
      <c r="B2138" s="48"/>
      <c r="C2138" s="48"/>
      <c r="D2138" s="24"/>
      <c r="E2138" s="10"/>
      <c r="F2138" s="10"/>
      <c r="G2138" s="10"/>
      <c r="H2138" s="10"/>
      <c r="I2138" s="10"/>
      <c r="J2138" s="10"/>
      <c r="K2138" s="10"/>
      <c r="L2138" s="10"/>
    </row>
    <row r="2139" spans="1:12" s="7" customFormat="1" ht="15.75" x14ac:dyDescent="0.25">
      <c r="A2139" s="11"/>
      <c r="B2139" s="48"/>
      <c r="C2139" s="48"/>
      <c r="D2139" s="24"/>
      <c r="E2139" s="10"/>
      <c r="F2139" s="10"/>
      <c r="G2139" s="10"/>
      <c r="H2139" s="10"/>
      <c r="I2139" s="10"/>
      <c r="J2139" s="10"/>
      <c r="K2139" s="10"/>
      <c r="L2139" s="10"/>
    </row>
    <row r="2140" spans="1:12" s="7" customFormat="1" ht="15.75" x14ac:dyDescent="0.25">
      <c r="A2140" s="11"/>
      <c r="B2140" s="48"/>
      <c r="C2140" s="48"/>
      <c r="D2140" s="24"/>
      <c r="E2140" s="10"/>
      <c r="F2140" s="10"/>
      <c r="G2140" s="10"/>
      <c r="H2140" s="10"/>
      <c r="I2140" s="10"/>
      <c r="J2140" s="10"/>
      <c r="K2140" s="10"/>
      <c r="L2140" s="10"/>
    </row>
    <row r="2141" spans="1:12" s="7" customFormat="1" ht="15.75" x14ac:dyDescent="0.25">
      <c r="A2141" s="11"/>
      <c r="B2141" s="48"/>
      <c r="C2141" s="48"/>
      <c r="D2141" s="24"/>
      <c r="E2141" s="10"/>
      <c r="F2141" s="10"/>
      <c r="G2141" s="10"/>
      <c r="H2141" s="10"/>
      <c r="I2141" s="10"/>
      <c r="J2141" s="10"/>
      <c r="K2141" s="10"/>
      <c r="L2141" s="10"/>
    </row>
    <row r="2142" spans="1:12" s="7" customFormat="1" ht="15.75" x14ac:dyDescent="0.25">
      <c r="A2142" s="11"/>
      <c r="B2142" s="48"/>
      <c r="C2142" s="48"/>
      <c r="D2142" s="24"/>
      <c r="E2142" s="10"/>
      <c r="F2142" s="10"/>
      <c r="G2142" s="10"/>
      <c r="H2142" s="10"/>
      <c r="I2142" s="10"/>
      <c r="J2142" s="10"/>
      <c r="K2142" s="10"/>
      <c r="L2142" s="10"/>
    </row>
    <row r="2143" spans="1:12" s="7" customFormat="1" ht="15.75" x14ac:dyDescent="0.25">
      <c r="A2143" s="11"/>
      <c r="B2143" s="48"/>
      <c r="C2143" s="48"/>
      <c r="D2143" s="24"/>
      <c r="E2143" s="10"/>
      <c r="F2143" s="10"/>
      <c r="G2143" s="10"/>
      <c r="H2143" s="10"/>
      <c r="I2143" s="10"/>
      <c r="J2143" s="10"/>
      <c r="K2143" s="10"/>
      <c r="L2143" s="10"/>
    </row>
    <row r="2144" spans="1:12" s="7" customFormat="1" ht="15.75" x14ac:dyDescent="0.25">
      <c r="A2144" s="11"/>
      <c r="B2144" s="48"/>
      <c r="C2144" s="48"/>
      <c r="D2144" s="24"/>
      <c r="E2144" s="10"/>
      <c r="F2144" s="10"/>
      <c r="G2144" s="10"/>
      <c r="H2144" s="10"/>
      <c r="I2144" s="10"/>
      <c r="J2144" s="10"/>
      <c r="K2144" s="10"/>
      <c r="L2144" s="10"/>
    </row>
    <row r="2145" spans="1:12" s="7" customFormat="1" ht="15.75" x14ac:dyDescent="0.25">
      <c r="A2145" s="11"/>
      <c r="B2145" s="48"/>
      <c r="C2145" s="48"/>
      <c r="D2145" s="24"/>
      <c r="E2145" s="10"/>
      <c r="F2145" s="10"/>
      <c r="G2145" s="10"/>
      <c r="H2145" s="10"/>
      <c r="I2145" s="10"/>
      <c r="J2145" s="10"/>
      <c r="K2145" s="10"/>
      <c r="L2145" s="10"/>
    </row>
    <row r="2146" spans="1:12" s="7" customFormat="1" ht="15.75" x14ac:dyDescent="0.25">
      <c r="A2146" s="11"/>
      <c r="B2146" s="48"/>
      <c r="C2146" s="48"/>
      <c r="D2146" s="24"/>
      <c r="E2146" s="10"/>
      <c r="F2146" s="10"/>
      <c r="G2146" s="10"/>
      <c r="H2146" s="10"/>
      <c r="I2146" s="10"/>
      <c r="J2146" s="10"/>
      <c r="K2146" s="10"/>
      <c r="L2146" s="10"/>
    </row>
    <row r="2147" spans="1:12" s="7" customFormat="1" ht="15.75" x14ac:dyDescent="0.25">
      <c r="A2147" s="11"/>
      <c r="B2147" s="48"/>
      <c r="C2147" s="48"/>
      <c r="D2147" s="24"/>
      <c r="E2147" s="10"/>
      <c r="F2147" s="10"/>
      <c r="G2147" s="10"/>
      <c r="H2147" s="10"/>
      <c r="I2147" s="10"/>
      <c r="J2147" s="10"/>
      <c r="K2147" s="10"/>
      <c r="L2147" s="10"/>
    </row>
    <row r="2148" spans="1:12" s="7" customFormat="1" ht="15.75" x14ac:dyDescent="0.25">
      <c r="A2148" s="11"/>
      <c r="B2148" s="48"/>
      <c r="C2148" s="48"/>
      <c r="D2148" s="24"/>
      <c r="E2148" s="10"/>
      <c r="F2148" s="10"/>
      <c r="G2148" s="10"/>
      <c r="H2148" s="10"/>
      <c r="I2148" s="10"/>
      <c r="J2148" s="10"/>
      <c r="K2148" s="10"/>
      <c r="L2148" s="10"/>
    </row>
    <row r="2149" spans="1:12" s="7" customFormat="1" ht="15.75" x14ac:dyDescent="0.25">
      <c r="A2149" s="11"/>
      <c r="B2149" s="48"/>
      <c r="C2149" s="48"/>
      <c r="D2149" s="24"/>
      <c r="E2149" s="10"/>
      <c r="F2149" s="10"/>
      <c r="G2149" s="10"/>
      <c r="H2149" s="10"/>
      <c r="I2149" s="10"/>
      <c r="J2149" s="10"/>
      <c r="K2149" s="10"/>
      <c r="L2149" s="10"/>
    </row>
    <row r="2150" spans="1:12" s="7" customFormat="1" ht="15.75" x14ac:dyDescent="0.25">
      <c r="A2150" s="11"/>
      <c r="B2150" s="48"/>
      <c r="C2150" s="48"/>
      <c r="D2150" s="24"/>
      <c r="E2150" s="10"/>
      <c r="F2150" s="10"/>
      <c r="G2150" s="10"/>
      <c r="H2150" s="10"/>
      <c r="I2150" s="10"/>
      <c r="J2150" s="10"/>
      <c r="K2150" s="10"/>
      <c r="L2150" s="10"/>
    </row>
    <row r="2151" spans="1:12" s="7" customFormat="1" ht="15.75" x14ac:dyDescent="0.25">
      <c r="A2151" s="11"/>
      <c r="B2151" s="48"/>
      <c r="C2151" s="48"/>
      <c r="D2151" s="24"/>
      <c r="E2151" s="10"/>
      <c r="F2151" s="10"/>
      <c r="G2151" s="10"/>
      <c r="H2151" s="10"/>
      <c r="I2151" s="10"/>
      <c r="J2151" s="10"/>
      <c r="K2151" s="10"/>
      <c r="L2151" s="10"/>
    </row>
    <row r="2152" spans="1:12" s="7" customFormat="1" ht="15.75" x14ac:dyDescent="0.25">
      <c r="A2152" s="11"/>
      <c r="B2152" s="48"/>
      <c r="C2152" s="48"/>
      <c r="D2152" s="24"/>
      <c r="E2152" s="10"/>
      <c r="F2152" s="10"/>
      <c r="G2152" s="10"/>
      <c r="H2152" s="10"/>
      <c r="I2152" s="10"/>
      <c r="J2152" s="10"/>
      <c r="K2152" s="10"/>
      <c r="L2152" s="10"/>
    </row>
    <row r="2153" spans="1:12" s="7" customFormat="1" ht="15.75" x14ac:dyDescent="0.25">
      <c r="A2153" s="11"/>
      <c r="B2153" s="48"/>
      <c r="C2153" s="48"/>
      <c r="D2153" s="24"/>
      <c r="E2153" s="10"/>
      <c r="F2153" s="10"/>
      <c r="G2153" s="10"/>
      <c r="H2153" s="10"/>
      <c r="I2153" s="10"/>
      <c r="J2153" s="10"/>
      <c r="K2153" s="10"/>
      <c r="L2153" s="10"/>
    </row>
    <row r="2154" spans="1:12" s="7" customFormat="1" ht="15.75" x14ac:dyDescent="0.25">
      <c r="A2154" s="11"/>
      <c r="B2154" s="48"/>
      <c r="C2154" s="48"/>
      <c r="D2154" s="24"/>
      <c r="E2154" s="10"/>
      <c r="F2154" s="10"/>
      <c r="G2154" s="10"/>
      <c r="H2154" s="10"/>
      <c r="I2154" s="10"/>
      <c r="J2154" s="10"/>
      <c r="K2154" s="10"/>
      <c r="L2154" s="10"/>
    </row>
    <row r="2155" spans="1:12" s="7" customFormat="1" ht="15.75" x14ac:dyDescent="0.25">
      <c r="A2155" s="11"/>
      <c r="B2155" s="48"/>
      <c r="C2155" s="48"/>
      <c r="D2155" s="24"/>
      <c r="E2155" s="10"/>
      <c r="F2155" s="10"/>
      <c r="G2155" s="10"/>
      <c r="H2155" s="10"/>
      <c r="I2155" s="10"/>
      <c r="J2155" s="10"/>
      <c r="K2155" s="10"/>
      <c r="L2155" s="10"/>
    </row>
    <row r="2156" spans="1:12" s="7" customFormat="1" ht="15.75" x14ac:dyDescent="0.25">
      <c r="A2156" s="11"/>
      <c r="B2156" s="48"/>
      <c r="C2156" s="48"/>
      <c r="D2156" s="24"/>
      <c r="E2156" s="10"/>
      <c r="F2156" s="10"/>
      <c r="G2156" s="10"/>
      <c r="H2156" s="10"/>
      <c r="I2156" s="10"/>
      <c r="J2156" s="10"/>
      <c r="K2156" s="10"/>
      <c r="L2156" s="10"/>
    </row>
    <row r="2157" spans="1:12" s="7" customFormat="1" ht="15.75" x14ac:dyDescent="0.25">
      <c r="A2157" s="11"/>
      <c r="B2157" s="48"/>
      <c r="C2157" s="48"/>
      <c r="D2157" s="24"/>
      <c r="E2157" s="10"/>
      <c r="F2157" s="10"/>
      <c r="G2157" s="10"/>
      <c r="H2157" s="10"/>
      <c r="I2157" s="10"/>
      <c r="J2157" s="10"/>
      <c r="K2157" s="10"/>
      <c r="L2157" s="10"/>
    </row>
    <row r="2158" spans="1:12" s="7" customFormat="1" ht="15.75" x14ac:dyDescent="0.25">
      <c r="A2158" s="11"/>
      <c r="B2158" s="48"/>
      <c r="C2158" s="48"/>
      <c r="D2158" s="24"/>
      <c r="E2158" s="10"/>
      <c r="F2158" s="10"/>
      <c r="G2158" s="10"/>
      <c r="H2158" s="10"/>
      <c r="I2158" s="10"/>
      <c r="J2158" s="10"/>
      <c r="K2158" s="10"/>
      <c r="L2158" s="10"/>
    </row>
    <row r="2159" spans="1:12" s="7" customFormat="1" ht="15.75" x14ac:dyDescent="0.25">
      <c r="A2159" s="11"/>
      <c r="B2159" s="48"/>
      <c r="C2159" s="48"/>
      <c r="D2159" s="24"/>
      <c r="E2159" s="10"/>
      <c r="F2159" s="10"/>
      <c r="G2159" s="10"/>
      <c r="H2159" s="10"/>
      <c r="I2159" s="10"/>
      <c r="J2159" s="10"/>
      <c r="K2159" s="10"/>
      <c r="L2159" s="10"/>
    </row>
    <row r="2160" spans="1:12" s="7" customFormat="1" ht="15.75" x14ac:dyDescent="0.25">
      <c r="A2160" s="11"/>
      <c r="B2160" s="48"/>
      <c r="C2160" s="48"/>
      <c r="D2160" s="24"/>
      <c r="E2160" s="10"/>
      <c r="F2160" s="10"/>
      <c r="G2160" s="10"/>
      <c r="H2160" s="10"/>
      <c r="I2160" s="10"/>
      <c r="J2160" s="10"/>
      <c r="K2160" s="10"/>
      <c r="L2160" s="10"/>
    </row>
    <row r="2161" spans="1:12" s="7" customFormat="1" ht="15.75" x14ac:dyDescent="0.25">
      <c r="A2161" s="11"/>
      <c r="B2161" s="48"/>
      <c r="C2161" s="48"/>
      <c r="D2161" s="24"/>
      <c r="E2161" s="10"/>
      <c r="F2161" s="10"/>
      <c r="G2161" s="10"/>
      <c r="H2161" s="10"/>
      <c r="I2161" s="10"/>
      <c r="J2161" s="10"/>
      <c r="K2161" s="10"/>
      <c r="L2161" s="10"/>
    </row>
    <row r="2162" spans="1:12" s="7" customFormat="1" ht="15.75" x14ac:dyDescent="0.25">
      <c r="A2162" s="11"/>
      <c r="B2162" s="48"/>
      <c r="C2162" s="48"/>
      <c r="D2162" s="24"/>
      <c r="E2162" s="10"/>
      <c r="F2162" s="10"/>
      <c r="G2162" s="10"/>
      <c r="H2162" s="10"/>
      <c r="I2162" s="10"/>
      <c r="J2162" s="10"/>
      <c r="K2162" s="10"/>
      <c r="L2162" s="10"/>
    </row>
    <row r="2163" spans="1:12" s="7" customFormat="1" ht="15.75" x14ac:dyDescent="0.25">
      <c r="A2163" s="11"/>
      <c r="B2163" s="48"/>
      <c r="C2163" s="48"/>
      <c r="D2163" s="24"/>
      <c r="E2163" s="10"/>
      <c r="F2163" s="10"/>
      <c r="G2163" s="10"/>
      <c r="H2163" s="10"/>
      <c r="I2163" s="10"/>
      <c r="J2163" s="10"/>
      <c r="K2163" s="10"/>
      <c r="L2163" s="10"/>
    </row>
    <row r="2164" spans="1:12" s="7" customFormat="1" ht="15.75" x14ac:dyDescent="0.25">
      <c r="A2164" s="11"/>
      <c r="B2164" s="48"/>
      <c r="C2164" s="48"/>
      <c r="D2164" s="24"/>
      <c r="E2164" s="10"/>
      <c r="F2164" s="10"/>
      <c r="G2164" s="10"/>
      <c r="H2164" s="10"/>
      <c r="I2164" s="10"/>
      <c r="J2164" s="10"/>
      <c r="K2164" s="10"/>
      <c r="L2164" s="10"/>
    </row>
    <row r="2165" spans="1:12" s="7" customFormat="1" ht="15.75" x14ac:dyDescent="0.25">
      <c r="A2165" s="11"/>
      <c r="B2165" s="48"/>
      <c r="C2165" s="48"/>
      <c r="D2165" s="24"/>
      <c r="E2165" s="10"/>
      <c r="F2165" s="10"/>
      <c r="G2165" s="10"/>
      <c r="H2165" s="10"/>
      <c r="I2165" s="10"/>
      <c r="J2165" s="10"/>
      <c r="K2165" s="10"/>
      <c r="L2165" s="10"/>
    </row>
    <row r="2166" spans="1:12" s="7" customFormat="1" ht="15.75" x14ac:dyDescent="0.25">
      <c r="A2166" s="11"/>
      <c r="B2166" s="48"/>
      <c r="C2166" s="48"/>
      <c r="D2166" s="24"/>
      <c r="E2166" s="10"/>
      <c r="F2166" s="10"/>
      <c r="G2166" s="10"/>
      <c r="H2166" s="10"/>
      <c r="I2166" s="10"/>
      <c r="J2166" s="10"/>
      <c r="K2166" s="10"/>
      <c r="L2166" s="10"/>
    </row>
    <row r="2167" spans="1:12" s="7" customFormat="1" ht="15.75" x14ac:dyDescent="0.25">
      <c r="A2167" s="11"/>
      <c r="B2167" s="48"/>
      <c r="C2167" s="48"/>
      <c r="D2167" s="24"/>
      <c r="E2167" s="10"/>
      <c r="F2167" s="10"/>
      <c r="G2167" s="10"/>
      <c r="H2167" s="10"/>
      <c r="I2167" s="10"/>
      <c r="J2167" s="10"/>
      <c r="K2167" s="10"/>
      <c r="L2167" s="10"/>
    </row>
    <row r="2168" spans="1:12" s="7" customFormat="1" ht="15.75" x14ac:dyDescent="0.25">
      <c r="A2168" s="11"/>
      <c r="B2168" s="48"/>
      <c r="C2168" s="48"/>
      <c r="D2168" s="24"/>
      <c r="E2168" s="10"/>
      <c r="F2168" s="10"/>
      <c r="G2168" s="10"/>
      <c r="H2168" s="10"/>
      <c r="I2168" s="10"/>
      <c r="J2168" s="10"/>
      <c r="K2168" s="10"/>
      <c r="L2168" s="10"/>
    </row>
    <row r="2169" spans="1:12" s="7" customFormat="1" ht="15.75" x14ac:dyDescent="0.25">
      <c r="A2169" s="11"/>
      <c r="B2169" s="48"/>
      <c r="C2169" s="48"/>
      <c r="D2169" s="24"/>
      <c r="E2169" s="10"/>
      <c r="F2169" s="10"/>
      <c r="G2169" s="10"/>
      <c r="H2169" s="10"/>
      <c r="I2169" s="10"/>
      <c r="J2169" s="10"/>
      <c r="K2169" s="10"/>
      <c r="L2169" s="10"/>
    </row>
    <row r="2170" spans="1:12" s="7" customFormat="1" ht="15.75" x14ac:dyDescent="0.25">
      <c r="A2170" s="11"/>
      <c r="B2170" s="48"/>
      <c r="C2170" s="48"/>
      <c r="D2170" s="24"/>
      <c r="E2170" s="10"/>
      <c r="F2170" s="10"/>
      <c r="G2170" s="10"/>
      <c r="H2170" s="10"/>
      <c r="I2170" s="10"/>
      <c r="J2170" s="10"/>
      <c r="K2170" s="10"/>
      <c r="L2170" s="10"/>
    </row>
    <row r="2171" spans="1:12" s="7" customFormat="1" ht="15.75" x14ac:dyDescent="0.25">
      <c r="A2171" s="11"/>
      <c r="B2171" s="48"/>
      <c r="C2171" s="48"/>
      <c r="D2171" s="24"/>
      <c r="E2171" s="10"/>
      <c r="F2171" s="10"/>
      <c r="G2171" s="10"/>
      <c r="H2171" s="10"/>
      <c r="I2171" s="10"/>
      <c r="J2171" s="10"/>
      <c r="K2171" s="10"/>
      <c r="L2171" s="10"/>
    </row>
    <row r="2172" spans="1:12" s="7" customFormat="1" ht="15.75" x14ac:dyDescent="0.25">
      <c r="A2172" s="11"/>
      <c r="B2172" s="48"/>
      <c r="C2172" s="48"/>
      <c r="D2172" s="24"/>
      <c r="E2172" s="10"/>
      <c r="F2172" s="10"/>
      <c r="G2172" s="10"/>
      <c r="H2172" s="10"/>
      <c r="I2172" s="10"/>
      <c r="J2172" s="10"/>
      <c r="K2172" s="10"/>
      <c r="L2172" s="10"/>
    </row>
    <row r="2173" spans="1:12" s="7" customFormat="1" ht="15.75" x14ac:dyDescent="0.25">
      <c r="A2173" s="11"/>
      <c r="B2173" s="48"/>
      <c r="C2173" s="48"/>
      <c r="D2173" s="24"/>
      <c r="E2173" s="10"/>
      <c r="F2173" s="10"/>
      <c r="G2173" s="10"/>
      <c r="H2173" s="10"/>
      <c r="I2173" s="10"/>
      <c r="J2173" s="10"/>
      <c r="K2173" s="10"/>
      <c r="L2173" s="10"/>
    </row>
    <row r="2174" spans="1:12" s="7" customFormat="1" ht="15.75" x14ac:dyDescent="0.25">
      <c r="A2174" s="11"/>
      <c r="B2174" s="48"/>
      <c r="C2174" s="48"/>
      <c r="D2174" s="24"/>
      <c r="E2174" s="10"/>
      <c r="F2174" s="10"/>
      <c r="G2174" s="10"/>
      <c r="H2174" s="10"/>
      <c r="I2174" s="10"/>
      <c r="J2174" s="10"/>
      <c r="K2174" s="10"/>
      <c r="L2174" s="10"/>
    </row>
    <row r="2175" spans="1:12" s="7" customFormat="1" ht="15.75" x14ac:dyDescent="0.25">
      <c r="A2175" s="11"/>
      <c r="B2175" s="48"/>
      <c r="C2175" s="48"/>
      <c r="D2175" s="24"/>
      <c r="E2175" s="10"/>
      <c r="F2175" s="10"/>
      <c r="G2175" s="10"/>
      <c r="H2175" s="10"/>
      <c r="I2175" s="10"/>
      <c r="J2175" s="10"/>
      <c r="K2175" s="10"/>
      <c r="L2175" s="10"/>
    </row>
    <row r="2176" spans="1:12" s="7" customFormat="1" ht="15.75" x14ac:dyDescent="0.25">
      <c r="A2176" s="11"/>
      <c r="B2176" s="48"/>
      <c r="C2176" s="48"/>
      <c r="D2176" s="24"/>
      <c r="E2176" s="10"/>
      <c r="F2176" s="10"/>
      <c r="G2176" s="10"/>
      <c r="H2176" s="10"/>
      <c r="I2176" s="10"/>
      <c r="J2176" s="10"/>
      <c r="K2176" s="10"/>
      <c r="L2176" s="10"/>
    </row>
    <row r="2177" spans="1:12" s="7" customFormat="1" ht="15.75" x14ac:dyDescent="0.25">
      <c r="A2177" s="11"/>
      <c r="B2177" s="48"/>
      <c r="C2177" s="48"/>
      <c r="D2177" s="24"/>
      <c r="E2177" s="10"/>
      <c r="F2177" s="10"/>
      <c r="G2177" s="10"/>
      <c r="H2177" s="10"/>
      <c r="I2177" s="10"/>
      <c r="J2177" s="10"/>
      <c r="K2177" s="10"/>
      <c r="L2177" s="10"/>
    </row>
    <row r="2178" spans="1:12" s="7" customFormat="1" ht="15.75" x14ac:dyDescent="0.25">
      <c r="A2178" s="11"/>
      <c r="B2178" s="48"/>
      <c r="C2178" s="48"/>
      <c r="D2178" s="24"/>
      <c r="E2178" s="10"/>
      <c r="F2178" s="10"/>
      <c r="G2178" s="10"/>
      <c r="H2178" s="10"/>
      <c r="I2178" s="10"/>
      <c r="J2178" s="10"/>
      <c r="K2178" s="10"/>
      <c r="L2178" s="10"/>
    </row>
    <row r="2179" spans="1:12" s="7" customFormat="1" ht="15.75" x14ac:dyDescent="0.25">
      <c r="A2179" s="11"/>
      <c r="B2179" s="48"/>
      <c r="C2179" s="48"/>
      <c r="D2179" s="24"/>
      <c r="E2179" s="10"/>
      <c r="F2179" s="10"/>
      <c r="G2179" s="10"/>
      <c r="H2179" s="10"/>
      <c r="I2179" s="10"/>
      <c r="J2179" s="10"/>
      <c r="K2179" s="10"/>
      <c r="L2179" s="10"/>
    </row>
    <row r="2180" spans="1:12" s="7" customFormat="1" ht="15.75" x14ac:dyDescent="0.25">
      <c r="A2180" s="11"/>
      <c r="B2180" s="48"/>
      <c r="C2180" s="48"/>
      <c r="D2180" s="24"/>
      <c r="E2180" s="10"/>
      <c r="F2180" s="10"/>
      <c r="G2180" s="10"/>
      <c r="H2180" s="10"/>
      <c r="I2180" s="10"/>
      <c r="J2180" s="10"/>
      <c r="K2180" s="10"/>
      <c r="L2180" s="10"/>
    </row>
    <row r="2181" spans="1:12" s="7" customFormat="1" ht="15.75" x14ac:dyDescent="0.25">
      <c r="A2181" s="11"/>
      <c r="B2181" s="48"/>
      <c r="C2181" s="48"/>
      <c r="D2181" s="24"/>
      <c r="E2181" s="10"/>
      <c r="F2181" s="10"/>
      <c r="G2181" s="10"/>
      <c r="H2181" s="10"/>
      <c r="I2181" s="10"/>
      <c r="J2181" s="10"/>
      <c r="K2181" s="10"/>
      <c r="L2181" s="10"/>
    </row>
    <row r="2182" spans="1:12" s="7" customFormat="1" ht="15.75" x14ac:dyDescent="0.25">
      <c r="A2182" s="11"/>
      <c r="B2182" s="48"/>
      <c r="C2182" s="48"/>
      <c r="D2182" s="24"/>
      <c r="E2182" s="10"/>
      <c r="F2182" s="10"/>
      <c r="G2182" s="10"/>
      <c r="H2182" s="10"/>
      <c r="I2182" s="10"/>
      <c r="J2182" s="10"/>
      <c r="K2182" s="10"/>
      <c r="L2182" s="10"/>
    </row>
    <row r="2183" spans="1:12" s="7" customFormat="1" ht="15.75" x14ac:dyDescent="0.25">
      <c r="A2183" s="11"/>
      <c r="B2183" s="48"/>
      <c r="C2183" s="48"/>
      <c r="D2183" s="24"/>
      <c r="E2183" s="10"/>
      <c r="F2183" s="10"/>
      <c r="G2183" s="10"/>
      <c r="H2183" s="10"/>
      <c r="I2183" s="10"/>
      <c r="J2183" s="10"/>
      <c r="K2183" s="10"/>
      <c r="L2183" s="10"/>
    </row>
    <row r="2184" spans="1:12" s="7" customFormat="1" ht="15.75" x14ac:dyDescent="0.25">
      <c r="A2184" s="11"/>
      <c r="B2184" s="48"/>
      <c r="C2184" s="48"/>
      <c r="D2184" s="24"/>
      <c r="E2184" s="10"/>
      <c r="F2184" s="10"/>
      <c r="G2184" s="10"/>
      <c r="H2184" s="10"/>
      <c r="I2184" s="10"/>
      <c r="J2184" s="10"/>
      <c r="K2184" s="10"/>
      <c r="L2184" s="10"/>
    </row>
    <row r="2185" spans="1:12" s="7" customFormat="1" ht="15.75" x14ac:dyDescent="0.25">
      <c r="A2185" s="11"/>
      <c r="B2185" s="48"/>
      <c r="C2185" s="48"/>
      <c r="D2185" s="24"/>
      <c r="E2185" s="10"/>
      <c r="F2185" s="10"/>
      <c r="G2185" s="10"/>
      <c r="H2185" s="10"/>
      <c r="I2185" s="10"/>
      <c r="J2185" s="10"/>
      <c r="K2185" s="10"/>
      <c r="L2185" s="10"/>
    </row>
    <row r="2186" spans="1:12" s="7" customFormat="1" ht="15.75" x14ac:dyDescent="0.25">
      <c r="A2186" s="11"/>
      <c r="B2186" s="48"/>
      <c r="C2186" s="48"/>
      <c r="D2186" s="24"/>
      <c r="E2186" s="10"/>
      <c r="F2186" s="10"/>
      <c r="G2186" s="10"/>
      <c r="H2186" s="10"/>
      <c r="I2186" s="10"/>
      <c r="J2186" s="10"/>
      <c r="K2186" s="10"/>
      <c r="L2186" s="10"/>
    </row>
    <row r="2187" spans="1:12" s="7" customFormat="1" ht="15.75" x14ac:dyDescent="0.25">
      <c r="A2187" s="11"/>
      <c r="B2187" s="48"/>
      <c r="C2187" s="48"/>
      <c r="D2187" s="24"/>
      <c r="E2187" s="10"/>
      <c r="F2187" s="10"/>
      <c r="G2187" s="10"/>
      <c r="H2187" s="10"/>
      <c r="I2187" s="10"/>
      <c r="J2187" s="10"/>
      <c r="K2187" s="10"/>
      <c r="L2187" s="10"/>
    </row>
    <row r="2188" spans="1:12" s="7" customFormat="1" ht="15.75" x14ac:dyDescent="0.25">
      <c r="A2188" s="11"/>
      <c r="B2188" s="48"/>
      <c r="C2188" s="48"/>
      <c r="D2188" s="24"/>
      <c r="E2188" s="10"/>
      <c r="F2188" s="10"/>
      <c r="G2188" s="10"/>
      <c r="H2188" s="10"/>
      <c r="I2188" s="10"/>
      <c r="J2188" s="10"/>
      <c r="K2188" s="10"/>
      <c r="L2188" s="10"/>
    </row>
    <row r="2189" spans="1:12" s="7" customFormat="1" ht="15.75" x14ac:dyDescent="0.25">
      <c r="A2189" s="11"/>
      <c r="B2189" s="48"/>
      <c r="C2189" s="48"/>
      <c r="D2189" s="24"/>
      <c r="E2189" s="10"/>
      <c r="F2189" s="10"/>
      <c r="G2189" s="10"/>
      <c r="H2189" s="10"/>
      <c r="I2189" s="10"/>
      <c r="J2189" s="10"/>
      <c r="K2189" s="10"/>
      <c r="L2189" s="10"/>
    </row>
    <row r="2190" spans="1:12" s="7" customFormat="1" ht="15.75" x14ac:dyDescent="0.25">
      <c r="A2190" s="11"/>
      <c r="B2190" s="48"/>
      <c r="C2190" s="48"/>
      <c r="D2190" s="24"/>
      <c r="E2190" s="10"/>
      <c r="F2190" s="10"/>
      <c r="G2190" s="10"/>
      <c r="H2190" s="10"/>
      <c r="I2190" s="10"/>
      <c r="J2190" s="10"/>
      <c r="K2190" s="10"/>
      <c r="L2190" s="10"/>
    </row>
    <row r="2191" spans="1:12" s="7" customFormat="1" ht="15.75" x14ac:dyDescent="0.25">
      <c r="A2191" s="11"/>
      <c r="B2191" s="48"/>
      <c r="C2191" s="48"/>
      <c r="D2191" s="24"/>
      <c r="E2191" s="10"/>
      <c r="F2191" s="10"/>
      <c r="G2191" s="10"/>
      <c r="H2191" s="10"/>
      <c r="I2191" s="10"/>
      <c r="J2191" s="10"/>
      <c r="K2191" s="10"/>
      <c r="L2191" s="10"/>
    </row>
    <row r="2192" spans="1:12" s="7" customFormat="1" ht="15.75" x14ac:dyDescent="0.25">
      <c r="A2192" s="11"/>
      <c r="B2192" s="48"/>
      <c r="C2192" s="48"/>
      <c r="D2192" s="24"/>
      <c r="E2192" s="10"/>
      <c r="F2192" s="10"/>
      <c r="G2192" s="10"/>
      <c r="H2192" s="10"/>
      <c r="I2192" s="10"/>
      <c r="J2192" s="10"/>
      <c r="K2192" s="10"/>
      <c r="L2192" s="10"/>
    </row>
    <row r="2193" spans="1:12" s="7" customFormat="1" ht="15.75" x14ac:dyDescent="0.25">
      <c r="A2193" s="11"/>
      <c r="B2193" s="48"/>
      <c r="C2193" s="48"/>
      <c r="D2193" s="24"/>
      <c r="E2193" s="10"/>
      <c r="F2193" s="10"/>
      <c r="G2193" s="10"/>
      <c r="H2193" s="10"/>
      <c r="I2193" s="10"/>
      <c r="J2193" s="10"/>
      <c r="K2193" s="10"/>
      <c r="L2193" s="10"/>
    </row>
    <row r="2194" spans="1:12" s="7" customFormat="1" ht="15.75" x14ac:dyDescent="0.25">
      <c r="A2194" s="11"/>
      <c r="B2194" s="48"/>
      <c r="C2194" s="48"/>
      <c r="D2194" s="24"/>
      <c r="E2194" s="10"/>
      <c r="F2194" s="10"/>
      <c r="G2194" s="10"/>
      <c r="H2194" s="10"/>
      <c r="I2194" s="10"/>
      <c r="J2194" s="10"/>
      <c r="K2194" s="10"/>
      <c r="L2194" s="10"/>
    </row>
    <row r="2195" spans="1:12" s="7" customFormat="1" ht="15.75" x14ac:dyDescent="0.25">
      <c r="A2195" s="11"/>
      <c r="B2195" s="48"/>
      <c r="C2195" s="48"/>
      <c r="D2195" s="24"/>
      <c r="E2195" s="10"/>
      <c r="F2195" s="10"/>
      <c r="G2195" s="10"/>
      <c r="H2195" s="10"/>
      <c r="I2195" s="10"/>
      <c r="J2195" s="10"/>
      <c r="K2195" s="10"/>
      <c r="L2195" s="10"/>
    </row>
    <row r="2196" spans="1:12" s="7" customFormat="1" ht="15.75" x14ac:dyDescent="0.25">
      <c r="A2196" s="11"/>
      <c r="B2196" s="48"/>
      <c r="C2196" s="48"/>
      <c r="D2196" s="24"/>
      <c r="E2196" s="10"/>
      <c r="F2196" s="10"/>
      <c r="G2196" s="10"/>
      <c r="H2196" s="10"/>
      <c r="I2196" s="10"/>
      <c r="J2196" s="10"/>
      <c r="K2196" s="10"/>
      <c r="L2196" s="10"/>
    </row>
    <row r="2197" spans="1:12" s="7" customFormat="1" ht="15.75" x14ac:dyDescent="0.25">
      <c r="A2197" s="11"/>
      <c r="B2197" s="48"/>
      <c r="C2197" s="48"/>
      <c r="D2197" s="24"/>
      <c r="E2197" s="10"/>
      <c r="F2197" s="10"/>
      <c r="G2197" s="10"/>
      <c r="H2197" s="10"/>
      <c r="I2197" s="10"/>
      <c r="J2197" s="10"/>
      <c r="K2197" s="10"/>
      <c r="L2197" s="10"/>
    </row>
    <row r="2198" spans="1:12" s="7" customFormat="1" ht="15.75" x14ac:dyDescent="0.25">
      <c r="A2198" s="11"/>
      <c r="B2198" s="48"/>
      <c r="C2198" s="48"/>
      <c r="D2198" s="24"/>
      <c r="E2198" s="10"/>
      <c r="F2198" s="10"/>
      <c r="G2198" s="10"/>
      <c r="H2198" s="10"/>
      <c r="I2198" s="10"/>
      <c r="J2198" s="10"/>
      <c r="K2198" s="10"/>
      <c r="L2198" s="10"/>
    </row>
    <row r="2199" spans="1:12" s="7" customFormat="1" ht="15.75" x14ac:dyDescent="0.25">
      <c r="A2199" s="11"/>
      <c r="B2199" s="48"/>
      <c r="C2199" s="48"/>
      <c r="D2199" s="24"/>
      <c r="E2199" s="10"/>
      <c r="F2199" s="10"/>
      <c r="G2199" s="10"/>
      <c r="H2199" s="10"/>
      <c r="I2199" s="10"/>
      <c r="J2199" s="10"/>
      <c r="K2199" s="10"/>
      <c r="L2199" s="10"/>
    </row>
    <row r="2200" spans="1:12" s="7" customFormat="1" ht="15.75" x14ac:dyDescent="0.25">
      <c r="A2200" s="11"/>
      <c r="B2200" s="48"/>
      <c r="C2200" s="48"/>
      <c r="D2200" s="24"/>
      <c r="E2200" s="10"/>
      <c r="F2200" s="10"/>
      <c r="G2200" s="10"/>
      <c r="H2200" s="10"/>
      <c r="I2200" s="10"/>
      <c r="J2200" s="10"/>
      <c r="K2200" s="10"/>
      <c r="L2200" s="10"/>
    </row>
    <row r="2201" spans="1:12" s="7" customFormat="1" ht="15.75" x14ac:dyDescent="0.25">
      <c r="A2201" s="11"/>
      <c r="B2201" s="48"/>
      <c r="C2201" s="48"/>
      <c r="D2201" s="24"/>
      <c r="E2201" s="10"/>
      <c r="F2201" s="10"/>
      <c r="G2201" s="10"/>
      <c r="H2201" s="10"/>
      <c r="I2201" s="10"/>
      <c r="J2201" s="10"/>
      <c r="K2201" s="10"/>
      <c r="L2201" s="10"/>
    </row>
    <row r="2202" spans="1:12" s="7" customFormat="1" ht="15.75" x14ac:dyDescent="0.25">
      <c r="A2202" s="11"/>
      <c r="B2202" s="48"/>
      <c r="C2202" s="48"/>
      <c r="D2202" s="24"/>
      <c r="E2202" s="10"/>
      <c r="F2202" s="10"/>
      <c r="G2202" s="10"/>
      <c r="H2202" s="10"/>
      <c r="I2202" s="10"/>
      <c r="J2202" s="10"/>
      <c r="K2202" s="10"/>
      <c r="L2202" s="10"/>
    </row>
    <row r="2203" spans="1:12" s="7" customFormat="1" ht="15.75" x14ac:dyDescent="0.25">
      <c r="A2203" s="11"/>
      <c r="B2203" s="48"/>
      <c r="C2203" s="48"/>
      <c r="D2203" s="24"/>
      <c r="E2203" s="10"/>
      <c r="F2203" s="10"/>
      <c r="G2203" s="10"/>
      <c r="H2203" s="10"/>
      <c r="I2203" s="10"/>
      <c r="J2203" s="10"/>
      <c r="K2203" s="10"/>
      <c r="L2203" s="10"/>
    </row>
    <row r="2204" spans="1:12" s="7" customFormat="1" ht="15.75" x14ac:dyDescent="0.25">
      <c r="A2204" s="11"/>
      <c r="B2204" s="48"/>
      <c r="C2204" s="48"/>
      <c r="D2204" s="24"/>
      <c r="E2204" s="10"/>
      <c r="F2204" s="10"/>
      <c r="G2204" s="10"/>
      <c r="H2204" s="10"/>
      <c r="I2204" s="10"/>
      <c r="J2204" s="10"/>
      <c r="K2204" s="10"/>
      <c r="L2204" s="10"/>
    </row>
    <row r="2205" spans="1:12" s="7" customFormat="1" ht="15.75" x14ac:dyDescent="0.25">
      <c r="A2205" s="11"/>
      <c r="B2205" s="48"/>
      <c r="C2205" s="48"/>
      <c r="D2205" s="24"/>
      <c r="E2205" s="10"/>
      <c r="F2205" s="10"/>
      <c r="G2205" s="10"/>
      <c r="H2205" s="10"/>
      <c r="I2205" s="10"/>
      <c r="J2205" s="10"/>
      <c r="K2205" s="10"/>
      <c r="L2205" s="10"/>
    </row>
    <row r="2206" spans="1:12" s="7" customFormat="1" ht="15.75" x14ac:dyDescent="0.25">
      <c r="A2206" s="11"/>
      <c r="B2206" s="48"/>
      <c r="C2206" s="48"/>
      <c r="D2206" s="24"/>
      <c r="E2206" s="10"/>
      <c r="F2206" s="10"/>
      <c r="G2206" s="10"/>
      <c r="H2206" s="10"/>
      <c r="I2206" s="10"/>
      <c r="J2206" s="10"/>
      <c r="K2206" s="10"/>
      <c r="L2206" s="10"/>
    </row>
    <row r="2207" spans="1:12" s="7" customFormat="1" ht="15.75" x14ac:dyDescent="0.25">
      <c r="A2207" s="11"/>
      <c r="B2207" s="48"/>
      <c r="C2207" s="48"/>
      <c r="D2207" s="24"/>
      <c r="E2207" s="10"/>
      <c r="F2207" s="10"/>
      <c r="G2207" s="10"/>
      <c r="H2207" s="10"/>
      <c r="I2207" s="10"/>
      <c r="J2207" s="10"/>
      <c r="K2207" s="10"/>
      <c r="L2207" s="10"/>
    </row>
    <row r="2208" spans="1:12" s="7" customFormat="1" ht="15.75" x14ac:dyDescent="0.25">
      <c r="A2208" s="11"/>
      <c r="B2208" s="48"/>
      <c r="C2208" s="48"/>
      <c r="D2208" s="24"/>
      <c r="E2208" s="10"/>
      <c r="F2208" s="10"/>
      <c r="G2208" s="10"/>
      <c r="H2208" s="10"/>
      <c r="I2208" s="10"/>
      <c r="J2208" s="10"/>
      <c r="K2208" s="10"/>
      <c r="L2208" s="10"/>
    </row>
    <row r="2209" spans="1:12" s="7" customFormat="1" ht="15.75" x14ac:dyDescent="0.25">
      <c r="A2209" s="11"/>
      <c r="B2209" s="48"/>
      <c r="C2209" s="48"/>
      <c r="D2209" s="24"/>
      <c r="E2209" s="10"/>
      <c r="F2209" s="10"/>
      <c r="G2209" s="10"/>
      <c r="H2209" s="10"/>
      <c r="I2209" s="10"/>
      <c r="J2209" s="10"/>
      <c r="K2209" s="10"/>
      <c r="L2209" s="10"/>
    </row>
    <row r="2210" spans="1:12" s="7" customFormat="1" ht="15.75" x14ac:dyDescent="0.25">
      <c r="A2210" s="11"/>
      <c r="B2210" s="48"/>
      <c r="C2210" s="48"/>
      <c r="D2210" s="24"/>
      <c r="E2210" s="10"/>
      <c r="F2210" s="10"/>
      <c r="G2210" s="10"/>
      <c r="H2210" s="10"/>
      <c r="I2210" s="10"/>
      <c r="J2210" s="10"/>
      <c r="K2210" s="10"/>
      <c r="L2210" s="10"/>
    </row>
    <row r="2211" spans="1:12" s="7" customFormat="1" ht="15.75" x14ac:dyDescent="0.25">
      <c r="A2211" s="11"/>
      <c r="B2211" s="48"/>
      <c r="C2211" s="48"/>
      <c r="D2211" s="24"/>
      <c r="E2211" s="10"/>
      <c r="F2211" s="10"/>
      <c r="G2211" s="10"/>
      <c r="H2211" s="10"/>
      <c r="I2211" s="10"/>
      <c r="J2211" s="10"/>
      <c r="K2211" s="10"/>
      <c r="L2211" s="10"/>
    </row>
    <row r="2212" spans="1:12" s="7" customFormat="1" ht="15.75" x14ac:dyDescent="0.25">
      <c r="A2212" s="11"/>
      <c r="B2212" s="48"/>
      <c r="C2212" s="48"/>
      <c r="D2212" s="24"/>
      <c r="E2212" s="10"/>
      <c r="F2212" s="10"/>
      <c r="G2212" s="10"/>
      <c r="H2212" s="10"/>
      <c r="I2212" s="10"/>
      <c r="J2212" s="10"/>
      <c r="K2212" s="10"/>
      <c r="L2212" s="10"/>
    </row>
    <row r="2213" spans="1:12" s="7" customFormat="1" ht="15.75" x14ac:dyDescent="0.25">
      <c r="A2213" s="11"/>
      <c r="B2213" s="48"/>
      <c r="C2213" s="48"/>
      <c r="D2213" s="24"/>
      <c r="E2213" s="10"/>
      <c r="F2213" s="10"/>
      <c r="G2213" s="10"/>
      <c r="H2213" s="10"/>
      <c r="I2213" s="10"/>
      <c r="J2213" s="10"/>
      <c r="K2213" s="10"/>
      <c r="L2213" s="10"/>
    </row>
    <row r="2214" spans="1:12" s="7" customFormat="1" ht="15.75" x14ac:dyDescent="0.25">
      <c r="A2214" s="11"/>
      <c r="B2214" s="48"/>
      <c r="C2214" s="48"/>
      <c r="D2214" s="24"/>
      <c r="E2214" s="10"/>
      <c r="F2214" s="10"/>
      <c r="G2214" s="10"/>
      <c r="H2214" s="10"/>
      <c r="I2214" s="10"/>
      <c r="J2214" s="10"/>
      <c r="K2214" s="10"/>
      <c r="L2214" s="10"/>
    </row>
    <row r="2215" spans="1:12" s="7" customFormat="1" ht="15.75" x14ac:dyDescent="0.25">
      <c r="A2215" s="11"/>
      <c r="B2215" s="48"/>
      <c r="C2215" s="48"/>
      <c r="D2215" s="24"/>
      <c r="E2215" s="10"/>
      <c r="F2215" s="10"/>
      <c r="G2215" s="10"/>
      <c r="H2215" s="10"/>
      <c r="I2215" s="10"/>
      <c r="J2215" s="10"/>
      <c r="K2215" s="10"/>
      <c r="L2215" s="10"/>
    </row>
    <row r="2216" spans="1:12" s="7" customFormat="1" ht="15.75" x14ac:dyDescent="0.25">
      <c r="A2216" s="11"/>
      <c r="B2216" s="48"/>
      <c r="C2216" s="48"/>
      <c r="D2216" s="24"/>
      <c r="E2216" s="10"/>
      <c r="F2216" s="10"/>
      <c r="G2216" s="10"/>
      <c r="H2216" s="10"/>
      <c r="I2216" s="10"/>
      <c r="J2216" s="10"/>
      <c r="K2216" s="10"/>
      <c r="L2216" s="10"/>
    </row>
    <row r="2217" spans="1:12" s="7" customFormat="1" ht="15.75" x14ac:dyDescent="0.25">
      <c r="A2217" s="11"/>
      <c r="B2217" s="48"/>
      <c r="C2217" s="48"/>
      <c r="D2217" s="24"/>
      <c r="E2217" s="10"/>
      <c r="F2217" s="10"/>
      <c r="G2217" s="10"/>
      <c r="H2217" s="10"/>
      <c r="I2217" s="10"/>
      <c r="J2217" s="10"/>
      <c r="K2217" s="10"/>
      <c r="L2217" s="10"/>
    </row>
    <row r="2218" spans="1:12" s="7" customFormat="1" ht="15.75" x14ac:dyDescent="0.25">
      <c r="A2218" s="11"/>
      <c r="B2218" s="48"/>
      <c r="C2218" s="48"/>
      <c r="D2218" s="24"/>
      <c r="E2218" s="10"/>
      <c r="F2218" s="10"/>
      <c r="G2218" s="10"/>
      <c r="H2218" s="10"/>
      <c r="I2218" s="10"/>
      <c r="J2218" s="10"/>
      <c r="K2218" s="10"/>
      <c r="L2218" s="10"/>
    </row>
    <row r="2219" spans="1:12" s="7" customFormat="1" ht="15.75" x14ac:dyDescent="0.25">
      <c r="A2219" s="11"/>
      <c r="B2219" s="48"/>
      <c r="C2219" s="48"/>
      <c r="D2219" s="24"/>
      <c r="E2219" s="10"/>
      <c r="F2219" s="10"/>
      <c r="G2219" s="10"/>
      <c r="H2219" s="10"/>
      <c r="I2219" s="10"/>
      <c r="J2219" s="10"/>
      <c r="K2219" s="10"/>
      <c r="L2219" s="10"/>
    </row>
    <row r="2220" spans="1:12" s="7" customFormat="1" ht="15.75" x14ac:dyDescent="0.25">
      <c r="A2220" s="11"/>
      <c r="B2220" s="48"/>
      <c r="C2220" s="48"/>
      <c r="D2220" s="24"/>
      <c r="E2220" s="10"/>
      <c r="F2220" s="10"/>
      <c r="G2220" s="10"/>
      <c r="H2220" s="10"/>
      <c r="I2220" s="10"/>
      <c r="J2220" s="10"/>
      <c r="K2220" s="10"/>
      <c r="L2220" s="10"/>
    </row>
    <row r="2221" spans="1:12" s="7" customFormat="1" ht="15.75" x14ac:dyDescent="0.25">
      <c r="A2221" s="11"/>
      <c r="B2221" s="48"/>
      <c r="C2221" s="48"/>
      <c r="D2221" s="24"/>
      <c r="E2221" s="10"/>
      <c r="F2221" s="10"/>
      <c r="G2221" s="10"/>
      <c r="H2221" s="10"/>
      <c r="I2221" s="10"/>
      <c r="J2221" s="10"/>
      <c r="K2221" s="10"/>
      <c r="L2221" s="10"/>
    </row>
    <row r="2222" spans="1:12" s="7" customFormat="1" ht="15.75" x14ac:dyDescent="0.25">
      <c r="A2222" s="11"/>
      <c r="B2222" s="48"/>
      <c r="C2222" s="48"/>
      <c r="D2222" s="24"/>
      <c r="E2222" s="10"/>
      <c r="F2222" s="10"/>
      <c r="G2222" s="10"/>
      <c r="H2222" s="10"/>
      <c r="I2222" s="10"/>
      <c r="J2222" s="10"/>
      <c r="K2222" s="10"/>
      <c r="L2222" s="10"/>
    </row>
    <row r="2223" spans="1:12" s="7" customFormat="1" ht="15.75" x14ac:dyDescent="0.25">
      <c r="A2223" s="11"/>
      <c r="B2223" s="48"/>
      <c r="C2223" s="48"/>
      <c r="D2223" s="24"/>
      <c r="E2223" s="10"/>
      <c r="F2223" s="10"/>
      <c r="G2223" s="10"/>
      <c r="H2223" s="10"/>
      <c r="I2223" s="10"/>
      <c r="J2223" s="10"/>
      <c r="K2223" s="10"/>
      <c r="L2223" s="10"/>
    </row>
    <row r="2224" spans="1:12" s="7" customFormat="1" ht="15.75" x14ac:dyDescent="0.25">
      <c r="A2224" s="11"/>
      <c r="B2224" s="48"/>
      <c r="C2224" s="48"/>
      <c r="D2224" s="24"/>
      <c r="E2224" s="10"/>
      <c r="F2224" s="10"/>
      <c r="G2224" s="10"/>
      <c r="H2224" s="10"/>
      <c r="I2224" s="10"/>
      <c r="J2224" s="10"/>
      <c r="K2224" s="10"/>
      <c r="L2224" s="10"/>
    </row>
    <row r="2225" spans="1:12" s="7" customFormat="1" ht="15.75" x14ac:dyDescent="0.25">
      <c r="A2225" s="11"/>
      <c r="B2225" s="48"/>
      <c r="C2225" s="48"/>
      <c r="D2225" s="24"/>
      <c r="E2225" s="10"/>
      <c r="F2225" s="10"/>
      <c r="G2225" s="10"/>
      <c r="H2225" s="10"/>
      <c r="I2225" s="10"/>
      <c r="J2225" s="10"/>
      <c r="K2225" s="10"/>
      <c r="L2225" s="10"/>
    </row>
    <row r="2226" spans="1:12" s="7" customFormat="1" ht="15.75" x14ac:dyDescent="0.25">
      <c r="A2226" s="11"/>
      <c r="B2226" s="48"/>
      <c r="C2226" s="48"/>
      <c r="D2226" s="24"/>
      <c r="E2226" s="10"/>
      <c r="F2226" s="10"/>
      <c r="G2226" s="10"/>
      <c r="H2226" s="10"/>
      <c r="I2226" s="10"/>
      <c r="J2226" s="10"/>
      <c r="K2226" s="10"/>
      <c r="L2226" s="10"/>
    </row>
    <row r="2227" spans="1:12" s="7" customFormat="1" ht="15.75" x14ac:dyDescent="0.25">
      <c r="A2227" s="11"/>
      <c r="B2227" s="48"/>
      <c r="C2227" s="48"/>
      <c r="D2227" s="24"/>
      <c r="E2227" s="10"/>
      <c r="F2227" s="10"/>
      <c r="G2227" s="10"/>
      <c r="H2227" s="10"/>
      <c r="I2227" s="10"/>
      <c r="J2227" s="10"/>
      <c r="K2227" s="10"/>
      <c r="L2227" s="10"/>
    </row>
    <row r="2228" spans="1:12" s="7" customFormat="1" ht="15.75" x14ac:dyDescent="0.25">
      <c r="A2228" s="11"/>
      <c r="B2228" s="48"/>
      <c r="C2228" s="48"/>
      <c r="D2228" s="24"/>
      <c r="E2228" s="10"/>
      <c r="F2228" s="10"/>
      <c r="G2228" s="10"/>
      <c r="H2228" s="10"/>
      <c r="I2228" s="10"/>
      <c r="J2228" s="10"/>
      <c r="K2228" s="10"/>
      <c r="L2228" s="10"/>
    </row>
    <row r="2229" spans="1:12" s="7" customFormat="1" ht="15.75" x14ac:dyDescent="0.25">
      <c r="A2229" s="11"/>
      <c r="B2229" s="48"/>
      <c r="C2229" s="48"/>
      <c r="D2229" s="24"/>
      <c r="E2229" s="10"/>
      <c r="F2229" s="10"/>
      <c r="G2229" s="10"/>
      <c r="H2229" s="10"/>
      <c r="I2229" s="10"/>
      <c r="J2229" s="10"/>
      <c r="K2229" s="10"/>
      <c r="L2229" s="10"/>
    </row>
    <row r="2230" spans="1:12" s="7" customFormat="1" ht="15.75" x14ac:dyDescent="0.25">
      <c r="A2230" s="11"/>
      <c r="B2230" s="48"/>
      <c r="C2230" s="48"/>
      <c r="D2230" s="24"/>
      <c r="E2230" s="10"/>
      <c r="F2230" s="10"/>
      <c r="G2230" s="10"/>
      <c r="H2230" s="10"/>
      <c r="I2230" s="10"/>
      <c r="J2230" s="10"/>
      <c r="K2230" s="10"/>
      <c r="L2230" s="10"/>
    </row>
    <row r="2231" spans="1:12" s="7" customFormat="1" ht="15.75" x14ac:dyDescent="0.25">
      <c r="A2231" s="11"/>
      <c r="B2231" s="48"/>
      <c r="C2231" s="48"/>
      <c r="D2231" s="24"/>
      <c r="E2231" s="10"/>
      <c r="F2231" s="10"/>
      <c r="G2231" s="10"/>
      <c r="H2231" s="10"/>
      <c r="I2231" s="10"/>
      <c r="J2231" s="10"/>
      <c r="K2231" s="10"/>
      <c r="L2231" s="10"/>
    </row>
    <row r="2232" spans="1:12" s="7" customFormat="1" ht="15.75" x14ac:dyDescent="0.25">
      <c r="A2232" s="11"/>
      <c r="B2232" s="48"/>
      <c r="C2232" s="48"/>
      <c r="D2232" s="24"/>
      <c r="E2232" s="10"/>
      <c r="F2232" s="10"/>
      <c r="G2232" s="10"/>
      <c r="H2232" s="10"/>
      <c r="I2232" s="10"/>
      <c r="J2232" s="10"/>
      <c r="K2232" s="10"/>
      <c r="L2232" s="10"/>
    </row>
    <row r="2233" spans="1:12" s="7" customFormat="1" ht="15.75" x14ac:dyDescent="0.25">
      <c r="A2233" s="11"/>
      <c r="B2233" s="48"/>
      <c r="C2233" s="48"/>
      <c r="D2233" s="24"/>
      <c r="E2233" s="10"/>
      <c r="F2233" s="10"/>
      <c r="G2233" s="10"/>
      <c r="H2233" s="10"/>
      <c r="I2233" s="10"/>
      <c r="J2233" s="10"/>
      <c r="K2233" s="10"/>
      <c r="L2233" s="10"/>
    </row>
    <row r="2234" spans="1:12" s="7" customFormat="1" ht="15.75" x14ac:dyDescent="0.25">
      <c r="A2234" s="11"/>
      <c r="B2234" s="48"/>
      <c r="C2234" s="48"/>
      <c r="D2234" s="24"/>
      <c r="E2234" s="10"/>
      <c r="F2234" s="10"/>
      <c r="G2234" s="10"/>
      <c r="H2234" s="10"/>
      <c r="I2234" s="10"/>
      <c r="J2234" s="10"/>
      <c r="K2234" s="10"/>
      <c r="L2234" s="10"/>
    </row>
    <row r="2235" spans="1:12" s="7" customFormat="1" ht="15.75" x14ac:dyDescent="0.25">
      <c r="A2235" s="11"/>
      <c r="B2235" s="48"/>
      <c r="C2235" s="48"/>
      <c r="D2235" s="24"/>
      <c r="E2235" s="10"/>
      <c r="F2235" s="10"/>
      <c r="G2235" s="10"/>
      <c r="H2235" s="10"/>
      <c r="I2235" s="10"/>
      <c r="J2235" s="10"/>
      <c r="K2235" s="10"/>
      <c r="L2235" s="10"/>
    </row>
    <row r="2236" spans="1:12" s="7" customFormat="1" ht="15.75" x14ac:dyDescent="0.25">
      <c r="A2236" s="11"/>
      <c r="B2236" s="48"/>
      <c r="C2236" s="48"/>
      <c r="D2236" s="24"/>
      <c r="E2236" s="10"/>
      <c r="F2236" s="10"/>
      <c r="G2236" s="10"/>
      <c r="H2236" s="10"/>
      <c r="I2236" s="10"/>
      <c r="J2236" s="10"/>
      <c r="K2236" s="10"/>
      <c r="L2236" s="10"/>
    </row>
    <row r="2237" spans="1:12" s="7" customFormat="1" ht="15.75" x14ac:dyDescent="0.25">
      <c r="A2237" s="11"/>
      <c r="B2237" s="48"/>
      <c r="C2237" s="48"/>
      <c r="D2237" s="24"/>
      <c r="E2237" s="10"/>
      <c r="F2237" s="10"/>
      <c r="G2237" s="10"/>
      <c r="H2237" s="10"/>
      <c r="I2237" s="10"/>
      <c r="J2237" s="10"/>
      <c r="K2237" s="10"/>
      <c r="L2237" s="10"/>
    </row>
    <row r="2238" spans="1:12" s="7" customFormat="1" ht="15.75" x14ac:dyDescent="0.25">
      <c r="A2238" s="11"/>
      <c r="B2238" s="48"/>
      <c r="C2238" s="48"/>
      <c r="D2238" s="24"/>
      <c r="E2238" s="10"/>
      <c r="F2238" s="10"/>
      <c r="G2238" s="10"/>
      <c r="H2238" s="10"/>
      <c r="I2238" s="10"/>
      <c r="J2238" s="10"/>
      <c r="K2238" s="10"/>
      <c r="L2238" s="10"/>
    </row>
    <row r="2239" spans="1:12" s="7" customFormat="1" ht="15.75" x14ac:dyDescent="0.25">
      <c r="A2239" s="11"/>
      <c r="B2239" s="48"/>
      <c r="C2239" s="48"/>
      <c r="D2239" s="24"/>
      <c r="E2239" s="10"/>
      <c r="F2239" s="10"/>
      <c r="G2239" s="10"/>
      <c r="H2239" s="10"/>
      <c r="I2239" s="10"/>
      <c r="J2239" s="10"/>
      <c r="K2239" s="10"/>
      <c r="L2239" s="10"/>
    </row>
    <row r="2240" spans="1:12" s="7" customFormat="1" ht="15.75" x14ac:dyDescent="0.25">
      <c r="A2240" s="11"/>
      <c r="B2240" s="48"/>
      <c r="C2240" s="48"/>
      <c r="D2240" s="24"/>
      <c r="E2240" s="10"/>
      <c r="F2240" s="10"/>
      <c r="G2240" s="10"/>
      <c r="H2240" s="10"/>
      <c r="I2240" s="10"/>
      <c r="J2240" s="10"/>
      <c r="K2240" s="10"/>
      <c r="L2240" s="10"/>
    </row>
    <row r="2241" spans="1:12" s="7" customFormat="1" ht="15.75" x14ac:dyDescent="0.25">
      <c r="A2241" s="11"/>
      <c r="B2241" s="48"/>
      <c r="C2241" s="48"/>
      <c r="D2241" s="24"/>
      <c r="E2241" s="10"/>
      <c r="F2241" s="10"/>
      <c r="G2241" s="10"/>
      <c r="H2241" s="10"/>
      <c r="I2241" s="10"/>
      <c r="J2241" s="10"/>
      <c r="K2241" s="10"/>
      <c r="L2241" s="10"/>
    </row>
    <row r="2242" spans="1:12" s="7" customFormat="1" ht="15.75" x14ac:dyDescent="0.25">
      <c r="A2242" s="11"/>
      <c r="B2242" s="48"/>
      <c r="C2242" s="48"/>
      <c r="D2242" s="24"/>
      <c r="E2242" s="10"/>
      <c r="F2242" s="10"/>
      <c r="G2242" s="10"/>
      <c r="H2242" s="10"/>
      <c r="I2242" s="10"/>
      <c r="J2242" s="10"/>
      <c r="K2242" s="10"/>
      <c r="L2242" s="10"/>
    </row>
    <row r="2243" spans="1:12" s="7" customFormat="1" ht="15.75" x14ac:dyDescent="0.25">
      <c r="A2243" s="11"/>
      <c r="B2243" s="48"/>
      <c r="C2243" s="48"/>
      <c r="D2243" s="24"/>
      <c r="E2243" s="10"/>
      <c r="F2243" s="10"/>
      <c r="G2243" s="10"/>
      <c r="H2243" s="10"/>
      <c r="I2243" s="10"/>
      <c r="J2243" s="10"/>
      <c r="K2243" s="10"/>
      <c r="L2243" s="10"/>
    </row>
    <row r="2244" spans="1:12" s="7" customFormat="1" ht="15.75" x14ac:dyDescent="0.25">
      <c r="A2244" s="11"/>
      <c r="B2244" s="48"/>
      <c r="C2244" s="48"/>
      <c r="D2244" s="24"/>
      <c r="E2244" s="10"/>
      <c r="F2244" s="10"/>
      <c r="G2244" s="10"/>
      <c r="H2244" s="10"/>
      <c r="I2244" s="10"/>
      <c r="J2244" s="10"/>
      <c r="K2244" s="10"/>
      <c r="L2244" s="10"/>
    </row>
    <row r="2245" spans="1:12" s="7" customFormat="1" ht="15.75" x14ac:dyDescent="0.25">
      <c r="A2245" s="11"/>
      <c r="B2245" s="48"/>
      <c r="C2245" s="48"/>
      <c r="D2245" s="24"/>
      <c r="E2245" s="10"/>
      <c r="F2245" s="10"/>
      <c r="G2245" s="10"/>
      <c r="H2245" s="10"/>
      <c r="I2245" s="10"/>
      <c r="J2245" s="10"/>
      <c r="K2245" s="10"/>
      <c r="L2245" s="10"/>
    </row>
    <row r="2246" spans="1:12" s="7" customFormat="1" ht="15.75" x14ac:dyDescent="0.25">
      <c r="A2246" s="11"/>
      <c r="B2246" s="48"/>
      <c r="C2246" s="48"/>
      <c r="D2246" s="24"/>
      <c r="E2246" s="10"/>
      <c r="F2246" s="10"/>
      <c r="G2246" s="10"/>
      <c r="H2246" s="10"/>
      <c r="I2246" s="10"/>
      <c r="J2246" s="10"/>
      <c r="K2246" s="10"/>
      <c r="L2246" s="10"/>
    </row>
    <row r="2247" spans="1:12" s="7" customFormat="1" ht="15.75" x14ac:dyDescent="0.25">
      <c r="A2247" s="11"/>
      <c r="B2247" s="48"/>
      <c r="C2247" s="48"/>
      <c r="D2247" s="24"/>
      <c r="E2247" s="10"/>
      <c r="F2247" s="10"/>
      <c r="G2247" s="10"/>
      <c r="H2247" s="10"/>
      <c r="I2247" s="10"/>
      <c r="J2247" s="10"/>
      <c r="K2247" s="10"/>
      <c r="L2247" s="10"/>
    </row>
    <row r="2248" spans="1:12" s="7" customFormat="1" ht="15.75" x14ac:dyDescent="0.25">
      <c r="A2248" s="11"/>
      <c r="B2248" s="48"/>
      <c r="C2248" s="48"/>
      <c r="D2248" s="24"/>
      <c r="E2248" s="10"/>
      <c r="F2248" s="10"/>
      <c r="G2248" s="10"/>
      <c r="H2248" s="10"/>
      <c r="I2248" s="10"/>
      <c r="J2248" s="10"/>
      <c r="K2248" s="10"/>
      <c r="L2248" s="10"/>
    </row>
    <row r="2249" spans="1:12" s="7" customFormat="1" ht="15.75" x14ac:dyDescent="0.25">
      <c r="A2249" s="11"/>
      <c r="B2249" s="48"/>
      <c r="C2249" s="48"/>
      <c r="D2249" s="24"/>
      <c r="E2249" s="10"/>
      <c r="F2249" s="10"/>
      <c r="G2249" s="10"/>
      <c r="H2249" s="10"/>
      <c r="I2249" s="10"/>
      <c r="J2249" s="10"/>
      <c r="K2249" s="10"/>
      <c r="L2249" s="10"/>
    </row>
    <row r="2250" spans="1:12" s="7" customFormat="1" ht="15.75" x14ac:dyDescent="0.25">
      <c r="A2250" s="11"/>
      <c r="B2250" s="48"/>
      <c r="C2250" s="48"/>
      <c r="D2250" s="24"/>
      <c r="E2250" s="10"/>
      <c r="F2250" s="10"/>
      <c r="G2250" s="10"/>
      <c r="H2250" s="10"/>
      <c r="I2250" s="10"/>
      <c r="J2250" s="10"/>
      <c r="K2250" s="10"/>
      <c r="L2250" s="10"/>
    </row>
    <row r="2251" spans="1:12" s="7" customFormat="1" ht="15.75" x14ac:dyDescent="0.25">
      <c r="A2251" s="11"/>
      <c r="B2251" s="48"/>
      <c r="C2251" s="48"/>
      <c r="D2251" s="24"/>
      <c r="E2251" s="10"/>
      <c r="F2251" s="10"/>
      <c r="G2251" s="10"/>
      <c r="H2251" s="10"/>
      <c r="I2251" s="10"/>
      <c r="J2251" s="10"/>
      <c r="K2251" s="10"/>
      <c r="L2251" s="10"/>
    </row>
    <row r="2252" spans="1:12" s="7" customFormat="1" ht="15.75" x14ac:dyDescent="0.25">
      <c r="A2252" s="11"/>
      <c r="B2252" s="48"/>
      <c r="C2252" s="48"/>
      <c r="D2252" s="24"/>
      <c r="E2252" s="10"/>
      <c r="F2252" s="10"/>
      <c r="G2252" s="10"/>
      <c r="H2252" s="10"/>
      <c r="I2252" s="10"/>
      <c r="J2252" s="10"/>
      <c r="K2252" s="10"/>
      <c r="L2252" s="10"/>
    </row>
    <row r="2253" spans="1:12" s="7" customFormat="1" ht="15.75" x14ac:dyDescent="0.25">
      <c r="A2253" s="11"/>
      <c r="B2253" s="48"/>
      <c r="C2253" s="48"/>
      <c r="D2253" s="24"/>
      <c r="E2253" s="10"/>
      <c r="F2253" s="10"/>
      <c r="G2253" s="10"/>
      <c r="H2253" s="10"/>
      <c r="I2253" s="10"/>
      <c r="J2253" s="10"/>
      <c r="K2253" s="10"/>
      <c r="L2253" s="10"/>
    </row>
    <row r="2254" spans="1:12" s="7" customFormat="1" ht="15.75" x14ac:dyDescent="0.25">
      <c r="A2254" s="11"/>
      <c r="B2254" s="48"/>
      <c r="C2254" s="48"/>
      <c r="D2254" s="24"/>
      <c r="E2254" s="10"/>
      <c r="F2254" s="10"/>
      <c r="G2254" s="10"/>
      <c r="H2254" s="10"/>
      <c r="I2254" s="10"/>
      <c r="J2254" s="10"/>
      <c r="K2254" s="10"/>
      <c r="L2254" s="10"/>
    </row>
    <row r="2255" spans="1:12" s="7" customFormat="1" ht="15.75" x14ac:dyDescent="0.25">
      <c r="A2255" s="11"/>
      <c r="B2255" s="48"/>
      <c r="C2255" s="48"/>
      <c r="D2255" s="24"/>
      <c r="E2255" s="10"/>
      <c r="F2255" s="10"/>
      <c r="G2255" s="10"/>
      <c r="H2255" s="10"/>
      <c r="I2255" s="10"/>
      <c r="J2255" s="10"/>
      <c r="K2255" s="10"/>
      <c r="L2255" s="10"/>
    </row>
    <row r="2256" spans="1:12" s="7" customFormat="1" ht="15.75" x14ac:dyDescent="0.25">
      <c r="A2256" s="11"/>
      <c r="B2256" s="48"/>
      <c r="C2256" s="48"/>
      <c r="D2256" s="24"/>
      <c r="E2256" s="10"/>
      <c r="F2256" s="10"/>
      <c r="G2256" s="10"/>
      <c r="H2256" s="10"/>
      <c r="I2256" s="10"/>
      <c r="J2256" s="10"/>
      <c r="K2256" s="10"/>
      <c r="L2256" s="10"/>
    </row>
    <row r="2257" spans="1:12" s="7" customFormat="1" ht="15.75" x14ac:dyDescent="0.25">
      <c r="A2257" s="11"/>
      <c r="B2257" s="48"/>
      <c r="C2257" s="48"/>
      <c r="D2257" s="24"/>
      <c r="E2257" s="10"/>
      <c r="F2257" s="10"/>
      <c r="G2257" s="10"/>
      <c r="H2257" s="10"/>
      <c r="I2257" s="10"/>
      <c r="J2257" s="10"/>
      <c r="K2257" s="10"/>
      <c r="L2257" s="10"/>
    </row>
    <row r="2258" spans="1:12" s="7" customFormat="1" ht="15.75" x14ac:dyDescent="0.25">
      <c r="A2258" s="11"/>
      <c r="B2258" s="48"/>
      <c r="C2258" s="48"/>
      <c r="D2258" s="24"/>
      <c r="E2258" s="10"/>
      <c r="F2258" s="10"/>
      <c r="G2258" s="10"/>
      <c r="H2258" s="10"/>
      <c r="I2258" s="10"/>
      <c r="J2258" s="10"/>
      <c r="K2258" s="10"/>
      <c r="L2258" s="10"/>
    </row>
    <row r="2259" spans="1:12" s="7" customFormat="1" ht="15.75" x14ac:dyDescent="0.25">
      <c r="A2259" s="11"/>
      <c r="B2259" s="48"/>
      <c r="C2259" s="48"/>
      <c r="D2259" s="24"/>
      <c r="E2259" s="10"/>
      <c r="F2259" s="10"/>
      <c r="G2259" s="10"/>
      <c r="H2259" s="10"/>
      <c r="I2259" s="10"/>
      <c r="J2259" s="10"/>
      <c r="K2259" s="10"/>
      <c r="L2259" s="10"/>
    </row>
    <row r="2260" spans="1:12" s="7" customFormat="1" ht="15.75" x14ac:dyDescent="0.25">
      <c r="A2260" s="11"/>
      <c r="B2260" s="48"/>
      <c r="C2260" s="48"/>
      <c r="D2260" s="24"/>
      <c r="E2260" s="10"/>
      <c r="F2260" s="10"/>
      <c r="G2260" s="10"/>
      <c r="H2260" s="10"/>
      <c r="I2260" s="10"/>
      <c r="J2260" s="10"/>
      <c r="K2260" s="10"/>
      <c r="L2260" s="10"/>
    </row>
    <row r="2261" spans="1:12" s="7" customFormat="1" ht="15.75" x14ac:dyDescent="0.25">
      <c r="A2261" s="11"/>
      <c r="B2261" s="48"/>
      <c r="C2261" s="48"/>
      <c r="D2261" s="24"/>
      <c r="E2261" s="10"/>
      <c r="F2261" s="10"/>
      <c r="G2261" s="10"/>
      <c r="H2261" s="10"/>
      <c r="I2261" s="10"/>
      <c r="J2261" s="10"/>
      <c r="K2261" s="10"/>
      <c r="L2261" s="10"/>
    </row>
    <row r="2262" spans="1:12" s="7" customFormat="1" ht="15.75" x14ac:dyDescent="0.25">
      <c r="A2262" s="11"/>
      <c r="B2262" s="48"/>
      <c r="C2262" s="48"/>
      <c r="D2262" s="24"/>
      <c r="E2262" s="10"/>
      <c r="F2262" s="10"/>
      <c r="G2262" s="10"/>
      <c r="H2262" s="10"/>
      <c r="I2262" s="10"/>
      <c r="J2262" s="10"/>
      <c r="K2262" s="10"/>
      <c r="L2262" s="10"/>
    </row>
    <row r="2263" spans="1:12" s="7" customFormat="1" ht="15.75" x14ac:dyDescent="0.25">
      <c r="A2263" s="11"/>
      <c r="B2263" s="48"/>
      <c r="C2263" s="48"/>
      <c r="D2263" s="24"/>
      <c r="E2263" s="10"/>
      <c r="F2263" s="10"/>
      <c r="G2263" s="10"/>
      <c r="H2263" s="10"/>
      <c r="I2263" s="10"/>
      <c r="J2263" s="10"/>
      <c r="K2263" s="10"/>
      <c r="L2263" s="10"/>
    </row>
    <row r="2264" spans="1:12" s="7" customFormat="1" ht="15.75" x14ac:dyDescent="0.25">
      <c r="A2264" s="11"/>
      <c r="B2264" s="48"/>
      <c r="C2264" s="48"/>
      <c r="D2264" s="24"/>
      <c r="E2264" s="10"/>
      <c r="F2264" s="10"/>
      <c r="G2264" s="10"/>
      <c r="H2264" s="10"/>
      <c r="I2264" s="10"/>
      <c r="J2264" s="10"/>
      <c r="K2264" s="10"/>
      <c r="L2264" s="10"/>
    </row>
    <row r="2265" spans="1:12" s="7" customFormat="1" ht="15.75" x14ac:dyDescent="0.25">
      <c r="A2265" s="11"/>
      <c r="B2265" s="48"/>
      <c r="C2265" s="48"/>
      <c r="D2265" s="24"/>
      <c r="E2265" s="10"/>
      <c r="F2265" s="10"/>
      <c r="G2265" s="10"/>
      <c r="H2265" s="10"/>
      <c r="I2265" s="10"/>
      <c r="J2265" s="10"/>
      <c r="K2265" s="10"/>
      <c r="L2265" s="10"/>
    </row>
    <row r="2266" spans="1:12" s="7" customFormat="1" ht="15.75" x14ac:dyDescent="0.25">
      <c r="A2266" s="11"/>
      <c r="B2266" s="48"/>
      <c r="C2266" s="48"/>
      <c r="D2266" s="24"/>
      <c r="E2266" s="10"/>
      <c r="F2266" s="10"/>
      <c r="G2266" s="10"/>
      <c r="H2266" s="10"/>
      <c r="I2266" s="10"/>
      <c r="J2266" s="10"/>
      <c r="K2266" s="10"/>
      <c r="L2266" s="10"/>
    </row>
    <row r="2267" spans="1:12" s="7" customFormat="1" ht="15.75" x14ac:dyDescent="0.25">
      <c r="A2267" s="11"/>
      <c r="B2267" s="48"/>
      <c r="C2267" s="48"/>
      <c r="D2267" s="24"/>
      <c r="E2267" s="10"/>
      <c r="F2267" s="10"/>
      <c r="G2267" s="10"/>
      <c r="H2267" s="10"/>
      <c r="I2267" s="10"/>
      <c r="J2267" s="10"/>
      <c r="K2267" s="10"/>
      <c r="L2267" s="10"/>
    </row>
    <row r="2268" spans="1:12" s="7" customFormat="1" ht="15.75" x14ac:dyDescent="0.25">
      <c r="A2268" s="11"/>
      <c r="B2268" s="48"/>
      <c r="C2268" s="48"/>
      <c r="D2268" s="24"/>
      <c r="E2268" s="10"/>
      <c r="F2268" s="10"/>
      <c r="G2268" s="10"/>
      <c r="H2268" s="10"/>
      <c r="I2268" s="10"/>
      <c r="J2268" s="10"/>
      <c r="K2268" s="10"/>
      <c r="L2268" s="10"/>
    </row>
    <row r="2269" spans="1:12" s="7" customFormat="1" ht="15.75" x14ac:dyDescent="0.25">
      <c r="A2269" s="11"/>
      <c r="B2269" s="48"/>
      <c r="C2269" s="48"/>
      <c r="D2269" s="24"/>
      <c r="E2269" s="10"/>
      <c r="F2269" s="10"/>
      <c r="G2269" s="10"/>
      <c r="H2269" s="10"/>
      <c r="I2269" s="10"/>
      <c r="J2269" s="10"/>
      <c r="K2269" s="10"/>
      <c r="L2269" s="10"/>
    </row>
    <row r="2270" spans="1:12" s="7" customFormat="1" ht="15.75" x14ac:dyDescent="0.25">
      <c r="A2270" s="11"/>
      <c r="B2270" s="48"/>
      <c r="C2270" s="48"/>
      <c r="D2270" s="24"/>
      <c r="E2270" s="10"/>
      <c r="F2270" s="10"/>
      <c r="G2270" s="10"/>
      <c r="H2270" s="10"/>
      <c r="I2270" s="10"/>
      <c r="J2270" s="10"/>
      <c r="K2270" s="10"/>
      <c r="L2270" s="10"/>
    </row>
    <row r="2271" spans="1:12" s="7" customFormat="1" ht="15.75" x14ac:dyDescent="0.25">
      <c r="A2271" s="11"/>
      <c r="B2271" s="48"/>
      <c r="C2271" s="48"/>
      <c r="D2271" s="24"/>
      <c r="E2271" s="10"/>
      <c r="F2271" s="10"/>
      <c r="G2271" s="10"/>
      <c r="H2271" s="10"/>
      <c r="I2271" s="10"/>
      <c r="J2271" s="10"/>
      <c r="K2271" s="10"/>
      <c r="L2271" s="10"/>
    </row>
    <row r="2272" spans="1:12" s="7" customFormat="1" ht="15.75" x14ac:dyDescent="0.25">
      <c r="A2272" s="11"/>
      <c r="B2272" s="48"/>
      <c r="C2272" s="48"/>
      <c r="D2272" s="24"/>
      <c r="E2272" s="10"/>
      <c r="F2272" s="10"/>
      <c r="G2272" s="10"/>
      <c r="H2272" s="10"/>
      <c r="I2272" s="10"/>
      <c r="J2272" s="10"/>
      <c r="K2272" s="10"/>
      <c r="L2272" s="10"/>
    </row>
    <row r="2273" spans="1:12" s="7" customFormat="1" ht="15.75" x14ac:dyDescent="0.25">
      <c r="A2273" s="11"/>
      <c r="B2273" s="48"/>
      <c r="C2273" s="48"/>
      <c r="D2273" s="24"/>
      <c r="E2273" s="10"/>
      <c r="F2273" s="10"/>
      <c r="G2273" s="10"/>
      <c r="H2273" s="10"/>
      <c r="I2273" s="10"/>
      <c r="J2273" s="10"/>
      <c r="K2273" s="10"/>
      <c r="L2273" s="10"/>
    </row>
    <row r="2274" spans="1:12" s="7" customFormat="1" ht="15.75" x14ac:dyDescent="0.25">
      <c r="A2274" s="11"/>
      <c r="B2274" s="48"/>
      <c r="C2274" s="48"/>
      <c r="D2274" s="24"/>
      <c r="E2274" s="10"/>
      <c r="F2274" s="10"/>
      <c r="G2274" s="10"/>
      <c r="H2274" s="10"/>
      <c r="I2274" s="10"/>
      <c r="J2274" s="10"/>
      <c r="K2274" s="10"/>
      <c r="L2274" s="10"/>
    </row>
    <row r="2275" spans="1:12" s="7" customFormat="1" ht="15.75" x14ac:dyDescent="0.25">
      <c r="A2275" s="11"/>
      <c r="B2275" s="48"/>
      <c r="C2275" s="48"/>
      <c r="D2275" s="24"/>
      <c r="E2275" s="10"/>
      <c r="F2275" s="10"/>
      <c r="G2275" s="10"/>
      <c r="H2275" s="10"/>
      <c r="I2275" s="10"/>
      <c r="J2275" s="10"/>
      <c r="K2275" s="10"/>
      <c r="L2275" s="10"/>
    </row>
    <row r="2276" spans="1:12" s="7" customFormat="1" ht="15.75" x14ac:dyDescent="0.25">
      <c r="A2276" s="11"/>
      <c r="B2276" s="48"/>
      <c r="C2276" s="48"/>
      <c r="D2276" s="24"/>
      <c r="E2276" s="10"/>
      <c r="F2276" s="10"/>
      <c r="G2276" s="10"/>
      <c r="H2276" s="10"/>
      <c r="I2276" s="10"/>
      <c r="J2276" s="10"/>
      <c r="K2276" s="10"/>
      <c r="L2276" s="10"/>
    </row>
    <row r="2277" spans="1:12" s="7" customFormat="1" ht="15.75" x14ac:dyDescent="0.25">
      <c r="A2277" s="11"/>
      <c r="B2277" s="48"/>
      <c r="C2277" s="48"/>
      <c r="D2277" s="24"/>
      <c r="E2277" s="10"/>
      <c r="F2277" s="10"/>
      <c r="G2277" s="10"/>
      <c r="H2277" s="10"/>
      <c r="I2277" s="10"/>
      <c r="J2277" s="10"/>
      <c r="K2277" s="10"/>
      <c r="L2277" s="10"/>
    </row>
    <row r="2278" spans="1:12" s="7" customFormat="1" ht="15.75" x14ac:dyDescent="0.25">
      <c r="A2278" s="11"/>
      <c r="B2278" s="48"/>
      <c r="C2278" s="48"/>
      <c r="D2278" s="24"/>
      <c r="E2278" s="10"/>
      <c r="F2278" s="10"/>
      <c r="G2278" s="10"/>
      <c r="H2278" s="10"/>
      <c r="I2278" s="10"/>
      <c r="J2278" s="10"/>
      <c r="K2278" s="10"/>
      <c r="L2278" s="10"/>
    </row>
    <row r="2279" spans="1:12" s="7" customFormat="1" ht="15.75" x14ac:dyDescent="0.25">
      <c r="A2279" s="11"/>
      <c r="B2279" s="48"/>
      <c r="C2279" s="48"/>
      <c r="D2279" s="24"/>
      <c r="E2279" s="10"/>
      <c r="F2279" s="10"/>
      <c r="G2279" s="10"/>
      <c r="H2279" s="10"/>
      <c r="I2279" s="10"/>
      <c r="J2279" s="10"/>
      <c r="K2279" s="10"/>
      <c r="L2279" s="10"/>
    </row>
    <row r="2280" spans="1:12" s="7" customFormat="1" ht="15.75" x14ac:dyDescent="0.25">
      <c r="A2280" s="11"/>
      <c r="B2280" s="48"/>
      <c r="C2280" s="48"/>
      <c r="D2280" s="24"/>
      <c r="E2280" s="10"/>
      <c r="F2280" s="10"/>
      <c r="G2280" s="10"/>
      <c r="H2280" s="10"/>
      <c r="I2280" s="10"/>
      <c r="J2280" s="10"/>
      <c r="K2280" s="10"/>
      <c r="L2280" s="10"/>
    </row>
    <row r="2281" spans="1:12" s="7" customFormat="1" ht="15.75" x14ac:dyDescent="0.25">
      <c r="A2281" s="11"/>
      <c r="B2281" s="48"/>
      <c r="C2281" s="48"/>
      <c r="D2281" s="24"/>
      <c r="E2281" s="10"/>
      <c r="F2281" s="10"/>
      <c r="G2281" s="10"/>
      <c r="H2281" s="10"/>
      <c r="I2281" s="10"/>
      <c r="J2281" s="10"/>
      <c r="K2281" s="10"/>
      <c r="L2281" s="10"/>
    </row>
    <row r="2282" spans="1:12" s="7" customFormat="1" ht="15.75" x14ac:dyDescent="0.25">
      <c r="A2282" s="11"/>
      <c r="B2282" s="48"/>
      <c r="C2282" s="48"/>
      <c r="D2282" s="24"/>
      <c r="E2282" s="10"/>
      <c r="F2282" s="10"/>
      <c r="G2282" s="10"/>
      <c r="H2282" s="10"/>
      <c r="I2282" s="10"/>
      <c r="J2282" s="10"/>
      <c r="K2282" s="10"/>
      <c r="L2282" s="10"/>
    </row>
    <row r="2283" spans="1:12" s="7" customFormat="1" ht="15.75" x14ac:dyDescent="0.25">
      <c r="A2283" s="11"/>
      <c r="B2283" s="48"/>
      <c r="C2283" s="48"/>
      <c r="D2283" s="24"/>
      <c r="E2283" s="10"/>
      <c r="F2283" s="10"/>
      <c r="G2283" s="10"/>
      <c r="H2283" s="10"/>
      <c r="I2283" s="10"/>
      <c r="J2283" s="10"/>
      <c r="K2283" s="10"/>
      <c r="L2283" s="10"/>
    </row>
    <row r="2284" spans="1:12" s="7" customFormat="1" ht="15.75" x14ac:dyDescent="0.25">
      <c r="A2284" s="11"/>
      <c r="B2284" s="48"/>
      <c r="C2284" s="48"/>
      <c r="D2284" s="24"/>
      <c r="E2284" s="10"/>
      <c r="F2284" s="10"/>
      <c r="G2284" s="10"/>
      <c r="H2284" s="10"/>
      <c r="I2284" s="10"/>
      <c r="J2284" s="10"/>
      <c r="K2284" s="10"/>
      <c r="L2284" s="10"/>
    </row>
    <row r="2285" spans="1:12" s="7" customFormat="1" ht="15.75" x14ac:dyDescent="0.25">
      <c r="A2285" s="11"/>
      <c r="B2285" s="48"/>
      <c r="C2285" s="48"/>
      <c r="D2285" s="24"/>
      <c r="E2285" s="10"/>
      <c r="F2285" s="10"/>
      <c r="G2285" s="10"/>
      <c r="H2285" s="10"/>
      <c r="I2285" s="10"/>
      <c r="J2285" s="10"/>
      <c r="K2285" s="10"/>
      <c r="L2285" s="10"/>
    </row>
    <row r="2286" spans="1:12" s="7" customFormat="1" ht="15.75" x14ac:dyDescent="0.25">
      <c r="A2286" s="11"/>
      <c r="B2286" s="48"/>
      <c r="C2286" s="48"/>
      <c r="D2286" s="24"/>
      <c r="E2286" s="10"/>
      <c r="F2286" s="10"/>
      <c r="G2286" s="10"/>
      <c r="H2286" s="10"/>
      <c r="I2286" s="10"/>
      <c r="J2286" s="10"/>
      <c r="K2286" s="10"/>
      <c r="L2286" s="10"/>
    </row>
    <row r="2287" spans="1:12" s="7" customFormat="1" ht="15.75" x14ac:dyDescent="0.25">
      <c r="A2287" s="11"/>
      <c r="B2287" s="48"/>
      <c r="C2287" s="48"/>
      <c r="D2287" s="24"/>
      <c r="E2287" s="10"/>
      <c r="F2287" s="10"/>
      <c r="G2287" s="10"/>
      <c r="H2287" s="10"/>
      <c r="I2287" s="10"/>
      <c r="J2287" s="10"/>
      <c r="K2287" s="10"/>
      <c r="L2287" s="10"/>
    </row>
    <row r="2288" spans="1:12" s="7" customFormat="1" ht="15.75" x14ac:dyDescent="0.25">
      <c r="A2288" s="11"/>
      <c r="B2288" s="48"/>
      <c r="C2288" s="48"/>
      <c r="D2288" s="24"/>
      <c r="E2288" s="10"/>
      <c r="F2288" s="10"/>
      <c r="G2288" s="10"/>
      <c r="H2288" s="10"/>
      <c r="I2288" s="10"/>
      <c r="J2288" s="10"/>
      <c r="K2288" s="10"/>
      <c r="L2288" s="10"/>
    </row>
    <row r="2289" spans="1:12" s="7" customFormat="1" ht="15.75" x14ac:dyDescent="0.25">
      <c r="A2289" s="11"/>
      <c r="B2289" s="48"/>
      <c r="C2289" s="48"/>
      <c r="D2289" s="24"/>
      <c r="E2289" s="10"/>
      <c r="F2289" s="10"/>
      <c r="G2289" s="10"/>
      <c r="H2289" s="10"/>
      <c r="I2289" s="10"/>
      <c r="J2289" s="10"/>
      <c r="K2289" s="10"/>
      <c r="L2289" s="10"/>
    </row>
    <row r="2290" spans="1:12" s="7" customFormat="1" ht="15.75" x14ac:dyDescent="0.25">
      <c r="A2290" s="11"/>
      <c r="B2290" s="48"/>
      <c r="C2290" s="48"/>
      <c r="D2290" s="24"/>
      <c r="E2290" s="10"/>
      <c r="F2290" s="10"/>
      <c r="G2290" s="10"/>
      <c r="H2290" s="10"/>
      <c r="I2290" s="10"/>
      <c r="J2290" s="10"/>
      <c r="K2290" s="10"/>
      <c r="L2290" s="10"/>
    </row>
    <row r="2291" spans="1:12" s="7" customFormat="1" ht="15.75" x14ac:dyDescent="0.25">
      <c r="A2291" s="11"/>
      <c r="B2291" s="48"/>
      <c r="C2291" s="48"/>
      <c r="D2291" s="24"/>
      <c r="E2291" s="10"/>
      <c r="F2291" s="10"/>
      <c r="G2291" s="10"/>
      <c r="H2291" s="10"/>
      <c r="I2291" s="10"/>
      <c r="J2291" s="10"/>
      <c r="K2291" s="10"/>
      <c r="L2291" s="10"/>
    </row>
    <row r="2292" spans="1:12" s="7" customFormat="1" ht="15.75" x14ac:dyDescent="0.25">
      <c r="A2292" s="11"/>
      <c r="B2292" s="48"/>
      <c r="C2292" s="48"/>
      <c r="D2292" s="24"/>
      <c r="E2292" s="10"/>
      <c r="F2292" s="10"/>
      <c r="G2292" s="10"/>
      <c r="H2292" s="10"/>
      <c r="I2292" s="10"/>
      <c r="J2292" s="10"/>
      <c r="K2292" s="10"/>
      <c r="L2292" s="10"/>
    </row>
    <row r="2293" spans="1:12" s="7" customFormat="1" ht="15.75" x14ac:dyDescent="0.25">
      <c r="A2293" s="11"/>
      <c r="B2293" s="48"/>
      <c r="C2293" s="48"/>
      <c r="D2293" s="24"/>
      <c r="E2293" s="10"/>
      <c r="F2293" s="10"/>
      <c r="G2293" s="10"/>
      <c r="H2293" s="10"/>
      <c r="I2293" s="10"/>
      <c r="J2293" s="10"/>
      <c r="K2293" s="10"/>
      <c r="L2293" s="10"/>
    </row>
    <row r="2294" spans="1:12" s="7" customFormat="1" ht="15.75" x14ac:dyDescent="0.25">
      <c r="A2294" s="11"/>
      <c r="B2294" s="48"/>
      <c r="C2294" s="48"/>
      <c r="D2294" s="24"/>
      <c r="E2294" s="10"/>
      <c r="F2294" s="10"/>
      <c r="G2294" s="10"/>
      <c r="H2294" s="10"/>
      <c r="I2294" s="10"/>
      <c r="J2294" s="10"/>
      <c r="K2294" s="10"/>
      <c r="L2294" s="10"/>
    </row>
    <row r="2295" spans="1:12" s="7" customFormat="1" ht="15.75" x14ac:dyDescent="0.25">
      <c r="A2295" s="11"/>
      <c r="B2295" s="48"/>
      <c r="C2295" s="48"/>
      <c r="D2295" s="24"/>
      <c r="E2295" s="10"/>
      <c r="F2295" s="10"/>
      <c r="G2295" s="10"/>
      <c r="H2295" s="10"/>
      <c r="I2295" s="10"/>
      <c r="J2295" s="10"/>
      <c r="K2295" s="10"/>
      <c r="L2295" s="10"/>
    </row>
    <row r="2296" spans="1:12" s="7" customFormat="1" ht="15.75" x14ac:dyDescent="0.25">
      <c r="A2296" s="11"/>
      <c r="B2296" s="48"/>
      <c r="C2296" s="48"/>
      <c r="D2296" s="24"/>
      <c r="E2296" s="10"/>
      <c r="F2296" s="10"/>
      <c r="G2296" s="10"/>
      <c r="H2296" s="10"/>
      <c r="I2296" s="10"/>
      <c r="J2296" s="10"/>
      <c r="K2296" s="10"/>
      <c r="L2296" s="10"/>
    </row>
    <row r="2297" spans="1:12" s="7" customFormat="1" ht="15.75" x14ac:dyDescent="0.25">
      <c r="A2297" s="11"/>
      <c r="B2297" s="48"/>
      <c r="C2297" s="48"/>
      <c r="D2297" s="24"/>
      <c r="E2297" s="10"/>
      <c r="F2297" s="10"/>
      <c r="G2297" s="10"/>
      <c r="H2297" s="10"/>
      <c r="I2297" s="10"/>
      <c r="J2297" s="10"/>
      <c r="K2297" s="10"/>
      <c r="L2297" s="10"/>
    </row>
    <row r="2298" spans="1:12" s="7" customFormat="1" ht="15.75" x14ac:dyDescent="0.25">
      <c r="A2298" s="11"/>
      <c r="B2298" s="48"/>
      <c r="C2298" s="48"/>
      <c r="D2298" s="24"/>
      <c r="E2298" s="10"/>
      <c r="F2298" s="10"/>
      <c r="G2298" s="10"/>
      <c r="H2298" s="10"/>
      <c r="I2298" s="10"/>
      <c r="J2298" s="10"/>
      <c r="K2298" s="10"/>
      <c r="L2298" s="10"/>
    </row>
    <row r="2299" spans="1:12" s="7" customFormat="1" ht="15.75" x14ac:dyDescent="0.25">
      <c r="A2299" s="11"/>
      <c r="B2299" s="48"/>
      <c r="C2299" s="48"/>
      <c r="D2299" s="24"/>
      <c r="E2299" s="10"/>
      <c r="F2299" s="10"/>
      <c r="G2299" s="10"/>
      <c r="H2299" s="10"/>
      <c r="I2299" s="10"/>
      <c r="J2299" s="10"/>
      <c r="K2299" s="10"/>
      <c r="L2299" s="10"/>
    </row>
    <row r="2300" spans="1:12" s="7" customFormat="1" ht="15.75" x14ac:dyDescent="0.25">
      <c r="A2300" s="11"/>
      <c r="B2300" s="48"/>
      <c r="C2300" s="48"/>
      <c r="D2300" s="24"/>
      <c r="E2300" s="10"/>
      <c r="F2300" s="10"/>
      <c r="G2300" s="10"/>
      <c r="H2300" s="10"/>
      <c r="I2300" s="10"/>
      <c r="J2300" s="10"/>
      <c r="K2300" s="10"/>
      <c r="L2300" s="10"/>
    </row>
    <row r="2301" spans="1:12" s="7" customFormat="1" ht="15.75" x14ac:dyDescent="0.25">
      <c r="A2301" s="11"/>
      <c r="B2301" s="48"/>
      <c r="C2301" s="48"/>
      <c r="D2301" s="24"/>
      <c r="E2301" s="10"/>
      <c r="F2301" s="10"/>
      <c r="G2301" s="10"/>
      <c r="H2301" s="10"/>
      <c r="I2301" s="10"/>
      <c r="J2301" s="10"/>
      <c r="K2301" s="10"/>
      <c r="L2301" s="10"/>
    </row>
    <row r="2302" spans="1:12" s="7" customFormat="1" ht="15.75" x14ac:dyDescent="0.25">
      <c r="A2302" s="11"/>
      <c r="B2302" s="48"/>
      <c r="C2302" s="48"/>
      <c r="D2302" s="24"/>
      <c r="E2302" s="10"/>
      <c r="F2302" s="10"/>
      <c r="G2302" s="10"/>
      <c r="H2302" s="10"/>
      <c r="I2302" s="10"/>
      <c r="J2302" s="10"/>
      <c r="K2302" s="10"/>
      <c r="L2302" s="10"/>
    </row>
    <row r="2303" spans="1:12" s="7" customFormat="1" ht="15.75" x14ac:dyDescent="0.25">
      <c r="A2303" s="11"/>
      <c r="B2303" s="48"/>
      <c r="C2303" s="48"/>
      <c r="D2303" s="24"/>
      <c r="E2303" s="10"/>
      <c r="F2303" s="10"/>
      <c r="G2303" s="10"/>
      <c r="H2303" s="10"/>
      <c r="I2303" s="10"/>
      <c r="J2303" s="10"/>
      <c r="K2303" s="10"/>
      <c r="L2303" s="10"/>
    </row>
    <row r="2304" spans="1:12" s="7" customFormat="1" ht="15.75" x14ac:dyDescent="0.25">
      <c r="A2304" s="11"/>
      <c r="B2304" s="48"/>
      <c r="C2304" s="48"/>
      <c r="D2304" s="24"/>
      <c r="E2304" s="10"/>
      <c r="F2304" s="10"/>
      <c r="G2304" s="10"/>
      <c r="H2304" s="10"/>
      <c r="I2304" s="10"/>
      <c r="J2304" s="10"/>
      <c r="K2304" s="10"/>
      <c r="L2304" s="10"/>
    </row>
    <row r="2305" spans="1:12" s="7" customFormat="1" ht="15.75" x14ac:dyDescent="0.25">
      <c r="A2305" s="11"/>
      <c r="B2305" s="48"/>
      <c r="C2305" s="48"/>
      <c r="D2305" s="24"/>
      <c r="E2305" s="10"/>
      <c r="F2305" s="10"/>
      <c r="G2305" s="10"/>
      <c r="H2305" s="10"/>
      <c r="I2305" s="10"/>
      <c r="J2305" s="10"/>
      <c r="K2305" s="10"/>
      <c r="L2305" s="10"/>
    </row>
    <row r="2306" spans="1:12" s="7" customFormat="1" ht="15.75" x14ac:dyDescent="0.25">
      <c r="A2306" s="11"/>
      <c r="B2306" s="48"/>
      <c r="C2306" s="48"/>
      <c r="D2306" s="24"/>
      <c r="E2306" s="10"/>
      <c r="F2306" s="10"/>
      <c r="G2306" s="10"/>
      <c r="H2306" s="10"/>
      <c r="I2306" s="10"/>
      <c r="J2306" s="10"/>
      <c r="K2306" s="10"/>
      <c r="L2306" s="10"/>
    </row>
    <row r="2307" spans="1:12" s="7" customFormat="1" ht="15.75" x14ac:dyDescent="0.25">
      <c r="A2307" s="11"/>
      <c r="B2307" s="48"/>
      <c r="C2307" s="48"/>
      <c r="D2307" s="24"/>
      <c r="E2307" s="10"/>
      <c r="F2307" s="10"/>
      <c r="G2307" s="10"/>
      <c r="H2307" s="10"/>
      <c r="I2307" s="10"/>
      <c r="J2307" s="10"/>
      <c r="K2307" s="10"/>
      <c r="L2307" s="10"/>
    </row>
    <row r="2308" spans="1:12" s="7" customFormat="1" ht="15.75" x14ac:dyDescent="0.25">
      <c r="A2308" s="11"/>
      <c r="B2308" s="48"/>
      <c r="C2308" s="48"/>
      <c r="D2308" s="24"/>
      <c r="E2308" s="10"/>
      <c r="F2308" s="10"/>
      <c r="G2308" s="10"/>
      <c r="H2308" s="10"/>
      <c r="I2308" s="10"/>
      <c r="J2308" s="10"/>
      <c r="K2308" s="10"/>
      <c r="L2308" s="10"/>
    </row>
    <row r="2309" spans="1:12" s="7" customFormat="1" ht="15.75" x14ac:dyDescent="0.25">
      <c r="A2309" s="11"/>
      <c r="B2309" s="48"/>
      <c r="C2309" s="48"/>
      <c r="D2309" s="24"/>
      <c r="E2309" s="10"/>
      <c r="F2309" s="10"/>
      <c r="G2309" s="10"/>
      <c r="H2309" s="10"/>
      <c r="I2309" s="10"/>
      <c r="J2309" s="10"/>
      <c r="K2309" s="10"/>
      <c r="L2309" s="10"/>
    </row>
    <row r="2310" spans="1:12" s="7" customFormat="1" ht="15.75" x14ac:dyDescent="0.25">
      <c r="A2310" s="11"/>
      <c r="B2310" s="48"/>
      <c r="C2310" s="48"/>
      <c r="D2310" s="24"/>
      <c r="E2310" s="10"/>
      <c r="F2310" s="10"/>
      <c r="G2310" s="10"/>
      <c r="H2310" s="10"/>
      <c r="I2310" s="10"/>
      <c r="J2310" s="10"/>
      <c r="K2310" s="10"/>
      <c r="L2310" s="10"/>
    </row>
    <row r="2311" spans="1:12" s="7" customFormat="1" ht="15.75" x14ac:dyDescent="0.25">
      <c r="A2311" s="11"/>
      <c r="B2311" s="48"/>
      <c r="C2311" s="48"/>
      <c r="D2311" s="24"/>
      <c r="E2311" s="10"/>
      <c r="F2311" s="10"/>
      <c r="G2311" s="10"/>
      <c r="H2311" s="10"/>
      <c r="I2311" s="10"/>
      <c r="J2311" s="10"/>
      <c r="K2311" s="10"/>
      <c r="L2311" s="10"/>
    </row>
    <row r="2312" spans="1:12" s="7" customFormat="1" ht="15.75" x14ac:dyDescent="0.25">
      <c r="A2312" s="11"/>
      <c r="B2312" s="48"/>
      <c r="C2312" s="48"/>
      <c r="D2312" s="24"/>
      <c r="E2312" s="10"/>
      <c r="F2312" s="10"/>
      <c r="G2312" s="10"/>
      <c r="H2312" s="10"/>
      <c r="I2312" s="10"/>
      <c r="J2312" s="10"/>
      <c r="K2312" s="10"/>
      <c r="L2312" s="10"/>
    </row>
    <row r="2313" spans="1:12" s="7" customFormat="1" ht="15.75" x14ac:dyDescent="0.25">
      <c r="A2313" s="11"/>
      <c r="B2313" s="48"/>
      <c r="C2313" s="48"/>
      <c r="D2313" s="24"/>
      <c r="E2313" s="10"/>
      <c r="F2313" s="10"/>
      <c r="G2313" s="10"/>
      <c r="H2313" s="10"/>
      <c r="I2313" s="10"/>
      <c r="J2313" s="10"/>
      <c r="K2313" s="10"/>
      <c r="L2313" s="10"/>
    </row>
    <row r="2314" spans="1:12" s="7" customFormat="1" ht="15.75" x14ac:dyDescent="0.25">
      <c r="A2314" s="11"/>
      <c r="B2314" s="48"/>
      <c r="C2314" s="48"/>
      <c r="D2314" s="24"/>
      <c r="E2314" s="10"/>
      <c r="F2314" s="10"/>
      <c r="G2314" s="10"/>
      <c r="H2314" s="10"/>
      <c r="I2314" s="10"/>
      <c r="J2314" s="10"/>
      <c r="K2314" s="10"/>
      <c r="L2314" s="10"/>
    </row>
    <row r="2315" spans="1:12" s="7" customFormat="1" ht="15.75" x14ac:dyDescent="0.25">
      <c r="A2315" s="11"/>
      <c r="B2315" s="48"/>
      <c r="C2315" s="48"/>
      <c r="D2315" s="24"/>
      <c r="E2315" s="10"/>
      <c r="F2315" s="10"/>
      <c r="G2315" s="10"/>
      <c r="H2315" s="10"/>
      <c r="I2315" s="10"/>
      <c r="J2315" s="10"/>
      <c r="K2315" s="10"/>
      <c r="L2315" s="10"/>
    </row>
    <row r="2316" spans="1:12" s="7" customFormat="1" ht="15.75" x14ac:dyDescent="0.25">
      <c r="A2316" s="11"/>
      <c r="B2316" s="48"/>
      <c r="C2316" s="48"/>
      <c r="D2316" s="24"/>
      <c r="E2316" s="10"/>
      <c r="F2316" s="10"/>
      <c r="G2316" s="10"/>
      <c r="H2316" s="10"/>
      <c r="I2316" s="10"/>
      <c r="J2316" s="10"/>
      <c r="K2316" s="10"/>
      <c r="L2316" s="10"/>
    </row>
    <row r="2317" spans="1:12" s="7" customFormat="1" ht="15.75" x14ac:dyDescent="0.25">
      <c r="A2317" s="11"/>
      <c r="B2317" s="48"/>
      <c r="C2317" s="48"/>
      <c r="D2317" s="24"/>
      <c r="E2317" s="10"/>
      <c r="F2317" s="10"/>
      <c r="G2317" s="10"/>
      <c r="H2317" s="10"/>
      <c r="I2317" s="10"/>
      <c r="J2317" s="10"/>
      <c r="K2317" s="10"/>
      <c r="L2317" s="10"/>
    </row>
    <row r="2318" spans="1:12" s="7" customFormat="1" ht="15.75" x14ac:dyDescent="0.25">
      <c r="A2318" s="11"/>
      <c r="B2318" s="48"/>
      <c r="C2318" s="48"/>
      <c r="D2318" s="24"/>
      <c r="E2318" s="10"/>
      <c r="F2318" s="10"/>
      <c r="G2318" s="10"/>
      <c r="H2318" s="10"/>
      <c r="I2318" s="10"/>
      <c r="J2318" s="10"/>
      <c r="K2318" s="10"/>
      <c r="L2318" s="10"/>
    </row>
    <row r="2319" spans="1:12" s="7" customFormat="1" ht="15.75" x14ac:dyDescent="0.25">
      <c r="A2319" s="11"/>
      <c r="B2319" s="48"/>
      <c r="C2319" s="48"/>
      <c r="D2319" s="24"/>
      <c r="E2319" s="10"/>
      <c r="F2319" s="10"/>
      <c r="G2319" s="10"/>
      <c r="H2319" s="10"/>
      <c r="I2319" s="10"/>
      <c r="J2319" s="10"/>
      <c r="K2319" s="10"/>
      <c r="L2319" s="10"/>
    </row>
    <row r="2320" spans="1:12" s="7" customFormat="1" ht="15.75" x14ac:dyDescent="0.25">
      <c r="A2320" s="11"/>
      <c r="B2320" s="48"/>
      <c r="C2320" s="48"/>
      <c r="D2320" s="24"/>
      <c r="E2320" s="10"/>
      <c r="F2320" s="10"/>
      <c r="G2320" s="10"/>
      <c r="H2320" s="10"/>
      <c r="I2320" s="10"/>
      <c r="J2320" s="10"/>
      <c r="K2320" s="10"/>
      <c r="L2320" s="10"/>
    </row>
    <row r="2321" spans="1:12" s="7" customFormat="1" ht="15.75" x14ac:dyDescent="0.25">
      <c r="A2321" s="11"/>
      <c r="B2321" s="48"/>
      <c r="C2321" s="48"/>
      <c r="D2321" s="24"/>
      <c r="E2321" s="10"/>
      <c r="F2321" s="10"/>
      <c r="G2321" s="10"/>
      <c r="H2321" s="10"/>
      <c r="I2321" s="10"/>
      <c r="J2321" s="10"/>
      <c r="K2321" s="10"/>
      <c r="L2321" s="10"/>
    </row>
    <row r="2322" spans="1:12" s="7" customFormat="1" ht="15.75" x14ac:dyDescent="0.25">
      <c r="A2322" s="11"/>
      <c r="B2322" s="48"/>
      <c r="C2322" s="48"/>
      <c r="D2322" s="24"/>
      <c r="E2322" s="10"/>
      <c r="F2322" s="10"/>
      <c r="G2322" s="10"/>
      <c r="H2322" s="10"/>
      <c r="I2322" s="10"/>
      <c r="J2322" s="10"/>
      <c r="K2322" s="10"/>
      <c r="L2322" s="10"/>
    </row>
    <row r="2323" spans="1:12" s="7" customFormat="1" ht="15.75" x14ac:dyDescent="0.25">
      <c r="A2323" s="11"/>
      <c r="B2323" s="48"/>
      <c r="C2323" s="48"/>
      <c r="D2323" s="24"/>
      <c r="E2323" s="10"/>
      <c r="F2323" s="10"/>
      <c r="G2323" s="10"/>
      <c r="H2323" s="10"/>
      <c r="I2323" s="10"/>
      <c r="J2323" s="10"/>
      <c r="K2323" s="10"/>
      <c r="L2323" s="10"/>
    </row>
    <row r="2324" spans="1:12" s="7" customFormat="1" ht="15.75" x14ac:dyDescent="0.25">
      <c r="A2324" s="11"/>
      <c r="B2324" s="48"/>
      <c r="C2324" s="48"/>
      <c r="D2324" s="24"/>
      <c r="E2324" s="10"/>
      <c r="F2324" s="10"/>
      <c r="G2324" s="10"/>
      <c r="H2324" s="10"/>
      <c r="I2324" s="10"/>
      <c r="J2324" s="10"/>
      <c r="K2324" s="10"/>
      <c r="L2324" s="10"/>
    </row>
    <row r="2325" spans="1:12" s="7" customFormat="1" ht="15.75" x14ac:dyDescent="0.25">
      <c r="A2325" s="11"/>
      <c r="B2325" s="48"/>
      <c r="C2325" s="48"/>
      <c r="D2325" s="24"/>
      <c r="E2325" s="10"/>
      <c r="F2325" s="10"/>
      <c r="G2325" s="10"/>
      <c r="H2325" s="10"/>
      <c r="I2325" s="10"/>
      <c r="J2325" s="10"/>
      <c r="K2325" s="10"/>
      <c r="L2325" s="10"/>
    </row>
    <row r="2326" spans="1:12" s="7" customFormat="1" ht="15.75" x14ac:dyDescent="0.25">
      <c r="A2326" s="11"/>
      <c r="B2326" s="48"/>
      <c r="C2326" s="48"/>
      <c r="D2326" s="24"/>
      <c r="E2326" s="10"/>
      <c r="F2326" s="10"/>
      <c r="G2326" s="10"/>
      <c r="H2326" s="10"/>
      <c r="I2326" s="10"/>
      <c r="J2326" s="10"/>
      <c r="K2326" s="10"/>
      <c r="L2326" s="10"/>
    </row>
    <row r="2327" spans="1:12" s="7" customFormat="1" ht="15.75" x14ac:dyDescent="0.25">
      <c r="A2327" s="11"/>
      <c r="B2327" s="48"/>
      <c r="C2327" s="48"/>
      <c r="D2327" s="24"/>
      <c r="E2327" s="10"/>
      <c r="F2327" s="10"/>
      <c r="G2327" s="10"/>
      <c r="H2327" s="10"/>
      <c r="I2327" s="10"/>
      <c r="J2327" s="10"/>
      <c r="K2327" s="10"/>
      <c r="L2327" s="10"/>
    </row>
    <row r="2328" spans="1:12" s="7" customFormat="1" ht="15.75" x14ac:dyDescent="0.25">
      <c r="A2328" s="11"/>
      <c r="B2328" s="48"/>
      <c r="C2328" s="48"/>
      <c r="D2328" s="24"/>
      <c r="E2328" s="10"/>
      <c r="F2328" s="10"/>
      <c r="G2328" s="10"/>
      <c r="H2328" s="10"/>
      <c r="I2328" s="10"/>
      <c r="J2328" s="10"/>
      <c r="K2328" s="10"/>
      <c r="L2328" s="10"/>
    </row>
    <row r="2329" spans="1:12" s="7" customFormat="1" ht="15.75" x14ac:dyDescent="0.25">
      <c r="A2329" s="11"/>
      <c r="B2329" s="48"/>
      <c r="C2329" s="48"/>
      <c r="D2329" s="24"/>
      <c r="E2329" s="10"/>
      <c r="F2329" s="10"/>
      <c r="G2329" s="10"/>
      <c r="H2329" s="10"/>
      <c r="I2329" s="10"/>
      <c r="J2329" s="10"/>
      <c r="K2329" s="10"/>
      <c r="L2329" s="10"/>
    </row>
    <row r="2330" spans="1:12" s="7" customFormat="1" ht="15.75" x14ac:dyDescent="0.25">
      <c r="A2330" s="11"/>
      <c r="B2330" s="48"/>
      <c r="C2330" s="48"/>
      <c r="D2330" s="24"/>
      <c r="E2330" s="10"/>
      <c r="F2330" s="10"/>
      <c r="G2330" s="10"/>
      <c r="H2330" s="10"/>
      <c r="I2330" s="10"/>
      <c r="J2330" s="10"/>
      <c r="K2330" s="10"/>
      <c r="L2330" s="10"/>
    </row>
    <row r="2331" spans="1:12" s="7" customFormat="1" ht="15.75" x14ac:dyDescent="0.25">
      <c r="A2331" s="11"/>
      <c r="B2331" s="48"/>
      <c r="C2331" s="48"/>
      <c r="D2331" s="24"/>
      <c r="E2331" s="10"/>
      <c r="F2331" s="10"/>
      <c r="G2331" s="10"/>
      <c r="H2331" s="10"/>
      <c r="I2331" s="10"/>
      <c r="J2331" s="10"/>
      <c r="K2331" s="10"/>
      <c r="L2331" s="10"/>
    </row>
    <row r="2332" spans="1:12" s="7" customFormat="1" ht="15.75" x14ac:dyDescent="0.25">
      <c r="A2332" s="11"/>
      <c r="B2332" s="48"/>
      <c r="C2332" s="48"/>
      <c r="D2332" s="24"/>
      <c r="E2332" s="10"/>
      <c r="F2332" s="10"/>
      <c r="G2332" s="10"/>
      <c r="H2332" s="10"/>
      <c r="I2332" s="10"/>
      <c r="J2332" s="10"/>
      <c r="K2332" s="10"/>
      <c r="L2332" s="10"/>
    </row>
    <row r="2333" spans="1:12" s="7" customFormat="1" ht="15.75" x14ac:dyDescent="0.25">
      <c r="A2333" s="11"/>
      <c r="B2333" s="48"/>
      <c r="C2333" s="48"/>
      <c r="D2333" s="24"/>
      <c r="E2333" s="10"/>
      <c r="F2333" s="10"/>
      <c r="G2333" s="10"/>
      <c r="H2333" s="10"/>
      <c r="I2333" s="10"/>
      <c r="J2333" s="10"/>
      <c r="K2333" s="10"/>
      <c r="L2333" s="10"/>
    </row>
    <row r="2334" spans="1:12" s="7" customFormat="1" ht="15.75" x14ac:dyDescent="0.25">
      <c r="A2334" s="11"/>
      <c r="B2334" s="48"/>
      <c r="C2334" s="48"/>
      <c r="D2334" s="24"/>
      <c r="E2334" s="10"/>
      <c r="F2334" s="10"/>
      <c r="G2334" s="10"/>
      <c r="H2334" s="10"/>
      <c r="I2334" s="10"/>
      <c r="J2334" s="10"/>
      <c r="K2334" s="10"/>
      <c r="L2334" s="10"/>
    </row>
    <row r="2335" spans="1:12" s="7" customFormat="1" ht="15.75" x14ac:dyDescent="0.25">
      <c r="A2335" s="11"/>
      <c r="B2335" s="48"/>
      <c r="C2335" s="48"/>
      <c r="D2335" s="24"/>
      <c r="E2335" s="10"/>
      <c r="F2335" s="10"/>
      <c r="G2335" s="10"/>
      <c r="H2335" s="10"/>
      <c r="I2335" s="10"/>
      <c r="J2335" s="10"/>
      <c r="K2335" s="10"/>
      <c r="L2335" s="10"/>
    </row>
    <row r="2336" spans="1:12" s="7" customFormat="1" ht="15.75" x14ac:dyDescent="0.25">
      <c r="A2336" s="11"/>
      <c r="B2336" s="48"/>
      <c r="C2336" s="48"/>
      <c r="D2336" s="24"/>
      <c r="E2336" s="10"/>
      <c r="F2336" s="10"/>
      <c r="G2336" s="10"/>
      <c r="H2336" s="10"/>
      <c r="I2336" s="10"/>
      <c r="J2336" s="10"/>
      <c r="K2336" s="10"/>
      <c r="L2336" s="10"/>
    </row>
    <row r="2337" spans="1:12" s="7" customFormat="1" ht="15.75" x14ac:dyDescent="0.25">
      <c r="A2337" s="11"/>
      <c r="B2337" s="48"/>
      <c r="C2337" s="48"/>
      <c r="D2337" s="24"/>
      <c r="E2337" s="10"/>
      <c r="F2337" s="10"/>
      <c r="G2337" s="10"/>
      <c r="H2337" s="10"/>
      <c r="I2337" s="10"/>
      <c r="J2337" s="10"/>
      <c r="K2337" s="10"/>
      <c r="L2337" s="10"/>
    </row>
    <row r="2338" spans="1:12" s="7" customFormat="1" ht="15.75" x14ac:dyDescent="0.25">
      <c r="A2338" s="11"/>
      <c r="B2338" s="48"/>
      <c r="C2338" s="48"/>
      <c r="D2338" s="24"/>
      <c r="E2338" s="10"/>
      <c r="F2338" s="10"/>
      <c r="G2338" s="10"/>
      <c r="H2338" s="10"/>
      <c r="I2338" s="10"/>
      <c r="J2338" s="10"/>
      <c r="K2338" s="10"/>
      <c r="L2338" s="10"/>
    </row>
    <row r="2339" spans="1:12" s="7" customFormat="1" ht="15.75" x14ac:dyDescent="0.25">
      <c r="A2339" s="11"/>
      <c r="B2339" s="48"/>
      <c r="C2339" s="48"/>
      <c r="D2339" s="24"/>
      <c r="E2339" s="10"/>
      <c r="F2339" s="10"/>
      <c r="G2339" s="10"/>
      <c r="H2339" s="10"/>
      <c r="I2339" s="10"/>
      <c r="J2339" s="10"/>
      <c r="K2339" s="10"/>
      <c r="L2339" s="10"/>
    </row>
    <row r="2340" spans="1:12" s="7" customFormat="1" ht="15.75" x14ac:dyDescent="0.25">
      <c r="A2340" s="11"/>
      <c r="B2340" s="48"/>
      <c r="C2340" s="48"/>
      <c r="D2340" s="24"/>
      <c r="E2340" s="10"/>
      <c r="F2340" s="10"/>
      <c r="G2340" s="10"/>
      <c r="H2340" s="10"/>
      <c r="I2340" s="10"/>
      <c r="J2340" s="10"/>
      <c r="K2340" s="10"/>
      <c r="L2340" s="10"/>
    </row>
    <row r="2341" spans="1:12" s="7" customFormat="1" ht="15.75" x14ac:dyDescent="0.25">
      <c r="A2341" s="11"/>
      <c r="B2341" s="48"/>
      <c r="C2341" s="48"/>
      <c r="D2341" s="24"/>
      <c r="E2341" s="10"/>
      <c r="F2341" s="10"/>
      <c r="G2341" s="10"/>
      <c r="H2341" s="10"/>
      <c r="I2341" s="10"/>
      <c r="J2341" s="10"/>
      <c r="K2341" s="10"/>
      <c r="L2341" s="10"/>
    </row>
    <row r="2342" spans="1:12" s="7" customFormat="1" ht="15.75" x14ac:dyDescent="0.25">
      <c r="A2342" s="11"/>
      <c r="B2342" s="48"/>
      <c r="C2342" s="48"/>
      <c r="D2342" s="24"/>
      <c r="E2342" s="10"/>
      <c r="F2342" s="10"/>
      <c r="G2342" s="10"/>
      <c r="H2342" s="10"/>
      <c r="I2342" s="10"/>
      <c r="J2342" s="10"/>
      <c r="K2342" s="10"/>
      <c r="L2342" s="10"/>
    </row>
    <row r="2343" spans="1:12" s="7" customFormat="1" ht="15.75" x14ac:dyDescent="0.25">
      <c r="A2343" s="11"/>
      <c r="B2343" s="48"/>
      <c r="C2343" s="48"/>
      <c r="D2343" s="24"/>
      <c r="E2343" s="10"/>
      <c r="F2343" s="10"/>
      <c r="G2343" s="10"/>
      <c r="H2343" s="10"/>
      <c r="I2343" s="10"/>
      <c r="J2343" s="10"/>
      <c r="K2343" s="10"/>
      <c r="L2343" s="10"/>
    </row>
    <row r="2344" spans="1:12" s="7" customFormat="1" ht="15.75" x14ac:dyDescent="0.25">
      <c r="A2344" s="11"/>
      <c r="B2344" s="48"/>
      <c r="C2344" s="48"/>
      <c r="D2344" s="24"/>
      <c r="E2344" s="10"/>
      <c r="F2344" s="10"/>
      <c r="G2344" s="10"/>
      <c r="H2344" s="10"/>
      <c r="I2344" s="10"/>
      <c r="J2344" s="10"/>
      <c r="K2344" s="10"/>
      <c r="L2344" s="10"/>
    </row>
    <row r="2345" spans="1:12" s="7" customFormat="1" ht="15.75" x14ac:dyDescent="0.25">
      <c r="A2345" s="11"/>
      <c r="B2345" s="48"/>
      <c r="C2345" s="48"/>
      <c r="D2345" s="24"/>
      <c r="E2345" s="10"/>
      <c r="F2345" s="10"/>
      <c r="G2345" s="10"/>
      <c r="H2345" s="10"/>
      <c r="I2345" s="10"/>
      <c r="J2345" s="10"/>
      <c r="K2345" s="10"/>
      <c r="L2345" s="10"/>
    </row>
    <row r="2346" spans="1:12" s="7" customFormat="1" ht="15.75" x14ac:dyDescent="0.25">
      <c r="A2346" s="11"/>
      <c r="B2346" s="48"/>
      <c r="C2346" s="48"/>
      <c r="D2346" s="24"/>
      <c r="E2346" s="10"/>
      <c r="F2346" s="10"/>
      <c r="G2346" s="10"/>
      <c r="H2346" s="10"/>
      <c r="I2346" s="10"/>
      <c r="J2346" s="10"/>
      <c r="K2346" s="10"/>
      <c r="L2346" s="10"/>
    </row>
    <row r="2347" spans="1:12" s="7" customFormat="1" ht="15.75" x14ac:dyDescent="0.25">
      <c r="A2347" s="11"/>
      <c r="B2347" s="48"/>
      <c r="C2347" s="48"/>
      <c r="D2347" s="24"/>
      <c r="E2347" s="10"/>
      <c r="F2347" s="10"/>
      <c r="G2347" s="10"/>
      <c r="H2347" s="10"/>
      <c r="I2347" s="10"/>
      <c r="J2347" s="10"/>
      <c r="K2347" s="10"/>
      <c r="L2347" s="10"/>
    </row>
    <row r="2348" spans="1:12" s="7" customFormat="1" ht="15.75" x14ac:dyDescent="0.25">
      <c r="A2348" s="11"/>
      <c r="B2348" s="48"/>
      <c r="C2348" s="48"/>
      <c r="D2348" s="24"/>
      <c r="E2348" s="10"/>
      <c r="F2348" s="10"/>
      <c r="G2348" s="10"/>
      <c r="H2348" s="10"/>
      <c r="I2348" s="10"/>
      <c r="J2348" s="10"/>
      <c r="K2348" s="10"/>
      <c r="L2348" s="10"/>
    </row>
    <row r="2349" spans="1:12" s="7" customFormat="1" ht="15.75" x14ac:dyDescent="0.25">
      <c r="A2349" s="11"/>
      <c r="B2349" s="48"/>
      <c r="C2349" s="48"/>
      <c r="D2349" s="24"/>
      <c r="E2349" s="10"/>
      <c r="F2349" s="10"/>
      <c r="G2349" s="10"/>
      <c r="H2349" s="10"/>
      <c r="I2349" s="10"/>
      <c r="J2349" s="10"/>
      <c r="K2349" s="10"/>
      <c r="L2349" s="10"/>
    </row>
    <row r="2350" spans="1:12" s="7" customFormat="1" ht="15.75" x14ac:dyDescent="0.25">
      <c r="A2350" s="11"/>
      <c r="B2350" s="48"/>
      <c r="C2350" s="48"/>
      <c r="D2350" s="24"/>
      <c r="E2350" s="10"/>
      <c r="F2350" s="10"/>
      <c r="G2350" s="10"/>
      <c r="H2350" s="10"/>
      <c r="I2350" s="10"/>
      <c r="J2350" s="10"/>
      <c r="K2350" s="10"/>
      <c r="L2350" s="10"/>
    </row>
    <row r="2351" spans="1:12" s="7" customFormat="1" ht="15.75" x14ac:dyDescent="0.25">
      <c r="A2351" s="11"/>
      <c r="B2351" s="48"/>
      <c r="C2351" s="48"/>
      <c r="D2351" s="24"/>
      <c r="E2351" s="10"/>
      <c r="F2351" s="10"/>
      <c r="G2351" s="10"/>
      <c r="H2351" s="10"/>
      <c r="I2351" s="10"/>
      <c r="J2351" s="10"/>
      <c r="K2351" s="10"/>
      <c r="L2351" s="10"/>
    </row>
    <row r="2352" spans="1:12" s="7" customFormat="1" ht="15.75" x14ac:dyDescent="0.25">
      <c r="A2352" s="11"/>
      <c r="B2352" s="48"/>
      <c r="C2352" s="48"/>
      <c r="D2352" s="24"/>
      <c r="E2352" s="10"/>
      <c r="F2352" s="10"/>
      <c r="G2352" s="10"/>
      <c r="H2352" s="10"/>
      <c r="I2352" s="10"/>
      <c r="J2352" s="10"/>
      <c r="K2352" s="10"/>
      <c r="L2352" s="10"/>
    </row>
    <row r="2353" spans="1:12" s="7" customFormat="1" ht="15.75" x14ac:dyDescent="0.25">
      <c r="A2353" s="11"/>
      <c r="B2353" s="48"/>
      <c r="C2353" s="48"/>
      <c r="D2353" s="24"/>
      <c r="E2353" s="10"/>
      <c r="F2353" s="10"/>
      <c r="G2353" s="10"/>
      <c r="H2353" s="10"/>
      <c r="I2353" s="10"/>
      <c r="J2353" s="10"/>
      <c r="K2353" s="10"/>
      <c r="L2353" s="10"/>
    </row>
    <row r="2354" spans="1:12" s="7" customFormat="1" ht="15.75" x14ac:dyDescent="0.25">
      <c r="A2354" s="11"/>
      <c r="B2354" s="48"/>
      <c r="C2354" s="48"/>
      <c r="D2354" s="24"/>
      <c r="E2354" s="10"/>
      <c r="F2354" s="10"/>
      <c r="G2354" s="10"/>
      <c r="H2354" s="10"/>
      <c r="I2354" s="10"/>
      <c r="J2354" s="10"/>
      <c r="K2354" s="10"/>
      <c r="L2354" s="10"/>
    </row>
    <row r="2355" spans="1:12" s="7" customFormat="1" ht="15.75" x14ac:dyDescent="0.25">
      <c r="A2355" s="11"/>
      <c r="B2355" s="48"/>
      <c r="C2355" s="48"/>
      <c r="D2355" s="24"/>
      <c r="E2355" s="10"/>
      <c r="F2355" s="10"/>
      <c r="G2355" s="10"/>
      <c r="H2355" s="10"/>
      <c r="I2355" s="10"/>
      <c r="J2355" s="10"/>
      <c r="K2355" s="10"/>
      <c r="L2355" s="10"/>
    </row>
    <row r="2356" spans="1:12" s="7" customFormat="1" ht="15.75" x14ac:dyDescent="0.25">
      <c r="A2356" s="11"/>
      <c r="B2356" s="48"/>
      <c r="C2356" s="48"/>
      <c r="D2356" s="24"/>
      <c r="E2356" s="10"/>
      <c r="F2356" s="10"/>
      <c r="G2356" s="10"/>
      <c r="H2356" s="10"/>
      <c r="I2356" s="10"/>
      <c r="J2356" s="10"/>
      <c r="K2356" s="10"/>
      <c r="L2356" s="10"/>
    </row>
    <row r="2357" spans="1:12" s="7" customFormat="1" ht="15.75" x14ac:dyDescent="0.25">
      <c r="A2357" s="11"/>
      <c r="B2357" s="48"/>
      <c r="C2357" s="48"/>
      <c r="D2357" s="24"/>
      <c r="E2357" s="10"/>
      <c r="F2357" s="10"/>
      <c r="G2357" s="10"/>
      <c r="H2357" s="10"/>
      <c r="I2357" s="10"/>
      <c r="J2357" s="10"/>
      <c r="K2357" s="10"/>
      <c r="L2357" s="10"/>
    </row>
    <row r="2358" spans="1:12" s="7" customFormat="1" ht="15.75" x14ac:dyDescent="0.25">
      <c r="A2358" s="11"/>
      <c r="B2358" s="48"/>
      <c r="C2358" s="48"/>
      <c r="D2358" s="24"/>
      <c r="E2358" s="10"/>
      <c r="F2358" s="10"/>
      <c r="G2358" s="10"/>
      <c r="H2358" s="10"/>
      <c r="I2358" s="10"/>
      <c r="J2358" s="10"/>
      <c r="K2358" s="10"/>
      <c r="L2358" s="10"/>
    </row>
    <row r="2359" spans="1:12" s="7" customFormat="1" ht="15.75" x14ac:dyDescent="0.25">
      <c r="A2359" s="11"/>
      <c r="B2359" s="48"/>
      <c r="C2359" s="48"/>
      <c r="D2359" s="24"/>
      <c r="E2359" s="10"/>
      <c r="F2359" s="10"/>
      <c r="G2359" s="10"/>
      <c r="H2359" s="10"/>
      <c r="I2359" s="10"/>
      <c r="J2359" s="10"/>
      <c r="K2359" s="10"/>
      <c r="L2359" s="10"/>
    </row>
    <row r="2360" spans="1:12" s="7" customFormat="1" ht="15.75" x14ac:dyDescent="0.25">
      <c r="A2360" s="11"/>
      <c r="B2360" s="48"/>
      <c r="C2360" s="48"/>
      <c r="D2360" s="24"/>
      <c r="E2360" s="10"/>
      <c r="F2360" s="10"/>
      <c r="G2360" s="10"/>
      <c r="H2360" s="10"/>
      <c r="I2360" s="10"/>
      <c r="J2360" s="10"/>
      <c r="K2360" s="10"/>
      <c r="L2360" s="10"/>
    </row>
    <row r="2361" spans="1:12" s="7" customFormat="1" ht="15.75" x14ac:dyDescent="0.25">
      <c r="A2361" s="11"/>
      <c r="B2361" s="48"/>
      <c r="C2361" s="48"/>
      <c r="D2361" s="24"/>
      <c r="E2361" s="10"/>
      <c r="F2361" s="10"/>
      <c r="G2361" s="10"/>
      <c r="H2361" s="10"/>
      <c r="I2361" s="10"/>
      <c r="J2361" s="10"/>
      <c r="K2361" s="10"/>
      <c r="L2361" s="10"/>
    </row>
    <row r="2362" spans="1:12" s="7" customFormat="1" ht="15.75" x14ac:dyDescent="0.25">
      <c r="A2362" s="11"/>
      <c r="B2362" s="48"/>
      <c r="C2362" s="48"/>
      <c r="D2362" s="24"/>
      <c r="E2362" s="10"/>
      <c r="F2362" s="10"/>
      <c r="G2362" s="10"/>
      <c r="H2362" s="10"/>
      <c r="I2362" s="10"/>
      <c r="J2362" s="10"/>
      <c r="K2362" s="10"/>
      <c r="L2362" s="10"/>
    </row>
    <row r="2363" spans="1:12" s="7" customFormat="1" ht="15.75" x14ac:dyDescent="0.25">
      <c r="A2363" s="11"/>
      <c r="B2363" s="48"/>
      <c r="C2363" s="48"/>
      <c r="D2363" s="24"/>
      <c r="E2363" s="10"/>
      <c r="F2363" s="10"/>
      <c r="G2363" s="10"/>
      <c r="H2363" s="10"/>
      <c r="I2363" s="10"/>
      <c r="J2363" s="10"/>
      <c r="K2363" s="10"/>
      <c r="L2363" s="10"/>
    </row>
    <row r="2364" spans="1:12" s="7" customFormat="1" ht="15.75" x14ac:dyDescent="0.25">
      <c r="A2364" s="11"/>
      <c r="B2364" s="48"/>
      <c r="C2364" s="48"/>
      <c r="D2364" s="24"/>
      <c r="E2364" s="10"/>
      <c r="F2364" s="10"/>
      <c r="G2364" s="10"/>
      <c r="H2364" s="10"/>
      <c r="I2364" s="10"/>
      <c r="J2364" s="10"/>
      <c r="K2364" s="10"/>
      <c r="L2364" s="10"/>
    </row>
    <row r="2365" spans="1:12" s="7" customFormat="1" ht="15.75" x14ac:dyDescent="0.25">
      <c r="A2365" s="11"/>
      <c r="B2365" s="48"/>
      <c r="C2365" s="48"/>
      <c r="D2365" s="24"/>
      <c r="E2365" s="10"/>
      <c r="F2365" s="10"/>
      <c r="G2365" s="10"/>
      <c r="H2365" s="10"/>
      <c r="I2365" s="10"/>
      <c r="J2365" s="10"/>
      <c r="K2365" s="10"/>
      <c r="L2365" s="10"/>
    </row>
    <row r="2366" spans="1:12" s="7" customFormat="1" ht="15.75" x14ac:dyDescent="0.25">
      <c r="A2366" s="11"/>
      <c r="B2366" s="48"/>
      <c r="C2366" s="48"/>
      <c r="D2366" s="24"/>
      <c r="E2366" s="10"/>
      <c r="F2366" s="10"/>
      <c r="G2366" s="10"/>
      <c r="H2366" s="10"/>
      <c r="I2366" s="10"/>
      <c r="J2366" s="10"/>
      <c r="K2366" s="10"/>
      <c r="L2366" s="10"/>
    </row>
    <row r="2367" spans="1:12" s="7" customFormat="1" ht="15.75" x14ac:dyDescent="0.25">
      <c r="A2367" s="11"/>
      <c r="B2367" s="48"/>
      <c r="C2367" s="48"/>
      <c r="D2367" s="24"/>
      <c r="E2367" s="10"/>
      <c r="F2367" s="10"/>
      <c r="G2367" s="10"/>
      <c r="H2367" s="10"/>
      <c r="I2367" s="10"/>
      <c r="J2367" s="10"/>
      <c r="K2367" s="10"/>
      <c r="L2367" s="10"/>
    </row>
    <row r="2368" spans="1:12" s="7" customFormat="1" ht="15.75" x14ac:dyDescent="0.25">
      <c r="A2368" s="11"/>
      <c r="B2368" s="48"/>
      <c r="C2368" s="48"/>
      <c r="D2368" s="24"/>
      <c r="E2368" s="10"/>
      <c r="F2368" s="10"/>
      <c r="G2368" s="10"/>
      <c r="H2368" s="10"/>
      <c r="I2368" s="10"/>
      <c r="J2368" s="10"/>
      <c r="K2368" s="10"/>
      <c r="L2368" s="10"/>
    </row>
    <row r="2369" spans="1:12" s="7" customFormat="1" ht="15.75" x14ac:dyDescent="0.25">
      <c r="A2369" s="11"/>
      <c r="B2369" s="48"/>
      <c r="C2369" s="48"/>
      <c r="D2369" s="24"/>
      <c r="E2369" s="10"/>
      <c r="F2369" s="10"/>
      <c r="G2369" s="10"/>
      <c r="H2369" s="10"/>
      <c r="I2369" s="10"/>
      <c r="J2369" s="10"/>
      <c r="K2369" s="10"/>
      <c r="L2369" s="10"/>
    </row>
    <row r="2370" spans="1:12" s="7" customFormat="1" ht="15.75" x14ac:dyDescent="0.25">
      <c r="A2370" s="11"/>
      <c r="B2370" s="48"/>
      <c r="C2370" s="48"/>
      <c r="D2370" s="24"/>
      <c r="E2370" s="10"/>
      <c r="F2370" s="10"/>
      <c r="G2370" s="10"/>
      <c r="H2370" s="10"/>
      <c r="I2370" s="10"/>
      <c r="J2370" s="10"/>
      <c r="K2370" s="10"/>
      <c r="L2370" s="10"/>
    </row>
    <row r="2371" spans="1:12" s="7" customFormat="1" ht="15.75" x14ac:dyDescent="0.25">
      <c r="A2371" s="11"/>
      <c r="B2371" s="48"/>
      <c r="C2371" s="48"/>
      <c r="D2371" s="24"/>
      <c r="E2371" s="10"/>
      <c r="F2371" s="10"/>
      <c r="G2371" s="10"/>
      <c r="H2371" s="10"/>
      <c r="I2371" s="10"/>
      <c r="J2371" s="10"/>
      <c r="K2371" s="10"/>
      <c r="L2371" s="10"/>
    </row>
    <row r="2372" spans="1:12" s="7" customFormat="1" ht="15.75" x14ac:dyDescent="0.25">
      <c r="A2372" s="11"/>
      <c r="B2372" s="48"/>
      <c r="C2372" s="48"/>
      <c r="D2372" s="24"/>
      <c r="E2372" s="10"/>
      <c r="F2372" s="10"/>
      <c r="G2372" s="10"/>
      <c r="H2372" s="10"/>
      <c r="I2372" s="10"/>
      <c r="J2372" s="10"/>
      <c r="K2372" s="10"/>
      <c r="L2372" s="10"/>
    </row>
    <row r="2373" spans="1:12" s="7" customFormat="1" ht="15.75" x14ac:dyDescent="0.25">
      <c r="A2373" s="11"/>
      <c r="B2373" s="48"/>
      <c r="C2373" s="48"/>
      <c r="D2373" s="24"/>
      <c r="E2373" s="10"/>
      <c r="F2373" s="10"/>
      <c r="G2373" s="10"/>
      <c r="H2373" s="10"/>
      <c r="I2373" s="10"/>
      <c r="J2373" s="10"/>
      <c r="K2373" s="10"/>
      <c r="L2373" s="10"/>
    </row>
    <row r="2374" spans="1:12" s="7" customFormat="1" ht="15.75" x14ac:dyDescent="0.25">
      <c r="A2374" s="11"/>
      <c r="B2374" s="48"/>
      <c r="C2374" s="48"/>
      <c r="D2374" s="24"/>
      <c r="E2374" s="10"/>
      <c r="F2374" s="10"/>
      <c r="G2374" s="10"/>
      <c r="H2374" s="10"/>
      <c r="I2374" s="10"/>
      <c r="J2374" s="10"/>
      <c r="K2374" s="10"/>
      <c r="L2374" s="10"/>
    </row>
    <row r="2375" spans="1:12" s="7" customFormat="1" ht="15.75" x14ac:dyDescent="0.25">
      <c r="A2375" s="11"/>
      <c r="B2375" s="48"/>
      <c r="C2375" s="48"/>
      <c r="D2375" s="24"/>
      <c r="E2375" s="10"/>
      <c r="F2375" s="10"/>
      <c r="G2375" s="10"/>
      <c r="H2375" s="10"/>
      <c r="I2375" s="10"/>
      <c r="J2375" s="10"/>
      <c r="K2375" s="10"/>
      <c r="L2375" s="10"/>
    </row>
    <row r="2376" spans="1:12" s="7" customFormat="1" ht="15.75" x14ac:dyDescent="0.25">
      <c r="A2376" s="11"/>
      <c r="B2376" s="48"/>
      <c r="C2376" s="48"/>
      <c r="D2376" s="24"/>
      <c r="E2376" s="10"/>
      <c r="F2376" s="10"/>
      <c r="G2376" s="10"/>
      <c r="H2376" s="10"/>
      <c r="I2376" s="10"/>
      <c r="J2376" s="10"/>
      <c r="K2376" s="10"/>
      <c r="L2376" s="10"/>
    </row>
    <row r="2377" spans="1:12" s="7" customFormat="1" ht="15.75" x14ac:dyDescent="0.25">
      <c r="A2377" s="11"/>
      <c r="B2377" s="48"/>
      <c r="C2377" s="48"/>
      <c r="D2377" s="24"/>
      <c r="E2377" s="10"/>
      <c r="F2377" s="10"/>
      <c r="G2377" s="10"/>
      <c r="H2377" s="10"/>
      <c r="I2377" s="10"/>
      <c r="J2377" s="10"/>
      <c r="K2377" s="10"/>
      <c r="L2377" s="10"/>
    </row>
    <row r="2378" spans="1:12" s="7" customFormat="1" ht="15.75" x14ac:dyDescent="0.25">
      <c r="A2378" s="11"/>
      <c r="B2378" s="48"/>
      <c r="C2378" s="48"/>
      <c r="D2378" s="24"/>
      <c r="E2378" s="10"/>
      <c r="F2378" s="10"/>
      <c r="G2378" s="10"/>
      <c r="H2378" s="10"/>
      <c r="I2378" s="10"/>
      <c r="J2378" s="10"/>
      <c r="K2378" s="10"/>
      <c r="L2378" s="10"/>
    </row>
    <row r="2379" spans="1:12" s="7" customFormat="1" ht="15.75" x14ac:dyDescent="0.25">
      <c r="A2379" s="11"/>
      <c r="B2379" s="48"/>
      <c r="C2379" s="48"/>
      <c r="D2379" s="24"/>
      <c r="E2379" s="10"/>
      <c r="F2379" s="10"/>
      <c r="G2379" s="10"/>
      <c r="H2379" s="10"/>
      <c r="I2379" s="10"/>
      <c r="J2379" s="10"/>
      <c r="K2379" s="10"/>
      <c r="L2379" s="10"/>
    </row>
    <row r="2380" spans="1:12" s="7" customFormat="1" ht="15.75" x14ac:dyDescent="0.25">
      <c r="A2380" s="11"/>
      <c r="B2380" s="48"/>
      <c r="C2380" s="48"/>
      <c r="D2380" s="24"/>
      <c r="E2380" s="10"/>
      <c r="F2380" s="10"/>
      <c r="G2380" s="10"/>
      <c r="H2380" s="10"/>
      <c r="I2380" s="10"/>
      <c r="J2380" s="10"/>
      <c r="K2380" s="10"/>
      <c r="L2380" s="10"/>
    </row>
    <row r="2381" spans="1:12" s="7" customFormat="1" ht="15.75" x14ac:dyDescent="0.25">
      <c r="A2381" s="11"/>
      <c r="B2381" s="48"/>
      <c r="C2381" s="48"/>
      <c r="D2381" s="24"/>
      <c r="E2381" s="10"/>
      <c r="F2381" s="10"/>
      <c r="G2381" s="10"/>
      <c r="H2381" s="10"/>
      <c r="I2381" s="10"/>
      <c r="J2381" s="10"/>
      <c r="K2381" s="10"/>
      <c r="L2381" s="10"/>
    </row>
    <row r="2382" spans="1:12" s="7" customFormat="1" ht="15.75" x14ac:dyDescent="0.25">
      <c r="A2382" s="11"/>
      <c r="B2382" s="48"/>
      <c r="C2382" s="48"/>
      <c r="D2382" s="24"/>
      <c r="E2382" s="10"/>
      <c r="F2382" s="10"/>
      <c r="G2382" s="10"/>
      <c r="H2382" s="10"/>
      <c r="I2382" s="10"/>
      <c r="J2382" s="10"/>
      <c r="K2382" s="10"/>
      <c r="L2382" s="10"/>
    </row>
    <row r="2383" spans="1:12" s="7" customFormat="1" ht="15.75" x14ac:dyDescent="0.25">
      <c r="A2383" s="11"/>
      <c r="B2383" s="48"/>
      <c r="C2383" s="48"/>
      <c r="D2383" s="24"/>
      <c r="E2383" s="10"/>
      <c r="F2383" s="10"/>
      <c r="G2383" s="10"/>
      <c r="H2383" s="10"/>
      <c r="I2383" s="10"/>
      <c r="J2383" s="10"/>
      <c r="K2383" s="10"/>
      <c r="L2383" s="10"/>
    </row>
    <row r="2384" spans="1:12" s="7" customFormat="1" ht="15.75" x14ac:dyDescent="0.25">
      <c r="A2384" s="11"/>
      <c r="B2384" s="48"/>
      <c r="C2384" s="48"/>
      <c r="D2384" s="24"/>
      <c r="E2384" s="10"/>
      <c r="F2384" s="10"/>
      <c r="G2384" s="10"/>
      <c r="H2384" s="10"/>
      <c r="I2384" s="10"/>
      <c r="J2384" s="10"/>
      <c r="K2384" s="10"/>
      <c r="L2384" s="10"/>
    </row>
    <row r="2385" spans="1:12" s="7" customFormat="1" ht="15.75" x14ac:dyDescent="0.25">
      <c r="A2385" s="11"/>
      <c r="B2385" s="48"/>
      <c r="C2385" s="48"/>
      <c r="D2385" s="24"/>
      <c r="E2385" s="10"/>
      <c r="F2385" s="10"/>
      <c r="G2385" s="10"/>
      <c r="H2385" s="10"/>
      <c r="I2385" s="10"/>
      <c r="J2385" s="10"/>
      <c r="K2385" s="10"/>
      <c r="L2385" s="10"/>
    </row>
    <row r="2386" spans="1:12" s="7" customFormat="1" ht="15.75" x14ac:dyDescent="0.25">
      <c r="A2386" s="11"/>
      <c r="B2386" s="48"/>
      <c r="C2386" s="48"/>
      <c r="D2386" s="24"/>
      <c r="E2386" s="10"/>
      <c r="F2386" s="10"/>
      <c r="G2386" s="10"/>
      <c r="H2386" s="10"/>
      <c r="I2386" s="10"/>
      <c r="J2386" s="10"/>
      <c r="K2386" s="10"/>
      <c r="L2386" s="10"/>
    </row>
    <row r="2387" spans="1:12" s="7" customFormat="1" ht="15.75" x14ac:dyDescent="0.25">
      <c r="A2387" s="11"/>
      <c r="B2387" s="48"/>
      <c r="C2387" s="48"/>
      <c r="D2387" s="24"/>
      <c r="E2387" s="10"/>
      <c r="F2387" s="10"/>
      <c r="G2387" s="10"/>
      <c r="H2387" s="10"/>
      <c r="I2387" s="10"/>
      <c r="J2387" s="10"/>
      <c r="K2387" s="10"/>
      <c r="L2387" s="10"/>
    </row>
    <row r="2388" spans="1:12" s="7" customFormat="1" ht="15.75" x14ac:dyDescent="0.25">
      <c r="A2388" s="11"/>
      <c r="B2388" s="48"/>
      <c r="C2388" s="48"/>
      <c r="D2388" s="24"/>
      <c r="E2388" s="10"/>
      <c r="F2388" s="10"/>
      <c r="G2388" s="10"/>
      <c r="H2388" s="10"/>
      <c r="I2388" s="10"/>
      <c r="J2388" s="10"/>
      <c r="K2388" s="10"/>
      <c r="L2388" s="10"/>
    </row>
    <row r="2389" spans="1:12" s="7" customFormat="1" ht="15.75" x14ac:dyDescent="0.25">
      <c r="A2389" s="11"/>
      <c r="B2389" s="48"/>
      <c r="C2389" s="48"/>
      <c r="D2389" s="24"/>
      <c r="E2389" s="10"/>
      <c r="F2389" s="10"/>
      <c r="G2389" s="10"/>
      <c r="H2389" s="10"/>
      <c r="I2389" s="10"/>
      <c r="J2389" s="10"/>
      <c r="K2389" s="10"/>
      <c r="L2389" s="10"/>
    </row>
    <row r="2390" spans="1:12" s="7" customFormat="1" ht="15.75" x14ac:dyDescent="0.25">
      <c r="A2390" s="11"/>
      <c r="B2390" s="48"/>
      <c r="C2390" s="48"/>
      <c r="D2390" s="24"/>
      <c r="E2390" s="10"/>
      <c r="F2390" s="10"/>
      <c r="G2390" s="10"/>
      <c r="H2390" s="10"/>
      <c r="I2390" s="10"/>
      <c r="J2390" s="10"/>
      <c r="K2390" s="10"/>
      <c r="L2390" s="10"/>
    </row>
    <row r="2391" spans="1:12" s="7" customFormat="1" ht="15.75" x14ac:dyDescent="0.25">
      <c r="A2391" s="11"/>
      <c r="B2391" s="48"/>
      <c r="C2391" s="48"/>
      <c r="D2391" s="24"/>
      <c r="E2391" s="10"/>
      <c r="F2391" s="10"/>
      <c r="G2391" s="10"/>
      <c r="H2391" s="10"/>
      <c r="I2391" s="10"/>
      <c r="J2391" s="10"/>
      <c r="K2391" s="10"/>
      <c r="L2391" s="10"/>
    </row>
    <row r="2392" spans="1:12" s="7" customFormat="1" ht="15.75" x14ac:dyDescent="0.25">
      <c r="A2392" s="11"/>
      <c r="B2392" s="48"/>
      <c r="C2392" s="48"/>
      <c r="D2392" s="24"/>
      <c r="E2392" s="10"/>
      <c r="F2392" s="10"/>
      <c r="G2392" s="10"/>
      <c r="H2392" s="10"/>
      <c r="I2392" s="10"/>
      <c r="J2392" s="10"/>
      <c r="K2392" s="10"/>
      <c r="L2392" s="10"/>
    </row>
    <row r="2393" spans="1:12" s="7" customFormat="1" ht="15.75" x14ac:dyDescent="0.25">
      <c r="A2393" s="11"/>
      <c r="B2393" s="48"/>
      <c r="C2393" s="48"/>
      <c r="D2393" s="24"/>
      <c r="E2393" s="10"/>
      <c r="F2393" s="10"/>
      <c r="G2393" s="10"/>
      <c r="H2393" s="10"/>
      <c r="I2393" s="10"/>
      <c r="J2393" s="10"/>
      <c r="K2393" s="10"/>
      <c r="L2393" s="10"/>
    </row>
    <row r="2394" spans="1:12" s="7" customFormat="1" ht="15.75" x14ac:dyDescent="0.25">
      <c r="A2394" s="11"/>
      <c r="B2394" s="48"/>
      <c r="C2394" s="48"/>
      <c r="D2394" s="24"/>
      <c r="E2394" s="10"/>
      <c r="F2394" s="10"/>
      <c r="G2394" s="10"/>
      <c r="H2394" s="10"/>
      <c r="I2394" s="10"/>
      <c r="J2394" s="10"/>
      <c r="K2394" s="10"/>
      <c r="L2394" s="10"/>
    </row>
    <row r="2395" spans="1:12" s="7" customFormat="1" ht="15.75" x14ac:dyDescent="0.25">
      <c r="A2395" s="11"/>
      <c r="B2395" s="48"/>
      <c r="C2395" s="48"/>
      <c r="D2395" s="24"/>
      <c r="E2395" s="10"/>
      <c r="F2395" s="10"/>
      <c r="G2395" s="10"/>
      <c r="H2395" s="10"/>
      <c r="I2395" s="10"/>
      <c r="J2395" s="10"/>
      <c r="K2395" s="10"/>
      <c r="L2395" s="10"/>
    </row>
    <row r="2396" spans="1:12" s="7" customFormat="1" ht="15.75" x14ac:dyDescent="0.25">
      <c r="A2396" s="11"/>
      <c r="B2396" s="48"/>
      <c r="C2396" s="48"/>
      <c r="D2396" s="24"/>
      <c r="E2396" s="10"/>
      <c r="F2396" s="10"/>
      <c r="G2396" s="10"/>
      <c r="H2396" s="10"/>
      <c r="I2396" s="10"/>
      <c r="J2396" s="10"/>
      <c r="K2396" s="10"/>
      <c r="L2396" s="10"/>
    </row>
    <row r="2397" spans="1:12" s="7" customFormat="1" ht="15.75" x14ac:dyDescent="0.25">
      <c r="A2397" s="11"/>
      <c r="B2397" s="48"/>
      <c r="C2397" s="48"/>
      <c r="D2397" s="24"/>
      <c r="E2397" s="10"/>
      <c r="F2397" s="10"/>
      <c r="G2397" s="10"/>
      <c r="H2397" s="10"/>
      <c r="I2397" s="10"/>
      <c r="J2397" s="10"/>
      <c r="K2397" s="10"/>
      <c r="L2397" s="10"/>
    </row>
    <row r="2398" spans="1:12" s="7" customFormat="1" ht="15.75" x14ac:dyDescent="0.25">
      <c r="A2398" s="11"/>
      <c r="B2398" s="48"/>
      <c r="C2398" s="48"/>
      <c r="D2398" s="24"/>
      <c r="E2398" s="10"/>
      <c r="F2398" s="10"/>
      <c r="G2398" s="10"/>
      <c r="H2398" s="10"/>
      <c r="I2398" s="10"/>
      <c r="J2398" s="10"/>
      <c r="K2398" s="10"/>
      <c r="L2398" s="10"/>
    </row>
    <row r="2399" spans="1:12" s="7" customFormat="1" ht="15.75" x14ac:dyDescent="0.25">
      <c r="A2399" s="11"/>
      <c r="B2399" s="48"/>
      <c r="C2399" s="48"/>
      <c r="D2399" s="24"/>
      <c r="E2399" s="10"/>
      <c r="F2399" s="10"/>
      <c r="G2399" s="10"/>
      <c r="H2399" s="10"/>
      <c r="I2399" s="10"/>
      <c r="J2399" s="10"/>
      <c r="K2399" s="10"/>
      <c r="L2399" s="10"/>
    </row>
    <row r="2400" spans="1:12" s="7" customFormat="1" ht="15.75" x14ac:dyDescent="0.25">
      <c r="A2400" s="11"/>
      <c r="B2400" s="48"/>
      <c r="C2400" s="48"/>
      <c r="D2400" s="24"/>
      <c r="E2400" s="10"/>
      <c r="F2400" s="10"/>
      <c r="G2400" s="10"/>
      <c r="H2400" s="10"/>
      <c r="I2400" s="10"/>
      <c r="J2400" s="10"/>
      <c r="K2400" s="10"/>
      <c r="L2400" s="10"/>
    </row>
    <row r="2401" spans="1:12" s="7" customFormat="1" ht="15.75" x14ac:dyDescent="0.25">
      <c r="A2401" s="11"/>
      <c r="B2401" s="48"/>
      <c r="C2401" s="48"/>
      <c r="D2401" s="24"/>
      <c r="E2401" s="10"/>
      <c r="F2401" s="10"/>
      <c r="G2401" s="10"/>
      <c r="H2401" s="10"/>
      <c r="I2401" s="10"/>
      <c r="J2401" s="10"/>
      <c r="K2401" s="10"/>
      <c r="L2401" s="10"/>
    </row>
    <row r="2402" spans="1:12" s="7" customFormat="1" ht="15.75" x14ac:dyDescent="0.25">
      <c r="A2402" s="11"/>
      <c r="B2402" s="48"/>
      <c r="C2402" s="48"/>
      <c r="D2402" s="24"/>
      <c r="E2402" s="10"/>
      <c r="F2402" s="10"/>
      <c r="G2402" s="10"/>
      <c r="H2402" s="10"/>
      <c r="I2402" s="10"/>
      <c r="J2402" s="10"/>
      <c r="K2402" s="10"/>
      <c r="L2402" s="10"/>
    </row>
    <row r="2403" spans="1:12" s="7" customFormat="1" ht="15.75" x14ac:dyDescent="0.25">
      <c r="A2403" s="11"/>
      <c r="B2403" s="48"/>
      <c r="C2403" s="48"/>
      <c r="D2403" s="24"/>
      <c r="E2403" s="10"/>
      <c r="F2403" s="10"/>
      <c r="G2403" s="10"/>
      <c r="H2403" s="10"/>
      <c r="I2403" s="10"/>
      <c r="J2403" s="10"/>
      <c r="K2403" s="10"/>
      <c r="L2403" s="10"/>
    </row>
    <row r="2404" spans="1:12" s="7" customFormat="1" ht="15.75" x14ac:dyDescent="0.25">
      <c r="A2404" s="11"/>
      <c r="B2404" s="48"/>
      <c r="C2404" s="48"/>
      <c r="D2404" s="24"/>
      <c r="E2404" s="10"/>
      <c r="F2404" s="10"/>
      <c r="G2404" s="10"/>
      <c r="H2404" s="10"/>
      <c r="I2404" s="10"/>
      <c r="J2404" s="10"/>
      <c r="K2404" s="10"/>
      <c r="L2404" s="10"/>
    </row>
    <row r="2405" spans="1:12" s="7" customFormat="1" ht="15.75" x14ac:dyDescent="0.25">
      <c r="A2405" s="11"/>
      <c r="B2405" s="48"/>
      <c r="C2405" s="48"/>
      <c r="D2405" s="24"/>
      <c r="E2405" s="10"/>
      <c r="F2405" s="10"/>
      <c r="G2405" s="10"/>
      <c r="H2405" s="10"/>
      <c r="I2405" s="10"/>
      <c r="J2405" s="10"/>
      <c r="K2405" s="10"/>
      <c r="L2405" s="10"/>
    </row>
    <row r="2406" spans="1:12" s="7" customFormat="1" ht="15.75" x14ac:dyDescent="0.25">
      <c r="A2406" s="11"/>
      <c r="B2406" s="48"/>
      <c r="C2406" s="48"/>
      <c r="D2406" s="24"/>
      <c r="E2406" s="10"/>
      <c r="F2406" s="10"/>
      <c r="G2406" s="10"/>
      <c r="H2406" s="10"/>
      <c r="I2406" s="10"/>
      <c r="J2406" s="10"/>
      <c r="K2406" s="10"/>
      <c r="L2406" s="10"/>
    </row>
    <row r="2407" spans="1:12" s="7" customFormat="1" ht="15.75" x14ac:dyDescent="0.25">
      <c r="A2407" s="11"/>
      <c r="B2407" s="48"/>
      <c r="C2407" s="48"/>
      <c r="D2407" s="24"/>
      <c r="E2407" s="10"/>
      <c r="F2407" s="10"/>
      <c r="G2407" s="10"/>
      <c r="H2407" s="10"/>
      <c r="I2407" s="10"/>
      <c r="J2407" s="10"/>
      <c r="K2407" s="10"/>
      <c r="L2407" s="10"/>
    </row>
    <row r="2408" spans="1:12" s="7" customFormat="1" ht="15.75" x14ac:dyDescent="0.25">
      <c r="A2408" s="11"/>
      <c r="B2408" s="48"/>
      <c r="C2408" s="48"/>
      <c r="D2408" s="24"/>
      <c r="E2408" s="10"/>
      <c r="F2408" s="10"/>
      <c r="G2408" s="10"/>
      <c r="H2408" s="10"/>
      <c r="I2408" s="10"/>
      <c r="J2408" s="10"/>
      <c r="K2408" s="10"/>
      <c r="L2408" s="10"/>
    </row>
    <row r="2409" spans="1:12" s="7" customFormat="1" ht="15.75" x14ac:dyDescent="0.25">
      <c r="A2409" s="11"/>
      <c r="B2409" s="48"/>
      <c r="C2409" s="48"/>
      <c r="D2409" s="24"/>
      <c r="E2409" s="10"/>
      <c r="F2409" s="10"/>
      <c r="G2409" s="10"/>
      <c r="H2409" s="10"/>
      <c r="I2409" s="10"/>
      <c r="J2409" s="10"/>
      <c r="K2409" s="10"/>
      <c r="L2409" s="10"/>
    </row>
    <row r="2410" spans="1:12" s="7" customFormat="1" ht="15.75" x14ac:dyDescent="0.25">
      <c r="A2410" s="11"/>
      <c r="B2410" s="48"/>
      <c r="C2410" s="48"/>
      <c r="D2410" s="24"/>
      <c r="E2410" s="10"/>
      <c r="F2410" s="10"/>
      <c r="G2410" s="10"/>
      <c r="H2410" s="10"/>
      <c r="I2410" s="10"/>
      <c r="J2410" s="10"/>
      <c r="K2410" s="10"/>
      <c r="L2410" s="10"/>
    </row>
    <row r="2411" spans="1:12" s="7" customFormat="1" ht="15.75" x14ac:dyDescent="0.25">
      <c r="A2411" s="11"/>
      <c r="B2411" s="48"/>
      <c r="C2411" s="48"/>
      <c r="D2411" s="24"/>
      <c r="E2411" s="10"/>
      <c r="F2411" s="10"/>
      <c r="G2411" s="10"/>
      <c r="H2411" s="10"/>
      <c r="I2411" s="10"/>
      <c r="J2411" s="10"/>
      <c r="K2411" s="10"/>
      <c r="L2411" s="10"/>
    </row>
    <row r="2412" spans="1:12" s="7" customFormat="1" ht="15.75" x14ac:dyDescent="0.25">
      <c r="A2412" s="11"/>
      <c r="B2412" s="48"/>
      <c r="C2412" s="48"/>
      <c r="D2412" s="24"/>
      <c r="E2412" s="10"/>
      <c r="F2412" s="10"/>
      <c r="G2412" s="10"/>
      <c r="H2412" s="10"/>
      <c r="I2412" s="10"/>
      <c r="J2412" s="10"/>
      <c r="K2412" s="10"/>
      <c r="L2412" s="10"/>
    </row>
    <row r="2413" spans="1:12" s="7" customFormat="1" ht="15.75" x14ac:dyDescent="0.25">
      <c r="A2413" s="11"/>
      <c r="B2413" s="48"/>
      <c r="C2413" s="48"/>
      <c r="D2413" s="24"/>
      <c r="E2413" s="10"/>
      <c r="F2413" s="10"/>
      <c r="G2413" s="10"/>
      <c r="H2413" s="10"/>
      <c r="I2413" s="10"/>
      <c r="J2413" s="10"/>
      <c r="K2413" s="10"/>
      <c r="L2413" s="10"/>
    </row>
    <row r="2414" spans="1:12" s="7" customFormat="1" ht="15.75" x14ac:dyDescent="0.25">
      <c r="A2414" s="11"/>
      <c r="B2414" s="48"/>
      <c r="C2414" s="48"/>
      <c r="D2414" s="24"/>
      <c r="E2414" s="10"/>
      <c r="F2414" s="10"/>
      <c r="G2414" s="10"/>
      <c r="H2414" s="10"/>
      <c r="I2414" s="10"/>
      <c r="J2414" s="10"/>
      <c r="K2414" s="10"/>
      <c r="L2414" s="10"/>
    </row>
    <row r="2415" spans="1:12" s="7" customFormat="1" ht="15.75" x14ac:dyDescent="0.25">
      <c r="A2415" s="11"/>
      <c r="B2415" s="48"/>
      <c r="C2415" s="48"/>
      <c r="D2415" s="24"/>
      <c r="E2415" s="10"/>
      <c r="F2415" s="10"/>
      <c r="G2415" s="10"/>
      <c r="H2415" s="10"/>
      <c r="I2415" s="10"/>
      <c r="J2415" s="10"/>
      <c r="K2415" s="10"/>
      <c r="L2415" s="10"/>
    </row>
    <row r="2416" spans="1:12" s="7" customFormat="1" ht="15.75" x14ac:dyDescent="0.25">
      <c r="A2416" s="11"/>
      <c r="B2416" s="48"/>
      <c r="C2416" s="48"/>
      <c r="D2416" s="24"/>
      <c r="E2416" s="10"/>
      <c r="F2416" s="10"/>
      <c r="G2416" s="10"/>
      <c r="H2416" s="10"/>
      <c r="I2416" s="10"/>
      <c r="J2416" s="10"/>
      <c r="K2416" s="10"/>
      <c r="L2416" s="10"/>
    </row>
    <row r="2417" spans="1:12" s="7" customFormat="1" ht="15.75" x14ac:dyDescent="0.25">
      <c r="A2417" s="11"/>
      <c r="B2417" s="48"/>
      <c r="C2417" s="48"/>
      <c r="D2417" s="24"/>
      <c r="E2417" s="10"/>
      <c r="F2417" s="10"/>
      <c r="G2417" s="10"/>
      <c r="H2417" s="10"/>
      <c r="I2417" s="10"/>
      <c r="J2417" s="10"/>
      <c r="K2417" s="10"/>
      <c r="L2417" s="10"/>
    </row>
    <row r="2418" spans="1:12" s="7" customFormat="1" ht="15.75" x14ac:dyDescent="0.25">
      <c r="A2418" s="11"/>
      <c r="B2418" s="48"/>
      <c r="C2418" s="48"/>
      <c r="D2418" s="24"/>
      <c r="E2418" s="10"/>
      <c r="F2418" s="10"/>
      <c r="G2418" s="10"/>
      <c r="H2418" s="10"/>
      <c r="I2418" s="10"/>
      <c r="J2418" s="10"/>
      <c r="K2418" s="10"/>
      <c r="L2418" s="10"/>
    </row>
    <row r="2419" spans="1:12" s="7" customFormat="1" ht="15.75" x14ac:dyDescent="0.25">
      <c r="A2419" s="11"/>
      <c r="B2419" s="48"/>
      <c r="C2419" s="48"/>
      <c r="D2419" s="24"/>
      <c r="E2419" s="10"/>
      <c r="F2419" s="10"/>
      <c r="G2419" s="10"/>
      <c r="H2419" s="10"/>
      <c r="I2419" s="10"/>
      <c r="J2419" s="10"/>
      <c r="K2419" s="10"/>
      <c r="L2419" s="10"/>
    </row>
    <row r="2420" spans="1:12" s="7" customFormat="1" ht="15.75" x14ac:dyDescent="0.25">
      <c r="A2420" s="11"/>
      <c r="B2420" s="48"/>
      <c r="C2420" s="48"/>
      <c r="D2420" s="24"/>
      <c r="E2420" s="10"/>
      <c r="F2420" s="10"/>
      <c r="G2420" s="10"/>
      <c r="H2420" s="10"/>
      <c r="I2420" s="10"/>
      <c r="J2420" s="10"/>
      <c r="K2420" s="10"/>
      <c r="L2420" s="10"/>
    </row>
    <row r="2421" spans="1:12" s="7" customFormat="1" ht="15.75" x14ac:dyDescent="0.25">
      <c r="A2421" s="11"/>
      <c r="B2421" s="48"/>
      <c r="C2421" s="48"/>
      <c r="D2421" s="24"/>
      <c r="E2421" s="10"/>
      <c r="F2421" s="10"/>
      <c r="G2421" s="10"/>
      <c r="H2421" s="10"/>
      <c r="I2421" s="10"/>
      <c r="J2421" s="10"/>
      <c r="K2421" s="10"/>
      <c r="L2421" s="10"/>
    </row>
    <row r="2422" spans="1:12" s="7" customFormat="1" ht="15.75" x14ac:dyDescent="0.25">
      <c r="A2422" s="11"/>
      <c r="B2422" s="48"/>
      <c r="C2422" s="48"/>
      <c r="D2422" s="24"/>
      <c r="E2422" s="10"/>
      <c r="F2422" s="10"/>
      <c r="G2422" s="10"/>
      <c r="H2422" s="10"/>
      <c r="I2422" s="10"/>
      <c r="J2422" s="10"/>
      <c r="K2422" s="10"/>
      <c r="L2422" s="10"/>
    </row>
    <row r="2423" spans="1:12" s="7" customFormat="1" ht="15.75" x14ac:dyDescent="0.25">
      <c r="A2423" s="11"/>
      <c r="B2423" s="48"/>
      <c r="C2423" s="48"/>
      <c r="D2423" s="24"/>
      <c r="E2423" s="10"/>
      <c r="F2423" s="10"/>
      <c r="G2423" s="10"/>
      <c r="H2423" s="10"/>
      <c r="I2423" s="10"/>
      <c r="J2423" s="10"/>
      <c r="K2423" s="10"/>
      <c r="L2423" s="10"/>
    </row>
    <row r="2424" spans="1:12" s="7" customFormat="1" ht="15.75" x14ac:dyDescent="0.25">
      <c r="A2424" s="11"/>
      <c r="B2424" s="48"/>
      <c r="C2424" s="48"/>
      <c r="D2424" s="24"/>
      <c r="E2424" s="10"/>
      <c r="F2424" s="10"/>
      <c r="G2424" s="10"/>
      <c r="H2424" s="10"/>
      <c r="I2424" s="10"/>
      <c r="J2424" s="10"/>
      <c r="K2424" s="10"/>
      <c r="L2424" s="10"/>
    </row>
    <row r="2425" spans="1:12" s="7" customFormat="1" ht="15.75" x14ac:dyDescent="0.25">
      <c r="A2425" s="11"/>
      <c r="B2425" s="48"/>
      <c r="C2425" s="48"/>
      <c r="D2425" s="24"/>
      <c r="E2425" s="10"/>
      <c r="F2425" s="10"/>
      <c r="G2425" s="10"/>
      <c r="H2425" s="10"/>
      <c r="I2425" s="10"/>
      <c r="J2425" s="10"/>
      <c r="K2425" s="10"/>
      <c r="L2425" s="10"/>
    </row>
    <row r="2426" spans="1:12" s="7" customFormat="1" ht="15.75" x14ac:dyDescent="0.25">
      <c r="A2426" s="11"/>
      <c r="B2426" s="48"/>
      <c r="C2426" s="48"/>
      <c r="D2426" s="24"/>
      <c r="E2426" s="10"/>
      <c r="F2426" s="10"/>
      <c r="G2426" s="10"/>
      <c r="H2426" s="10"/>
      <c r="I2426" s="10"/>
      <c r="J2426" s="10"/>
      <c r="K2426" s="10"/>
      <c r="L2426" s="10"/>
    </row>
    <row r="2427" spans="1:12" s="7" customFormat="1" ht="15.75" x14ac:dyDescent="0.25">
      <c r="A2427" s="11"/>
      <c r="B2427" s="48"/>
      <c r="C2427" s="48"/>
      <c r="D2427" s="24"/>
      <c r="E2427" s="10"/>
      <c r="F2427" s="10"/>
      <c r="G2427" s="10"/>
      <c r="H2427" s="10"/>
      <c r="I2427" s="10"/>
      <c r="J2427" s="10"/>
      <c r="K2427" s="10"/>
      <c r="L2427" s="10"/>
    </row>
    <row r="2428" spans="1:12" s="7" customFormat="1" ht="15.75" x14ac:dyDescent="0.25">
      <c r="A2428" s="11"/>
      <c r="B2428" s="48"/>
      <c r="C2428" s="48"/>
      <c r="D2428" s="24"/>
      <c r="E2428" s="10"/>
      <c r="F2428" s="10"/>
      <c r="G2428" s="10"/>
      <c r="H2428" s="10"/>
      <c r="I2428" s="10"/>
      <c r="J2428" s="10"/>
      <c r="K2428" s="10"/>
      <c r="L2428" s="10"/>
    </row>
    <row r="2429" spans="1:12" s="7" customFormat="1" ht="15.75" x14ac:dyDescent="0.25">
      <c r="A2429" s="11"/>
      <c r="B2429" s="48"/>
      <c r="C2429" s="48"/>
      <c r="D2429" s="24"/>
      <c r="E2429" s="10"/>
      <c r="F2429" s="10"/>
      <c r="G2429" s="10"/>
      <c r="H2429" s="10"/>
      <c r="I2429" s="10"/>
      <c r="J2429" s="10"/>
      <c r="K2429" s="10"/>
      <c r="L2429" s="10"/>
    </row>
    <row r="2430" spans="1:12" s="7" customFormat="1" ht="15.75" x14ac:dyDescent="0.25">
      <c r="A2430" s="11"/>
      <c r="B2430" s="48"/>
      <c r="C2430" s="48"/>
      <c r="D2430" s="24"/>
      <c r="E2430" s="10"/>
      <c r="F2430" s="10"/>
      <c r="G2430" s="10"/>
      <c r="H2430" s="10"/>
      <c r="I2430" s="10"/>
      <c r="J2430" s="10"/>
      <c r="K2430" s="10"/>
      <c r="L2430" s="10"/>
    </row>
    <row r="2431" spans="1:12" s="7" customFormat="1" ht="15.75" x14ac:dyDescent="0.25">
      <c r="A2431" s="11"/>
      <c r="B2431" s="48"/>
      <c r="C2431" s="48"/>
      <c r="D2431" s="24"/>
      <c r="E2431" s="10"/>
      <c r="F2431" s="10"/>
      <c r="G2431" s="10"/>
      <c r="H2431" s="10"/>
      <c r="I2431" s="10"/>
      <c r="J2431" s="10"/>
      <c r="K2431" s="10"/>
      <c r="L2431" s="10"/>
    </row>
    <row r="2432" spans="1:12" s="7" customFormat="1" ht="15.75" x14ac:dyDescent="0.25">
      <c r="A2432" s="11"/>
      <c r="B2432" s="48"/>
      <c r="C2432" s="48"/>
      <c r="D2432" s="24"/>
      <c r="E2432" s="10"/>
      <c r="F2432" s="10"/>
      <c r="G2432" s="10"/>
      <c r="H2432" s="10"/>
      <c r="I2432" s="10"/>
      <c r="J2432" s="10"/>
      <c r="K2432" s="10"/>
      <c r="L2432" s="10"/>
    </row>
    <row r="2433" spans="1:12" s="7" customFormat="1" ht="15.75" x14ac:dyDescent="0.25">
      <c r="A2433" s="11"/>
      <c r="B2433" s="48"/>
      <c r="C2433" s="48"/>
      <c r="D2433" s="24"/>
      <c r="E2433" s="10"/>
      <c r="F2433" s="10"/>
      <c r="G2433" s="10"/>
      <c r="H2433" s="10"/>
      <c r="I2433" s="10"/>
      <c r="J2433" s="10"/>
      <c r="K2433" s="10"/>
      <c r="L2433" s="10"/>
    </row>
    <row r="2434" spans="1:12" s="7" customFormat="1" ht="15.75" x14ac:dyDescent="0.25">
      <c r="A2434" s="11"/>
      <c r="B2434" s="48"/>
      <c r="C2434" s="48"/>
      <c r="D2434" s="24"/>
      <c r="E2434" s="10"/>
      <c r="F2434" s="10"/>
      <c r="G2434" s="10"/>
      <c r="H2434" s="10"/>
      <c r="I2434" s="10"/>
      <c r="J2434" s="10"/>
      <c r="K2434" s="10"/>
      <c r="L2434" s="10"/>
    </row>
    <row r="2435" spans="1:12" s="7" customFormat="1" ht="15.75" x14ac:dyDescent="0.25">
      <c r="A2435" s="11"/>
      <c r="B2435" s="48"/>
      <c r="C2435" s="48"/>
      <c r="D2435" s="24"/>
      <c r="E2435" s="10"/>
      <c r="F2435" s="10"/>
      <c r="G2435" s="10"/>
      <c r="H2435" s="10"/>
      <c r="I2435" s="10"/>
      <c r="J2435" s="10"/>
      <c r="K2435" s="10"/>
      <c r="L2435" s="10"/>
    </row>
    <row r="2436" spans="1:12" s="7" customFormat="1" ht="15.75" x14ac:dyDescent="0.25">
      <c r="A2436" s="11"/>
      <c r="B2436" s="48"/>
      <c r="C2436" s="48"/>
      <c r="D2436" s="24"/>
      <c r="E2436" s="10"/>
      <c r="F2436" s="10"/>
      <c r="G2436" s="10"/>
      <c r="H2436" s="10"/>
      <c r="I2436" s="10"/>
      <c r="J2436" s="10"/>
      <c r="K2436" s="10"/>
      <c r="L2436" s="10"/>
    </row>
    <row r="2437" spans="1:12" s="7" customFormat="1" ht="15.75" x14ac:dyDescent="0.25">
      <c r="A2437" s="11"/>
      <c r="B2437" s="48"/>
      <c r="C2437" s="48"/>
      <c r="D2437" s="24"/>
      <c r="E2437" s="10"/>
      <c r="F2437" s="10"/>
      <c r="G2437" s="10"/>
      <c r="H2437" s="10"/>
      <c r="I2437" s="10"/>
      <c r="J2437" s="10"/>
      <c r="K2437" s="10"/>
      <c r="L2437" s="10"/>
    </row>
    <row r="2438" spans="1:12" s="7" customFormat="1" ht="15.75" x14ac:dyDescent="0.25">
      <c r="A2438" s="11"/>
      <c r="B2438" s="48"/>
      <c r="C2438" s="48"/>
      <c r="D2438" s="24"/>
      <c r="E2438" s="10"/>
      <c r="F2438" s="10"/>
      <c r="G2438" s="10"/>
      <c r="H2438" s="10"/>
      <c r="I2438" s="10"/>
      <c r="J2438" s="10"/>
      <c r="K2438" s="10"/>
      <c r="L2438" s="10"/>
    </row>
    <row r="2439" spans="1:12" s="7" customFormat="1" ht="15.75" x14ac:dyDescent="0.25">
      <c r="A2439" s="11"/>
      <c r="B2439" s="48"/>
      <c r="C2439" s="48"/>
      <c r="D2439" s="24"/>
      <c r="E2439" s="10"/>
      <c r="F2439" s="10"/>
      <c r="G2439" s="10"/>
      <c r="H2439" s="10"/>
      <c r="I2439" s="10"/>
      <c r="J2439" s="10"/>
      <c r="K2439" s="10"/>
      <c r="L2439" s="10"/>
    </row>
    <row r="2440" spans="1:12" s="7" customFormat="1" ht="15.75" x14ac:dyDescent="0.25">
      <c r="A2440" s="11"/>
      <c r="B2440" s="48"/>
      <c r="C2440" s="48"/>
      <c r="D2440" s="24"/>
      <c r="E2440" s="10"/>
      <c r="F2440" s="10"/>
      <c r="G2440" s="10"/>
      <c r="H2440" s="10"/>
      <c r="I2440" s="10"/>
      <c r="J2440" s="10"/>
      <c r="K2440" s="10"/>
      <c r="L2440" s="10"/>
    </row>
    <row r="2441" spans="1:12" s="7" customFormat="1" ht="15.75" x14ac:dyDescent="0.25">
      <c r="A2441" s="11"/>
      <c r="B2441" s="48"/>
      <c r="C2441" s="48"/>
      <c r="D2441" s="24"/>
      <c r="E2441" s="10"/>
      <c r="F2441" s="10"/>
      <c r="G2441" s="10"/>
      <c r="H2441" s="10"/>
      <c r="I2441" s="10"/>
      <c r="J2441" s="10"/>
      <c r="K2441" s="10"/>
      <c r="L2441" s="10"/>
    </row>
    <row r="2442" spans="1:12" s="7" customFormat="1" ht="15.75" x14ac:dyDescent="0.25">
      <c r="A2442" s="11"/>
      <c r="B2442" s="48"/>
      <c r="C2442" s="48"/>
      <c r="D2442" s="24"/>
      <c r="E2442" s="10"/>
      <c r="F2442" s="10"/>
      <c r="G2442" s="10"/>
      <c r="H2442" s="10"/>
      <c r="I2442" s="10"/>
      <c r="J2442" s="10"/>
      <c r="K2442" s="10"/>
      <c r="L2442" s="10"/>
    </row>
    <row r="2443" spans="1:12" s="7" customFormat="1" ht="15.75" x14ac:dyDescent="0.25">
      <c r="A2443" s="11"/>
      <c r="B2443" s="48"/>
      <c r="C2443" s="48"/>
      <c r="D2443" s="24"/>
      <c r="E2443" s="10"/>
      <c r="F2443" s="10"/>
      <c r="G2443" s="10"/>
      <c r="H2443" s="10"/>
      <c r="I2443" s="10"/>
      <c r="J2443" s="10"/>
      <c r="K2443" s="10"/>
      <c r="L2443" s="10"/>
    </row>
    <row r="2444" spans="1:12" s="7" customFormat="1" ht="15.75" x14ac:dyDescent="0.25">
      <c r="A2444" s="11"/>
      <c r="B2444" s="48"/>
      <c r="C2444" s="48"/>
      <c r="D2444" s="24"/>
      <c r="E2444" s="10"/>
      <c r="F2444" s="10"/>
      <c r="G2444" s="10"/>
      <c r="H2444" s="10"/>
      <c r="I2444" s="10"/>
      <c r="J2444" s="10"/>
      <c r="K2444" s="10"/>
      <c r="L2444" s="10"/>
    </row>
    <row r="2445" spans="1:12" s="7" customFormat="1" ht="15.75" x14ac:dyDescent="0.25">
      <c r="A2445" s="11"/>
      <c r="B2445" s="48"/>
      <c r="C2445" s="48"/>
      <c r="D2445" s="24"/>
      <c r="E2445" s="10"/>
      <c r="F2445" s="10"/>
      <c r="G2445" s="10"/>
      <c r="H2445" s="10"/>
      <c r="I2445" s="10"/>
      <c r="J2445" s="10"/>
      <c r="K2445" s="10"/>
      <c r="L2445" s="10"/>
    </row>
    <row r="2446" spans="1:12" s="7" customFormat="1" ht="15.75" x14ac:dyDescent="0.25">
      <c r="A2446" s="11"/>
      <c r="B2446" s="48"/>
      <c r="C2446" s="48"/>
      <c r="D2446" s="24"/>
      <c r="E2446" s="10"/>
      <c r="F2446" s="10"/>
      <c r="G2446" s="10"/>
      <c r="H2446" s="10"/>
      <c r="I2446" s="10"/>
      <c r="J2446" s="10"/>
      <c r="K2446" s="10"/>
      <c r="L2446" s="10"/>
    </row>
    <row r="2447" spans="1:12" s="7" customFormat="1" ht="15.75" x14ac:dyDescent="0.25">
      <c r="A2447" s="11"/>
      <c r="B2447" s="48"/>
      <c r="C2447" s="48"/>
      <c r="D2447" s="24"/>
      <c r="E2447" s="10"/>
      <c r="F2447" s="10"/>
      <c r="G2447" s="10"/>
      <c r="H2447" s="10"/>
      <c r="I2447" s="10"/>
      <c r="J2447" s="10"/>
      <c r="K2447" s="10"/>
      <c r="L2447" s="10"/>
    </row>
    <row r="2448" spans="1:12" s="7" customFormat="1" ht="15.75" x14ac:dyDescent="0.25">
      <c r="A2448" s="11"/>
      <c r="B2448" s="48"/>
      <c r="C2448" s="48"/>
      <c r="D2448" s="24"/>
      <c r="E2448" s="10"/>
      <c r="F2448" s="10"/>
      <c r="G2448" s="10"/>
      <c r="H2448" s="10"/>
      <c r="I2448" s="10"/>
      <c r="J2448" s="10"/>
      <c r="K2448" s="10"/>
      <c r="L2448" s="10"/>
    </row>
    <row r="2449" spans="1:12" s="7" customFormat="1" ht="15.75" x14ac:dyDescent="0.25">
      <c r="A2449" s="11"/>
      <c r="B2449" s="48"/>
      <c r="C2449" s="48"/>
      <c r="D2449" s="24"/>
      <c r="E2449" s="10"/>
      <c r="F2449" s="10"/>
      <c r="G2449" s="10"/>
      <c r="H2449" s="10"/>
      <c r="I2449" s="10"/>
      <c r="J2449" s="10"/>
      <c r="K2449" s="10"/>
      <c r="L2449" s="10"/>
    </row>
    <row r="2450" spans="1:12" s="7" customFormat="1" ht="15.75" x14ac:dyDescent="0.25">
      <c r="A2450" s="11"/>
      <c r="B2450" s="48"/>
      <c r="C2450" s="48"/>
      <c r="D2450" s="24"/>
      <c r="E2450" s="10"/>
      <c r="F2450" s="10"/>
      <c r="G2450" s="10"/>
      <c r="H2450" s="10"/>
      <c r="I2450" s="10"/>
      <c r="J2450" s="10"/>
      <c r="K2450" s="10"/>
      <c r="L2450" s="10"/>
    </row>
    <row r="2451" spans="1:12" s="7" customFormat="1" ht="15.75" x14ac:dyDescent="0.25">
      <c r="A2451" s="11"/>
      <c r="B2451" s="48"/>
      <c r="C2451" s="48"/>
      <c r="D2451" s="24"/>
      <c r="E2451" s="10"/>
      <c r="F2451" s="10"/>
      <c r="G2451" s="10"/>
      <c r="H2451" s="10"/>
      <c r="I2451" s="10"/>
      <c r="J2451" s="10"/>
      <c r="K2451" s="10"/>
      <c r="L2451" s="10"/>
    </row>
    <row r="2452" spans="1:12" s="7" customFormat="1" ht="15.75" x14ac:dyDescent="0.25">
      <c r="A2452" s="11"/>
      <c r="B2452" s="48"/>
      <c r="C2452" s="48"/>
      <c r="D2452" s="24"/>
      <c r="E2452" s="10"/>
      <c r="F2452" s="10"/>
      <c r="G2452" s="10"/>
      <c r="H2452" s="10"/>
      <c r="I2452" s="10"/>
      <c r="J2452" s="10"/>
      <c r="K2452" s="10"/>
      <c r="L2452" s="10"/>
    </row>
    <row r="2453" spans="1:12" s="7" customFormat="1" ht="15.75" x14ac:dyDescent="0.25">
      <c r="A2453" s="11"/>
      <c r="B2453" s="48"/>
      <c r="C2453" s="48"/>
      <c r="D2453" s="24"/>
      <c r="E2453" s="10"/>
      <c r="F2453" s="10"/>
      <c r="G2453" s="10"/>
      <c r="H2453" s="10"/>
      <c r="I2453" s="10"/>
      <c r="J2453" s="10"/>
      <c r="K2453" s="10"/>
      <c r="L2453" s="10"/>
    </row>
    <row r="2454" spans="1:12" s="7" customFormat="1" ht="15.75" x14ac:dyDescent="0.25">
      <c r="A2454" s="11"/>
      <c r="B2454" s="48"/>
      <c r="C2454" s="48"/>
      <c r="D2454" s="24"/>
      <c r="E2454" s="10"/>
      <c r="F2454" s="10"/>
      <c r="G2454" s="10"/>
      <c r="H2454" s="10"/>
      <c r="I2454" s="10"/>
      <c r="J2454" s="10"/>
      <c r="K2454" s="10"/>
      <c r="L2454" s="10"/>
    </row>
    <row r="2455" spans="1:12" s="7" customFormat="1" ht="15.75" x14ac:dyDescent="0.25">
      <c r="A2455" s="11"/>
      <c r="B2455" s="48"/>
      <c r="C2455" s="48"/>
      <c r="D2455" s="24"/>
      <c r="E2455" s="10"/>
      <c r="F2455" s="10"/>
      <c r="G2455" s="10"/>
      <c r="H2455" s="10"/>
      <c r="I2455" s="10"/>
      <c r="J2455" s="10"/>
      <c r="K2455" s="10"/>
      <c r="L2455" s="10"/>
    </row>
    <row r="2456" spans="1:12" s="7" customFormat="1" ht="15.75" x14ac:dyDescent="0.25">
      <c r="A2456" s="11"/>
      <c r="B2456" s="48"/>
      <c r="C2456" s="48"/>
      <c r="D2456" s="24"/>
      <c r="E2456" s="10"/>
      <c r="F2456" s="10"/>
      <c r="G2456" s="10"/>
      <c r="H2456" s="10"/>
      <c r="I2456" s="10"/>
      <c r="J2456" s="10"/>
      <c r="K2456" s="10"/>
      <c r="L2456" s="10"/>
    </row>
    <row r="2457" spans="1:12" s="7" customFormat="1" ht="15.75" x14ac:dyDescent="0.25">
      <c r="A2457" s="11"/>
      <c r="B2457" s="48"/>
      <c r="C2457" s="48"/>
      <c r="D2457" s="24"/>
      <c r="E2457" s="10"/>
      <c r="F2457" s="10"/>
      <c r="G2457" s="10"/>
      <c r="H2457" s="10"/>
      <c r="I2457" s="10"/>
      <c r="J2457" s="10"/>
      <c r="K2457" s="10"/>
      <c r="L2457" s="10"/>
    </row>
    <row r="2458" spans="1:12" s="7" customFormat="1" ht="15.75" x14ac:dyDescent="0.25">
      <c r="A2458" s="11"/>
      <c r="B2458" s="48"/>
      <c r="C2458" s="48"/>
      <c r="D2458" s="24"/>
      <c r="E2458" s="10"/>
      <c r="F2458" s="10"/>
      <c r="G2458" s="10"/>
      <c r="H2458" s="10"/>
      <c r="I2458" s="10"/>
      <c r="J2458" s="10"/>
      <c r="K2458" s="10"/>
      <c r="L2458" s="10"/>
    </row>
    <row r="2459" spans="1:12" s="7" customFormat="1" ht="15.75" x14ac:dyDescent="0.25">
      <c r="A2459" s="11"/>
      <c r="B2459" s="48"/>
      <c r="C2459" s="48"/>
      <c r="D2459" s="24"/>
      <c r="E2459" s="10"/>
      <c r="F2459" s="10"/>
      <c r="G2459" s="10"/>
      <c r="H2459" s="10"/>
      <c r="I2459" s="10"/>
      <c r="J2459" s="10"/>
      <c r="K2459" s="10"/>
      <c r="L2459" s="10"/>
    </row>
    <row r="2460" spans="1:12" s="7" customFormat="1" ht="15.75" x14ac:dyDescent="0.25">
      <c r="A2460" s="11"/>
      <c r="B2460" s="48"/>
      <c r="C2460" s="48"/>
      <c r="D2460" s="24"/>
      <c r="E2460" s="10"/>
      <c r="F2460" s="10"/>
      <c r="G2460" s="10"/>
      <c r="H2460" s="10"/>
      <c r="I2460" s="10"/>
      <c r="J2460" s="10"/>
      <c r="K2460" s="10"/>
      <c r="L2460" s="10"/>
    </row>
    <row r="2461" spans="1:12" s="7" customFormat="1" ht="15.75" x14ac:dyDescent="0.25">
      <c r="A2461" s="11"/>
      <c r="B2461" s="48"/>
      <c r="C2461" s="48"/>
      <c r="D2461" s="24"/>
      <c r="E2461" s="10"/>
      <c r="F2461" s="10"/>
      <c r="G2461" s="10"/>
      <c r="H2461" s="10"/>
      <c r="I2461" s="10"/>
      <c r="J2461" s="10"/>
      <c r="K2461" s="10"/>
      <c r="L2461" s="10"/>
    </row>
    <row r="2462" spans="1:12" s="7" customFormat="1" ht="15.75" x14ac:dyDescent="0.25">
      <c r="A2462" s="11"/>
      <c r="B2462" s="48"/>
      <c r="C2462" s="48"/>
      <c r="D2462" s="24"/>
      <c r="E2462" s="10"/>
      <c r="F2462" s="10"/>
      <c r="G2462" s="10"/>
      <c r="H2462" s="10"/>
      <c r="I2462" s="10"/>
      <c r="J2462" s="10"/>
      <c r="K2462" s="10"/>
      <c r="L2462" s="10"/>
    </row>
    <row r="2463" spans="1:12" s="7" customFormat="1" ht="15.75" x14ac:dyDescent="0.25">
      <c r="A2463" s="11"/>
      <c r="B2463" s="48"/>
      <c r="C2463" s="48"/>
      <c r="D2463" s="24"/>
      <c r="E2463" s="10"/>
      <c r="F2463" s="10"/>
      <c r="G2463" s="10"/>
      <c r="H2463" s="10"/>
      <c r="I2463" s="10"/>
      <c r="J2463" s="10"/>
      <c r="K2463" s="10"/>
      <c r="L2463" s="10"/>
    </row>
    <row r="2464" spans="1:12" s="7" customFormat="1" ht="15.75" x14ac:dyDescent="0.25">
      <c r="A2464" s="11"/>
      <c r="B2464" s="48"/>
      <c r="C2464" s="48"/>
      <c r="D2464" s="24"/>
      <c r="E2464" s="10"/>
      <c r="F2464" s="10"/>
      <c r="G2464" s="10"/>
      <c r="H2464" s="10"/>
      <c r="I2464" s="10"/>
      <c r="J2464" s="10"/>
      <c r="K2464" s="10"/>
      <c r="L2464" s="10"/>
    </row>
    <row r="2465" spans="1:12" s="7" customFormat="1" ht="15.75" x14ac:dyDescent="0.25">
      <c r="A2465" s="11"/>
      <c r="B2465" s="48"/>
      <c r="C2465" s="48"/>
      <c r="D2465" s="24"/>
      <c r="E2465" s="10"/>
      <c r="F2465" s="10"/>
      <c r="G2465" s="10"/>
      <c r="H2465" s="10"/>
      <c r="I2465" s="10"/>
      <c r="J2465" s="10"/>
      <c r="K2465" s="10"/>
      <c r="L2465" s="10"/>
    </row>
    <row r="2466" spans="1:12" s="7" customFormat="1" ht="15.75" x14ac:dyDescent="0.25">
      <c r="A2466" s="11"/>
      <c r="B2466" s="48"/>
      <c r="C2466" s="48"/>
      <c r="D2466" s="24"/>
      <c r="E2466" s="10"/>
      <c r="F2466" s="10"/>
      <c r="G2466" s="10"/>
      <c r="H2466" s="10"/>
      <c r="I2466" s="10"/>
      <c r="J2466" s="10"/>
      <c r="K2466" s="10"/>
      <c r="L2466" s="10"/>
    </row>
    <row r="2467" spans="1:12" s="7" customFormat="1" ht="15.75" x14ac:dyDescent="0.25">
      <c r="A2467" s="11"/>
      <c r="B2467" s="48"/>
      <c r="C2467" s="48"/>
      <c r="D2467" s="24"/>
      <c r="E2467" s="10"/>
      <c r="F2467" s="10"/>
      <c r="G2467" s="10"/>
      <c r="H2467" s="10"/>
      <c r="I2467" s="10"/>
      <c r="J2467" s="10"/>
      <c r="K2467" s="10"/>
      <c r="L2467" s="10"/>
    </row>
    <row r="2468" spans="1:12" s="7" customFormat="1" ht="15.75" x14ac:dyDescent="0.25">
      <c r="A2468" s="11"/>
      <c r="B2468" s="48"/>
      <c r="C2468" s="48"/>
      <c r="D2468" s="24"/>
      <c r="E2468" s="10"/>
      <c r="F2468" s="10"/>
      <c r="G2468" s="10"/>
      <c r="H2468" s="10"/>
      <c r="I2468" s="10"/>
      <c r="J2468" s="10"/>
      <c r="K2468" s="10"/>
      <c r="L2468" s="10"/>
    </row>
    <row r="2469" spans="1:12" s="7" customFormat="1" ht="15.75" x14ac:dyDescent="0.25">
      <c r="A2469" s="11"/>
      <c r="B2469" s="48"/>
      <c r="C2469" s="48"/>
      <c r="D2469" s="24"/>
      <c r="E2469" s="10"/>
      <c r="F2469" s="10"/>
      <c r="G2469" s="10"/>
      <c r="H2469" s="10"/>
      <c r="I2469" s="10"/>
      <c r="J2469" s="10"/>
      <c r="K2469" s="10"/>
      <c r="L2469" s="10"/>
    </row>
    <row r="2470" spans="1:12" s="7" customFormat="1" ht="15.75" x14ac:dyDescent="0.25">
      <c r="A2470" s="11"/>
      <c r="B2470" s="48"/>
      <c r="C2470" s="48"/>
      <c r="D2470" s="24"/>
      <c r="E2470" s="10"/>
      <c r="F2470" s="10"/>
      <c r="G2470" s="10"/>
      <c r="H2470" s="10"/>
      <c r="I2470" s="10"/>
      <c r="J2470" s="10"/>
      <c r="K2470" s="10"/>
      <c r="L2470" s="10"/>
    </row>
    <row r="2471" spans="1:12" s="7" customFormat="1" ht="15.75" x14ac:dyDescent="0.25">
      <c r="A2471" s="11"/>
      <c r="B2471" s="48"/>
      <c r="C2471" s="48"/>
      <c r="D2471" s="24"/>
      <c r="E2471" s="10"/>
      <c r="F2471" s="10"/>
      <c r="G2471" s="10"/>
      <c r="H2471" s="10"/>
      <c r="I2471" s="10"/>
      <c r="J2471" s="10"/>
      <c r="K2471" s="10"/>
      <c r="L2471" s="10"/>
    </row>
    <row r="2472" spans="1:12" s="7" customFormat="1" ht="15.75" x14ac:dyDescent="0.25">
      <c r="A2472" s="11"/>
      <c r="B2472" s="48"/>
      <c r="C2472" s="48"/>
      <c r="D2472" s="24"/>
      <c r="E2472" s="10"/>
      <c r="F2472" s="10"/>
      <c r="G2472" s="10"/>
      <c r="H2472" s="10"/>
      <c r="I2472" s="10"/>
      <c r="J2472" s="10"/>
      <c r="K2472" s="10"/>
      <c r="L2472" s="10"/>
    </row>
    <row r="2473" spans="1:12" s="7" customFormat="1" ht="15.75" x14ac:dyDescent="0.25">
      <c r="A2473" s="11"/>
      <c r="B2473" s="48"/>
      <c r="C2473" s="48"/>
      <c r="D2473" s="24"/>
      <c r="E2473" s="10"/>
      <c r="F2473" s="10"/>
      <c r="G2473" s="10"/>
      <c r="H2473" s="10"/>
      <c r="I2473" s="10"/>
      <c r="J2473" s="10"/>
      <c r="K2473" s="10"/>
      <c r="L2473" s="10"/>
    </row>
    <row r="2474" spans="1:12" s="7" customFormat="1" ht="15.75" x14ac:dyDescent="0.25">
      <c r="A2474" s="11"/>
      <c r="B2474" s="48"/>
      <c r="C2474" s="48"/>
      <c r="D2474" s="24"/>
      <c r="E2474" s="10"/>
      <c r="F2474" s="10"/>
      <c r="G2474" s="10"/>
      <c r="H2474" s="10"/>
      <c r="I2474" s="10"/>
      <c r="J2474" s="10"/>
      <c r="K2474" s="10"/>
      <c r="L2474" s="10"/>
    </row>
    <row r="2475" spans="1:12" s="7" customFormat="1" ht="15.75" x14ac:dyDescent="0.25">
      <c r="A2475" s="11"/>
      <c r="B2475" s="48"/>
      <c r="C2475" s="48"/>
      <c r="D2475" s="24"/>
      <c r="E2475" s="10"/>
      <c r="F2475" s="10"/>
      <c r="G2475" s="10"/>
      <c r="H2475" s="10"/>
      <c r="I2475" s="10"/>
      <c r="J2475" s="10"/>
      <c r="K2475" s="10"/>
      <c r="L2475" s="10"/>
    </row>
    <row r="2476" spans="1:12" s="7" customFormat="1" ht="15.75" x14ac:dyDescent="0.25">
      <c r="A2476" s="11"/>
      <c r="B2476" s="48"/>
      <c r="C2476" s="48"/>
      <c r="D2476" s="24"/>
      <c r="E2476" s="10"/>
      <c r="F2476" s="10"/>
      <c r="G2476" s="10"/>
      <c r="H2476" s="10"/>
      <c r="I2476" s="10"/>
      <c r="J2476" s="10"/>
      <c r="K2476" s="10"/>
      <c r="L2476" s="10"/>
    </row>
    <row r="2477" spans="1:12" s="7" customFormat="1" ht="15.75" x14ac:dyDescent="0.25">
      <c r="A2477" s="11"/>
      <c r="B2477" s="48"/>
      <c r="C2477" s="48"/>
      <c r="D2477" s="24"/>
      <c r="E2477" s="10"/>
      <c r="F2477" s="10"/>
      <c r="G2477" s="10"/>
      <c r="H2477" s="10"/>
      <c r="I2477" s="10"/>
      <c r="J2477" s="10"/>
      <c r="K2477" s="10"/>
      <c r="L2477" s="10"/>
    </row>
    <row r="2478" spans="1:12" s="7" customFormat="1" ht="15.75" x14ac:dyDescent="0.25">
      <c r="A2478" s="11"/>
      <c r="B2478" s="48"/>
      <c r="C2478" s="48"/>
      <c r="D2478" s="24"/>
      <c r="E2478" s="10"/>
      <c r="F2478" s="10"/>
      <c r="G2478" s="10"/>
      <c r="H2478" s="10"/>
      <c r="I2478" s="10"/>
      <c r="J2478" s="10"/>
      <c r="K2478" s="10"/>
      <c r="L2478" s="10"/>
    </row>
    <row r="2479" spans="1:12" s="7" customFormat="1" ht="15.75" x14ac:dyDescent="0.25">
      <c r="A2479" s="11"/>
      <c r="B2479" s="48"/>
      <c r="C2479" s="48"/>
      <c r="D2479" s="24"/>
      <c r="E2479" s="10"/>
      <c r="F2479" s="10"/>
      <c r="G2479" s="10"/>
      <c r="H2479" s="10"/>
      <c r="I2479" s="10"/>
      <c r="J2479" s="10"/>
      <c r="K2479" s="10"/>
      <c r="L2479" s="10"/>
    </row>
    <row r="2480" spans="1:12" s="7" customFormat="1" ht="15.75" x14ac:dyDescent="0.25">
      <c r="A2480" s="11"/>
      <c r="B2480" s="48"/>
      <c r="C2480" s="48"/>
      <c r="D2480" s="24"/>
      <c r="E2480" s="10"/>
      <c r="F2480" s="10"/>
      <c r="G2480" s="10"/>
      <c r="H2480" s="10"/>
      <c r="I2480" s="10"/>
      <c r="J2480" s="10"/>
      <c r="K2480" s="10"/>
      <c r="L2480" s="10"/>
    </row>
    <row r="2481" spans="1:12" s="7" customFormat="1" ht="15.75" x14ac:dyDescent="0.25">
      <c r="A2481" s="11"/>
      <c r="B2481" s="48"/>
      <c r="C2481" s="48"/>
      <c r="D2481" s="24"/>
      <c r="E2481" s="10"/>
      <c r="F2481" s="10"/>
      <c r="G2481" s="10"/>
      <c r="H2481" s="10"/>
      <c r="I2481" s="10"/>
      <c r="J2481" s="10"/>
      <c r="K2481" s="10"/>
      <c r="L2481" s="10"/>
    </row>
    <row r="2482" spans="1:12" s="7" customFormat="1" ht="15.75" x14ac:dyDescent="0.25">
      <c r="A2482" s="11"/>
      <c r="B2482" s="48"/>
      <c r="C2482" s="48"/>
      <c r="D2482" s="24"/>
      <c r="E2482" s="10"/>
      <c r="F2482" s="10"/>
      <c r="G2482" s="10"/>
      <c r="H2482" s="10"/>
      <c r="I2482" s="10"/>
      <c r="J2482" s="10"/>
      <c r="K2482" s="10"/>
      <c r="L2482" s="10"/>
    </row>
    <row r="2483" spans="1:12" s="7" customFormat="1" ht="15.75" x14ac:dyDescent="0.25">
      <c r="A2483" s="11"/>
      <c r="B2483" s="48"/>
      <c r="C2483" s="48"/>
      <c r="D2483" s="24"/>
      <c r="E2483" s="10"/>
      <c r="F2483" s="10"/>
      <c r="G2483" s="10"/>
      <c r="H2483" s="10"/>
      <c r="I2483" s="10"/>
      <c r="J2483" s="10"/>
      <c r="K2483" s="10"/>
      <c r="L2483" s="10"/>
    </row>
    <row r="2484" spans="1:12" s="7" customFormat="1" ht="15.75" x14ac:dyDescent="0.25">
      <c r="A2484" s="11"/>
      <c r="B2484" s="48"/>
      <c r="C2484" s="48"/>
      <c r="D2484" s="24"/>
      <c r="E2484" s="10"/>
      <c r="F2484" s="10"/>
      <c r="G2484" s="10"/>
      <c r="H2484" s="10"/>
      <c r="I2484" s="10"/>
      <c r="J2484" s="10"/>
      <c r="K2484" s="10"/>
      <c r="L2484" s="10"/>
    </row>
    <row r="2485" spans="1:12" s="7" customFormat="1" ht="15.75" x14ac:dyDescent="0.25">
      <c r="A2485" s="11"/>
      <c r="B2485" s="48"/>
      <c r="C2485" s="48"/>
      <c r="D2485" s="24"/>
      <c r="E2485" s="10"/>
      <c r="F2485" s="10"/>
      <c r="G2485" s="10"/>
      <c r="H2485" s="10"/>
      <c r="I2485" s="10"/>
      <c r="J2485" s="10"/>
      <c r="K2485" s="10"/>
      <c r="L2485" s="10"/>
    </row>
    <row r="2486" spans="1:12" s="7" customFormat="1" ht="15.75" x14ac:dyDescent="0.25">
      <c r="A2486" s="11"/>
      <c r="B2486" s="48"/>
      <c r="C2486" s="48"/>
      <c r="D2486" s="24"/>
      <c r="E2486" s="10"/>
      <c r="F2486" s="10"/>
      <c r="G2486" s="10"/>
      <c r="H2486" s="10"/>
      <c r="I2486" s="10"/>
      <c r="J2486" s="10"/>
      <c r="K2486" s="10"/>
      <c r="L2486" s="10"/>
    </row>
    <row r="2487" spans="1:12" s="7" customFormat="1" ht="15.75" x14ac:dyDescent="0.25">
      <c r="A2487" s="11"/>
      <c r="B2487" s="48"/>
      <c r="C2487" s="48"/>
      <c r="D2487" s="24"/>
      <c r="E2487" s="10"/>
      <c r="F2487" s="10"/>
      <c r="G2487" s="10"/>
      <c r="H2487" s="10"/>
      <c r="I2487" s="10"/>
      <c r="J2487" s="10"/>
      <c r="K2487" s="10"/>
      <c r="L2487" s="10"/>
    </row>
    <row r="2488" spans="1:12" s="7" customFormat="1" ht="15.75" x14ac:dyDescent="0.25">
      <c r="A2488" s="11"/>
      <c r="B2488" s="48"/>
      <c r="C2488" s="48"/>
      <c r="D2488" s="24"/>
      <c r="E2488" s="10"/>
      <c r="F2488" s="10"/>
      <c r="G2488" s="10"/>
      <c r="H2488" s="10"/>
      <c r="I2488" s="10"/>
      <c r="J2488" s="10"/>
      <c r="K2488" s="10"/>
      <c r="L2488" s="10"/>
    </row>
    <row r="2489" spans="1:12" s="7" customFormat="1" ht="15.75" x14ac:dyDescent="0.25">
      <c r="A2489" s="11"/>
      <c r="B2489" s="48"/>
      <c r="C2489" s="48"/>
      <c r="D2489" s="24"/>
      <c r="E2489" s="10"/>
      <c r="F2489" s="10"/>
      <c r="G2489" s="10"/>
      <c r="H2489" s="10"/>
      <c r="I2489" s="10"/>
      <c r="J2489" s="10"/>
      <c r="K2489" s="10"/>
      <c r="L2489" s="10"/>
    </row>
    <row r="2490" spans="1:12" s="7" customFormat="1" ht="15.75" x14ac:dyDescent="0.25">
      <c r="A2490" s="11"/>
      <c r="B2490" s="48"/>
      <c r="C2490" s="48"/>
      <c r="D2490" s="24"/>
      <c r="E2490" s="10"/>
      <c r="F2490" s="10"/>
      <c r="G2490" s="10"/>
      <c r="H2490" s="10"/>
      <c r="I2490" s="10"/>
      <c r="J2490" s="10"/>
      <c r="K2490" s="10"/>
      <c r="L2490" s="10"/>
    </row>
    <row r="2491" spans="1:12" s="7" customFormat="1" ht="15.75" x14ac:dyDescent="0.25">
      <c r="A2491" s="11"/>
      <c r="B2491" s="48"/>
      <c r="C2491" s="48"/>
      <c r="D2491" s="24"/>
      <c r="E2491" s="10"/>
      <c r="F2491" s="10"/>
      <c r="G2491" s="10"/>
      <c r="H2491" s="10"/>
      <c r="I2491" s="10"/>
      <c r="J2491" s="10"/>
      <c r="K2491" s="10"/>
      <c r="L2491" s="10"/>
    </row>
    <row r="2492" spans="1:12" s="7" customFormat="1" ht="15.75" x14ac:dyDescent="0.25">
      <c r="A2492" s="11"/>
      <c r="B2492" s="48"/>
      <c r="C2492" s="48"/>
      <c r="D2492" s="24"/>
      <c r="E2492" s="10"/>
      <c r="F2492" s="10"/>
      <c r="G2492" s="10"/>
      <c r="H2492" s="10"/>
      <c r="I2492" s="10"/>
      <c r="J2492" s="10"/>
      <c r="K2492" s="10"/>
      <c r="L2492" s="10"/>
    </row>
    <row r="2493" spans="1:12" s="7" customFormat="1" ht="15.75" x14ac:dyDescent="0.25">
      <c r="A2493" s="11"/>
      <c r="B2493" s="48"/>
      <c r="C2493" s="48"/>
      <c r="D2493" s="24"/>
      <c r="E2493" s="10"/>
      <c r="F2493" s="10"/>
      <c r="G2493" s="10"/>
      <c r="H2493" s="10"/>
      <c r="I2493" s="10"/>
      <c r="J2493" s="10"/>
      <c r="K2493" s="10"/>
      <c r="L2493" s="10"/>
    </row>
    <row r="2494" spans="1:12" s="7" customFormat="1" ht="15.75" x14ac:dyDescent="0.25">
      <c r="A2494" s="11"/>
      <c r="B2494" s="48"/>
      <c r="C2494" s="48"/>
      <c r="D2494" s="24"/>
      <c r="E2494" s="10"/>
      <c r="F2494" s="10"/>
      <c r="G2494" s="10"/>
      <c r="H2494" s="10"/>
      <c r="I2494" s="10"/>
      <c r="J2494" s="10"/>
      <c r="K2494" s="10"/>
      <c r="L2494" s="10"/>
    </row>
    <row r="2495" spans="1:12" s="7" customFormat="1" ht="15.75" x14ac:dyDescent="0.25">
      <c r="A2495" s="11"/>
      <c r="B2495" s="48"/>
      <c r="C2495" s="48"/>
      <c r="D2495" s="24"/>
      <c r="E2495" s="10"/>
      <c r="F2495" s="10"/>
      <c r="G2495" s="10"/>
      <c r="H2495" s="10"/>
      <c r="I2495" s="10"/>
      <c r="J2495" s="10"/>
      <c r="K2495" s="10"/>
      <c r="L2495" s="10"/>
    </row>
    <row r="2496" spans="1:12" s="7" customFormat="1" ht="15.75" x14ac:dyDescent="0.25">
      <c r="A2496" s="11"/>
      <c r="B2496" s="48"/>
      <c r="C2496" s="48"/>
      <c r="D2496" s="24"/>
      <c r="E2496" s="10"/>
      <c r="F2496" s="10"/>
      <c r="G2496" s="10"/>
      <c r="H2496" s="10"/>
      <c r="I2496" s="10"/>
      <c r="J2496" s="10"/>
      <c r="K2496" s="10"/>
      <c r="L2496" s="10"/>
    </row>
    <row r="2497" spans="1:12" s="7" customFormat="1" ht="15.75" x14ac:dyDescent="0.25">
      <c r="A2497" s="11"/>
      <c r="B2497" s="48"/>
      <c r="C2497" s="48"/>
      <c r="D2497" s="24"/>
      <c r="E2497" s="10"/>
      <c r="F2497" s="10"/>
      <c r="G2497" s="10"/>
      <c r="H2497" s="10"/>
      <c r="I2497" s="10"/>
      <c r="J2497" s="10"/>
      <c r="K2497" s="10"/>
      <c r="L2497" s="10"/>
    </row>
    <row r="2498" spans="1:12" s="7" customFormat="1" ht="15.75" x14ac:dyDescent="0.25">
      <c r="A2498" s="11"/>
      <c r="B2498" s="48"/>
      <c r="C2498" s="48"/>
      <c r="D2498" s="24"/>
      <c r="E2498" s="10"/>
      <c r="F2498" s="10"/>
      <c r="G2498" s="10"/>
      <c r="H2498" s="10"/>
      <c r="I2498" s="10"/>
      <c r="J2498" s="10"/>
      <c r="K2498" s="10"/>
      <c r="L2498" s="10"/>
    </row>
    <row r="2499" spans="1:12" s="7" customFormat="1" ht="15.75" x14ac:dyDescent="0.25">
      <c r="A2499" s="11"/>
      <c r="B2499" s="48"/>
      <c r="C2499" s="48"/>
      <c r="D2499" s="24"/>
      <c r="E2499" s="10"/>
      <c r="F2499" s="10"/>
      <c r="G2499" s="10"/>
      <c r="H2499" s="10"/>
      <c r="I2499" s="10"/>
      <c r="J2499" s="10"/>
      <c r="K2499" s="10"/>
      <c r="L2499" s="10"/>
    </row>
    <row r="2500" spans="1:12" s="7" customFormat="1" ht="15.75" x14ac:dyDescent="0.25">
      <c r="A2500" s="11"/>
      <c r="B2500" s="48"/>
      <c r="C2500" s="48"/>
      <c r="D2500" s="24"/>
      <c r="E2500" s="10"/>
      <c r="F2500" s="10"/>
      <c r="G2500" s="10"/>
      <c r="H2500" s="10"/>
      <c r="I2500" s="10"/>
      <c r="J2500" s="10"/>
      <c r="K2500" s="10"/>
      <c r="L2500" s="10"/>
    </row>
    <row r="2501" spans="1:12" s="7" customFormat="1" ht="15.75" x14ac:dyDescent="0.25">
      <c r="A2501" s="11"/>
      <c r="B2501" s="48"/>
      <c r="C2501" s="48"/>
      <c r="D2501" s="24"/>
      <c r="E2501" s="10"/>
      <c r="F2501" s="10"/>
      <c r="G2501" s="10"/>
      <c r="H2501" s="10"/>
      <c r="I2501" s="10"/>
      <c r="J2501" s="10"/>
      <c r="K2501" s="10"/>
      <c r="L2501" s="10"/>
    </row>
    <row r="2502" spans="1:12" s="7" customFormat="1" ht="15.75" x14ac:dyDescent="0.25">
      <c r="A2502" s="11"/>
      <c r="B2502" s="48"/>
      <c r="C2502" s="48"/>
      <c r="D2502" s="24"/>
      <c r="E2502" s="10"/>
      <c r="F2502" s="10"/>
      <c r="G2502" s="10"/>
      <c r="H2502" s="10"/>
      <c r="I2502" s="10"/>
      <c r="J2502" s="10"/>
      <c r="K2502" s="10"/>
      <c r="L2502" s="10"/>
    </row>
    <row r="2503" spans="1:12" s="7" customFormat="1" ht="15.75" x14ac:dyDescent="0.25">
      <c r="A2503" s="11"/>
      <c r="B2503" s="48"/>
      <c r="C2503" s="48"/>
      <c r="D2503" s="24"/>
      <c r="E2503" s="10"/>
      <c r="F2503" s="10"/>
      <c r="G2503" s="10"/>
      <c r="H2503" s="10"/>
      <c r="I2503" s="10"/>
      <c r="J2503" s="10"/>
      <c r="K2503" s="10"/>
      <c r="L2503" s="10"/>
    </row>
    <row r="2504" spans="1:12" s="7" customFormat="1" ht="15.75" x14ac:dyDescent="0.25">
      <c r="A2504" s="11"/>
      <c r="B2504" s="48"/>
      <c r="C2504" s="48"/>
      <c r="D2504" s="24"/>
      <c r="E2504" s="10"/>
      <c r="F2504" s="10"/>
      <c r="G2504" s="10"/>
      <c r="H2504" s="10"/>
      <c r="I2504" s="10"/>
      <c r="J2504" s="10"/>
      <c r="K2504" s="10"/>
      <c r="L2504" s="10"/>
    </row>
    <row r="2505" spans="1:12" s="7" customFormat="1" ht="15.75" x14ac:dyDescent="0.25">
      <c r="A2505" s="11"/>
      <c r="B2505" s="48"/>
      <c r="C2505" s="48"/>
      <c r="D2505" s="24"/>
      <c r="E2505" s="10"/>
      <c r="F2505" s="10"/>
      <c r="G2505" s="10"/>
      <c r="H2505" s="10"/>
      <c r="I2505" s="10"/>
      <c r="J2505" s="10"/>
      <c r="K2505" s="10"/>
      <c r="L2505" s="10"/>
    </row>
    <row r="2506" spans="1:12" s="7" customFormat="1" ht="15.75" x14ac:dyDescent="0.25">
      <c r="A2506" s="11"/>
      <c r="B2506" s="48"/>
      <c r="C2506" s="48"/>
      <c r="D2506" s="24"/>
      <c r="E2506" s="10"/>
      <c r="F2506" s="10"/>
      <c r="G2506" s="10"/>
      <c r="H2506" s="10"/>
      <c r="I2506" s="10"/>
      <c r="J2506" s="10"/>
      <c r="K2506" s="10"/>
      <c r="L2506" s="10"/>
    </row>
    <row r="2507" spans="1:12" s="7" customFormat="1" ht="15.75" x14ac:dyDescent="0.25">
      <c r="A2507" s="11"/>
      <c r="B2507" s="48"/>
      <c r="C2507" s="48"/>
      <c r="D2507" s="24"/>
      <c r="E2507" s="10"/>
      <c r="F2507" s="10"/>
      <c r="G2507" s="10"/>
      <c r="H2507" s="10"/>
      <c r="I2507" s="10"/>
      <c r="J2507" s="10"/>
      <c r="K2507" s="10"/>
      <c r="L2507" s="10"/>
    </row>
    <row r="2508" spans="1:12" s="7" customFormat="1" ht="15.75" x14ac:dyDescent="0.25">
      <c r="A2508" s="11"/>
      <c r="B2508" s="48"/>
      <c r="C2508" s="48"/>
      <c r="D2508" s="24"/>
      <c r="E2508" s="10"/>
      <c r="F2508" s="10"/>
      <c r="G2508" s="10"/>
      <c r="H2508" s="10"/>
      <c r="I2508" s="10"/>
      <c r="J2508" s="10"/>
      <c r="K2508" s="10"/>
      <c r="L2508" s="10"/>
    </row>
    <row r="2509" spans="1:12" s="7" customFormat="1" ht="15.75" x14ac:dyDescent="0.25">
      <c r="A2509" s="11"/>
      <c r="B2509" s="48"/>
      <c r="C2509" s="48"/>
      <c r="D2509" s="24"/>
      <c r="E2509" s="10"/>
      <c r="F2509" s="10"/>
      <c r="G2509" s="10"/>
      <c r="H2509" s="10"/>
      <c r="I2509" s="10"/>
      <c r="J2509" s="10"/>
      <c r="K2509" s="10"/>
      <c r="L2509" s="10"/>
    </row>
    <row r="2510" spans="1:12" s="7" customFormat="1" ht="15.75" x14ac:dyDescent="0.25">
      <c r="A2510" s="11"/>
      <c r="B2510" s="48"/>
      <c r="C2510" s="48"/>
      <c r="D2510" s="24"/>
      <c r="E2510" s="10"/>
      <c r="F2510" s="10"/>
      <c r="G2510" s="10"/>
      <c r="H2510" s="10"/>
      <c r="I2510" s="10"/>
      <c r="J2510" s="10"/>
      <c r="K2510" s="10"/>
      <c r="L2510" s="10"/>
    </row>
    <row r="2511" spans="1:12" s="7" customFormat="1" ht="15.75" x14ac:dyDescent="0.25">
      <c r="A2511" s="11"/>
      <c r="B2511" s="48"/>
      <c r="C2511" s="48"/>
      <c r="D2511" s="24"/>
      <c r="E2511" s="10"/>
      <c r="F2511" s="10"/>
      <c r="G2511" s="10"/>
      <c r="H2511" s="10"/>
      <c r="I2511" s="10"/>
      <c r="J2511" s="10"/>
      <c r="K2511" s="10"/>
      <c r="L2511" s="10"/>
    </row>
    <row r="2512" spans="1:12" s="7" customFormat="1" ht="15.75" x14ac:dyDescent="0.25">
      <c r="A2512" s="11"/>
      <c r="B2512" s="48"/>
      <c r="C2512" s="48"/>
      <c r="D2512" s="24"/>
      <c r="E2512" s="10"/>
      <c r="F2512" s="10"/>
      <c r="G2512" s="10"/>
      <c r="H2512" s="10"/>
      <c r="I2512" s="10"/>
      <c r="J2512" s="10"/>
      <c r="K2512" s="10"/>
      <c r="L2512" s="10"/>
    </row>
    <row r="2513" spans="1:12" s="7" customFormat="1" ht="15.75" x14ac:dyDescent="0.25">
      <c r="A2513" s="11"/>
      <c r="B2513" s="48"/>
      <c r="C2513" s="48"/>
      <c r="D2513" s="24"/>
      <c r="E2513" s="10"/>
      <c r="F2513" s="10"/>
      <c r="G2513" s="10"/>
      <c r="H2513" s="10"/>
      <c r="I2513" s="10"/>
      <c r="J2513" s="10"/>
      <c r="K2513" s="10"/>
      <c r="L2513" s="10"/>
    </row>
    <row r="2514" spans="1:12" s="7" customFormat="1" ht="15.75" x14ac:dyDescent="0.25">
      <c r="A2514" s="11"/>
      <c r="B2514" s="48"/>
      <c r="C2514" s="48"/>
      <c r="D2514" s="24"/>
      <c r="E2514" s="10"/>
      <c r="F2514" s="10"/>
      <c r="G2514" s="10"/>
      <c r="H2514" s="10"/>
      <c r="I2514" s="10"/>
      <c r="J2514" s="10"/>
      <c r="K2514" s="10"/>
      <c r="L2514" s="10"/>
    </row>
    <row r="2515" spans="1:12" s="7" customFormat="1" ht="15.75" x14ac:dyDescent="0.25">
      <c r="A2515" s="11"/>
      <c r="B2515" s="48"/>
      <c r="C2515" s="48"/>
      <c r="D2515" s="24"/>
      <c r="E2515" s="10"/>
      <c r="F2515" s="10"/>
      <c r="G2515" s="10"/>
      <c r="H2515" s="10"/>
      <c r="I2515" s="10"/>
      <c r="J2515" s="10"/>
      <c r="K2515" s="10"/>
      <c r="L2515" s="10"/>
    </row>
    <row r="2516" spans="1:12" s="7" customFormat="1" ht="15.75" x14ac:dyDescent="0.25">
      <c r="A2516" s="11"/>
      <c r="B2516" s="48"/>
      <c r="C2516" s="48"/>
      <c r="D2516" s="24"/>
      <c r="E2516" s="10"/>
      <c r="F2516" s="10"/>
      <c r="G2516" s="10"/>
      <c r="H2516" s="10"/>
      <c r="I2516" s="10"/>
      <c r="J2516" s="10"/>
      <c r="K2516" s="10"/>
      <c r="L2516" s="10"/>
    </row>
    <row r="2517" spans="1:12" s="7" customFormat="1" ht="15.75" x14ac:dyDescent="0.25">
      <c r="A2517" s="11"/>
      <c r="B2517" s="48"/>
      <c r="C2517" s="48"/>
      <c r="D2517" s="24"/>
      <c r="E2517" s="10"/>
      <c r="F2517" s="10"/>
      <c r="G2517" s="10"/>
      <c r="H2517" s="10"/>
      <c r="I2517" s="10"/>
      <c r="J2517" s="10"/>
      <c r="K2517" s="10"/>
      <c r="L2517" s="10"/>
    </row>
    <row r="2518" spans="1:12" s="7" customFormat="1" ht="15.75" x14ac:dyDescent="0.25">
      <c r="A2518" s="11"/>
      <c r="B2518" s="48"/>
      <c r="C2518" s="48"/>
      <c r="D2518" s="24"/>
      <c r="E2518" s="10"/>
      <c r="F2518" s="10"/>
      <c r="G2518" s="10"/>
      <c r="H2518" s="10"/>
      <c r="I2518" s="10"/>
      <c r="J2518" s="10"/>
      <c r="K2518" s="10"/>
      <c r="L2518" s="10"/>
    </row>
    <row r="2519" spans="1:12" s="7" customFormat="1" ht="15.75" x14ac:dyDescent="0.25">
      <c r="A2519" s="11"/>
      <c r="B2519" s="48"/>
      <c r="C2519" s="48"/>
      <c r="D2519" s="24"/>
      <c r="E2519" s="10"/>
      <c r="F2519" s="10"/>
      <c r="G2519" s="10"/>
      <c r="H2519" s="10"/>
      <c r="I2519" s="10"/>
      <c r="J2519" s="10"/>
      <c r="K2519" s="10"/>
      <c r="L2519" s="10"/>
    </row>
    <row r="2520" spans="1:12" s="7" customFormat="1" ht="15.75" x14ac:dyDescent="0.25">
      <c r="A2520" s="11"/>
      <c r="B2520" s="48"/>
      <c r="C2520" s="48"/>
      <c r="D2520" s="24"/>
      <c r="E2520" s="10"/>
      <c r="F2520" s="10"/>
      <c r="G2520" s="10"/>
      <c r="H2520" s="10"/>
      <c r="I2520" s="10"/>
      <c r="J2520" s="10"/>
      <c r="K2520" s="10"/>
      <c r="L2520" s="10"/>
    </row>
    <row r="2521" spans="1:12" s="7" customFormat="1" ht="15.75" x14ac:dyDescent="0.25">
      <c r="A2521" s="11"/>
      <c r="B2521" s="48"/>
      <c r="C2521" s="48"/>
      <c r="D2521" s="24"/>
      <c r="E2521" s="10"/>
      <c r="F2521" s="10"/>
      <c r="G2521" s="10"/>
      <c r="H2521" s="10"/>
      <c r="I2521" s="10"/>
      <c r="J2521" s="10"/>
      <c r="K2521" s="10"/>
      <c r="L2521" s="10"/>
    </row>
    <row r="2522" spans="1:12" s="7" customFormat="1" ht="15.75" x14ac:dyDescent="0.25">
      <c r="A2522" s="11"/>
      <c r="B2522" s="48"/>
      <c r="C2522" s="48"/>
      <c r="D2522" s="24"/>
      <c r="E2522" s="10"/>
      <c r="F2522" s="10"/>
      <c r="G2522" s="10"/>
      <c r="H2522" s="10"/>
      <c r="I2522" s="10"/>
      <c r="J2522" s="10"/>
      <c r="K2522" s="10"/>
      <c r="L2522" s="10"/>
    </row>
    <row r="2523" spans="1:12" s="7" customFormat="1" ht="15.75" x14ac:dyDescent="0.25">
      <c r="A2523" s="11"/>
      <c r="B2523" s="48"/>
      <c r="C2523" s="48"/>
      <c r="D2523" s="24"/>
      <c r="E2523" s="10"/>
      <c r="F2523" s="10"/>
      <c r="G2523" s="10"/>
      <c r="H2523" s="10"/>
      <c r="I2523" s="10"/>
      <c r="J2523" s="10"/>
      <c r="K2523" s="10"/>
      <c r="L2523" s="10"/>
    </row>
    <row r="2524" spans="1:12" s="7" customFormat="1" ht="15.75" x14ac:dyDescent="0.25">
      <c r="A2524" s="11"/>
      <c r="B2524" s="48"/>
      <c r="C2524" s="48"/>
      <c r="D2524" s="24"/>
      <c r="E2524" s="10"/>
      <c r="F2524" s="10"/>
      <c r="G2524" s="10"/>
      <c r="H2524" s="10"/>
      <c r="I2524" s="10"/>
      <c r="J2524" s="10"/>
      <c r="K2524" s="10"/>
      <c r="L2524" s="10"/>
    </row>
    <row r="2525" spans="1:12" s="7" customFormat="1" ht="15.75" x14ac:dyDescent="0.25">
      <c r="A2525" s="11"/>
      <c r="B2525" s="48"/>
      <c r="C2525" s="48"/>
      <c r="D2525" s="24"/>
      <c r="E2525" s="10"/>
      <c r="F2525" s="10"/>
      <c r="G2525" s="10"/>
      <c r="H2525" s="10"/>
      <c r="I2525" s="10"/>
      <c r="J2525" s="10"/>
      <c r="K2525" s="10"/>
      <c r="L2525" s="10"/>
    </row>
    <row r="2526" spans="1:12" s="7" customFormat="1" ht="15.75" x14ac:dyDescent="0.25">
      <c r="A2526" s="11"/>
      <c r="B2526" s="48"/>
      <c r="C2526" s="48"/>
      <c r="D2526" s="24"/>
      <c r="E2526" s="10"/>
      <c r="F2526" s="10"/>
      <c r="G2526" s="10"/>
      <c r="H2526" s="10"/>
      <c r="I2526" s="10"/>
      <c r="J2526" s="10"/>
      <c r="K2526" s="10"/>
      <c r="L2526" s="10"/>
    </row>
    <row r="2527" spans="1:12" s="7" customFormat="1" ht="15.75" x14ac:dyDescent="0.25">
      <c r="A2527" s="11"/>
      <c r="B2527" s="48"/>
      <c r="C2527" s="48"/>
      <c r="D2527" s="24"/>
      <c r="E2527" s="10"/>
      <c r="F2527" s="10"/>
      <c r="G2527" s="10"/>
      <c r="H2527" s="10"/>
      <c r="I2527" s="10"/>
      <c r="J2527" s="10"/>
      <c r="K2527" s="10"/>
      <c r="L2527" s="10"/>
    </row>
    <row r="2528" spans="1:12" s="7" customFormat="1" ht="15.75" x14ac:dyDescent="0.25">
      <c r="A2528" s="11"/>
      <c r="B2528" s="48"/>
      <c r="C2528" s="48"/>
      <c r="D2528" s="24"/>
      <c r="E2528" s="10"/>
      <c r="F2528" s="10"/>
      <c r="G2528" s="10"/>
      <c r="H2528" s="10"/>
      <c r="I2528" s="10"/>
      <c r="J2528" s="10"/>
      <c r="K2528" s="10"/>
      <c r="L2528" s="10"/>
    </row>
    <row r="2529" spans="1:12" s="7" customFormat="1" ht="15.75" x14ac:dyDescent="0.25">
      <c r="A2529" s="11"/>
      <c r="B2529" s="48"/>
      <c r="C2529" s="48"/>
      <c r="D2529" s="24"/>
      <c r="E2529" s="10"/>
      <c r="F2529" s="10"/>
      <c r="G2529" s="10"/>
      <c r="H2529" s="10"/>
      <c r="I2529" s="10"/>
      <c r="J2529" s="10"/>
      <c r="K2529" s="10"/>
      <c r="L2529" s="10"/>
    </row>
    <row r="2530" spans="1:12" s="7" customFormat="1" ht="15.75" x14ac:dyDescent="0.25">
      <c r="A2530" s="11"/>
      <c r="B2530" s="48"/>
      <c r="C2530" s="48"/>
      <c r="D2530" s="24"/>
      <c r="E2530" s="10"/>
      <c r="F2530" s="10"/>
      <c r="G2530" s="10"/>
      <c r="H2530" s="10"/>
      <c r="I2530" s="10"/>
      <c r="J2530" s="10"/>
      <c r="K2530" s="10"/>
      <c r="L2530" s="10"/>
    </row>
    <row r="2531" spans="1:12" s="7" customFormat="1" ht="15.75" x14ac:dyDescent="0.25">
      <c r="A2531" s="11"/>
      <c r="B2531" s="48"/>
      <c r="C2531" s="48"/>
      <c r="D2531" s="24"/>
      <c r="E2531" s="10"/>
      <c r="F2531" s="10"/>
      <c r="G2531" s="10"/>
      <c r="H2531" s="10"/>
      <c r="I2531" s="10"/>
      <c r="J2531" s="10"/>
      <c r="K2531" s="10"/>
      <c r="L2531" s="10"/>
    </row>
    <row r="2532" spans="1:12" s="7" customFormat="1" ht="15.75" x14ac:dyDescent="0.25">
      <c r="A2532" s="11"/>
      <c r="B2532" s="48"/>
      <c r="C2532" s="48"/>
      <c r="D2532" s="24"/>
      <c r="E2532" s="10"/>
      <c r="F2532" s="10"/>
      <c r="G2532" s="10"/>
      <c r="H2532" s="10"/>
      <c r="I2532" s="10"/>
      <c r="J2532" s="10"/>
      <c r="K2532" s="10"/>
      <c r="L2532" s="10"/>
    </row>
    <row r="2533" spans="1:12" s="7" customFormat="1" ht="15.75" x14ac:dyDescent="0.25">
      <c r="A2533" s="11"/>
      <c r="B2533" s="48"/>
      <c r="C2533" s="48"/>
      <c r="D2533" s="24"/>
      <c r="E2533" s="10"/>
      <c r="F2533" s="10"/>
      <c r="G2533" s="10"/>
      <c r="H2533" s="10"/>
      <c r="I2533" s="10"/>
      <c r="J2533" s="10"/>
      <c r="K2533" s="10"/>
      <c r="L2533" s="10"/>
    </row>
    <row r="2534" spans="1:12" s="7" customFormat="1" ht="15.75" x14ac:dyDescent="0.25">
      <c r="A2534" s="11"/>
      <c r="B2534" s="48"/>
      <c r="C2534" s="48"/>
      <c r="D2534" s="24"/>
      <c r="E2534" s="10"/>
      <c r="F2534" s="10"/>
      <c r="G2534" s="10"/>
      <c r="H2534" s="10"/>
      <c r="I2534" s="10"/>
      <c r="J2534" s="10"/>
      <c r="K2534" s="10"/>
      <c r="L2534" s="10"/>
    </row>
    <row r="2535" spans="1:12" s="7" customFormat="1" ht="15.75" x14ac:dyDescent="0.25">
      <c r="A2535" s="11"/>
      <c r="B2535" s="48"/>
      <c r="C2535" s="48"/>
      <c r="D2535" s="24"/>
      <c r="E2535" s="10"/>
      <c r="F2535" s="10"/>
      <c r="G2535" s="10"/>
      <c r="H2535" s="10"/>
      <c r="I2535" s="10"/>
      <c r="J2535" s="10"/>
      <c r="K2535" s="10"/>
      <c r="L2535" s="10"/>
    </row>
    <row r="2536" spans="1:12" s="7" customFormat="1" ht="15.75" x14ac:dyDescent="0.25">
      <c r="A2536" s="11"/>
      <c r="B2536" s="48"/>
      <c r="C2536" s="48"/>
      <c r="D2536" s="24"/>
      <c r="E2536" s="10"/>
      <c r="F2536" s="10"/>
      <c r="G2536" s="10"/>
      <c r="H2536" s="10"/>
      <c r="I2536" s="10"/>
      <c r="J2536" s="10"/>
      <c r="K2536" s="10"/>
      <c r="L2536" s="10"/>
    </row>
    <row r="2537" spans="1:12" s="7" customFormat="1" ht="15.75" x14ac:dyDescent="0.25">
      <c r="A2537" s="11"/>
      <c r="B2537" s="48"/>
      <c r="C2537" s="48"/>
      <c r="D2537" s="24"/>
      <c r="E2537" s="10"/>
      <c r="F2537" s="10"/>
      <c r="G2537" s="10"/>
      <c r="H2537" s="10"/>
      <c r="I2537" s="10"/>
      <c r="J2537" s="10"/>
      <c r="K2537" s="10"/>
      <c r="L2537" s="10"/>
    </row>
    <row r="2538" spans="1:12" s="7" customFormat="1" ht="15.75" x14ac:dyDescent="0.25">
      <c r="A2538" s="11"/>
      <c r="B2538" s="48"/>
      <c r="C2538" s="48"/>
      <c r="D2538" s="24"/>
      <c r="E2538" s="10"/>
      <c r="F2538" s="10"/>
      <c r="G2538" s="10"/>
      <c r="H2538" s="10"/>
      <c r="I2538" s="10"/>
      <c r="J2538" s="10"/>
      <c r="K2538" s="10"/>
      <c r="L2538" s="10"/>
    </row>
    <row r="2539" spans="1:12" s="7" customFormat="1" ht="15.75" x14ac:dyDescent="0.25">
      <c r="A2539" s="11"/>
      <c r="B2539" s="48"/>
      <c r="C2539" s="48"/>
      <c r="D2539" s="24"/>
      <c r="E2539" s="10"/>
      <c r="F2539" s="10"/>
      <c r="G2539" s="10"/>
      <c r="H2539" s="10"/>
      <c r="I2539" s="10"/>
      <c r="J2539" s="10"/>
      <c r="K2539" s="10"/>
      <c r="L2539" s="10"/>
    </row>
    <row r="2540" spans="1:12" s="7" customFormat="1" ht="15.75" x14ac:dyDescent="0.25">
      <c r="A2540" s="11"/>
      <c r="B2540" s="48"/>
      <c r="C2540" s="48"/>
      <c r="D2540" s="24"/>
      <c r="E2540" s="10"/>
      <c r="F2540" s="10"/>
      <c r="G2540" s="10"/>
      <c r="H2540" s="10"/>
      <c r="I2540" s="10"/>
      <c r="J2540" s="10"/>
      <c r="K2540" s="10"/>
      <c r="L2540" s="10"/>
    </row>
    <row r="2541" spans="1:12" s="7" customFormat="1" ht="15.75" x14ac:dyDescent="0.25">
      <c r="A2541" s="11"/>
      <c r="B2541" s="48"/>
      <c r="C2541" s="48"/>
      <c r="D2541" s="24"/>
      <c r="E2541" s="10"/>
      <c r="F2541" s="10"/>
      <c r="G2541" s="10"/>
      <c r="H2541" s="10"/>
      <c r="I2541" s="10"/>
      <c r="J2541" s="10"/>
      <c r="K2541" s="10"/>
      <c r="L2541" s="10"/>
    </row>
    <row r="2542" spans="1:12" s="7" customFormat="1" ht="15.75" x14ac:dyDescent="0.25">
      <c r="A2542" s="11"/>
      <c r="B2542" s="48"/>
      <c r="C2542" s="48"/>
      <c r="D2542" s="24"/>
      <c r="E2542" s="10"/>
      <c r="F2542" s="10"/>
      <c r="G2542" s="10"/>
      <c r="H2542" s="10"/>
      <c r="I2542" s="10"/>
      <c r="J2542" s="10"/>
      <c r="K2542" s="10"/>
      <c r="L2542" s="10"/>
    </row>
    <row r="2543" spans="1:12" s="7" customFormat="1" ht="15.75" x14ac:dyDescent="0.25">
      <c r="A2543" s="11"/>
      <c r="B2543" s="48"/>
      <c r="C2543" s="48"/>
      <c r="D2543" s="24"/>
      <c r="E2543" s="10"/>
      <c r="F2543" s="10"/>
      <c r="G2543" s="10"/>
      <c r="H2543" s="10"/>
      <c r="I2543" s="10"/>
      <c r="J2543" s="10"/>
      <c r="K2543" s="10"/>
      <c r="L2543" s="10"/>
    </row>
    <row r="2544" spans="1:12" s="7" customFormat="1" ht="15.75" x14ac:dyDescent="0.25">
      <c r="A2544" s="11"/>
      <c r="B2544" s="48"/>
      <c r="C2544" s="48"/>
      <c r="D2544" s="24"/>
      <c r="E2544" s="10"/>
      <c r="F2544" s="10"/>
      <c r="G2544" s="10"/>
      <c r="H2544" s="10"/>
      <c r="I2544" s="10"/>
      <c r="J2544" s="10"/>
      <c r="K2544" s="10"/>
      <c r="L2544" s="10"/>
    </row>
    <row r="2545" spans="1:12" s="7" customFormat="1" ht="15.75" x14ac:dyDescent="0.25">
      <c r="A2545" s="11"/>
      <c r="B2545" s="48"/>
      <c r="C2545" s="48"/>
      <c r="D2545" s="24"/>
      <c r="E2545" s="10"/>
      <c r="F2545" s="10"/>
      <c r="G2545" s="10"/>
      <c r="H2545" s="10"/>
      <c r="I2545" s="10"/>
      <c r="J2545" s="10"/>
      <c r="K2545" s="10"/>
      <c r="L2545" s="10"/>
    </row>
    <row r="2546" spans="1:12" s="7" customFormat="1" ht="15.75" x14ac:dyDescent="0.25">
      <c r="A2546" s="11"/>
      <c r="B2546" s="48"/>
      <c r="C2546" s="48"/>
      <c r="D2546" s="24"/>
      <c r="E2546" s="10"/>
      <c r="F2546" s="10"/>
      <c r="G2546" s="10"/>
      <c r="H2546" s="10"/>
      <c r="I2546" s="10"/>
      <c r="J2546" s="10"/>
      <c r="K2546" s="10"/>
      <c r="L2546" s="10"/>
    </row>
    <row r="2547" spans="1:12" s="7" customFormat="1" ht="15.75" x14ac:dyDescent="0.25">
      <c r="A2547" s="11"/>
      <c r="B2547" s="48"/>
      <c r="C2547" s="48"/>
      <c r="D2547" s="24"/>
      <c r="E2547" s="10"/>
      <c r="F2547" s="10"/>
      <c r="G2547" s="10"/>
      <c r="H2547" s="10"/>
      <c r="I2547" s="10"/>
      <c r="J2547" s="10"/>
      <c r="K2547" s="10"/>
      <c r="L2547" s="10"/>
    </row>
    <row r="2548" spans="1:12" s="7" customFormat="1" ht="15.75" x14ac:dyDescent="0.25">
      <c r="A2548" s="11"/>
      <c r="B2548" s="48"/>
      <c r="C2548" s="48"/>
      <c r="D2548" s="24"/>
      <c r="E2548" s="10"/>
      <c r="F2548" s="10"/>
      <c r="G2548" s="10"/>
      <c r="H2548" s="10"/>
      <c r="I2548" s="10"/>
      <c r="J2548" s="10"/>
      <c r="K2548" s="10"/>
      <c r="L2548" s="10"/>
    </row>
    <row r="2549" spans="1:12" s="7" customFormat="1" ht="15.75" x14ac:dyDescent="0.25">
      <c r="A2549" s="11"/>
      <c r="B2549" s="48"/>
      <c r="C2549" s="48"/>
      <c r="D2549" s="24"/>
      <c r="E2549" s="10"/>
      <c r="F2549" s="10"/>
      <c r="G2549" s="10"/>
      <c r="H2549" s="10"/>
      <c r="I2549" s="10"/>
      <c r="J2549" s="10"/>
      <c r="K2549" s="10"/>
      <c r="L2549" s="10"/>
    </row>
    <row r="2550" spans="1:12" s="7" customFormat="1" ht="15.75" x14ac:dyDescent="0.25">
      <c r="A2550" s="11"/>
      <c r="B2550" s="48"/>
      <c r="C2550" s="48"/>
      <c r="D2550" s="24"/>
      <c r="E2550" s="10"/>
      <c r="F2550" s="10"/>
      <c r="G2550" s="10"/>
      <c r="H2550" s="10"/>
      <c r="I2550" s="10"/>
      <c r="J2550" s="10"/>
      <c r="K2550" s="10"/>
      <c r="L2550" s="10"/>
    </row>
    <row r="2551" spans="1:12" s="7" customFormat="1" ht="15.75" x14ac:dyDescent="0.25">
      <c r="A2551" s="11"/>
      <c r="B2551" s="48"/>
      <c r="C2551" s="48"/>
      <c r="D2551" s="24"/>
      <c r="E2551" s="10"/>
      <c r="F2551" s="10"/>
      <c r="G2551" s="10"/>
      <c r="H2551" s="10"/>
      <c r="I2551" s="10"/>
      <c r="J2551" s="10"/>
      <c r="K2551" s="10"/>
      <c r="L2551" s="10"/>
    </row>
    <row r="2552" spans="1:12" s="7" customFormat="1" ht="15.75" x14ac:dyDescent="0.25">
      <c r="A2552" s="11"/>
      <c r="B2552" s="48"/>
      <c r="C2552" s="48"/>
      <c r="D2552" s="24"/>
      <c r="E2552" s="10"/>
      <c r="F2552" s="10"/>
      <c r="G2552" s="10"/>
      <c r="H2552" s="10"/>
      <c r="I2552" s="10"/>
      <c r="J2552" s="10"/>
      <c r="K2552" s="10"/>
      <c r="L2552" s="10"/>
    </row>
    <row r="2553" spans="1:12" s="7" customFormat="1" ht="15.75" x14ac:dyDescent="0.25">
      <c r="A2553" s="11"/>
      <c r="B2553" s="48"/>
      <c r="C2553" s="48"/>
      <c r="D2553" s="24"/>
      <c r="E2553" s="10"/>
      <c r="F2553" s="10"/>
      <c r="G2553" s="10"/>
      <c r="H2553" s="10"/>
      <c r="I2553" s="10"/>
      <c r="J2553" s="10"/>
      <c r="K2553" s="10"/>
      <c r="L2553" s="10"/>
    </row>
    <row r="2554" spans="1:12" s="7" customFormat="1" ht="15.75" x14ac:dyDescent="0.25">
      <c r="A2554" s="11"/>
      <c r="B2554" s="48"/>
      <c r="C2554" s="48"/>
      <c r="D2554" s="24"/>
      <c r="E2554" s="10"/>
      <c r="F2554" s="10"/>
      <c r="G2554" s="10"/>
      <c r="H2554" s="10"/>
      <c r="I2554" s="10"/>
      <c r="J2554" s="10"/>
      <c r="K2554" s="10"/>
      <c r="L2554" s="10"/>
    </row>
    <row r="2555" spans="1:12" s="7" customFormat="1" ht="15.75" x14ac:dyDescent="0.25">
      <c r="A2555" s="11"/>
      <c r="B2555" s="48"/>
      <c r="C2555" s="48"/>
      <c r="D2555" s="24"/>
      <c r="E2555" s="10"/>
      <c r="F2555" s="10"/>
      <c r="G2555" s="10"/>
      <c r="H2555" s="10"/>
      <c r="I2555" s="10"/>
      <c r="J2555" s="10"/>
      <c r="K2555" s="10"/>
      <c r="L2555" s="10"/>
    </row>
    <row r="2556" spans="1:12" s="7" customFormat="1" ht="15.75" x14ac:dyDescent="0.25">
      <c r="A2556" s="11"/>
      <c r="B2556" s="48"/>
      <c r="C2556" s="48"/>
      <c r="D2556" s="24"/>
      <c r="E2556" s="10"/>
      <c r="F2556" s="10"/>
      <c r="G2556" s="10"/>
      <c r="H2556" s="10"/>
      <c r="I2556" s="10"/>
      <c r="J2556" s="10"/>
      <c r="K2556" s="10"/>
      <c r="L2556" s="10"/>
    </row>
    <row r="2557" spans="1:12" s="7" customFormat="1" ht="15.75" x14ac:dyDescent="0.25">
      <c r="A2557" s="11"/>
      <c r="B2557" s="48"/>
      <c r="C2557" s="48"/>
      <c r="D2557" s="24"/>
      <c r="E2557" s="10"/>
      <c r="F2557" s="10"/>
      <c r="G2557" s="10"/>
      <c r="H2557" s="10"/>
      <c r="I2557" s="10"/>
      <c r="J2557" s="10"/>
      <c r="K2557" s="10"/>
      <c r="L2557" s="10"/>
    </row>
    <row r="2558" spans="1:12" s="7" customFormat="1" ht="15.75" x14ac:dyDescent="0.25">
      <c r="A2558" s="11"/>
      <c r="B2558" s="48"/>
      <c r="C2558" s="48"/>
      <c r="D2558" s="24"/>
      <c r="E2558" s="10"/>
      <c r="F2558" s="10"/>
      <c r="G2558" s="10"/>
      <c r="H2558" s="10"/>
      <c r="I2558" s="10"/>
      <c r="J2558" s="10"/>
      <c r="K2558" s="10"/>
      <c r="L2558" s="10"/>
    </row>
    <row r="2559" spans="1:12" s="7" customFormat="1" ht="15.75" x14ac:dyDescent="0.25">
      <c r="A2559" s="11"/>
      <c r="B2559" s="48"/>
      <c r="C2559" s="48"/>
      <c r="D2559" s="24"/>
      <c r="E2559" s="10"/>
      <c r="F2559" s="10"/>
      <c r="G2559" s="10"/>
      <c r="H2559" s="10"/>
      <c r="I2559" s="10"/>
      <c r="J2559" s="10"/>
      <c r="K2559" s="10"/>
      <c r="L2559" s="10"/>
    </row>
    <row r="2560" spans="1:12" s="7" customFormat="1" ht="15.75" x14ac:dyDescent="0.25">
      <c r="A2560" s="11"/>
      <c r="B2560" s="48"/>
      <c r="C2560" s="48"/>
      <c r="D2560" s="24"/>
      <c r="E2560" s="10"/>
      <c r="F2560" s="10"/>
      <c r="G2560" s="10"/>
      <c r="H2560" s="10"/>
      <c r="I2560" s="10"/>
      <c r="J2560" s="10"/>
      <c r="K2560" s="10"/>
      <c r="L2560" s="10"/>
    </row>
    <row r="2561" spans="1:12" s="7" customFormat="1" ht="15.75" x14ac:dyDescent="0.25">
      <c r="A2561" s="11"/>
      <c r="B2561" s="48"/>
      <c r="C2561" s="48"/>
      <c r="D2561" s="24"/>
      <c r="E2561" s="10"/>
      <c r="F2561" s="10"/>
      <c r="G2561" s="10"/>
      <c r="H2561" s="10"/>
      <c r="I2561" s="10"/>
      <c r="J2561" s="10"/>
      <c r="K2561" s="10"/>
      <c r="L2561" s="10"/>
    </row>
    <row r="2562" spans="1:12" s="7" customFormat="1" ht="15.75" x14ac:dyDescent="0.25">
      <c r="A2562" s="11"/>
      <c r="B2562" s="48"/>
      <c r="C2562" s="48"/>
      <c r="D2562" s="24"/>
      <c r="E2562" s="10"/>
      <c r="F2562" s="10"/>
      <c r="G2562" s="10"/>
      <c r="H2562" s="10"/>
      <c r="I2562" s="10"/>
      <c r="J2562" s="10"/>
      <c r="K2562" s="10"/>
      <c r="L2562" s="10"/>
    </row>
    <row r="2563" spans="1:12" s="7" customFormat="1" ht="15.75" x14ac:dyDescent="0.25">
      <c r="A2563" s="11"/>
      <c r="B2563" s="48"/>
      <c r="C2563" s="48"/>
      <c r="D2563" s="24"/>
      <c r="E2563" s="10"/>
      <c r="F2563" s="10"/>
      <c r="G2563" s="10"/>
      <c r="H2563" s="10"/>
      <c r="I2563" s="10"/>
      <c r="J2563" s="10"/>
      <c r="K2563" s="10"/>
      <c r="L2563" s="10"/>
    </row>
    <row r="2564" spans="1:12" s="7" customFormat="1" ht="15.75" x14ac:dyDescent="0.25">
      <c r="A2564" s="11"/>
      <c r="B2564" s="48"/>
      <c r="C2564" s="48"/>
      <c r="D2564" s="24"/>
      <c r="E2564" s="10"/>
      <c r="F2564" s="10"/>
      <c r="G2564" s="10"/>
      <c r="H2564" s="10"/>
      <c r="I2564" s="10"/>
      <c r="J2564" s="10"/>
      <c r="K2564" s="10"/>
      <c r="L2564" s="10"/>
    </row>
    <row r="2565" spans="1:12" s="7" customFormat="1" ht="15.75" x14ac:dyDescent="0.25">
      <c r="A2565" s="11"/>
      <c r="B2565" s="48"/>
      <c r="C2565" s="48"/>
      <c r="D2565" s="24"/>
      <c r="E2565" s="10"/>
      <c r="F2565" s="10"/>
      <c r="G2565" s="10"/>
      <c r="H2565" s="10"/>
      <c r="I2565" s="10"/>
      <c r="J2565" s="10"/>
      <c r="K2565" s="10"/>
      <c r="L2565" s="10"/>
    </row>
    <row r="2566" spans="1:12" s="7" customFormat="1" ht="15.75" x14ac:dyDescent="0.25">
      <c r="A2566" s="11"/>
      <c r="B2566" s="48"/>
      <c r="C2566" s="48"/>
      <c r="D2566" s="24"/>
      <c r="E2566" s="10"/>
      <c r="F2566" s="10"/>
      <c r="G2566" s="10"/>
      <c r="H2566" s="10"/>
      <c r="I2566" s="10"/>
      <c r="J2566" s="10"/>
      <c r="K2566" s="10"/>
      <c r="L2566" s="10"/>
    </row>
    <row r="2567" spans="1:12" s="7" customFormat="1" ht="15.75" x14ac:dyDescent="0.25">
      <c r="A2567" s="11"/>
      <c r="B2567" s="48"/>
      <c r="C2567" s="48"/>
      <c r="D2567" s="24"/>
      <c r="E2567" s="10"/>
      <c r="F2567" s="10"/>
      <c r="G2567" s="10"/>
      <c r="H2567" s="10"/>
      <c r="I2567" s="10"/>
      <c r="J2567" s="10"/>
      <c r="K2567" s="10"/>
      <c r="L2567" s="10"/>
    </row>
    <row r="2568" spans="1:12" s="7" customFormat="1" ht="15.75" x14ac:dyDescent="0.25">
      <c r="A2568" s="11"/>
      <c r="B2568" s="48"/>
      <c r="C2568" s="48"/>
      <c r="D2568" s="24"/>
      <c r="E2568" s="10"/>
      <c r="F2568" s="10"/>
      <c r="G2568" s="10"/>
      <c r="H2568" s="10"/>
      <c r="I2568" s="10"/>
      <c r="J2568" s="10"/>
      <c r="K2568" s="10"/>
      <c r="L2568" s="10"/>
    </row>
    <row r="2569" spans="1:12" s="7" customFormat="1" ht="15.75" x14ac:dyDescent="0.25">
      <c r="A2569" s="11"/>
      <c r="B2569" s="48"/>
      <c r="C2569" s="48"/>
      <c r="D2569" s="24"/>
      <c r="E2569" s="10"/>
      <c r="F2569" s="10"/>
      <c r="G2569" s="10"/>
      <c r="H2569" s="10"/>
      <c r="I2569" s="10"/>
      <c r="J2569" s="10"/>
      <c r="K2569" s="10"/>
      <c r="L2569" s="10"/>
    </row>
    <row r="2570" spans="1:12" s="7" customFormat="1" ht="15.75" x14ac:dyDescent="0.25">
      <c r="A2570" s="11"/>
      <c r="B2570" s="48"/>
      <c r="C2570" s="48"/>
      <c r="D2570" s="24"/>
      <c r="E2570" s="10"/>
      <c r="F2570" s="10"/>
      <c r="G2570" s="10"/>
      <c r="H2570" s="10"/>
      <c r="I2570" s="10"/>
      <c r="J2570" s="10"/>
      <c r="K2570" s="10"/>
      <c r="L2570" s="10"/>
    </row>
    <row r="2571" spans="1:12" s="7" customFormat="1" ht="15.75" x14ac:dyDescent="0.25">
      <c r="A2571" s="11"/>
      <c r="B2571" s="48"/>
      <c r="C2571" s="48"/>
      <c r="D2571" s="24"/>
      <c r="E2571" s="10"/>
      <c r="F2571" s="10"/>
      <c r="G2571" s="10"/>
      <c r="H2571" s="10"/>
      <c r="I2571" s="10"/>
      <c r="J2571" s="10"/>
      <c r="K2571" s="10"/>
      <c r="L2571" s="10"/>
    </row>
    <row r="2572" spans="1:12" s="7" customFormat="1" ht="15.75" x14ac:dyDescent="0.25">
      <c r="A2572" s="11"/>
      <c r="B2572" s="48"/>
      <c r="C2572" s="48"/>
      <c r="D2572" s="24"/>
      <c r="E2572" s="10"/>
      <c r="F2572" s="10"/>
      <c r="G2572" s="10"/>
      <c r="H2572" s="10"/>
      <c r="I2572" s="10"/>
      <c r="J2572" s="10"/>
      <c r="K2572" s="10"/>
      <c r="L2572" s="10"/>
    </row>
    <row r="2573" spans="1:12" s="7" customFormat="1" ht="15.75" x14ac:dyDescent="0.25">
      <c r="A2573" s="11"/>
      <c r="B2573" s="48"/>
      <c r="C2573" s="48"/>
      <c r="D2573" s="24"/>
      <c r="E2573" s="10"/>
      <c r="F2573" s="10"/>
      <c r="G2573" s="10"/>
      <c r="H2573" s="10"/>
      <c r="I2573" s="10"/>
      <c r="J2573" s="10"/>
      <c r="K2573" s="10"/>
      <c r="L2573" s="10"/>
    </row>
    <row r="2574" spans="1:12" s="7" customFormat="1" ht="15.75" x14ac:dyDescent="0.25">
      <c r="A2574" s="11"/>
      <c r="B2574" s="48"/>
      <c r="C2574" s="48"/>
      <c r="D2574" s="24"/>
      <c r="E2574" s="10"/>
      <c r="F2574" s="10"/>
      <c r="G2574" s="10"/>
      <c r="H2574" s="10"/>
      <c r="I2574" s="10"/>
      <c r="J2574" s="10"/>
      <c r="K2574" s="10"/>
      <c r="L2574" s="10"/>
    </row>
    <row r="2575" spans="1:12" s="7" customFormat="1" ht="15.75" x14ac:dyDescent="0.25">
      <c r="A2575" s="11"/>
      <c r="B2575" s="48"/>
      <c r="C2575" s="48"/>
      <c r="D2575" s="24"/>
      <c r="E2575" s="10"/>
      <c r="F2575" s="10"/>
      <c r="G2575" s="10"/>
      <c r="H2575" s="10"/>
      <c r="I2575" s="10"/>
      <c r="J2575" s="10"/>
      <c r="K2575" s="10"/>
      <c r="L2575" s="10"/>
    </row>
    <row r="2576" spans="1:12" s="7" customFormat="1" ht="15.75" x14ac:dyDescent="0.25">
      <c r="A2576" s="11"/>
      <c r="B2576" s="48"/>
      <c r="C2576" s="48"/>
      <c r="D2576" s="24"/>
      <c r="E2576" s="10"/>
      <c r="F2576" s="10"/>
      <c r="G2576" s="10"/>
      <c r="H2576" s="10"/>
      <c r="I2576" s="10"/>
      <c r="J2576" s="10"/>
      <c r="K2576" s="10"/>
      <c r="L2576" s="10"/>
    </row>
    <row r="2577" spans="1:12" s="7" customFormat="1" ht="15.75" x14ac:dyDescent="0.25">
      <c r="A2577" s="11"/>
      <c r="B2577" s="48"/>
      <c r="C2577" s="48"/>
      <c r="D2577" s="24"/>
      <c r="E2577" s="10"/>
      <c r="F2577" s="10"/>
      <c r="G2577" s="10"/>
      <c r="H2577" s="10"/>
      <c r="I2577" s="10"/>
      <c r="J2577" s="10"/>
      <c r="K2577" s="10"/>
      <c r="L2577" s="10"/>
    </row>
    <row r="2578" spans="1:12" s="7" customFormat="1" ht="15.75" x14ac:dyDescent="0.25">
      <c r="A2578" s="11"/>
      <c r="B2578" s="48"/>
      <c r="C2578" s="48"/>
      <c r="D2578" s="24"/>
      <c r="E2578" s="10"/>
      <c r="F2578" s="10"/>
      <c r="G2578" s="10"/>
      <c r="H2578" s="10"/>
      <c r="I2578" s="10"/>
      <c r="J2578" s="10"/>
      <c r="K2578" s="10"/>
      <c r="L2578" s="10"/>
    </row>
    <row r="2579" spans="1:12" s="7" customFormat="1" ht="15.75" x14ac:dyDescent="0.25">
      <c r="A2579" s="11"/>
      <c r="B2579" s="48"/>
      <c r="C2579" s="48"/>
      <c r="D2579" s="24"/>
      <c r="E2579" s="10"/>
      <c r="F2579" s="10"/>
      <c r="G2579" s="10"/>
      <c r="H2579" s="10"/>
      <c r="I2579" s="10"/>
      <c r="J2579" s="10"/>
      <c r="K2579" s="10"/>
      <c r="L2579" s="10"/>
    </row>
    <row r="2580" spans="1:12" s="7" customFormat="1" ht="15.75" x14ac:dyDescent="0.25">
      <c r="A2580" s="11"/>
      <c r="B2580" s="48"/>
      <c r="C2580" s="48"/>
      <c r="D2580" s="24"/>
      <c r="E2580" s="10"/>
      <c r="F2580" s="10"/>
      <c r="G2580" s="10"/>
      <c r="H2580" s="10"/>
      <c r="I2580" s="10"/>
      <c r="J2580" s="10"/>
      <c r="K2580" s="10"/>
      <c r="L2580" s="10"/>
    </row>
    <row r="2581" spans="1:12" s="7" customFormat="1" ht="15.75" x14ac:dyDescent="0.25">
      <c r="A2581" s="11"/>
      <c r="B2581" s="48"/>
      <c r="C2581" s="48"/>
      <c r="D2581" s="24"/>
      <c r="E2581" s="10"/>
      <c r="F2581" s="10"/>
      <c r="G2581" s="10"/>
      <c r="H2581" s="10"/>
      <c r="I2581" s="10"/>
      <c r="J2581" s="10"/>
      <c r="K2581" s="10"/>
      <c r="L2581" s="10"/>
    </row>
    <row r="2582" spans="1:12" s="7" customFormat="1" ht="15.75" x14ac:dyDescent="0.25">
      <c r="A2582" s="11"/>
      <c r="B2582" s="48"/>
      <c r="C2582" s="48"/>
      <c r="D2582" s="24"/>
      <c r="E2582" s="10"/>
      <c r="F2582" s="10"/>
      <c r="G2582" s="10"/>
      <c r="H2582" s="10"/>
      <c r="I2582" s="10"/>
      <c r="J2582" s="10"/>
      <c r="K2582" s="10"/>
      <c r="L2582" s="10"/>
    </row>
    <row r="2583" spans="1:12" s="7" customFormat="1" ht="15.75" x14ac:dyDescent="0.25">
      <c r="A2583" s="11"/>
      <c r="B2583" s="48"/>
      <c r="C2583" s="48"/>
      <c r="D2583" s="24"/>
      <c r="E2583" s="10"/>
      <c r="F2583" s="10"/>
      <c r="G2583" s="10"/>
      <c r="H2583" s="10"/>
      <c r="I2583" s="10"/>
      <c r="J2583" s="10"/>
      <c r="K2583" s="10"/>
      <c r="L2583" s="10"/>
    </row>
    <row r="2584" spans="1:12" s="7" customFormat="1" ht="15.75" x14ac:dyDescent="0.25">
      <c r="A2584" s="11"/>
      <c r="B2584" s="48"/>
      <c r="C2584" s="48"/>
      <c r="D2584" s="24"/>
      <c r="E2584" s="10"/>
      <c r="F2584" s="10"/>
      <c r="G2584" s="10"/>
      <c r="H2584" s="10"/>
      <c r="I2584" s="10"/>
      <c r="J2584" s="10"/>
      <c r="K2584" s="10"/>
      <c r="L2584" s="10"/>
    </row>
    <row r="2585" spans="1:12" s="7" customFormat="1" ht="15.75" x14ac:dyDescent="0.25">
      <c r="A2585" s="11"/>
      <c r="B2585" s="48"/>
      <c r="C2585" s="48"/>
      <c r="D2585" s="24"/>
      <c r="E2585" s="10"/>
      <c r="F2585" s="10"/>
      <c r="G2585" s="10"/>
      <c r="H2585" s="10"/>
      <c r="I2585" s="10"/>
      <c r="J2585" s="10"/>
      <c r="K2585" s="10"/>
      <c r="L2585" s="10"/>
    </row>
    <row r="2586" spans="1:12" s="7" customFormat="1" ht="15.75" x14ac:dyDescent="0.25">
      <c r="A2586" s="11"/>
      <c r="B2586" s="48"/>
      <c r="C2586" s="48"/>
      <c r="D2586" s="24"/>
      <c r="E2586" s="10"/>
      <c r="F2586" s="10"/>
      <c r="G2586" s="10"/>
      <c r="H2586" s="10"/>
      <c r="I2586" s="10"/>
      <c r="J2586" s="10"/>
      <c r="K2586" s="10"/>
      <c r="L2586" s="10"/>
    </row>
    <row r="2587" spans="1:12" s="7" customFormat="1" ht="15.75" x14ac:dyDescent="0.25">
      <c r="A2587" s="11"/>
      <c r="B2587" s="48"/>
      <c r="C2587" s="48"/>
      <c r="D2587" s="24"/>
      <c r="E2587" s="10"/>
      <c r="F2587" s="10"/>
      <c r="G2587" s="10"/>
      <c r="H2587" s="10"/>
      <c r="I2587" s="10"/>
      <c r="J2587" s="10"/>
      <c r="K2587" s="10"/>
      <c r="L2587" s="10"/>
    </row>
    <row r="2588" spans="1:12" s="7" customFormat="1" ht="15.75" x14ac:dyDescent="0.25">
      <c r="A2588" s="11"/>
      <c r="B2588" s="48"/>
      <c r="C2588" s="48"/>
      <c r="D2588" s="24"/>
      <c r="E2588" s="10"/>
      <c r="F2588" s="10"/>
      <c r="G2588" s="10"/>
      <c r="H2588" s="10"/>
      <c r="I2588" s="10"/>
      <c r="J2588" s="10"/>
      <c r="K2588" s="10"/>
      <c r="L2588" s="10"/>
    </row>
    <row r="2589" spans="1:12" s="7" customFormat="1" ht="15.75" x14ac:dyDescent="0.25">
      <c r="A2589" s="11"/>
      <c r="B2589" s="48"/>
      <c r="C2589" s="48"/>
      <c r="D2589" s="24"/>
      <c r="E2589" s="10"/>
      <c r="F2589" s="10"/>
      <c r="G2589" s="10"/>
      <c r="H2589" s="10"/>
      <c r="I2589" s="10"/>
      <c r="J2589" s="10"/>
      <c r="K2589" s="10"/>
      <c r="L2589" s="10"/>
    </row>
    <row r="2590" spans="1:12" s="7" customFormat="1" ht="15.75" x14ac:dyDescent="0.25">
      <c r="A2590" s="11"/>
      <c r="B2590" s="48"/>
      <c r="C2590" s="48"/>
      <c r="D2590" s="24"/>
      <c r="E2590" s="10"/>
      <c r="F2590" s="10"/>
      <c r="G2590" s="10"/>
      <c r="H2590" s="10"/>
      <c r="I2590" s="10"/>
      <c r="J2590" s="10"/>
      <c r="K2590" s="10"/>
      <c r="L2590" s="10"/>
    </row>
    <row r="2591" spans="1:12" s="7" customFormat="1" ht="15.75" x14ac:dyDescent="0.25">
      <c r="A2591" s="11"/>
      <c r="B2591" s="48"/>
      <c r="C2591" s="48"/>
      <c r="D2591" s="24"/>
      <c r="E2591" s="10"/>
      <c r="F2591" s="10"/>
      <c r="G2591" s="10"/>
      <c r="H2591" s="10"/>
      <c r="I2591" s="10"/>
      <c r="J2591" s="10"/>
      <c r="K2591" s="10"/>
      <c r="L2591" s="10"/>
    </row>
    <row r="2592" spans="1:12" s="7" customFormat="1" ht="15.75" x14ac:dyDescent="0.25">
      <c r="A2592" s="11"/>
      <c r="B2592" s="48"/>
      <c r="C2592" s="48"/>
      <c r="D2592" s="24"/>
      <c r="E2592" s="10"/>
      <c r="F2592" s="10"/>
      <c r="G2592" s="10"/>
      <c r="H2592" s="10"/>
      <c r="I2592" s="10"/>
      <c r="J2592" s="10"/>
      <c r="K2592" s="10"/>
      <c r="L2592" s="10"/>
    </row>
    <row r="2593" spans="1:12" s="7" customFormat="1" ht="15.75" x14ac:dyDescent="0.25">
      <c r="A2593" s="11"/>
      <c r="B2593" s="48"/>
      <c r="C2593" s="48"/>
      <c r="D2593" s="24"/>
      <c r="E2593" s="10"/>
      <c r="F2593" s="10"/>
      <c r="G2593" s="10"/>
      <c r="H2593" s="10"/>
      <c r="I2593" s="10"/>
      <c r="J2593" s="10"/>
      <c r="K2593" s="10"/>
      <c r="L2593" s="10"/>
    </row>
    <row r="2594" spans="1:12" s="7" customFormat="1" ht="15.75" x14ac:dyDescent="0.25">
      <c r="A2594" s="11"/>
      <c r="B2594" s="48"/>
      <c r="C2594" s="48"/>
      <c r="D2594" s="24"/>
      <c r="E2594" s="10"/>
      <c r="F2594" s="10"/>
      <c r="G2594" s="10"/>
      <c r="H2594" s="10"/>
      <c r="I2594" s="10"/>
      <c r="J2594" s="10"/>
      <c r="K2594" s="10"/>
      <c r="L2594" s="10"/>
    </row>
    <row r="2595" spans="1:12" s="7" customFormat="1" ht="15.75" x14ac:dyDescent="0.25">
      <c r="A2595" s="11"/>
      <c r="B2595" s="48"/>
      <c r="C2595" s="48"/>
      <c r="D2595" s="24"/>
      <c r="E2595" s="10"/>
      <c r="F2595" s="10"/>
      <c r="G2595" s="10"/>
      <c r="H2595" s="10"/>
      <c r="I2595" s="10"/>
      <c r="J2595" s="10"/>
      <c r="K2595" s="10"/>
      <c r="L2595" s="10"/>
    </row>
    <row r="2596" spans="1:12" s="7" customFormat="1" ht="15.75" x14ac:dyDescent="0.25">
      <c r="A2596" s="11"/>
      <c r="B2596" s="48"/>
      <c r="C2596" s="48"/>
      <c r="D2596" s="24"/>
      <c r="E2596" s="10"/>
      <c r="F2596" s="10"/>
      <c r="G2596" s="10"/>
      <c r="H2596" s="10"/>
      <c r="I2596" s="10"/>
      <c r="J2596" s="10"/>
      <c r="K2596" s="10"/>
      <c r="L2596" s="10"/>
    </row>
    <row r="2597" spans="1:12" s="7" customFormat="1" ht="15.75" x14ac:dyDescent="0.25">
      <c r="A2597" s="11"/>
      <c r="B2597" s="48"/>
      <c r="C2597" s="48"/>
      <c r="D2597" s="24"/>
      <c r="E2597" s="10"/>
      <c r="F2597" s="10"/>
      <c r="G2597" s="10"/>
      <c r="H2597" s="10"/>
      <c r="I2597" s="10"/>
      <c r="J2597" s="10"/>
      <c r="K2597" s="10"/>
      <c r="L2597" s="10"/>
    </row>
    <row r="2598" spans="1:12" s="7" customFormat="1" ht="15.75" x14ac:dyDescent="0.25">
      <c r="A2598" s="11"/>
      <c r="B2598" s="48"/>
      <c r="C2598" s="48"/>
      <c r="D2598" s="24"/>
      <c r="E2598" s="10"/>
      <c r="F2598" s="10"/>
      <c r="G2598" s="10"/>
      <c r="H2598" s="10"/>
      <c r="I2598" s="10"/>
      <c r="J2598" s="10"/>
      <c r="K2598" s="10"/>
      <c r="L2598" s="10"/>
    </row>
    <row r="2599" spans="1:12" s="7" customFormat="1" ht="15.75" x14ac:dyDescent="0.25">
      <c r="A2599" s="11"/>
      <c r="B2599" s="48"/>
      <c r="C2599" s="48"/>
      <c r="D2599" s="24"/>
      <c r="E2599" s="10"/>
      <c r="F2599" s="10"/>
      <c r="G2599" s="10"/>
      <c r="H2599" s="10"/>
      <c r="I2599" s="10"/>
      <c r="J2599" s="10"/>
      <c r="K2599" s="10"/>
      <c r="L2599" s="10"/>
    </row>
    <row r="2600" spans="1:12" s="7" customFormat="1" ht="15.75" x14ac:dyDescent="0.25">
      <c r="A2600" s="11"/>
      <c r="B2600" s="48"/>
      <c r="C2600" s="48"/>
      <c r="D2600" s="24"/>
      <c r="E2600" s="10"/>
      <c r="F2600" s="10"/>
      <c r="G2600" s="10"/>
      <c r="H2600" s="10"/>
      <c r="I2600" s="10"/>
      <c r="J2600" s="10"/>
      <c r="K2600" s="10"/>
      <c r="L2600" s="10"/>
    </row>
    <row r="2601" spans="1:12" s="7" customFormat="1" ht="15.75" x14ac:dyDescent="0.25">
      <c r="A2601" s="11"/>
      <c r="B2601" s="48"/>
      <c r="C2601" s="48"/>
      <c r="D2601" s="24"/>
      <c r="E2601" s="10"/>
      <c r="F2601" s="10"/>
      <c r="G2601" s="10"/>
      <c r="H2601" s="10"/>
      <c r="I2601" s="10"/>
      <c r="J2601" s="10"/>
      <c r="K2601" s="10"/>
      <c r="L2601" s="10"/>
    </row>
    <row r="2602" spans="1:12" s="7" customFormat="1" ht="15.75" x14ac:dyDescent="0.25">
      <c r="A2602" s="11"/>
      <c r="B2602" s="48"/>
      <c r="C2602" s="48"/>
      <c r="D2602" s="24"/>
      <c r="E2602" s="10"/>
      <c r="F2602" s="10"/>
      <c r="G2602" s="10"/>
      <c r="H2602" s="10"/>
      <c r="I2602" s="10"/>
      <c r="J2602" s="10"/>
      <c r="K2602" s="10"/>
      <c r="L2602" s="10"/>
    </row>
    <row r="2603" spans="1:12" s="7" customFormat="1" ht="15.75" x14ac:dyDescent="0.25">
      <c r="A2603" s="11"/>
      <c r="B2603" s="48"/>
      <c r="C2603" s="48"/>
      <c r="D2603" s="24"/>
      <c r="E2603" s="10"/>
      <c r="F2603" s="10"/>
      <c r="G2603" s="10"/>
      <c r="H2603" s="10"/>
      <c r="I2603" s="10"/>
      <c r="J2603" s="10"/>
      <c r="K2603" s="10"/>
      <c r="L2603" s="10"/>
    </row>
    <row r="2604" spans="1:12" s="7" customFormat="1" ht="15.75" x14ac:dyDescent="0.25">
      <c r="A2604" s="11"/>
      <c r="B2604" s="48"/>
      <c r="C2604" s="48"/>
      <c r="D2604" s="24"/>
      <c r="E2604" s="10"/>
      <c r="F2604" s="10"/>
      <c r="G2604" s="10"/>
      <c r="H2604" s="10"/>
      <c r="I2604" s="10"/>
      <c r="J2604" s="10"/>
      <c r="K2604" s="10"/>
      <c r="L2604" s="10"/>
    </row>
    <row r="2605" spans="1:12" s="7" customFormat="1" ht="15.75" x14ac:dyDescent="0.25">
      <c r="A2605" s="11"/>
      <c r="B2605" s="48"/>
      <c r="C2605" s="48"/>
      <c r="D2605" s="24"/>
      <c r="E2605" s="10"/>
      <c r="F2605" s="10"/>
      <c r="G2605" s="10"/>
      <c r="H2605" s="10"/>
      <c r="I2605" s="10"/>
      <c r="J2605" s="10"/>
      <c r="K2605" s="10"/>
      <c r="L2605" s="10"/>
    </row>
    <row r="2606" spans="1:12" s="7" customFormat="1" ht="15.75" x14ac:dyDescent="0.25">
      <c r="A2606" s="11"/>
      <c r="B2606" s="48"/>
      <c r="C2606" s="48"/>
      <c r="D2606" s="24"/>
      <c r="E2606" s="10"/>
      <c r="F2606" s="10"/>
      <c r="G2606" s="10"/>
      <c r="H2606" s="10"/>
      <c r="I2606" s="10"/>
      <c r="J2606" s="10"/>
      <c r="K2606" s="10"/>
      <c r="L2606" s="10"/>
    </row>
    <row r="2607" spans="1:12" s="7" customFormat="1" ht="15.75" x14ac:dyDescent="0.25">
      <c r="A2607" s="11"/>
      <c r="B2607" s="48"/>
      <c r="C2607" s="48"/>
      <c r="D2607" s="24"/>
      <c r="E2607" s="10"/>
      <c r="F2607" s="10"/>
      <c r="G2607" s="10"/>
      <c r="H2607" s="10"/>
      <c r="I2607" s="10"/>
      <c r="J2607" s="10"/>
      <c r="K2607" s="10"/>
      <c r="L2607" s="10"/>
    </row>
    <row r="2608" spans="1:12" s="7" customFormat="1" ht="15.75" x14ac:dyDescent="0.25">
      <c r="A2608" s="11"/>
      <c r="B2608" s="48"/>
      <c r="C2608" s="48"/>
      <c r="D2608" s="24"/>
      <c r="E2608" s="10"/>
      <c r="F2608" s="10"/>
      <c r="G2608" s="10"/>
      <c r="H2608" s="10"/>
      <c r="I2608" s="10"/>
      <c r="J2608" s="10"/>
      <c r="K2608" s="10"/>
      <c r="L2608" s="10"/>
    </row>
    <row r="2609" spans="1:12" s="7" customFormat="1" ht="15.75" x14ac:dyDescent="0.25">
      <c r="A2609" s="11"/>
      <c r="B2609" s="48"/>
      <c r="C2609" s="48"/>
      <c r="D2609" s="24"/>
      <c r="E2609" s="10"/>
      <c r="F2609" s="10"/>
      <c r="G2609" s="10"/>
      <c r="H2609" s="10"/>
      <c r="I2609" s="10"/>
      <c r="J2609" s="10"/>
      <c r="K2609" s="10"/>
      <c r="L2609" s="10"/>
    </row>
    <row r="2610" spans="1:12" s="7" customFormat="1" ht="15.75" x14ac:dyDescent="0.25">
      <c r="A2610" s="11"/>
      <c r="B2610" s="48"/>
      <c r="C2610" s="48"/>
      <c r="D2610" s="24"/>
      <c r="E2610" s="10"/>
      <c r="F2610" s="10"/>
      <c r="G2610" s="10"/>
      <c r="H2610" s="10"/>
      <c r="I2610" s="10"/>
      <c r="J2610" s="10"/>
      <c r="K2610" s="10"/>
      <c r="L2610" s="10"/>
    </row>
    <row r="2611" spans="1:12" s="7" customFormat="1" ht="15.75" x14ac:dyDescent="0.25">
      <c r="A2611" s="11"/>
      <c r="B2611" s="48"/>
      <c r="C2611" s="48"/>
      <c r="D2611" s="24"/>
      <c r="E2611" s="10"/>
      <c r="F2611" s="10"/>
      <c r="G2611" s="10"/>
      <c r="H2611" s="10"/>
      <c r="I2611" s="10"/>
      <c r="J2611" s="10"/>
      <c r="K2611" s="10"/>
      <c r="L2611" s="10"/>
    </row>
    <row r="2612" spans="1:12" s="7" customFormat="1" ht="15.75" x14ac:dyDescent="0.25">
      <c r="A2612" s="11"/>
      <c r="B2612" s="48"/>
      <c r="C2612" s="48"/>
      <c r="D2612" s="24"/>
      <c r="E2612" s="10"/>
      <c r="F2612" s="10"/>
      <c r="G2612" s="10"/>
      <c r="H2612" s="10"/>
      <c r="I2612" s="10"/>
      <c r="J2612" s="10"/>
      <c r="K2612" s="10"/>
      <c r="L2612" s="10"/>
    </row>
    <row r="2613" spans="1:12" s="7" customFormat="1" ht="15.75" x14ac:dyDescent="0.25">
      <c r="A2613" s="11"/>
      <c r="B2613" s="48"/>
      <c r="C2613" s="48"/>
      <c r="D2613" s="24"/>
      <c r="E2613" s="10"/>
      <c r="F2613" s="10"/>
      <c r="G2613" s="10"/>
      <c r="H2613" s="10"/>
      <c r="I2613" s="10"/>
      <c r="J2613" s="10"/>
      <c r="K2613" s="10"/>
      <c r="L2613" s="10"/>
    </row>
    <row r="2614" spans="1:12" s="7" customFormat="1" ht="15.75" x14ac:dyDescent="0.25">
      <c r="A2614" s="11"/>
      <c r="B2614" s="48"/>
      <c r="C2614" s="48"/>
      <c r="D2614" s="24"/>
      <c r="E2614" s="10"/>
      <c r="F2614" s="10"/>
      <c r="G2614" s="10"/>
      <c r="H2614" s="10"/>
      <c r="I2614" s="10"/>
      <c r="J2614" s="10"/>
      <c r="K2614" s="10"/>
      <c r="L2614" s="10"/>
    </row>
    <row r="2615" spans="1:12" s="7" customFormat="1" ht="15.75" x14ac:dyDescent="0.25">
      <c r="A2615" s="11"/>
      <c r="B2615" s="48"/>
      <c r="C2615" s="48"/>
      <c r="D2615" s="24"/>
      <c r="E2615" s="10"/>
      <c r="F2615" s="10"/>
      <c r="G2615" s="10"/>
      <c r="H2615" s="10"/>
      <c r="I2615" s="10"/>
      <c r="J2615" s="10"/>
      <c r="K2615" s="10"/>
      <c r="L2615" s="10"/>
    </row>
    <row r="2616" spans="1:12" s="7" customFormat="1" ht="15.75" x14ac:dyDescent="0.25">
      <c r="A2616" s="11"/>
      <c r="B2616" s="48"/>
      <c r="C2616" s="48"/>
      <c r="D2616" s="24"/>
      <c r="E2616" s="10"/>
      <c r="F2616" s="10"/>
      <c r="G2616" s="10"/>
      <c r="H2616" s="10"/>
      <c r="I2616" s="10"/>
      <c r="J2616" s="10"/>
      <c r="K2616" s="10"/>
      <c r="L2616" s="10"/>
    </row>
    <row r="2617" spans="1:12" s="7" customFormat="1" ht="15.75" x14ac:dyDescent="0.25">
      <c r="A2617" s="11"/>
      <c r="B2617" s="48"/>
      <c r="C2617" s="48"/>
      <c r="D2617" s="24"/>
      <c r="E2617" s="10"/>
      <c r="F2617" s="10"/>
      <c r="G2617" s="10"/>
      <c r="H2617" s="10"/>
      <c r="I2617" s="10"/>
      <c r="J2617" s="10"/>
      <c r="K2617" s="10"/>
      <c r="L2617" s="10"/>
    </row>
    <row r="2618" spans="1:12" s="7" customFormat="1" ht="15.75" x14ac:dyDescent="0.25">
      <c r="A2618" s="11"/>
      <c r="B2618" s="48"/>
      <c r="C2618" s="48"/>
      <c r="D2618" s="24"/>
      <c r="E2618" s="10"/>
      <c r="F2618" s="10"/>
      <c r="G2618" s="10"/>
      <c r="H2618" s="10"/>
      <c r="I2618" s="10"/>
      <c r="J2618" s="10"/>
      <c r="K2618" s="10"/>
      <c r="L2618" s="10"/>
    </row>
    <row r="2619" spans="1:12" s="7" customFormat="1" ht="15.75" x14ac:dyDescent="0.25">
      <c r="A2619" s="11"/>
      <c r="B2619" s="48"/>
      <c r="C2619" s="48"/>
      <c r="D2619" s="24"/>
      <c r="E2619" s="10"/>
      <c r="F2619" s="10"/>
      <c r="G2619" s="10"/>
      <c r="H2619" s="10"/>
      <c r="I2619" s="10"/>
      <c r="J2619" s="10"/>
      <c r="K2619" s="10"/>
      <c r="L2619" s="10"/>
    </row>
    <row r="2620" spans="1:12" s="7" customFormat="1" ht="15.75" x14ac:dyDescent="0.25">
      <c r="A2620" s="11"/>
      <c r="B2620" s="48"/>
      <c r="C2620" s="48"/>
      <c r="D2620" s="24"/>
      <c r="E2620" s="10"/>
      <c r="F2620" s="10"/>
      <c r="G2620" s="10"/>
      <c r="H2620" s="10"/>
      <c r="I2620" s="10"/>
      <c r="J2620" s="10"/>
      <c r="K2620" s="10"/>
      <c r="L2620" s="10"/>
    </row>
    <row r="2621" spans="1:12" s="7" customFormat="1" ht="15.75" x14ac:dyDescent="0.25">
      <c r="A2621" s="11"/>
      <c r="B2621" s="48"/>
      <c r="C2621" s="48"/>
      <c r="D2621" s="24"/>
      <c r="E2621" s="10"/>
      <c r="F2621" s="10"/>
      <c r="G2621" s="10"/>
      <c r="H2621" s="10"/>
      <c r="I2621" s="10"/>
      <c r="J2621" s="10"/>
      <c r="K2621" s="10"/>
      <c r="L2621" s="10"/>
    </row>
    <row r="2622" spans="1:12" s="7" customFormat="1" ht="15.75" x14ac:dyDescent="0.25">
      <c r="A2622" s="11"/>
      <c r="B2622" s="48"/>
      <c r="C2622" s="48"/>
      <c r="D2622" s="24"/>
      <c r="E2622" s="10"/>
      <c r="F2622" s="10"/>
      <c r="G2622" s="10"/>
      <c r="H2622" s="10"/>
      <c r="I2622" s="10"/>
      <c r="J2622" s="10"/>
      <c r="K2622" s="10"/>
      <c r="L2622" s="10"/>
    </row>
    <row r="2623" spans="1:12" s="7" customFormat="1" ht="15.75" x14ac:dyDescent="0.25">
      <c r="A2623" s="11"/>
      <c r="B2623" s="48"/>
      <c r="C2623" s="48"/>
      <c r="D2623" s="24"/>
      <c r="E2623" s="10"/>
      <c r="F2623" s="10"/>
      <c r="G2623" s="10"/>
      <c r="H2623" s="10"/>
      <c r="I2623" s="10"/>
      <c r="J2623" s="10"/>
      <c r="K2623" s="10"/>
      <c r="L2623" s="10"/>
    </row>
    <row r="2624" spans="1:12" s="7" customFormat="1" ht="15.75" x14ac:dyDescent="0.25">
      <c r="A2624" s="11"/>
      <c r="B2624" s="48"/>
      <c r="C2624" s="48"/>
      <c r="D2624" s="24"/>
      <c r="E2624" s="10"/>
      <c r="F2624" s="10"/>
      <c r="G2624" s="10"/>
      <c r="H2624" s="10"/>
      <c r="I2624" s="10"/>
      <c r="J2624" s="10"/>
      <c r="K2624" s="10"/>
      <c r="L2624" s="10"/>
    </row>
    <row r="2625" spans="1:12" s="7" customFormat="1" ht="15.75" x14ac:dyDescent="0.25">
      <c r="A2625" s="11"/>
      <c r="B2625" s="48"/>
      <c r="C2625" s="48"/>
      <c r="D2625" s="24"/>
      <c r="E2625" s="10"/>
      <c r="F2625" s="10"/>
      <c r="G2625" s="10"/>
      <c r="H2625" s="10"/>
      <c r="I2625" s="10"/>
      <c r="J2625" s="10"/>
      <c r="K2625" s="10"/>
      <c r="L2625" s="10"/>
    </row>
    <row r="2626" spans="1:12" s="7" customFormat="1" ht="15.75" x14ac:dyDescent="0.25">
      <c r="A2626" s="11"/>
      <c r="B2626" s="48"/>
      <c r="C2626" s="48"/>
      <c r="D2626" s="24"/>
      <c r="E2626" s="10"/>
      <c r="F2626" s="10"/>
      <c r="G2626" s="10"/>
      <c r="H2626" s="10"/>
      <c r="I2626" s="10"/>
      <c r="J2626" s="10"/>
      <c r="K2626" s="10"/>
      <c r="L2626" s="10"/>
    </row>
    <row r="2627" spans="1:12" s="7" customFormat="1" ht="15.75" x14ac:dyDescent="0.25">
      <c r="A2627" s="11"/>
      <c r="B2627" s="48"/>
      <c r="C2627" s="48"/>
      <c r="D2627" s="24"/>
      <c r="E2627" s="10"/>
      <c r="F2627" s="10"/>
      <c r="G2627" s="10"/>
      <c r="H2627" s="10"/>
      <c r="I2627" s="10"/>
      <c r="J2627" s="10"/>
      <c r="K2627" s="10"/>
      <c r="L2627" s="10"/>
    </row>
    <row r="2628" spans="1:12" s="7" customFormat="1" ht="15.75" x14ac:dyDescent="0.25">
      <c r="A2628" s="11"/>
      <c r="B2628" s="48"/>
      <c r="C2628" s="48"/>
      <c r="D2628" s="24"/>
      <c r="E2628" s="10"/>
      <c r="F2628" s="10"/>
      <c r="G2628" s="10"/>
      <c r="H2628" s="10"/>
      <c r="I2628" s="10"/>
      <c r="J2628" s="10"/>
      <c r="K2628" s="10"/>
      <c r="L2628" s="10"/>
    </row>
    <row r="2629" spans="1:12" s="7" customFormat="1" ht="15.75" x14ac:dyDescent="0.25">
      <c r="A2629" s="11"/>
      <c r="B2629" s="48"/>
      <c r="C2629" s="48"/>
      <c r="D2629" s="24"/>
      <c r="E2629" s="10"/>
      <c r="F2629" s="10"/>
      <c r="G2629" s="10"/>
      <c r="H2629" s="10"/>
      <c r="I2629" s="10"/>
      <c r="J2629" s="10"/>
      <c r="K2629" s="10"/>
      <c r="L2629" s="10"/>
    </row>
    <row r="2630" spans="1:12" s="7" customFormat="1" ht="15.75" x14ac:dyDescent="0.25">
      <c r="A2630" s="11"/>
      <c r="B2630" s="48"/>
      <c r="C2630" s="48"/>
      <c r="D2630" s="24"/>
      <c r="E2630" s="10"/>
      <c r="F2630" s="10"/>
      <c r="G2630" s="10"/>
      <c r="H2630" s="10"/>
      <c r="I2630" s="10"/>
      <c r="J2630" s="10"/>
      <c r="K2630" s="10"/>
      <c r="L2630" s="10"/>
    </row>
    <row r="2631" spans="1:12" s="7" customFormat="1" ht="15.75" x14ac:dyDescent="0.25">
      <c r="A2631" s="11"/>
      <c r="B2631" s="48"/>
      <c r="C2631" s="48"/>
      <c r="D2631" s="24"/>
      <c r="E2631" s="10"/>
      <c r="F2631" s="10"/>
      <c r="G2631" s="10"/>
      <c r="H2631" s="10"/>
      <c r="I2631" s="10"/>
      <c r="J2631" s="10"/>
      <c r="K2631" s="10"/>
      <c r="L2631" s="10"/>
    </row>
    <row r="2632" spans="1:12" s="7" customFormat="1" ht="15.75" x14ac:dyDescent="0.25">
      <c r="A2632" s="11"/>
      <c r="B2632" s="48"/>
      <c r="C2632" s="48"/>
      <c r="D2632" s="24"/>
      <c r="E2632" s="10"/>
      <c r="F2632" s="10"/>
      <c r="G2632" s="10"/>
      <c r="H2632" s="10"/>
      <c r="I2632" s="10"/>
      <c r="J2632" s="10"/>
      <c r="K2632" s="10"/>
      <c r="L2632" s="10"/>
    </row>
    <row r="2633" spans="1:12" s="7" customFormat="1" ht="15.75" x14ac:dyDescent="0.25">
      <c r="A2633" s="11"/>
      <c r="B2633" s="48"/>
      <c r="C2633" s="48"/>
      <c r="D2633" s="24"/>
      <c r="E2633" s="10"/>
      <c r="F2633" s="10"/>
      <c r="G2633" s="10"/>
      <c r="H2633" s="10"/>
      <c r="I2633" s="10"/>
      <c r="J2633" s="10"/>
      <c r="K2633" s="10"/>
      <c r="L2633" s="10"/>
    </row>
    <row r="2634" spans="1:12" s="7" customFormat="1" ht="15.75" x14ac:dyDescent="0.25">
      <c r="A2634" s="11"/>
      <c r="B2634" s="48"/>
      <c r="C2634" s="48"/>
      <c r="D2634" s="24"/>
      <c r="E2634" s="10"/>
      <c r="F2634" s="10"/>
      <c r="G2634" s="10"/>
      <c r="H2634" s="10"/>
      <c r="I2634" s="10"/>
      <c r="J2634" s="10"/>
      <c r="K2634" s="10"/>
      <c r="L2634" s="10"/>
    </row>
    <row r="2635" spans="1:12" s="7" customFormat="1" ht="15.75" x14ac:dyDescent="0.25">
      <c r="A2635" s="11"/>
      <c r="B2635" s="48"/>
      <c r="C2635" s="48"/>
      <c r="D2635" s="24"/>
      <c r="E2635" s="10"/>
      <c r="F2635" s="10"/>
      <c r="G2635" s="10"/>
      <c r="H2635" s="10"/>
      <c r="I2635" s="10"/>
      <c r="J2635" s="10"/>
      <c r="K2635" s="10"/>
      <c r="L2635" s="10"/>
    </row>
    <row r="2636" spans="1:12" s="7" customFormat="1" ht="15.75" x14ac:dyDescent="0.25">
      <c r="A2636" s="11"/>
      <c r="B2636" s="48"/>
      <c r="C2636" s="48"/>
      <c r="D2636" s="24"/>
      <c r="E2636" s="10"/>
      <c r="F2636" s="10"/>
      <c r="G2636" s="10"/>
      <c r="H2636" s="10"/>
      <c r="I2636" s="10"/>
      <c r="J2636" s="10"/>
      <c r="K2636" s="10"/>
      <c r="L2636" s="10"/>
    </row>
    <row r="2637" spans="1:12" s="7" customFormat="1" ht="15.75" x14ac:dyDescent="0.25">
      <c r="A2637" s="11"/>
      <c r="B2637" s="48"/>
      <c r="C2637" s="48"/>
      <c r="D2637" s="24"/>
      <c r="E2637" s="10"/>
      <c r="F2637" s="10"/>
      <c r="G2637" s="10"/>
      <c r="H2637" s="10"/>
      <c r="I2637" s="10"/>
      <c r="J2637" s="10"/>
      <c r="K2637" s="10"/>
      <c r="L2637" s="10"/>
    </row>
    <row r="2638" spans="1:12" s="7" customFormat="1" ht="15.75" x14ac:dyDescent="0.25">
      <c r="A2638" s="11"/>
      <c r="B2638" s="48"/>
      <c r="C2638" s="48"/>
      <c r="D2638" s="24"/>
      <c r="E2638" s="10"/>
      <c r="F2638" s="10"/>
      <c r="G2638" s="10"/>
      <c r="H2638" s="10"/>
      <c r="I2638" s="10"/>
      <c r="J2638" s="10"/>
      <c r="K2638" s="10"/>
      <c r="L2638" s="10"/>
    </row>
    <row r="2639" spans="1:12" s="7" customFormat="1" ht="15.75" x14ac:dyDescent="0.25">
      <c r="A2639" s="11"/>
      <c r="B2639" s="48"/>
      <c r="C2639" s="48"/>
      <c r="D2639" s="24"/>
      <c r="E2639" s="10"/>
      <c r="F2639" s="10"/>
      <c r="G2639" s="10"/>
      <c r="H2639" s="10"/>
      <c r="I2639" s="10"/>
      <c r="J2639" s="10"/>
      <c r="K2639" s="10"/>
      <c r="L2639" s="10"/>
    </row>
    <row r="2640" spans="1:12" s="7" customFormat="1" ht="15.75" x14ac:dyDescent="0.25">
      <c r="A2640" s="11"/>
      <c r="B2640" s="48"/>
      <c r="C2640" s="48"/>
      <c r="D2640" s="24"/>
      <c r="E2640" s="10"/>
      <c r="F2640" s="10"/>
      <c r="G2640" s="10"/>
      <c r="H2640" s="10"/>
      <c r="I2640" s="10"/>
      <c r="J2640" s="10"/>
      <c r="K2640" s="10"/>
      <c r="L2640" s="10"/>
    </row>
    <row r="2641" spans="1:12" s="7" customFormat="1" ht="15.75" x14ac:dyDescent="0.25">
      <c r="A2641" s="11"/>
      <c r="B2641" s="48"/>
      <c r="C2641" s="48"/>
      <c r="D2641" s="24"/>
      <c r="E2641" s="10"/>
      <c r="F2641" s="10"/>
      <c r="G2641" s="10"/>
      <c r="H2641" s="10"/>
      <c r="I2641" s="10"/>
      <c r="J2641" s="10"/>
      <c r="K2641" s="10"/>
      <c r="L2641" s="10"/>
    </row>
    <row r="2642" spans="1:12" s="7" customFormat="1" ht="15.75" x14ac:dyDescent="0.25">
      <c r="A2642" s="11"/>
      <c r="B2642" s="48"/>
      <c r="C2642" s="48"/>
      <c r="D2642" s="24"/>
      <c r="E2642" s="10"/>
      <c r="F2642" s="10"/>
      <c r="G2642" s="10"/>
      <c r="H2642" s="10"/>
      <c r="I2642" s="10"/>
      <c r="J2642" s="10"/>
      <c r="K2642" s="10"/>
      <c r="L2642" s="10"/>
    </row>
    <row r="2643" spans="1:12" s="7" customFormat="1" ht="15.75" x14ac:dyDescent="0.25">
      <c r="A2643" s="11"/>
      <c r="B2643" s="48"/>
      <c r="C2643" s="48"/>
      <c r="D2643" s="24"/>
      <c r="E2643" s="10"/>
      <c r="F2643" s="10"/>
      <c r="G2643" s="10"/>
      <c r="H2643" s="10"/>
      <c r="I2643" s="10"/>
      <c r="J2643" s="10"/>
      <c r="K2643" s="10"/>
      <c r="L2643" s="10"/>
    </row>
    <row r="2644" spans="1:12" s="7" customFormat="1" ht="15.75" x14ac:dyDescent="0.25">
      <c r="A2644" s="11"/>
      <c r="B2644" s="48"/>
      <c r="C2644" s="48"/>
      <c r="D2644" s="24"/>
      <c r="E2644" s="10"/>
      <c r="F2644" s="10"/>
      <c r="G2644" s="10"/>
      <c r="H2644" s="10"/>
      <c r="I2644" s="10"/>
      <c r="J2644" s="10"/>
      <c r="K2644" s="10"/>
      <c r="L2644" s="10"/>
    </row>
    <row r="2645" spans="1:12" s="7" customFormat="1" ht="15.75" x14ac:dyDescent="0.25">
      <c r="A2645" s="11"/>
      <c r="B2645" s="48"/>
      <c r="C2645" s="48"/>
      <c r="D2645" s="24"/>
      <c r="E2645" s="10"/>
      <c r="F2645" s="10"/>
      <c r="G2645" s="10"/>
      <c r="H2645" s="10"/>
      <c r="I2645" s="10"/>
      <c r="J2645" s="10"/>
      <c r="K2645" s="10"/>
      <c r="L2645" s="10"/>
    </row>
    <row r="2646" spans="1:12" s="7" customFormat="1" ht="15.75" x14ac:dyDescent="0.25">
      <c r="A2646" s="11"/>
      <c r="B2646" s="48"/>
      <c r="C2646" s="48"/>
      <c r="D2646" s="24"/>
      <c r="E2646" s="10"/>
      <c r="F2646" s="10"/>
      <c r="G2646" s="10"/>
      <c r="H2646" s="10"/>
      <c r="I2646" s="10"/>
      <c r="J2646" s="10"/>
      <c r="K2646" s="10"/>
      <c r="L2646" s="10"/>
    </row>
    <row r="2647" spans="1:12" s="7" customFormat="1" ht="15.75" x14ac:dyDescent="0.25">
      <c r="A2647" s="11"/>
      <c r="B2647" s="48"/>
      <c r="C2647" s="48"/>
      <c r="D2647" s="24"/>
      <c r="E2647" s="10"/>
      <c r="F2647" s="10"/>
      <c r="G2647" s="10"/>
      <c r="H2647" s="10"/>
      <c r="I2647" s="10"/>
      <c r="J2647" s="10"/>
      <c r="K2647" s="10"/>
      <c r="L2647" s="10"/>
    </row>
    <row r="2648" spans="1:12" s="7" customFormat="1" ht="15.75" x14ac:dyDescent="0.25">
      <c r="A2648" s="11"/>
      <c r="B2648" s="48"/>
      <c r="C2648" s="48"/>
      <c r="D2648" s="24"/>
      <c r="E2648" s="10"/>
      <c r="F2648" s="10"/>
      <c r="G2648" s="10"/>
      <c r="H2648" s="10"/>
      <c r="I2648" s="10"/>
      <c r="J2648" s="10"/>
      <c r="K2648" s="10"/>
      <c r="L2648" s="10"/>
    </row>
    <row r="2649" spans="1:12" s="7" customFormat="1" ht="15.75" x14ac:dyDescent="0.25">
      <c r="A2649" s="11"/>
      <c r="B2649" s="48"/>
      <c r="C2649" s="48"/>
      <c r="D2649" s="24"/>
      <c r="E2649" s="10"/>
      <c r="F2649" s="10"/>
      <c r="G2649" s="10"/>
      <c r="H2649" s="10"/>
      <c r="I2649" s="10"/>
      <c r="J2649" s="10"/>
      <c r="K2649" s="10"/>
      <c r="L2649" s="10"/>
    </row>
    <row r="2650" spans="1:12" s="7" customFormat="1" ht="15.75" x14ac:dyDescent="0.25">
      <c r="A2650" s="11"/>
      <c r="B2650" s="48"/>
      <c r="C2650" s="48"/>
      <c r="D2650" s="24"/>
      <c r="E2650" s="10"/>
      <c r="F2650" s="10"/>
      <c r="G2650" s="10"/>
      <c r="H2650" s="10"/>
      <c r="I2650" s="10"/>
      <c r="J2650" s="10"/>
      <c r="K2650" s="10"/>
      <c r="L2650" s="10"/>
    </row>
    <row r="2651" spans="1:12" s="7" customFormat="1" ht="15.75" x14ac:dyDescent="0.25">
      <c r="A2651" s="11"/>
      <c r="B2651" s="48"/>
      <c r="C2651" s="48"/>
      <c r="D2651" s="24"/>
      <c r="E2651" s="10"/>
      <c r="F2651" s="10"/>
      <c r="G2651" s="10"/>
      <c r="H2651" s="10"/>
      <c r="I2651" s="10"/>
      <c r="J2651" s="10"/>
      <c r="K2651" s="10"/>
      <c r="L2651" s="10"/>
    </row>
    <row r="2652" spans="1:12" s="7" customFormat="1" ht="15.75" x14ac:dyDescent="0.25">
      <c r="A2652" s="11"/>
      <c r="B2652" s="48"/>
      <c r="C2652" s="48"/>
      <c r="D2652" s="24"/>
      <c r="E2652" s="10"/>
      <c r="F2652" s="10"/>
      <c r="G2652" s="10"/>
      <c r="H2652" s="10"/>
      <c r="I2652" s="10"/>
      <c r="J2652" s="10"/>
      <c r="K2652" s="10"/>
      <c r="L2652" s="10"/>
    </row>
    <row r="2653" spans="1:12" s="7" customFormat="1" ht="15.75" x14ac:dyDescent="0.25">
      <c r="A2653" s="11"/>
      <c r="B2653" s="48"/>
      <c r="C2653" s="48"/>
      <c r="D2653" s="24"/>
      <c r="E2653" s="10"/>
      <c r="F2653" s="10"/>
      <c r="G2653" s="10"/>
      <c r="H2653" s="10"/>
      <c r="I2653" s="10"/>
      <c r="J2653" s="10"/>
      <c r="K2653" s="10"/>
      <c r="L2653" s="10"/>
    </row>
    <row r="2654" spans="1:12" s="7" customFormat="1" ht="15.75" x14ac:dyDescent="0.25">
      <c r="A2654" s="11"/>
      <c r="B2654" s="48"/>
      <c r="C2654" s="48"/>
      <c r="D2654" s="24"/>
      <c r="E2654" s="10"/>
      <c r="F2654" s="10"/>
      <c r="G2654" s="10"/>
      <c r="H2654" s="10"/>
      <c r="I2654" s="10"/>
      <c r="J2654" s="10"/>
      <c r="K2654" s="10"/>
      <c r="L2654" s="10"/>
    </row>
    <row r="2655" spans="1:12" s="7" customFormat="1" ht="15.75" x14ac:dyDescent="0.25">
      <c r="A2655" s="11"/>
      <c r="B2655" s="48"/>
      <c r="C2655" s="48"/>
      <c r="D2655" s="24"/>
      <c r="E2655" s="10"/>
      <c r="F2655" s="10"/>
      <c r="G2655" s="10"/>
      <c r="H2655" s="10"/>
      <c r="I2655" s="10"/>
      <c r="J2655" s="10"/>
      <c r="K2655" s="10"/>
      <c r="L2655" s="10"/>
    </row>
    <row r="2656" spans="1:12" s="7" customFormat="1" ht="15.75" x14ac:dyDescent="0.25">
      <c r="A2656" s="11"/>
      <c r="B2656" s="48"/>
      <c r="C2656" s="48"/>
      <c r="D2656" s="24"/>
      <c r="E2656" s="10"/>
      <c r="F2656" s="10"/>
      <c r="G2656" s="10"/>
      <c r="H2656" s="10"/>
      <c r="I2656" s="10"/>
      <c r="J2656" s="10"/>
      <c r="K2656" s="10"/>
      <c r="L2656" s="10"/>
    </row>
    <row r="2657" spans="1:12" s="7" customFormat="1" ht="15.75" x14ac:dyDescent="0.25">
      <c r="A2657" s="11"/>
      <c r="B2657" s="48"/>
      <c r="C2657" s="48"/>
      <c r="D2657" s="24"/>
      <c r="E2657" s="10"/>
      <c r="F2657" s="10"/>
      <c r="G2657" s="10"/>
      <c r="H2657" s="10"/>
      <c r="I2657" s="10"/>
      <c r="J2657" s="10"/>
      <c r="K2657" s="10"/>
      <c r="L2657" s="10"/>
    </row>
    <row r="2658" spans="1:12" s="7" customFormat="1" ht="15.75" x14ac:dyDescent="0.25">
      <c r="A2658" s="11"/>
      <c r="B2658" s="48"/>
      <c r="C2658" s="48"/>
      <c r="D2658" s="24"/>
      <c r="E2658" s="10"/>
      <c r="F2658" s="10"/>
      <c r="G2658" s="10"/>
      <c r="H2658" s="10"/>
      <c r="I2658" s="10"/>
      <c r="J2658" s="10"/>
      <c r="K2658" s="10"/>
      <c r="L2658" s="10"/>
    </row>
    <row r="2659" spans="1:12" s="7" customFormat="1" ht="15.75" x14ac:dyDescent="0.25">
      <c r="A2659" s="11"/>
      <c r="B2659" s="48"/>
      <c r="C2659" s="48"/>
      <c r="D2659" s="24"/>
      <c r="E2659" s="10"/>
      <c r="F2659" s="10"/>
      <c r="G2659" s="10"/>
      <c r="H2659" s="10"/>
      <c r="I2659" s="10"/>
      <c r="J2659" s="10"/>
      <c r="K2659" s="10"/>
      <c r="L2659" s="10"/>
    </row>
    <row r="2660" spans="1:12" s="7" customFormat="1" ht="15.75" x14ac:dyDescent="0.25">
      <c r="A2660" s="11"/>
      <c r="B2660" s="48"/>
      <c r="C2660" s="48"/>
      <c r="D2660" s="24"/>
      <c r="E2660" s="10"/>
      <c r="F2660" s="10"/>
      <c r="G2660" s="10"/>
      <c r="H2660" s="10"/>
      <c r="I2660" s="10"/>
      <c r="J2660" s="10"/>
      <c r="K2660" s="10"/>
      <c r="L2660" s="10"/>
    </row>
    <row r="2661" spans="1:12" s="7" customFormat="1" ht="15.75" x14ac:dyDescent="0.25">
      <c r="A2661" s="11"/>
      <c r="B2661" s="48"/>
      <c r="C2661" s="48"/>
      <c r="D2661" s="24"/>
      <c r="E2661" s="10"/>
      <c r="F2661" s="10"/>
      <c r="G2661" s="10"/>
      <c r="H2661" s="10"/>
      <c r="I2661" s="10"/>
      <c r="J2661" s="10"/>
      <c r="K2661" s="10"/>
      <c r="L2661" s="10"/>
    </row>
    <row r="2662" spans="1:12" s="7" customFormat="1" ht="15.75" x14ac:dyDescent="0.25">
      <c r="A2662" s="11"/>
      <c r="B2662" s="48"/>
      <c r="C2662" s="48"/>
      <c r="D2662" s="24"/>
      <c r="E2662" s="10"/>
      <c r="F2662" s="10"/>
      <c r="G2662" s="10"/>
      <c r="H2662" s="10"/>
      <c r="I2662" s="10"/>
      <c r="J2662" s="10"/>
      <c r="K2662" s="10"/>
      <c r="L2662" s="10"/>
    </row>
    <row r="2663" spans="1:12" s="7" customFormat="1" ht="15.75" x14ac:dyDescent="0.25">
      <c r="A2663" s="11"/>
      <c r="B2663" s="48"/>
      <c r="C2663" s="48"/>
      <c r="D2663" s="24"/>
      <c r="E2663" s="10"/>
      <c r="F2663" s="10"/>
      <c r="G2663" s="10"/>
      <c r="H2663" s="10"/>
      <c r="I2663" s="10"/>
      <c r="J2663" s="10"/>
      <c r="K2663" s="10"/>
      <c r="L2663" s="10"/>
    </row>
    <row r="2664" spans="1:12" s="7" customFormat="1" ht="15.75" x14ac:dyDescent="0.25">
      <c r="A2664" s="11"/>
      <c r="B2664" s="48"/>
      <c r="C2664" s="48"/>
      <c r="D2664" s="24"/>
      <c r="E2664" s="10"/>
      <c r="F2664" s="10"/>
      <c r="G2664" s="10"/>
      <c r="H2664" s="10"/>
      <c r="I2664" s="10"/>
      <c r="J2664" s="10"/>
      <c r="K2664" s="10"/>
      <c r="L2664" s="10"/>
    </row>
    <row r="2665" spans="1:12" s="7" customFormat="1" ht="15.75" x14ac:dyDescent="0.25">
      <c r="A2665" s="11"/>
      <c r="B2665" s="48"/>
      <c r="C2665" s="48"/>
      <c r="D2665" s="24"/>
      <c r="E2665" s="10"/>
      <c r="F2665" s="10"/>
      <c r="G2665" s="10"/>
      <c r="H2665" s="10"/>
      <c r="I2665" s="10"/>
      <c r="J2665" s="10"/>
      <c r="K2665" s="10"/>
      <c r="L2665" s="10"/>
    </row>
    <row r="2666" spans="1:12" s="7" customFormat="1" ht="15.75" x14ac:dyDescent="0.25">
      <c r="A2666" s="11"/>
      <c r="B2666" s="48"/>
      <c r="C2666" s="48"/>
      <c r="D2666" s="24"/>
      <c r="E2666" s="10"/>
      <c r="F2666" s="10"/>
      <c r="G2666" s="10"/>
      <c r="H2666" s="10"/>
      <c r="I2666" s="10"/>
      <c r="J2666" s="10"/>
      <c r="K2666" s="10"/>
      <c r="L2666" s="10"/>
    </row>
    <row r="2667" spans="1:12" s="7" customFormat="1" ht="15.75" x14ac:dyDescent="0.25">
      <c r="A2667" s="11"/>
      <c r="B2667" s="48"/>
      <c r="C2667" s="48"/>
      <c r="D2667" s="24"/>
      <c r="E2667" s="10"/>
      <c r="F2667" s="10"/>
      <c r="G2667" s="10"/>
      <c r="H2667" s="10"/>
      <c r="I2667" s="10"/>
      <c r="J2667" s="10"/>
      <c r="K2667" s="10"/>
      <c r="L2667" s="10"/>
    </row>
    <row r="2668" spans="1:12" s="7" customFormat="1" ht="15.75" x14ac:dyDescent="0.25">
      <c r="A2668" s="11"/>
      <c r="B2668" s="48"/>
      <c r="C2668" s="48"/>
      <c r="D2668" s="24"/>
      <c r="E2668" s="10"/>
      <c r="F2668" s="10"/>
      <c r="G2668" s="10"/>
      <c r="H2668" s="10"/>
      <c r="I2668" s="10"/>
      <c r="J2668" s="10"/>
      <c r="K2668" s="10"/>
      <c r="L2668" s="10"/>
    </row>
    <row r="2669" spans="1:12" s="7" customFormat="1" ht="15.75" x14ac:dyDescent="0.25">
      <c r="A2669" s="11"/>
      <c r="B2669" s="48"/>
      <c r="C2669" s="48"/>
      <c r="D2669" s="24"/>
      <c r="E2669" s="10"/>
      <c r="F2669" s="10"/>
      <c r="G2669" s="10"/>
      <c r="H2669" s="10"/>
      <c r="I2669" s="10"/>
      <c r="J2669" s="10"/>
      <c r="K2669" s="10"/>
      <c r="L2669" s="10"/>
    </row>
    <row r="2670" spans="1:12" s="7" customFormat="1" ht="15.75" x14ac:dyDescent="0.25">
      <c r="A2670" s="11"/>
      <c r="B2670" s="48"/>
      <c r="C2670" s="48"/>
      <c r="D2670" s="24"/>
      <c r="E2670" s="10"/>
      <c r="F2670" s="10"/>
      <c r="G2670" s="10"/>
      <c r="H2670" s="10"/>
      <c r="I2670" s="10"/>
      <c r="J2670" s="10"/>
      <c r="K2670" s="10"/>
      <c r="L2670" s="10"/>
    </row>
    <row r="2671" spans="1:12" s="7" customFormat="1" ht="15.75" x14ac:dyDescent="0.25">
      <c r="A2671" s="11"/>
      <c r="B2671" s="48"/>
      <c r="C2671" s="48"/>
      <c r="D2671" s="24"/>
      <c r="E2671" s="10"/>
      <c r="F2671" s="10"/>
      <c r="G2671" s="10"/>
      <c r="H2671" s="10"/>
      <c r="I2671" s="10"/>
      <c r="J2671" s="10"/>
      <c r="K2671" s="10"/>
      <c r="L2671" s="10"/>
    </row>
    <row r="2672" spans="1:12" s="7" customFormat="1" ht="15.75" x14ac:dyDescent="0.25">
      <c r="A2672" s="11"/>
      <c r="B2672" s="48"/>
      <c r="C2672" s="48"/>
      <c r="D2672" s="24"/>
      <c r="E2672" s="10"/>
      <c r="F2672" s="10"/>
      <c r="G2672" s="10"/>
      <c r="H2672" s="10"/>
      <c r="I2672" s="10"/>
      <c r="J2672" s="10"/>
      <c r="K2672" s="10"/>
      <c r="L2672" s="10"/>
    </row>
    <row r="2673" spans="1:12" s="7" customFormat="1" ht="15.75" x14ac:dyDescent="0.25">
      <c r="A2673" s="11"/>
      <c r="B2673" s="48"/>
      <c r="C2673" s="48"/>
      <c r="D2673" s="24"/>
      <c r="E2673" s="10"/>
      <c r="F2673" s="10"/>
      <c r="G2673" s="10"/>
      <c r="H2673" s="10"/>
      <c r="I2673" s="10"/>
      <c r="J2673" s="10"/>
      <c r="K2673" s="10"/>
      <c r="L2673" s="10"/>
    </row>
    <row r="2674" spans="1:12" s="7" customFormat="1" ht="15.75" x14ac:dyDescent="0.25">
      <c r="A2674" s="11"/>
      <c r="B2674" s="48"/>
      <c r="C2674" s="48"/>
      <c r="D2674" s="24"/>
      <c r="E2674" s="10"/>
      <c r="F2674" s="10"/>
      <c r="G2674" s="10"/>
      <c r="H2674" s="10"/>
      <c r="I2674" s="10"/>
      <c r="J2674" s="10"/>
      <c r="K2674" s="10"/>
      <c r="L2674" s="10"/>
    </row>
    <row r="2675" spans="1:12" s="7" customFormat="1" ht="15.75" x14ac:dyDescent="0.25">
      <c r="A2675" s="11"/>
      <c r="B2675" s="48"/>
      <c r="C2675" s="48"/>
      <c r="D2675" s="24"/>
      <c r="E2675" s="10"/>
      <c r="F2675" s="10"/>
      <c r="G2675" s="10"/>
      <c r="H2675" s="10"/>
      <c r="I2675" s="10"/>
      <c r="J2675" s="10"/>
      <c r="K2675" s="10"/>
      <c r="L2675" s="10"/>
    </row>
    <row r="2676" spans="1:12" s="7" customFormat="1" ht="15.75" x14ac:dyDescent="0.25">
      <c r="A2676" s="11"/>
      <c r="B2676" s="48"/>
      <c r="C2676" s="48"/>
      <c r="D2676" s="24"/>
      <c r="E2676" s="10"/>
      <c r="F2676" s="10"/>
      <c r="G2676" s="10"/>
      <c r="H2676" s="10"/>
      <c r="I2676" s="10"/>
      <c r="J2676" s="10"/>
      <c r="K2676" s="10"/>
      <c r="L2676" s="10"/>
    </row>
    <row r="2677" spans="1:12" s="7" customFormat="1" ht="15.75" x14ac:dyDescent="0.25">
      <c r="A2677" s="11"/>
      <c r="B2677" s="48"/>
      <c r="C2677" s="48"/>
      <c r="D2677" s="24"/>
      <c r="E2677" s="10"/>
      <c r="F2677" s="10"/>
      <c r="G2677" s="10"/>
      <c r="H2677" s="10"/>
      <c r="I2677" s="10"/>
      <c r="J2677" s="10"/>
      <c r="K2677" s="10"/>
      <c r="L2677" s="10"/>
    </row>
    <row r="2678" spans="1:12" s="7" customFormat="1" ht="15.75" x14ac:dyDescent="0.25">
      <c r="A2678" s="11"/>
      <c r="B2678" s="48"/>
      <c r="C2678" s="48"/>
      <c r="D2678" s="24"/>
      <c r="E2678" s="10"/>
      <c r="F2678" s="10"/>
      <c r="G2678" s="10"/>
      <c r="H2678" s="10"/>
      <c r="I2678" s="10"/>
      <c r="J2678" s="10"/>
      <c r="K2678" s="10"/>
      <c r="L2678" s="10"/>
    </row>
    <row r="2679" spans="1:12" s="7" customFormat="1" ht="15.75" x14ac:dyDescent="0.25">
      <c r="A2679" s="11"/>
      <c r="B2679" s="48"/>
      <c r="C2679" s="48"/>
      <c r="D2679" s="24"/>
      <c r="E2679" s="10"/>
      <c r="F2679" s="10"/>
      <c r="G2679" s="10"/>
      <c r="H2679" s="10"/>
      <c r="I2679" s="10"/>
      <c r="J2679" s="10"/>
      <c r="K2679" s="10"/>
      <c r="L2679" s="10"/>
    </row>
    <row r="2680" spans="1:12" s="7" customFormat="1" ht="15.75" x14ac:dyDescent="0.25">
      <c r="A2680" s="11"/>
      <c r="B2680" s="48"/>
      <c r="C2680" s="48"/>
      <c r="D2680" s="24"/>
      <c r="E2680" s="10"/>
      <c r="F2680" s="10"/>
      <c r="G2680" s="10"/>
      <c r="H2680" s="10"/>
      <c r="I2680" s="10"/>
      <c r="J2680" s="10"/>
      <c r="K2680" s="10"/>
      <c r="L2680" s="10"/>
    </row>
    <row r="2681" spans="1:12" s="7" customFormat="1" ht="15.75" x14ac:dyDescent="0.25">
      <c r="A2681" s="11"/>
      <c r="B2681" s="48"/>
      <c r="C2681" s="48"/>
      <c r="D2681" s="24"/>
      <c r="E2681" s="10"/>
      <c r="F2681" s="10"/>
      <c r="G2681" s="10"/>
      <c r="H2681" s="10"/>
      <c r="I2681" s="10"/>
      <c r="J2681" s="10"/>
      <c r="K2681" s="10"/>
      <c r="L2681" s="10"/>
    </row>
    <row r="2682" spans="1:12" s="7" customFormat="1" ht="15.75" x14ac:dyDescent="0.25">
      <c r="A2682" s="11"/>
      <c r="B2682" s="48"/>
      <c r="C2682" s="48"/>
      <c r="D2682" s="24"/>
      <c r="E2682" s="10"/>
      <c r="F2682" s="10"/>
      <c r="G2682" s="10"/>
      <c r="H2682" s="10"/>
      <c r="I2682" s="10"/>
      <c r="J2682" s="10"/>
      <c r="K2682" s="10"/>
      <c r="L2682" s="10"/>
    </row>
    <row r="2683" spans="1:12" s="7" customFormat="1" ht="15.75" x14ac:dyDescent="0.25">
      <c r="A2683" s="11"/>
      <c r="B2683" s="48"/>
      <c r="C2683" s="48"/>
      <c r="D2683" s="24"/>
      <c r="E2683" s="10"/>
      <c r="F2683" s="10"/>
      <c r="G2683" s="10"/>
      <c r="H2683" s="10"/>
      <c r="I2683" s="10"/>
      <c r="J2683" s="10"/>
      <c r="K2683" s="10"/>
      <c r="L2683" s="10"/>
    </row>
    <row r="2684" spans="1:12" s="7" customFormat="1" ht="15.75" x14ac:dyDescent="0.25">
      <c r="A2684" s="11"/>
      <c r="B2684" s="48"/>
      <c r="C2684" s="48"/>
      <c r="D2684" s="24"/>
      <c r="E2684" s="10"/>
      <c r="F2684" s="10"/>
      <c r="G2684" s="10"/>
      <c r="H2684" s="10"/>
      <c r="I2684" s="10"/>
      <c r="J2684" s="10"/>
      <c r="K2684" s="10"/>
      <c r="L2684" s="10"/>
    </row>
    <row r="2685" spans="1:12" s="7" customFormat="1" ht="15.75" x14ac:dyDescent="0.25">
      <c r="A2685" s="11"/>
      <c r="B2685" s="48"/>
      <c r="C2685" s="48"/>
      <c r="D2685" s="24"/>
      <c r="E2685" s="10"/>
      <c r="F2685" s="10"/>
      <c r="G2685" s="10"/>
      <c r="H2685" s="10"/>
      <c r="I2685" s="10"/>
      <c r="J2685" s="10"/>
      <c r="K2685" s="10"/>
      <c r="L2685" s="10"/>
    </row>
    <row r="2686" spans="1:12" s="7" customFormat="1" ht="15.75" x14ac:dyDescent="0.25">
      <c r="A2686" s="11"/>
      <c r="B2686" s="48"/>
      <c r="C2686" s="48"/>
      <c r="D2686" s="24"/>
      <c r="E2686" s="10"/>
      <c r="F2686" s="10"/>
      <c r="G2686" s="10"/>
      <c r="H2686" s="10"/>
      <c r="I2686" s="10"/>
      <c r="J2686" s="10"/>
      <c r="K2686" s="10"/>
      <c r="L2686" s="10"/>
    </row>
    <row r="2687" spans="1:12" s="7" customFormat="1" ht="15.75" x14ac:dyDescent="0.25">
      <c r="A2687" s="11"/>
      <c r="B2687" s="48"/>
      <c r="C2687" s="48"/>
      <c r="D2687" s="24"/>
      <c r="E2687" s="10"/>
      <c r="F2687" s="10"/>
      <c r="G2687" s="10"/>
      <c r="H2687" s="10"/>
      <c r="I2687" s="10"/>
      <c r="J2687" s="10"/>
      <c r="K2687" s="10"/>
      <c r="L2687" s="10"/>
    </row>
    <row r="2688" spans="1:12" s="7" customFormat="1" ht="15.75" x14ac:dyDescent="0.25">
      <c r="A2688" s="11"/>
      <c r="B2688" s="48"/>
      <c r="C2688" s="48"/>
      <c r="D2688" s="24"/>
      <c r="E2688" s="10"/>
      <c r="F2688" s="10"/>
      <c r="G2688" s="10"/>
      <c r="H2688" s="10"/>
      <c r="I2688" s="10"/>
      <c r="J2688" s="10"/>
      <c r="K2688" s="10"/>
      <c r="L2688" s="10"/>
    </row>
    <row r="2689" spans="1:12" s="7" customFormat="1" ht="15.75" x14ac:dyDescent="0.25">
      <c r="A2689" s="11"/>
      <c r="B2689" s="48"/>
      <c r="C2689" s="48"/>
      <c r="D2689" s="24"/>
      <c r="E2689" s="10"/>
      <c r="F2689" s="10"/>
      <c r="G2689" s="10"/>
      <c r="H2689" s="10"/>
      <c r="I2689" s="10"/>
      <c r="J2689" s="10"/>
      <c r="K2689" s="10"/>
      <c r="L2689" s="10"/>
    </row>
    <row r="2690" spans="1:12" s="7" customFormat="1" ht="15.75" x14ac:dyDescent="0.25">
      <c r="A2690" s="11"/>
      <c r="B2690" s="48"/>
      <c r="C2690" s="48"/>
      <c r="D2690" s="24"/>
      <c r="E2690" s="10"/>
      <c r="F2690" s="10"/>
      <c r="G2690" s="10"/>
      <c r="H2690" s="10"/>
      <c r="I2690" s="10"/>
      <c r="J2690" s="10"/>
      <c r="K2690" s="10"/>
      <c r="L2690" s="10"/>
    </row>
    <row r="2691" spans="1:12" s="7" customFormat="1" ht="15.75" x14ac:dyDescent="0.25">
      <c r="A2691" s="11"/>
      <c r="B2691" s="48"/>
      <c r="C2691" s="48"/>
      <c r="D2691" s="24"/>
      <c r="E2691" s="10"/>
      <c r="F2691" s="10"/>
      <c r="G2691" s="10"/>
      <c r="H2691" s="10"/>
      <c r="I2691" s="10"/>
      <c r="J2691" s="10"/>
      <c r="K2691" s="10"/>
      <c r="L2691" s="10"/>
    </row>
    <row r="2692" spans="1:12" s="7" customFormat="1" ht="15.75" x14ac:dyDescent="0.25">
      <c r="A2692" s="11"/>
      <c r="B2692" s="48"/>
      <c r="C2692" s="48"/>
      <c r="D2692" s="24"/>
      <c r="E2692" s="10"/>
      <c r="F2692" s="10"/>
      <c r="G2692" s="10"/>
      <c r="H2692" s="10"/>
      <c r="I2692" s="10"/>
      <c r="J2692" s="10"/>
      <c r="K2692" s="10"/>
      <c r="L2692" s="10"/>
    </row>
    <row r="2693" spans="1:12" s="7" customFormat="1" ht="15.75" x14ac:dyDescent="0.25">
      <c r="A2693" s="11"/>
      <c r="B2693" s="48"/>
      <c r="C2693" s="48"/>
      <c r="D2693" s="24"/>
      <c r="E2693" s="10"/>
      <c r="F2693" s="10"/>
      <c r="G2693" s="10"/>
      <c r="H2693" s="10"/>
      <c r="I2693" s="10"/>
      <c r="J2693" s="10"/>
      <c r="K2693" s="10"/>
      <c r="L2693" s="10"/>
    </row>
    <row r="2694" spans="1:12" s="7" customFormat="1" ht="15.75" x14ac:dyDescent="0.25">
      <c r="A2694" s="11"/>
      <c r="B2694" s="48"/>
      <c r="C2694" s="48"/>
      <c r="D2694" s="24"/>
      <c r="E2694" s="10"/>
      <c r="F2694" s="10"/>
      <c r="G2694" s="10"/>
      <c r="H2694" s="10"/>
      <c r="I2694" s="10"/>
      <c r="J2694" s="10"/>
      <c r="K2694" s="10"/>
      <c r="L2694" s="10"/>
    </row>
    <row r="2695" spans="1:12" s="7" customFormat="1" ht="15.75" x14ac:dyDescent="0.25">
      <c r="A2695" s="11"/>
      <c r="B2695" s="48"/>
      <c r="C2695" s="48"/>
      <c r="D2695" s="24"/>
      <c r="E2695" s="10"/>
      <c r="F2695" s="10"/>
      <c r="G2695" s="10"/>
      <c r="H2695" s="10"/>
      <c r="I2695" s="10"/>
      <c r="J2695" s="10"/>
      <c r="K2695" s="10"/>
      <c r="L2695" s="10"/>
    </row>
    <row r="2696" spans="1:12" s="7" customFormat="1" ht="15.75" x14ac:dyDescent="0.25">
      <c r="A2696" s="11"/>
      <c r="B2696" s="48"/>
      <c r="C2696" s="48"/>
      <c r="D2696" s="24"/>
      <c r="E2696" s="10"/>
      <c r="F2696" s="10"/>
      <c r="G2696" s="10"/>
      <c r="H2696" s="10"/>
      <c r="I2696" s="10"/>
      <c r="J2696" s="10"/>
      <c r="K2696" s="10"/>
      <c r="L2696" s="10"/>
    </row>
    <row r="2697" spans="1:12" s="7" customFormat="1" ht="15.75" x14ac:dyDescent="0.25">
      <c r="A2697" s="11"/>
      <c r="B2697" s="48"/>
      <c r="C2697" s="48"/>
      <c r="D2697" s="24"/>
      <c r="E2697" s="10"/>
      <c r="F2697" s="10"/>
      <c r="G2697" s="10"/>
      <c r="H2697" s="10"/>
      <c r="I2697" s="10"/>
      <c r="J2697" s="10"/>
      <c r="K2697" s="10"/>
      <c r="L2697" s="10"/>
    </row>
    <row r="2698" spans="1:12" s="7" customFormat="1" ht="15.75" x14ac:dyDescent="0.25">
      <c r="A2698" s="11"/>
      <c r="B2698" s="48"/>
      <c r="C2698" s="48"/>
      <c r="D2698" s="24"/>
      <c r="E2698" s="10"/>
      <c r="F2698" s="10"/>
      <c r="G2698" s="10"/>
      <c r="H2698" s="10"/>
      <c r="I2698" s="10"/>
      <c r="J2698" s="10"/>
      <c r="K2698" s="10"/>
      <c r="L2698" s="10"/>
    </row>
    <row r="2699" spans="1:12" s="7" customFormat="1" ht="15.75" x14ac:dyDescent="0.25">
      <c r="A2699" s="11"/>
      <c r="B2699" s="48"/>
      <c r="C2699" s="48"/>
      <c r="D2699" s="24"/>
      <c r="E2699" s="10"/>
      <c r="F2699" s="10"/>
      <c r="G2699" s="10"/>
      <c r="H2699" s="10"/>
      <c r="I2699" s="10"/>
      <c r="J2699" s="10"/>
      <c r="K2699" s="10"/>
      <c r="L2699" s="10"/>
    </row>
    <row r="2700" spans="1:12" s="7" customFormat="1" ht="15.75" x14ac:dyDescent="0.25">
      <c r="A2700" s="11"/>
      <c r="B2700" s="48"/>
      <c r="C2700" s="48"/>
      <c r="D2700" s="24"/>
      <c r="E2700" s="10"/>
      <c r="F2700" s="10"/>
      <c r="G2700" s="10"/>
      <c r="H2700" s="10"/>
      <c r="I2700" s="10"/>
      <c r="J2700" s="10"/>
      <c r="K2700" s="10"/>
      <c r="L2700" s="10"/>
    </row>
    <row r="2701" spans="1:12" s="7" customFormat="1" ht="15.75" x14ac:dyDescent="0.25">
      <c r="A2701" s="11"/>
      <c r="B2701" s="48"/>
      <c r="C2701" s="48"/>
      <c r="D2701" s="24"/>
      <c r="E2701" s="10"/>
      <c r="F2701" s="10"/>
      <c r="G2701" s="10"/>
      <c r="H2701" s="10"/>
      <c r="I2701" s="10"/>
      <c r="J2701" s="10"/>
      <c r="K2701" s="10"/>
      <c r="L2701" s="10"/>
    </row>
    <row r="2702" spans="1:12" s="7" customFormat="1" ht="15.75" x14ac:dyDescent="0.25">
      <c r="A2702" s="11"/>
      <c r="B2702" s="48"/>
      <c r="C2702" s="48"/>
      <c r="D2702" s="24"/>
      <c r="E2702" s="10"/>
      <c r="F2702" s="10"/>
      <c r="G2702" s="10"/>
      <c r="H2702" s="10"/>
      <c r="I2702" s="10"/>
      <c r="J2702" s="10"/>
      <c r="K2702" s="10"/>
      <c r="L2702" s="10"/>
    </row>
    <row r="2703" spans="1:12" s="7" customFormat="1" ht="15.75" x14ac:dyDescent="0.25">
      <c r="A2703" s="11"/>
      <c r="B2703" s="48"/>
      <c r="C2703" s="48"/>
      <c r="D2703" s="24"/>
      <c r="E2703" s="10"/>
      <c r="F2703" s="10"/>
      <c r="G2703" s="10"/>
      <c r="H2703" s="10"/>
      <c r="I2703" s="10"/>
      <c r="J2703" s="10"/>
      <c r="K2703" s="10"/>
      <c r="L2703" s="10"/>
    </row>
    <row r="2704" spans="1:12" s="7" customFormat="1" ht="15.75" x14ac:dyDescent="0.25">
      <c r="A2704" s="11"/>
      <c r="B2704" s="48"/>
      <c r="C2704" s="48"/>
      <c r="D2704" s="24"/>
      <c r="E2704" s="10"/>
      <c r="F2704" s="10"/>
      <c r="G2704" s="10"/>
      <c r="H2704" s="10"/>
      <c r="I2704" s="10"/>
      <c r="J2704" s="10"/>
      <c r="K2704" s="10"/>
      <c r="L2704" s="10"/>
    </row>
    <row r="2705" spans="1:12" s="7" customFormat="1" ht="15.75" x14ac:dyDescent="0.25">
      <c r="A2705" s="11"/>
      <c r="B2705" s="48"/>
      <c r="C2705" s="48"/>
      <c r="D2705" s="24"/>
      <c r="E2705" s="10"/>
      <c r="F2705" s="10"/>
      <c r="G2705" s="10"/>
      <c r="H2705" s="10"/>
      <c r="I2705" s="10"/>
      <c r="J2705" s="10"/>
      <c r="K2705" s="10"/>
      <c r="L2705" s="10"/>
    </row>
    <row r="2706" spans="1:12" s="7" customFormat="1" ht="15.75" x14ac:dyDescent="0.25">
      <c r="A2706" s="11"/>
      <c r="B2706" s="48"/>
      <c r="C2706" s="48"/>
      <c r="D2706" s="24"/>
      <c r="E2706" s="10"/>
      <c r="F2706" s="10"/>
      <c r="G2706" s="10"/>
      <c r="H2706" s="10"/>
      <c r="I2706" s="10"/>
      <c r="J2706" s="10"/>
      <c r="K2706" s="10"/>
      <c r="L2706" s="10"/>
    </row>
    <row r="2707" spans="1:12" s="7" customFormat="1" ht="15.75" x14ac:dyDescent="0.25">
      <c r="A2707" s="11"/>
      <c r="B2707" s="48"/>
      <c r="C2707" s="48"/>
      <c r="D2707" s="24"/>
      <c r="E2707" s="10"/>
      <c r="F2707" s="10"/>
      <c r="G2707" s="10"/>
      <c r="H2707" s="10"/>
      <c r="I2707" s="10"/>
      <c r="J2707" s="10"/>
      <c r="K2707" s="10"/>
      <c r="L2707" s="10"/>
    </row>
    <row r="2708" spans="1:12" s="7" customFormat="1" ht="15.75" x14ac:dyDescent="0.25">
      <c r="A2708" s="11"/>
      <c r="B2708" s="48"/>
      <c r="C2708" s="48"/>
      <c r="D2708" s="24"/>
      <c r="E2708" s="10"/>
      <c r="F2708" s="10"/>
      <c r="G2708" s="10"/>
      <c r="H2708" s="10"/>
      <c r="I2708" s="10"/>
      <c r="J2708" s="10"/>
      <c r="K2708" s="10"/>
      <c r="L2708" s="10"/>
    </row>
    <row r="2709" spans="1:12" s="7" customFormat="1" ht="15.75" x14ac:dyDescent="0.25">
      <c r="A2709" s="11"/>
      <c r="B2709" s="48"/>
      <c r="C2709" s="48"/>
      <c r="D2709" s="24"/>
      <c r="E2709" s="10"/>
      <c r="F2709" s="10"/>
      <c r="G2709" s="10"/>
      <c r="H2709" s="10"/>
      <c r="I2709" s="10"/>
      <c r="J2709" s="10"/>
      <c r="K2709" s="10"/>
      <c r="L2709" s="10"/>
    </row>
    <row r="2710" spans="1:12" s="7" customFormat="1" ht="15.75" x14ac:dyDescent="0.25">
      <c r="A2710" s="11"/>
      <c r="B2710" s="48"/>
      <c r="C2710" s="48"/>
      <c r="D2710" s="24"/>
      <c r="E2710" s="10"/>
      <c r="F2710" s="10"/>
      <c r="G2710" s="10"/>
      <c r="H2710" s="10"/>
      <c r="I2710" s="10"/>
      <c r="J2710" s="10"/>
      <c r="K2710" s="10"/>
      <c r="L2710" s="10"/>
    </row>
    <row r="2711" spans="1:12" s="7" customFormat="1" ht="15.75" x14ac:dyDescent="0.25">
      <c r="A2711" s="11"/>
      <c r="B2711" s="48"/>
      <c r="C2711" s="48"/>
      <c r="D2711" s="24"/>
      <c r="E2711" s="10"/>
      <c r="F2711" s="10"/>
      <c r="G2711" s="10"/>
      <c r="H2711" s="10"/>
      <c r="I2711" s="10"/>
      <c r="J2711" s="10"/>
      <c r="K2711" s="10"/>
      <c r="L2711" s="10"/>
    </row>
    <row r="2712" spans="1:12" s="7" customFormat="1" ht="15.75" x14ac:dyDescent="0.25">
      <c r="A2712" s="11"/>
      <c r="B2712" s="48"/>
      <c r="C2712" s="48"/>
      <c r="D2712" s="24"/>
      <c r="E2712" s="10"/>
      <c r="F2712" s="10"/>
      <c r="G2712" s="10"/>
      <c r="H2712" s="10"/>
      <c r="I2712" s="10"/>
      <c r="J2712" s="10"/>
      <c r="K2712" s="10"/>
      <c r="L2712" s="10"/>
    </row>
    <row r="2713" spans="1:12" s="7" customFormat="1" ht="15.75" x14ac:dyDescent="0.25">
      <c r="A2713" s="11"/>
      <c r="B2713" s="48"/>
      <c r="C2713" s="48"/>
      <c r="D2713" s="24"/>
      <c r="E2713" s="10"/>
      <c r="F2713" s="10"/>
      <c r="G2713" s="10"/>
      <c r="H2713" s="10"/>
      <c r="I2713" s="10"/>
      <c r="J2713" s="10"/>
      <c r="K2713" s="10"/>
      <c r="L2713" s="10"/>
    </row>
    <row r="2714" spans="1:12" s="7" customFormat="1" ht="15.75" x14ac:dyDescent="0.25">
      <c r="A2714" s="11"/>
      <c r="B2714" s="48"/>
      <c r="C2714" s="48"/>
      <c r="D2714" s="24"/>
      <c r="E2714" s="10"/>
      <c r="F2714" s="10"/>
      <c r="G2714" s="10"/>
      <c r="H2714" s="10"/>
      <c r="I2714" s="10"/>
      <c r="J2714" s="10"/>
      <c r="K2714" s="10"/>
      <c r="L2714" s="10"/>
    </row>
    <row r="2715" spans="1:12" s="7" customFormat="1" ht="15.75" x14ac:dyDescent="0.25">
      <c r="A2715" s="11"/>
      <c r="B2715" s="48"/>
      <c r="C2715" s="48"/>
      <c r="D2715" s="24"/>
      <c r="E2715" s="10"/>
      <c r="F2715" s="10"/>
      <c r="G2715" s="10"/>
      <c r="H2715" s="10"/>
      <c r="I2715" s="10"/>
      <c r="J2715" s="10"/>
      <c r="K2715" s="10"/>
      <c r="L2715" s="10"/>
    </row>
    <row r="2716" spans="1:12" s="7" customFormat="1" ht="15.75" x14ac:dyDescent="0.25">
      <c r="A2716" s="11"/>
      <c r="B2716" s="48"/>
      <c r="C2716" s="48"/>
      <c r="D2716" s="24"/>
      <c r="E2716" s="10"/>
      <c r="F2716" s="10"/>
      <c r="G2716" s="10"/>
      <c r="H2716" s="10"/>
      <c r="I2716" s="10"/>
      <c r="J2716" s="10"/>
      <c r="K2716" s="10"/>
      <c r="L2716" s="10"/>
    </row>
    <row r="2717" spans="1:12" s="7" customFormat="1" ht="15.75" x14ac:dyDescent="0.25">
      <c r="A2717" s="11"/>
      <c r="B2717" s="48"/>
      <c r="C2717" s="48"/>
      <c r="D2717" s="24"/>
      <c r="E2717" s="10"/>
      <c r="F2717" s="10"/>
      <c r="G2717" s="10"/>
      <c r="H2717" s="10"/>
      <c r="I2717" s="10"/>
      <c r="J2717" s="10"/>
      <c r="K2717" s="10"/>
      <c r="L2717" s="10"/>
    </row>
    <row r="2718" spans="1:12" s="7" customFormat="1" ht="15.75" x14ac:dyDescent="0.25">
      <c r="A2718" s="11"/>
      <c r="B2718" s="48"/>
      <c r="C2718" s="48"/>
      <c r="D2718" s="24"/>
      <c r="E2718" s="10"/>
      <c r="F2718" s="10"/>
      <c r="G2718" s="10"/>
      <c r="H2718" s="10"/>
      <c r="I2718" s="10"/>
      <c r="J2718" s="10"/>
      <c r="K2718" s="10"/>
      <c r="L2718" s="10"/>
    </row>
    <row r="2719" spans="1:12" s="7" customFormat="1" ht="15.75" x14ac:dyDescent="0.25">
      <c r="A2719" s="11"/>
      <c r="B2719" s="48"/>
      <c r="C2719" s="48"/>
      <c r="D2719" s="24"/>
      <c r="E2719" s="10"/>
      <c r="F2719" s="10"/>
      <c r="G2719" s="10"/>
      <c r="H2719" s="10"/>
      <c r="I2719" s="10"/>
      <c r="J2719" s="10"/>
      <c r="K2719" s="10"/>
      <c r="L2719" s="10"/>
    </row>
    <row r="2720" spans="1:12" s="7" customFormat="1" ht="15.75" x14ac:dyDescent="0.25">
      <c r="A2720" s="11"/>
      <c r="B2720" s="48"/>
      <c r="C2720" s="48"/>
      <c r="D2720" s="24"/>
      <c r="E2720" s="10"/>
      <c r="F2720" s="10"/>
      <c r="G2720" s="10"/>
      <c r="H2720" s="10"/>
      <c r="I2720" s="10"/>
      <c r="J2720" s="10"/>
      <c r="K2720" s="10"/>
      <c r="L2720" s="10"/>
    </row>
    <row r="2721" spans="1:12" s="7" customFormat="1" ht="15.75" x14ac:dyDescent="0.25">
      <c r="A2721" s="11"/>
      <c r="B2721" s="48"/>
      <c r="C2721" s="48"/>
      <c r="D2721" s="24"/>
      <c r="E2721" s="10"/>
      <c r="F2721" s="10"/>
      <c r="G2721" s="10"/>
      <c r="H2721" s="10"/>
      <c r="I2721" s="10"/>
      <c r="J2721" s="10"/>
      <c r="K2721" s="10"/>
      <c r="L2721" s="10"/>
    </row>
    <row r="2722" spans="1:12" s="7" customFormat="1" ht="15.75" x14ac:dyDescent="0.25">
      <c r="A2722" s="11"/>
      <c r="B2722" s="48"/>
      <c r="C2722" s="48"/>
      <c r="D2722" s="24"/>
      <c r="E2722" s="10"/>
      <c r="F2722" s="10"/>
      <c r="G2722" s="10"/>
      <c r="H2722" s="10"/>
      <c r="I2722" s="10"/>
      <c r="J2722" s="10"/>
      <c r="K2722" s="10"/>
      <c r="L2722" s="10"/>
    </row>
    <row r="2723" spans="1:12" s="7" customFormat="1" ht="15.75" x14ac:dyDescent="0.25">
      <c r="A2723" s="11"/>
      <c r="B2723" s="48"/>
      <c r="C2723" s="48"/>
      <c r="D2723" s="24"/>
      <c r="E2723" s="10"/>
      <c r="F2723" s="10"/>
      <c r="G2723" s="10"/>
      <c r="H2723" s="10"/>
      <c r="I2723" s="10"/>
      <c r="J2723" s="10"/>
      <c r="K2723" s="10"/>
      <c r="L2723" s="10"/>
    </row>
    <row r="2724" spans="1:12" s="7" customFormat="1" ht="15.75" x14ac:dyDescent="0.25">
      <c r="A2724" s="11"/>
      <c r="B2724" s="48"/>
      <c r="C2724" s="48"/>
      <c r="D2724" s="24"/>
      <c r="E2724" s="10"/>
      <c r="F2724" s="10"/>
      <c r="G2724" s="10"/>
      <c r="H2724" s="10"/>
      <c r="I2724" s="10"/>
      <c r="J2724" s="10"/>
      <c r="K2724" s="10"/>
      <c r="L2724" s="10"/>
    </row>
    <row r="2725" spans="1:12" s="7" customFormat="1" ht="15.75" x14ac:dyDescent="0.25">
      <c r="A2725" s="11"/>
      <c r="B2725" s="48"/>
      <c r="C2725" s="48"/>
      <c r="D2725" s="24"/>
      <c r="E2725" s="10"/>
      <c r="F2725" s="10"/>
      <c r="G2725" s="10"/>
      <c r="H2725" s="10"/>
      <c r="I2725" s="10"/>
      <c r="J2725" s="10"/>
      <c r="K2725" s="10"/>
      <c r="L2725" s="10"/>
    </row>
    <row r="2726" spans="1:12" s="7" customFormat="1" ht="15.75" x14ac:dyDescent="0.25">
      <c r="A2726" s="11"/>
      <c r="B2726" s="48"/>
      <c r="C2726" s="48"/>
      <c r="D2726" s="24"/>
      <c r="E2726" s="10"/>
      <c r="F2726" s="10"/>
      <c r="G2726" s="10"/>
      <c r="H2726" s="10"/>
      <c r="I2726" s="10"/>
      <c r="J2726" s="10"/>
      <c r="K2726" s="10"/>
      <c r="L2726" s="10"/>
    </row>
    <row r="2727" spans="1:12" s="7" customFormat="1" ht="15.75" x14ac:dyDescent="0.25">
      <c r="A2727" s="11"/>
      <c r="B2727" s="48"/>
      <c r="C2727" s="48"/>
      <c r="D2727" s="24"/>
      <c r="E2727" s="10"/>
      <c r="F2727" s="10"/>
      <c r="G2727" s="10"/>
      <c r="H2727" s="10"/>
      <c r="I2727" s="10"/>
      <c r="J2727" s="10"/>
      <c r="K2727" s="10"/>
      <c r="L2727" s="10"/>
    </row>
    <row r="2728" spans="1:12" s="7" customFormat="1" ht="15.75" x14ac:dyDescent="0.25">
      <c r="A2728" s="11"/>
      <c r="B2728" s="48"/>
      <c r="C2728" s="48"/>
      <c r="D2728" s="24"/>
      <c r="E2728" s="10"/>
      <c r="F2728" s="10"/>
      <c r="G2728" s="10"/>
      <c r="H2728" s="10"/>
      <c r="I2728" s="10"/>
      <c r="J2728" s="10"/>
      <c r="K2728" s="10"/>
      <c r="L2728" s="10"/>
    </row>
    <row r="2729" spans="1:12" s="7" customFormat="1" ht="15.75" x14ac:dyDescent="0.25">
      <c r="A2729" s="11"/>
      <c r="B2729" s="48"/>
      <c r="C2729" s="48"/>
      <c r="D2729" s="24"/>
      <c r="E2729" s="10"/>
      <c r="F2729" s="10"/>
      <c r="G2729" s="10"/>
      <c r="H2729" s="10"/>
      <c r="I2729" s="10"/>
      <c r="J2729" s="10"/>
      <c r="K2729" s="10"/>
      <c r="L2729" s="10"/>
    </row>
    <row r="2730" spans="1:12" s="7" customFormat="1" ht="15.75" x14ac:dyDescent="0.25">
      <c r="A2730" s="11"/>
      <c r="B2730" s="48"/>
      <c r="C2730" s="48"/>
      <c r="D2730" s="24"/>
      <c r="E2730" s="10"/>
      <c r="F2730" s="10"/>
      <c r="G2730" s="10"/>
      <c r="H2730" s="10"/>
      <c r="I2730" s="10"/>
      <c r="J2730" s="10"/>
      <c r="K2730" s="10"/>
      <c r="L2730" s="10"/>
    </row>
    <row r="2731" spans="1:12" s="7" customFormat="1" ht="15.75" x14ac:dyDescent="0.25">
      <c r="A2731" s="11"/>
      <c r="B2731" s="48"/>
      <c r="C2731" s="48"/>
      <c r="D2731" s="24"/>
      <c r="E2731" s="10"/>
      <c r="F2731" s="10"/>
      <c r="G2731" s="10"/>
      <c r="H2731" s="10"/>
      <c r="I2731" s="10"/>
      <c r="J2731" s="10"/>
      <c r="K2731" s="10"/>
      <c r="L2731" s="10"/>
    </row>
    <row r="2732" spans="1:12" s="7" customFormat="1" ht="15.75" x14ac:dyDescent="0.25">
      <c r="A2732" s="11"/>
      <c r="B2732" s="48"/>
      <c r="C2732" s="48"/>
      <c r="D2732" s="24"/>
      <c r="E2732" s="10"/>
      <c r="F2732" s="10"/>
      <c r="G2732" s="10"/>
      <c r="H2732" s="10"/>
      <c r="I2732" s="10"/>
      <c r="J2732" s="10"/>
      <c r="K2732" s="10"/>
      <c r="L2732" s="10"/>
    </row>
    <row r="2733" spans="1:12" s="7" customFormat="1" ht="15.75" x14ac:dyDescent="0.25">
      <c r="A2733" s="11"/>
      <c r="B2733" s="48"/>
      <c r="C2733" s="48"/>
      <c r="D2733" s="24"/>
      <c r="E2733" s="10"/>
      <c r="F2733" s="10"/>
      <c r="G2733" s="10"/>
      <c r="H2733" s="10"/>
      <c r="I2733" s="10"/>
      <c r="J2733" s="10"/>
      <c r="K2733" s="10"/>
      <c r="L2733" s="10"/>
    </row>
    <row r="2734" spans="1:12" s="7" customFormat="1" ht="15.75" x14ac:dyDescent="0.25">
      <c r="A2734" s="11"/>
      <c r="B2734" s="48"/>
      <c r="C2734" s="48"/>
      <c r="D2734" s="24"/>
      <c r="E2734" s="10"/>
      <c r="F2734" s="10"/>
      <c r="G2734" s="10"/>
      <c r="H2734" s="10"/>
      <c r="I2734" s="10"/>
      <c r="J2734" s="10"/>
      <c r="K2734" s="10"/>
      <c r="L2734" s="10"/>
    </row>
    <row r="2735" spans="1:12" s="7" customFormat="1" ht="15.75" x14ac:dyDescent="0.25">
      <c r="A2735" s="11"/>
      <c r="B2735" s="48"/>
      <c r="C2735" s="48"/>
      <c r="D2735" s="24"/>
      <c r="E2735" s="10"/>
      <c r="F2735" s="10"/>
      <c r="G2735" s="10"/>
      <c r="H2735" s="10"/>
      <c r="I2735" s="10"/>
      <c r="J2735" s="10"/>
      <c r="K2735" s="10"/>
      <c r="L2735" s="10"/>
    </row>
    <row r="2736" spans="1:12" s="7" customFormat="1" ht="15.75" x14ac:dyDescent="0.25">
      <c r="A2736" s="11"/>
      <c r="B2736" s="48"/>
      <c r="C2736" s="48"/>
      <c r="D2736" s="24"/>
      <c r="E2736" s="10"/>
      <c r="F2736" s="10"/>
      <c r="G2736" s="10"/>
      <c r="H2736" s="10"/>
      <c r="I2736" s="10"/>
      <c r="J2736" s="10"/>
      <c r="K2736" s="10"/>
      <c r="L2736" s="10"/>
    </row>
    <row r="2737" spans="1:12" s="7" customFormat="1" ht="15.75" x14ac:dyDescent="0.25">
      <c r="A2737" s="11"/>
      <c r="B2737" s="48"/>
      <c r="C2737" s="48"/>
      <c r="D2737" s="24"/>
      <c r="E2737" s="10"/>
      <c r="F2737" s="10"/>
      <c r="G2737" s="10"/>
      <c r="H2737" s="10"/>
      <c r="I2737" s="10"/>
      <c r="J2737" s="10"/>
      <c r="K2737" s="10"/>
      <c r="L2737" s="10"/>
    </row>
    <row r="2738" spans="1:12" s="7" customFormat="1" ht="15.75" x14ac:dyDescent="0.25">
      <c r="A2738" s="11"/>
      <c r="B2738" s="48"/>
      <c r="C2738" s="48"/>
      <c r="D2738" s="24"/>
      <c r="E2738" s="10"/>
      <c r="F2738" s="10"/>
      <c r="G2738" s="10"/>
      <c r="H2738" s="10"/>
      <c r="I2738" s="10"/>
      <c r="J2738" s="10"/>
      <c r="K2738" s="10"/>
      <c r="L2738" s="10"/>
    </row>
    <row r="2739" spans="1:12" s="7" customFormat="1" ht="15.75" x14ac:dyDescent="0.25">
      <c r="A2739" s="11"/>
      <c r="B2739" s="48"/>
      <c r="C2739" s="48"/>
      <c r="D2739" s="24"/>
      <c r="E2739" s="10"/>
      <c r="F2739" s="10"/>
      <c r="G2739" s="10"/>
      <c r="H2739" s="10"/>
      <c r="I2739" s="10"/>
      <c r="J2739" s="10"/>
      <c r="K2739" s="10"/>
      <c r="L2739" s="10"/>
    </row>
    <row r="2740" spans="1:12" s="7" customFormat="1" ht="15.75" x14ac:dyDescent="0.25">
      <c r="A2740" s="11"/>
      <c r="B2740" s="48"/>
      <c r="C2740" s="48"/>
      <c r="D2740" s="24"/>
      <c r="E2740" s="10"/>
      <c r="F2740" s="10"/>
      <c r="G2740" s="10"/>
      <c r="H2740" s="10"/>
      <c r="I2740" s="10"/>
      <c r="J2740" s="10"/>
      <c r="K2740" s="10"/>
      <c r="L2740" s="10"/>
    </row>
    <row r="2741" spans="1:12" s="7" customFormat="1" ht="15.75" x14ac:dyDescent="0.25">
      <c r="A2741" s="11"/>
      <c r="B2741" s="48"/>
      <c r="C2741" s="48"/>
      <c r="D2741" s="24"/>
      <c r="E2741" s="10"/>
      <c r="F2741" s="10"/>
      <c r="G2741" s="10"/>
      <c r="H2741" s="10"/>
      <c r="I2741" s="10"/>
      <c r="J2741" s="10"/>
      <c r="K2741" s="10"/>
      <c r="L2741" s="10"/>
    </row>
    <row r="2742" spans="1:12" s="7" customFormat="1" ht="15.75" x14ac:dyDescent="0.25">
      <c r="A2742" s="11"/>
      <c r="B2742" s="48"/>
      <c r="C2742" s="48"/>
      <c r="D2742" s="24"/>
      <c r="E2742" s="10"/>
      <c r="F2742" s="10"/>
      <c r="G2742" s="10"/>
      <c r="H2742" s="10"/>
      <c r="I2742" s="10"/>
      <c r="J2742" s="10"/>
      <c r="K2742" s="10"/>
      <c r="L2742" s="10"/>
    </row>
    <row r="2743" spans="1:12" s="7" customFormat="1" ht="15.75" x14ac:dyDescent="0.25">
      <c r="A2743" s="11"/>
      <c r="B2743" s="48"/>
      <c r="C2743" s="48"/>
      <c r="D2743" s="24"/>
      <c r="E2743" s="10"/>
      <c r="F2743" s="10"/>
      <c r="G2743" s="10"/>
      <c r="H2743" s="10"/>
      <c r="I2743" s="10"/>
      <c r="J2743" s="10"/>
      <c r="K2743" s="10"/>
      <c r="L2743" s="10"/>
    </row>
    <row r="2744" spans="1:12" s="7" customFormat="1" ht="15.75" x14ac:dyDescent="0.25">
      <c r="A2744" s="11"/>
      <c r="B2744" s="48"/>
      <c r="C2744" s="48"/>
      <c r="D2744" s="24"/>
      <c r="E2744" s="10"/>
      <c r="F2744" s="10"/>
      <c r="G2744" s="10"/>
      <c r="H2744" s="10"/>
      <c r="I2744" s="10"/>
      <c r="J2744" s="10"/>
      <c r="K2744" s="10"/>
      <c r="L2744" s="10"/>
    </row>
    <row r="2745" spans="1:12" s="7" customFormat="1" ht="15.75" x14ac:dyDescent="0.25">
      <c r="A2745" s="11"/>
      <c r="B2745" s="48"/>
      <c r="C2745" s="48"/>
      <c r="D2745" s="24"/>
      <c r="E2745" s="10"/>
      <c r="F2745" s="10"/>
      <c r="G2745" s="10"/>
      <c r="H2745" s="10"/>
      <c r="I2745" s="10"/>
      <c r="J2745" s="10"/>
      <c r="K2745" s="10"/>
      <c r="L2745" s="10"/>
    </row>
    <row r="2746" spans="1:12" s="7" customFormat="1" ht="15.75" x14ac:dyDescent="0.25">
      <c r="A2746" s="11"/>
      <c r="B2746" s="48"/>
      <c r="C2746" s="48"/>
      <c r="D2746" s="24"/>
      <c r="E2746" s="10"/>
      <c r="F2746" s="10"/>
      <c r="G2746" s="10"/>
      <c r="H2746" s="10"/>
      <c r="I2746" s="10"/>
      <c r="J2746" s="10"/>
      <c r="K2746" s="10"/>
      <c r="L2746" s="10"/>
    </row>
    <row r="2747" spans="1:12" s="7" customFormat="1" ht="15.75" x14ac:dyDescent="0.25">
      <c r="A2747" s="11"/>
      <c r="B2747" s="48"/>
      <c r="C2747" s="48"/>
      <c r="D2747" s="24"/>
      <c r="E2747" s="10"/>
      <c r="F2747" s="10"/>
      <c r="G2747" s="10"/>
      <c r="H2747" s="10"/>
      <c r="I2747" s="10"/>
      <c r="J2747" s="10"/>
      <c r="K2747" s="10"/>
      <c r="L2747" s="10"/>
    </row>
    <row r="2748" spans="1:12" s="7" customFormat="1" ht="15.75" x14ac:dyDescent="0.25">
      <c r="A2748" s="11"/>
      <c r="B2748" s="48"/>
      <c r="C2748" s="48"/>
      <c r="D2748" s="24"/>
      <c r="E2748" s="10"/>
      <c r="F2748" s="10"/>
      <c r="G2748" s="10"/>
      <c r="H2748" s="10"/>
      <c r="I2748" s="10"/>
      <c r="J2748" s="10"/>
      <c r="K2748" s="10"/>
      <c r="L2748" s="10"/>
    </row>
    <row r="2749" spans="1:12" s="7" customFormat="1" ht="15.75" x14ac:dyDescent="0.25">
      <c r="A2749" s="11"/>
      <c r="B2749" s="48"/>
      <c r="C2749" s="48"/>
      <c r="D2749" s="24"/>
      <c r="E2749" s="10"/>
      <c r="F2749" s="10"/>
      <c r="G2749" s="10"/>
      <c r="H2749" s="10"/>
      <c r="I2749" s="10"/>
      <c r="J2749" s="10"/>
      <c r="K2749" s="10"/>
      <c r="L2749" s="10"/>
    </row>
    <row r="2750" spans="1:12" s="7" customFormat="1" ht="15.75" x14ac:dyDescent="0.25">
      <c r="A2750" s="11"/>
      <c r="B2750" s="48"/>
      <c r="C2750" s="48"/>
      <c r="D2750" s="24"/>
      <c r="E2750" s="10"/>
      <c r="F2750" s="10"/>
      <c r="G2750" s="10"/>
      <c r="H2750" s="10"/>
      <c r="I2750" s="10"/>
      <c r="J2750" s="10"/>
      <c r="K2750" s="10"/>
      <c r="L2750" s="10"/>
    </row>
    <row r="2751" spans="1:12" s="7" customFormat="1" ht="15.75" x14ac:dyDescent="0.25">
      <c r="A2751" s="11"/>
      <c r="B2751" s="48"/>
      <c r="C2751" s="48"/>
      <c r="D2751" s="24"/>
      <c r="E2751" s="10"/>
      <c r="F2751" s="10"/>
      <c r="G2751" s="10"/>
      <c r="H2751" s="10"/>
      <c r="I2751" s="10"/>
      <c r="J2751" s="10"/>
      <c r="K2751" s="10"/>
      <c r="L2751" s="10"/>
    </row>
    <row r="2752" spans="1:12" s="7" customFormat="1" ht="15.75" x14ac:dyDescent="0.25">
      <c r="A2752" s="11"/>
      <c r="B2752" s="48"/>
      <c r="C2752" s="48"/>
      <c r="D2752" s="24"/>
      <c r="E2752" s="10"/>
      <c r="F2752" s="10"/>
      <c r="G2752" s="10"/>
      <c r="H2752" s="10"/>
      <c r="I2752" s="10"/>
      <c r="J2752" s="10"/>
      <c r="K2752" s="10"/>
      <c r="L2752" s="10"/>
    </row>
    <row r="2753" spans="1:12" s="7" customFormat="1" ht="15.75" x14ac:dyDescent="0.25">
      <c r="A2753" s="11"/>
      <c r="B2753" s="48"/>
      <c r="C2753" s="48"/>
      <c r="D2753" s="24"/>
      <c r="E2753" s="10"/>
      <c r="F2753" s="10"/>
      <c r="G2753" s="10"/>
      <c r="H2753" s="10"/>
      <c r="I2753" s="10"/>
      <c r="J2753" s="10"/>
      <c r="K2753" s="10"/>
      <c r="L2753" s="10"/>
    </row>
    <row r="2754" spans="1:12" s="7" customFormat="1" ht="15.75" x14ac:dyDescent="0.25">
      <c r="A2754" s="11"/>
      <c r="B2754" s="48"/>
      <c r="C2754" s="48"/>
      <c r="D2754" s="24"/>
      <c r="E2754" s="10"/>
      <c r="F2754" s="10"/>
      <c r="G2754" s="10"/>
      <c r="H2754" s="10"/>
      <c r="I2754" s="10"/>
      <c r="J2754" s="10"/>
      <c r="K2754" s="10"/>
      <c r="L2754" s="10"/>
    </row>
    <row r="2755" spans="1:12" s="7" customFormat="1" ht="15.75" x14ac:dyDescent="0.25">
      <c r="A2755" s="11"/>
      <c r="B2755" s="48"/>
      <c r="C2755" s="48"/>
      <c r="D2755" s="24"/>
      <c r="E2755" s="10"/>
      <c r="F2755" s="10"/>
      <c r="G2755" s="10"/>
      <c r="H2755" s="10"/>
      <c r="I2755" s="10"/>
      <c r="J2755" s="10"/>
      <c r="K2755" s="10"/>
      <c r="L2755" s="10"/>
    </row>
    <row r="2756" spans="1:12" s="7" customFormat="1" ht="15.75" x14ac:dyDescent="0.25">
      <c r="A2756" s="11"/>
      <c r="B2756" s="48"/>
      <c r="C2756" s="48"/>
      <c r="D2756" s="24"/>
      <c r="E2756" s="10"/>
      <c r="F2756" s="10"/>
      <c r="G2756" s="10"/>
      <c r="H2756" s="10"/>
      <c r="I2756" s="10"/>
      <c r="J2756" s="10"/>
      <c r="K2756" s="10"/>
      <c r="L2756" s="10"/>
    </row>
    <row r="2757" spans="1:12" s="7" customFormat="1" ht="15.75" x14ac:dyDescent="0.25">
      <c r="A2757" s="11"/>
      <c r="B2757" s="48"/>
      <c r="C2757" s="48"/>
      <c r="D2757" s="24"/>
      <c r="E2757" s="10"/>
      <c r="F2757" s="10"/>
      <c r="G2757" s="10"/>
      <c r="H2757" s="10"/>
      <c r="I2757" s="10"/>
      <c r="J2757" s="10"/>
      <c r="K2757" s="10"/>
      <c r="L2757" s="10"/>
    </row>
    <row r="2758" spans="1:12" s="7" customFormat="1" ht="15.75" x14ac:dyDescent="0.25">
      <c r="A2758" s="11"/>
      <c r="B2758" s="48"/>
      <c r="C2758" s="48"/>
      <c r="D2758" s="24"/>
      <c r="E2758" s="10"/>
      <c r="F2758" s="10"/>
      <c r="G2758" s="10"/>
      <c r="H2758" s="10"/>
      <c r="I2758" s="10"/>
      <c r="J2758" s="10"/>
      <c r="K2758" s="10"/>
      <c r="L2758" s="10"/>
    </row>
    <row r="2759" spans="1:12" s="7" customFormat="1" ht="15.75" x14ac:dyDescent="0.25">
      <c r="A2759" s="11"/>
      <c r="B2759" s="48"/>
      <c r="C2759" s="48"/>
      <c r="D2759" s="24"/>
      <c r="E2759" s="10"/>
      <c r="F2759" s="10"/>
      <c r="G2759" s="10"/>
      <c r="H2759" s="10"/>
      <c r="I2759" s="10"/>
      <c r="J2759" s="10"/>
      <c r="K2759" s="10"/>
      <c r="L2759" s="10"/>
    </row>
    <row r="2760" spans="1:12" s="7" customFormat="1" ht="15.75" x14ac:dyDescent="0.25">
      <c r="A2760" s="11"/>
      <c r="B2760" s="48"/>
      <c r="C2760" s="48"/>
      <c r="D2760" s="24"/>
      <c r="E2760" s="10"/>
      <c r="F2760" s="10"/>
      <c r="G2760" s="10"/>
      <c r="H2760" s="10"/>
      <c r="I2760" s="10"/>
      <c r="J2760" s="10"/>
      <c r="K2760" s="10"/>
      <c r="L2760" s="10"/>
    </row>
    <row r="2761" spans="1:12" s="7" customFormat="1" ht="15.75" x14ac:dyDescent="0.25">
      <c r="A2761" s="11"/>
      <c r="B2761" s="48"/>
      <c r="C2761" s="48"/>
      <c r="D2761" s="24"/>
      <c r="E2761" s="10"/>
      <c r="F2761" s="10"/>
      <c r="G2761" s="10"/>
      <c r="H2761" s="10"/>
      <c r="I2761" s="10"/>
      <c r="J2761" s="10"/>
      <c r="K2761" s="10"/>
      <c r="L2761" s="10"/>
    </row>
    <row r="2762" spans="1:12" s="7" customFormat="1" ht="15.75" x14ac:dyDescent="0.25">
      <c r="A2762" s="11"/>
      <c r="B2762" s="48"/>
      <c r="C2762" s="48"/>
      <c r="D2762" s="24"/>
      <c r="E2762" s="10"/>
      <c r="F2762" s="10"/>
      <c r="G2762" s="10"/>
      <c r="H2762" s="10"/>
      <c r="I2762" s="10"/>
      <c r="J2762" s="10"/>
      <c r="K2762" s="10"/>
      <c r="L2762" s="10"/>
    </row>
    <row r="2763" spans="1:12" s="7" customFormat="1" ht="15.75" x14ac:dyDescent="0.25">
      <c r="A2763" s="11"/>
      <c r="B2763" s="48"/>
      <c r="C2763" s="48"/>
      <c r="D2763" s="24"/>
      <c r="E2763" s="10"/>
      <c r="F2763" s="10"/>
      <c r="G2763" s="10"/>
      <c r="H2763" s="10"/>
      <c r="I2763" s="10"/>
      <c r="J2763" s="10"/>
      <c r="K2763" s="10"/>
      <c r="L2763" s="10"/>
    </row>
    <row r="2764" spans="1:12" s="7" customFormat="1" ht="15.75" x14ac:dyDescent="0.25">
      <c r="A2764" s="11"/>
      <c r="B2764" s="48"/>
      <c r="C2764" s="48"/>
      <c r="D2764" s="24"/>
      <c r="E2764" s="10"/>
      <c r="F2764" s="10"/>
      <c r="G2764" s="10"/>
      <c r="H2764" s="10"/>
      <c r="I2764" s="10"/>
      <c r="J2764" s="10"/>
      <c r="K2764" s="10"/>
      <c r="L2764" s="10"/>
    </row>
    <row r="2765" spans="1:12" s="7" customFormat="1" ht="15.75" x14ac:dyDescent="0.25">
      <c r="A2765" s="11"/>
      <c r="B2765" s="48"/>
      <c r="C2765" s="48"/>
      <c r="D2765" s="24"/>
      <c r="E2765" s="10"/>
      <c r="F2765" s="10"/>
      <c r="G2765" s="10"/>
      <c r="H2765" s="10"/>
      <c r="I2765" s="10"/>
      <c r="J2765" s="10"/>
      <c r="K2765" s="10"/>
      <c r="L2765" s="10"/>
    </row>
    <row r="2766" spans="1:12" s="7" customFormat="1" ht="15.75" x14ac:dyDescent="0.25">
      <c r="A2766" s="11"/>
      <c r="B2766" s="48"/>
      <c r="C2766" s="48"/>
      <c r="D2766" s="24"/>
      <c r="E2766" s="10"/>
      <c r="F2766" s="10"/>
      <c r="G2766" s="10"/>
      <c r="H2766" s="10"/>
      <c r="I2766" s="10"/>
      <c r="J2766" s="10"/>
      <c r="K2766" s="10"/>
      <c r="L2766" s="10"/>
    </row>
    <row r="2767" spans="1:12" s="7" customFormat="1" ht="15.75" x14ac:dyDescent="0.25">
      <c r="A2767" s="11"/>
      <c r="B2767" s="48"/>
      <c r="C2767" s="48"/>
      <c r="D2767" s="24"/>
      <c r="E2767" s="10"/>
      <c r="F2767" s="10"/>
      <c r="G2767" s="10"/>
      <c r="H2767" s="10"/>
      <c r="I2767" s="10"/>
      <c r="J2767" s="10"/>
      <c r="K2767" s="10"/>
      <c r="L2767" s="10"/>
    </row>
    <row r="2768" spans="1:12" s="7" customFormat="1" ht="15.75" x14ac:dyDescent="0.25">
      <c r="A2768" s="11"/>
      <c r="B2768" s="48"/>
      <c r="C2768" s="48"/>
      <c r="D2768" s="24"/>
      <c r="E2768" s="10"/>
      <c r="F2768" s="10"/>
      <c r="G2768" s="10"/>
      <c r="H2768" s="10"/>
      <c r="I2768" s="10"/>
      <c r="J2768" s="10"/>
      <c r="K2768" s="10"/>
      <c r="L2768" s="10"/>
    </row>
    <row r="2769" spans="1:12" s="7" customFormat="1" ht="15.75" x14ac:dyDescent="0.25">
      <c r="A2769" s="11"/>
      <c r="B2769" s="48"/>
      <c r="C2769" s="48"/>
      <c r="D2769" s="24"/>
      <c r="E2769" s="10"/>
      <c r="F2769" s="10"/>
      <c r="G2769" s="10"/>
      <c r="H2769" s="10"/>
      <c r="I2769" s="10"/>
      <c r="J2769" s="10"/>
      <c r="K2769" s="10"/>
      <c r="L2769" s="10"/>
    </row>
    <row r="2770" spans="1:12" s="7" customFormat="1" ht="15.75" x14ac:dyDescent="0.25">
      <c r="A2770" s="11"/>
      <c r="B2770" s="48"/>
      <c r="C2770" s="48"/>
      <c r="D2770" s="24"/>
      <c r="E2770" s="10"/>
      <c r="F2770" s="10"/>
      <c r="G2770" s="10"/>
      <c r="H2770" s="10"/>
      <c r="I2770" s="10"/>
      <c r="J2770" s="10"/>
      <c r="K2770" s="10"/>
      <c r="L2770" s="10"/>
    </row>
    <row r="2771" spans="1:12" s="7" customFormat="1" ht="15.75" x14ac:dyDescent="0.25">
      <c r="A2771" s="11"/>
      <c r="B2771" s="48"/>
      <c r="C2771" s="48"/>
      <c r="D2771" s="24"/>
      <c r="E2771" s="10"/>
      <c r="F2771" s="10"/>
      <c r="G2771" s="10"/>
      <c r="H2771" s="10"/>
      <c r="I2771" s="10"/>
      <c r="J2771" s="10"/>
      <c r="K2771" s="10"/>
      <c r="L2771" s="10"/>
    </row>
    <row r="2772" spans="1:12" s="7" customFormat="1" ht="15.75" x14ac:dyDescent="0.25">
      <c r="A2772" s="11"/>
      <c r="B2772" s="48"/>
      <c r="C2772" s="48"/>
      <c r="D2772" s="24"/>
      <c r="E2772" s="10"/>
      <c r="F2772" s="10"/>
      <c r="G2772" s="10"/>
      <c r="H2772" s="10"/>
      <c r="I2772" s="10"/>
      <c r="J2772" s="10"/>
      <c r="K2772" s="10"/>
      <c r="L2772" s="10"/>
    </row>
    <row r="2773" spans="1:12" s="7" customFormat="1" ht="15.75" x14ac:dyDescent="0.25">
      <c r="A2773" s="11"/>
      <c r="B2773" s="48"/>
      <c r="C2773" s="48"/>
      <c r="D2773" s="24"/>
      <c r="E2773" s="10"/>
      <c r="F2773" s="10"/>
      <c r="G2773" s="10"/>
      <c r="H2773" s="10"/>
      <c r="I2773" s="10"/>
      <c r="J2773" s="10"/>
      <c r="K2773" s="10"/>
      <c r="L2773" s="10"/>
    </row>
    <row r="2774" spans="1:12" s="7" customFormat="1" ht="15.75" x14ac:dyDescent="0.25">
      <c r="A2774" s="11"/>
      <c r="B2774" s="48"/>
      <c r="C2774" s="48"/>
      <c r="D2774" s="24"/>
      <c r="E2774" s="10"/>
      <c r="F2774" s="10"/>
      <c r="G2774" s="10"/>
      <c r="H2774" s="10"/>
      <c r="I2774" s="10"/>
      <c r="J2774" s="10"/>
      <c r="K2774" s="10"/>
      <c r="L2774" s="10"/>
    </row>
    <row r="2775" spans="1:12" s="7" customFormat="1" ht="15.75" x14ac:dyDescent="0.25">
      <c r="A2775" s="11"/>
      <c r="B2775" s="48"/>
      <c r="C2775" s="48"/>
      <c r="D2775" s="24"/>
      <c r="E2775" s="10"/>
      <c r="F2775" s="10"/>
      <c r="G2775" s="10"/>
      <c r="H2775" s="10"/>
      <c r="I2775" s="10"/>
      <c r="J2775" s="10"/>
      <c r="K2775" s="10"/>
      <c r="L2775" s="10"/>
    </row>
    <row r="2776" spans="1:12" s="7" customFormat="1" ht="15.75" x14ac:dyDescent="0.25">
      <c r="A2776" s="11"/>
      <c r="B2776" s="48"/>
      <c r="C2776" s="48"/>
      <c r="D2776" s="24"/>
      <c r="E2776" s="10"/>
      <c r="F2776" s="10"/>
      <c r="G2776" s="10"/>
      <c r="H2776" s="10"/>
      <c r="I2776" s="10"/>
      <c r="J2776" s="10"/>
      <c r="K2776" s="10"/>
      <c r="L2776" s="10"/>
    </row>
    <row r="2777" spans="1:12" s="7" customFormat="1" ht="15.75" x14ac:dyDescent="0.25">
      <c r="A2777" s="11"/>
      <c r="B2777" s="48"/>
      <c r="C2777" s="48"/>
      <c r="D2777" s="24"/>
      <c r="E2777" s="10"/>
      <c r="F2777" s="10"/>
      <c r="G2777" s="10"/>
      <c r="H2777" s="10"/>
      <c r="I2777" s="10"/>
      <c r="J2777" s="10"/>
      <c r="K2777" s="10"/>
      <c r="L2777" s="10"/>
    </row>
    <row r="2778" spans="1:12" s="7" customFormat="1" ht="15.75" x14ac:dyDescent="0.25">
      <c r="A2778" s="11"/>
      <c r="B2778" s="48"/>
      <c r="C2778" s="48"/>
      <c r="D2778" s="24"/>
      <c r="E2778" s="10"/>
      <c r="F2778" s="10"/>
      <c r="G2778" s="10"/>
      <c r="H2778" s="10"/>
      <c r="I2778" s="10"/>
      <c r="J2778" s="10"/>
      <c r="K2778" s="10"/>
      <c r="L2778" s="10"/>
    </row>
    <row r="2779" spans="1:12" s="7" customFormat="1" ht="15.75" x14ac:dyDescent="0.25">
      <c r="A2779" s="11"/>
      <c r="B2779" s="48"/>
      <c r="C2779" s="48"/>
      <c r="D2779" s="24"/>
      <c r="E2779" s="10"/>
      <c r="F2779" s="10"/>
      <c r="G2779" s="10"/>
      <c r="H2779" s="10"/>
      <c r="I2779" s="10"/>
      <c r="J2779" s="10"/>
      <c r="K2779" s="10"/>
      <c r="L2779" s="10"/>
    </row>
    <row r="2780" spans="1:12" s="7" customFormat="1" ht="15.75" x14ac:dyDescent="0.25">
      <c r="A2780" s="11"/>
      <c r="B2780" s="48"/>
      <c r="C2780" s="48"/>
      <c r="D2780" s="24"/>
      <c r="E2780" s="10"/>
      <c r="F2780" s="10"/>
      <c r="G2780" s="10"/>
      <c r="H2780" s="10"/>
      <c r="I2780" s="10"/>
      <c r="J2780" s="10"/>
      <c r="K2780" s="10"/>
      <c r="L2780" s="10"/>
    </row>
    <row r="2781" spans="1:12" s="7" customFormat="1" ht="15.75" x14ac:dyDescent="0.25">
      <c r="A2781" s="11"/>
      <c r="B2781" s="48"/>
      <c r="C2781" s="48"/>
      <c r="D2781" s="24"/>
      <c r="E2781" s="10"/>
      <c r="F2781" s="10"/>
      <c r="G2781" s="10"/>
      <c r="H2781" s="10"/>
      <c r="I2781" s="10"/>
      <c r="J2781" s="10"/>
      <c r="K2781" s="10"/>
      <c r="L2781" s="10"/>
    </row>
    <row r="2782" spans="1:12" s="7" customFormat="1" ht="15.75" x14ac:dyDescent="0.25">
      <c r="A2782" s="11"/>
      <c r="B2782" s="48"/>
      <c r="C2782" s="48"/>
      <c r="D2782" s="24"/>
      <c r="E2782" s="10"/>
      <c r="F2782" s="10"/>
      <c r="G2782" s="10"/>
      <c r="H2782" s="10"/>
      <c r="I2782" s="10"/>
      <c r="J2782" s="10"/>
      <c r="K2782" s="10"/>
      <c r="L2782" s="10"/>
    </row>
    <row r="2783" spans="1:12" s="7" customFormat="1" ht="15.75" x14ac:dyDescent="0.25">
      <c r="A2783" s="11"/>
      <c r="B2783" s="48"/>
      <c r="C2783" s="48"/>
      <c r="D2783" s="24"/>
      <c r="E2783" s="10"/>
      <c r="F2783" s="10"/>
      <c r="G2783" s="10"/>
      <c r="H2783" s="10"/>
      <c r="I2783" s="10"/>
      <c r="J2783" s="10"/>
      <c r="K2783" s="10"/>
      <c r="L2783" s="10"/>
    </row>
    <row r="2784" spans="1:12" s="7" customFormat="1" ht="15.75" x14ac:dyDescent="0.25">
      <c r="A2784" s="11"/>
      <c r="B2784" s="48"/>
      <c r="C2784" s="48"/>
      <c r="D2784" s="24"/>
      <c r="E2784" s="10"/>
      <c r="F2784" s="10"/>
      <c r="G2784" s="10"/>
      <c r="H2784" s="10"/>
      <c r="I2784" s="10"/>
      <c r="J2784" s="10"/>
      <c r="K2784" s="10"/>
      <c r="L2784" s="10"/>
    </row>
    <row r="2785" spans="1:12" s="7" customFormat="1" ht="15.75" x14ac:dyDescent="0.25">
      <c r="A2785" s="11"/>
      <c r="B2785" s="48"/>
      <c r="C2785" s="48"/>
      <c r="D2785" s="24"/>
      <c r="E2785" s="10"/>
      <c r="F2785" s="10"/>
      <c r="G2785" s="10"/>
      <c r="H2785" s="10"/>
      <c r="I2785" s="10"/>
      <c r="J2785" s="10"/>
      <c r="K2785" s="10"/>
      <c r="L2785" s="10"/>
    </row>
    <row r="2786" spans="1:12" s="7" customFormat="1" ht="15.75" x14ac:dyDescent="0.25">
      <c r="A2786" s="11"/>
      <c r="B2786" s="48"/>
      <c r="C2786" s="48"/>
      <c r="D2786" s="24"/>
      <c r="E2786" s="10"/>
      <c r="F2786" s="10"/>
      <c r="G2786" s="10"/>
      <c r="H2786" s="10"/>
      <c r="I2786" s="10"/>
      <c r="J2786" s="10"/>
      <c r="K2786" s="10"/>
      <c r="L2786" s="10"/>
    </row>
    <row r="2787" spans="1:12" s="7" customFormat="1" ht="15.75" x14ac:dyDescent="0.25">
      <c r="A2787" s="11"/>
      <c r="B2787" s="48"/>
      <c r="C2787" s="48"/>
      <c r="D2787" s="24"/>
      <c r="E2787" s="10"/>
      <c r="F2787" s="10"/>
      <c r="G2787" s="10"/>
      <c r="H2787" s="10"/>
      <c r="I2787" s="10"/>
      <c r="J2787" s="10"/>
      <c r="K2787" s="10"/>
      <c r="L2787" s="10"/>
    </row>
    <row r="2788" spans="1:12" s="7" customFormat="1" ht="15.75" x14ac:dyDescent="0.25">
      <c r="A2788" s="11"/>
      <c r="B2788" s="48"/>
      <c r="C2788" s="48"/>
      <c r="D2788" s="24"/>
      <c r="E2788" s="10"/>
      <c r="F2788" s="10"/>
      <c r="G2788" s="10"/>
      <c r="H2788" s="10"/>
      <c r="I2788" s="10"/>
      <c r="J2788" s="10"/>
      <c r="K2788" s="10"/>
      <c r="L2788" s="10"/>
    </row>
    <row r="2789" spans="1:12" s="7" customFormat="1" ht="15.75" x14ac:dyDescent="0.25">
      <c r="A2789" s="11"/>
      <c r="B2789" s="48"/>
      <c r="C2789" s="48"/>
      <c r="D2789" s="24"/>
      <c r="E2789" s="10"/>
      <c r="F2789" s="10"/>
      <c r="G2789" s="10"/>
      <c r="H2789" s="10"/>
      <c r="I2789" s="10"/>
      <c r="J2789" s="10"/>
      <c r="K2789" s="10"/>
      <c r="L2789" s="10"/>
    </row>
    <row r="2790" spans="1:12" s="7" customFormat="1" ht="15.75" x14ac:dyDescent="0.25">
      <c r="A2790" s="11"/>
      <c r="B2790" s="48"/>
      <c r="C2790" s="48"/>
      <c r="D2790" s="24"/>
      <c r="E2790" s="10"/>
      <c r="F2790" s="10"/>
      <c r="G2790" s="10"/>
      <c r="H2790" s="10"/>
      <c r="I2790" s="10"/>
      <c r="J2790" s="10"/>
      <c r="K2790" s="10"/>
      <c r="L2790" s="10"/>
    </row>
    <row r="2791" spans="1:12" s="7" customFormat="1" ht="15.75" x14ac:dyDescent="0.25">
      <c r="A2791" s="11"/>
      <c r="B2791" s="48"/>
      <c r="C2791" s="48"/>
      <c r="D2791" s="24"/>
      <c r="E2791" s="10"/>
      <c r="F2791" s="10"/>
      <c r="G2791" s="10"/>
      <c r="H2791" s="10"/>
      <c r="I2791" s="10"/>
      <c r="J2791" s="10"/>
      <c r="K2791" s="10"/>
      <c r="L2791" s="10"/>
    </row>
    <row r="2792" spans="1:12" s="7" customFormat="1" ht="15.75" x14ac:dyDescent="0.25">
      <c r="A2792" s="11"/>
      <c r="B2792" s="48"/>
      <c r="C2792" s="48"/>
      <c r="D2792" s="24"/>
      <c r="E2792" s="10"/>
      <c r="F2792" s="10"/>
      <c r="G2792" s="10"/>
      <c r="H2792" s="10"/>
      <c r="I2792" s="10"/>
      <c r="J2792" s="10"/>
      <c r="K2792" s="10"/>
      <c r="L2792" s="10"/>
    </row>
    <row r="2793" spans="1:12" s="7" customFormat="1" ht="15.75" x14ac:dyDescent="0.25">
      <c r="A2793" s="11"/>
      <c r="B2793" s="48"/>
      <c r="C2793" s="48"/>
      <c r="D2793" s="24"/>
      <c r="E2793" s="10"/>
      <c r="F2793" s="10"/>
      <c r="G2793" s="10"/>
      <c r="H2793" s="10"/>
      <c r="I2793" s="10"/>
      <c r="J2793" s="10"/>
      <c r="K2793" s="10"/>
      <c r="L2793" s="10"/>
    </row>
    <row r="2794" spans="1:12" s="7" customFormat="1" ht="15.75" x14ac:dyDescent="0.25">
      <c r="A2794" s="11"/>
      <c r="B2794" s="48"/>
      <c r="C2794" s="48"/>
      <c r="D2794" s="24"/>
      <c r="E2794" s="10"/>
      <c r="F2794" s="10"/>
      <c r="G2794" s="10"/>
      <c r="H2794" s="10"/>
      <c r="I2794" s="10"/>
      <c r="J2794" s="10"/>
      <c r="K2794" s="10"/>
      <c r="L2794" s="10"/>
    </row>
    <row r="2795" spans="1:12" s="7" customFormat="1" ht="15.75" x14ac:dyDescent="0.25">
      <c r="A2795" s="11"/>
      <c r="B2795" s="48"/>
      <c r="C2795" s="48"/>
      <c r="D2795" s="24"/>
      <c r="E2795" s="10"/>
      <c r="F2795" s="10"/>
      <c r="G2795" s="10"/>
      <c r="H2795" s="10"/>
      <c r="I2795" s="10"/>
      <c r="J2795" s="10"/>
      <c r="K2795" s="10"/>
      <c r="L2795" s="10"/>
    </row>
    <row r="2796" spans="1:12" s="7" customFormat="1" ht="15.75" x14ac:dyDescent="0.25">
      <c r="A2796" s="11"/>
      <c r="B2796" s="48"/>
      <c r="C2796" s="48"/>
      <c r="D2796" s="24"/>
      <c r="E2796" s="10"/>
      <c r="F2796" s="10"/>
      <c r="G2796" s="10"/>
      <c r="H2796" s="10"/>
      <c r="I2796" s="10"/>
      <c r="J2796" s="10"/>
      <c r="K2796" s="10"/>
      <c r="L2796" s="10"/>
    </row>
    <row r="2797" spans="1:12" s="7" customFormat="1" ht="15.75" x14ac:dyDescent="0.25">
      <c r="A2797" s="11"/>
      <c r="B2797" s="48"/>
      <c r="C2797" s="48"/>
      <c r="D2797" s="24"/>
      <c r="E2797" s="10"/>
      <c r="F2797" s="10"/>
      <c r="G2797" s="10"/>
      <c r="H2797" s="10"/>
      <c r="I2797" s="10"/>
      <c r="J2797" s="10"/>
      <c r="K2797" s="10"/>
      <c r="L2797" s="10"/>
    </row>
    <row r="2798" spans="1:12" s="7" customFormat="1" ht="15.75" x14ac:dyDescent="0.25">
      <c r="A2798" s="11"/>
      <c r="B2798" s="48"/>
      <c r="C2798" s="48"/>
      <c r="D2798" s="24"/>
      <c r="E2798" s="10"/>
      <c r="F2798" s="10"/>
      <c r="G2798" s="10"/>
      <c r="H2798" s="10"/>
      <c r="I2798" s="10"/>
      <c r="J2798" s="10"/>
      <c r="K2798" s="10"/>
      <c r="L2798" s="10"/>
    </row>
    <row r="2799" spans="1:12" s="7" customFormat="1" ht="15.75" x14ac:dyDescent="0.25">
      <c r="A2799" s="11"/>
      <c r="B2799" s="48"/>
      <c r="C2799" s="48"/>
      <c r="D2799" s="24"/>
      <c r="E2799" s="10"/>
      <c r="F2799" s="10"/>
      <c r="G2799" s="10"/>
      <c r="H2799" s="10"/>
      <c r="I2799" s="10"/>
      <c r="J2799" s="10"/>
      <c r="K2799" s="10"/>
      <c r="L2799" s="10"/>
    </row>
    <row r="2800" spans="1:12" s="7" customFormat="1" ht="15.75" x14ac:dyDescent="0.25">
      <c r="A2800" s="11"/>
      <c r="B2800" s="48"/>
      <c r="C2800" s="48"/>
      <c r="D2800" s="24"/>
      <c r="E2800" s="10"/>
      <c r="F2800" s="10"/>
      <c r="G2800" s="10"/>
      <c r="H2800" s="10"/>
      <c r="I2800" s="10"/>
      <c r="J2800" s="10"/>
      <c r="K2800" s="10"/>
      <c r="L2800" s="10"/>
    </row>
    <row r="2801" spans="1:12" s="7" customFormat="1" ht="15.75" x14ac:dyDescent="0.25">
      <c r="A2801" s="11"/>
      <c r="B2801" s="48"/>
      <c r="C2801" s="48"/>
      <c r="D2801" s="24"/>
      <c r="E2801" s="10"/>
      <c r="F2801" s="10"/>
      <c r="G2801" s="10"/>
      <c r="H2801" s="10"/>
      <c r="I2801" s="10"/>
      <c r="J2801" s="10"/>
      <c r="K2801" s="10"/>
      <c r="L2801" s="10"/>
    </row>
    <row r="2802" spans="1:12" s="7" customFormat="1" ht="15.75" x14ac:dyDescent="0.25">
      <c r="A2802" s="11"/>
      <c r="B2802" s="48"/>
      <c r="C2802" s="48"/>
      <c r="D2802" s="24"/>
      <c r="E2802" s="10"/>
      <c r="F2802" s="10"/>
      <c r="G2802" s="10"/>
      <c r="H2802" s="10"/>
      <c r="I2802" s="10"/>
      <c r="J2802" s="10"/>
      <c r="K2802" s="10"/>
      <c r="L2802" s="10"/>
    </row>
    <row r="2803" spans="1:12" s="7" customFormat="1" ht="15.75" x14ac:dyDescent="0.25">
      <c r="A2803" s="11"/>
      <c r="B2803" s="48"/>
      <c r="C2803" s="48"/>
      <c r="D2803" s="24"/>
      <c r="E2803" s="10"/>
      <c r="F2803" s="10"/>
      <c r="G2803" s="10"/>
      <c r="H2803" s="10"/>
      <c r="I2803" s="10"/>
      <c r="J2803" s="10"/>
      <c r="K2803" s="10"/>
      <c r="L2803" s="10"/>
    </row>
    <row r="2804" spans="1:12" s="7" customFormat="1" ht="15.75" x14ac:dyDescent="0.25">
      <c r="A2804" s="11"/>
      <c r="B2804" s="48"/>
      <c r="C2804" s="48"/>
      <c r="D2804" s="24"/>
      <c r="E2804" s="10"/>
      <c r="F2804" s="10"/>
      <c r="G2804" s="10"/>
      <c r="H2804" s="10"/>
      <c r="I2804" s="10"/>
      <c r="J2804" s="10"/>
      <c r="K2804" s="10"/>
      <c r="L2804" s="10"/>
    </row>
    <row r="2805" spans="1:12" s="7" customFormat="1" ht="15.75" x14ac:dyDescent="0.25">
      <c r="A2805" s="11"/>
      <c r="B2805" s="48"/>
      <c r="C2805" s="48"/>
      <c r="D2805" s="24"/>
      <c r="E2805" s="10"/>
      <c r="F2805" s="10"/>
      <c r="G2805" s="10"/>
      <c r="H2805" s="10"/>
      <c r="I2805" s="10"/>
      <c r="J2805" s="10"/>
      <c r="K2805" s="10"/>
      <c r="L2805" s="10"/>
    </row>
    <row r="2806" spans="1:12" s="7" customFormat="1" ht="15.75" x14ac:dyDescent="0.25">
      <c r="A2806" s="11"/>
      <c r="B2806" s="48"/>
      <c r="C2806" s="48"/>
      <c r="D2806" s="24"/>
      <c r="E2806" s="10"/>
      <c r="F2806" s="10"/>
      <c r="G2806" s="10"/>
      <c r="H2806" s="10"/>
      <c r="I2806" s="10"/>
      <c r="J2806" s="10"/>
      <c r="K2806" s="10"/>
      <c r="L2806" s="10"/>
    </row>
    <row r="2807" spans="1:12" s="7" customFormat="1" ht="15.75" x14ac:dyDescent="0.25">
      <c r="A2807" s="11"/>
      <c r="B2807" s="48"/>
      <c r="C2807" s="48"/>
      <c r="D2807" s="24"/>
      <c r="E2807" s="10"/>
      <c r="F2807" s="10"/>
      <c r="G2807" s="10"/>
      <c r="H2807" s="10"/>
      <c r="I2807" s="10"/>
      <c r="J2807" s="10"/>
      <c r="K2807" s="10"/>
      <c r="L2807" s="10"/>
    </row>
    <row r="2808" spans="1:12" s="7" customFormat="1" ht="15.75" x14ac:dyDescent="0.25">
      <c r="A2808" s="11"/>
      <c r="B2808" s="48"/>
      <c r="C2808" s="48"/>
      <c r="D2808" s="24"/>
      <c r="E2808" s="10"/>
      <c r="F2808" s="10"/>
      <c r="G2808" s="10"/>
      <c r="H2808" s="10"/>
      <c r="I2808" s="10"/>
      <c r="J2808" s="10"/>
      <c r="K2808" s="10"/>
      <c r="L2808" s="10"/>
    </row>
    <row r="2809" spans="1:12" s="7" customFormat="1" ht="15.75" x14ac:dyDescent="0.25">
      <c r="A2809" s="11"/>
      <c r="B2809" s="48"/>
      <c r="C2809" s="48"/>
      <c r="D2809" s="24"/>
      <c r="E2809" s="10"/>
      <c r="F2809" s="10"/>
      <c r="G2809" s="10"/>
      <c r="H2809" s="10"/>
      <c r="I2809" s="10"/>
      <c r="J2809" s="10"/>
      <c r="K2809" s="10"/>
      <c r="L2809" s="10"/>
    </row>
    <row r="2810" spans="1:12" s="7" customFormat="1" ht="15.75" x14ac:dyDescent="0.25">
      <c r="A2810" s="11"/>
      <c r="B2810" s="48"/>
      <c r="C2810" s="48"/>
      <c r="D2810" s="24"/>
      <c r="E2810" s="10"/>
      <c r="F2810" s="10"/>
      <c r="G2810" s="10"/>
      <c r="H2810" s="10"/>
      <c r="I2810" s="10"/>
      <c r="J2810" s="10"/>
      <c r="K2810" s="10"/>
      <c r="L2810" s="10"/>
    </row>
    <row r="2811" spans="1:12" s="7" customFormat="1" ht="15.75" x14ac:dyDescent="0.25">
      <c r="A2811" s="11"/>
      <c r="B2811" s="48"/>
      <c r="C2811" s="48"/>
      <c r="D2811" s="24"/>
      <c r="E2811" s="10"/>
      <c r="F2811" s="10"/>
      <c r="G2811" s="10"/>
      <c r="H2811" s="10"/>
      <c r="I2811" s="10"/>
      <c r="J2811" s="10"/>
      <c r="K2811" s="10"/>
      <c r="L2811" s="10"/>
    </row>
    <row r="2812" spans="1:12" s="7" customFormat="1" ht="15.75" x14ac:dyDescent="0.25">
      <c r="A2812" s="11"/>
      <c r="B2812" s="48"/>
      <c r="C2812" s="48"/>
      <c r="D2812" s="24"/>
      <c r="E2812" s="10"/>
      <c r="F2812" s="10"/>
      <c r="G2812" s="10"/>
      <c r="H2812" s="10"/>
      <c r="I2812" s="10"/>
      <c r="J2812" s="10"/>
      <c r="K2812" s="10"/>
      <c r="L2812" s="10"/>
    </row>
    <row r="2813" spans="1:12" s="7" customFormat="1" ht="15.75" x14ac:dyDescent="0.25">
      <c r="A2813" s="11"/>
      <c r="B2813" s="48"/>
      <c r="C2813" s="48"/>
      <c r="D2813" s="24"/>
      <c r="E2813" s="10"/>
      <c r="F2813" s="10"/>
      <c r="G2813" s="10"/>
      <c r="H2813" s="10"/>
      <c r="I2813" s="10"/>
      <c r="J2813" s="10"/>
      <c r="K2813" s="10"/>
      <c r="L2813" s="10"/>
    </row>
    <row r="2814" spans="1:12" s="7" customFormat="1" ht="15.75" x14ac:dyDescent="0.25">
      <c r="A2814" s="11"/>
      <c r="B2814" s="48"/>
      <c r="C2814" s="48"/>
      <c r="D2814" s="24"/>
      <c r="E2814" s="10"/>
      <c r="F2814" s="10"/>
      <c r="G2814" s="10"/>
      <c r="H2814" s="10"/>
      <c r="I2814" s="10"/>
      <c r="J2814" s="10"/>
      <c r="K2814" s="10"/>
      <c r="L2814" s="10"/>
    </row>
    <row r="2815" spans="1:12" s="7" customFormat="1" ht="15.75" x14ac:dyDescent="0.25">
      <c r="A2815" s="11"/>
      <c r="B2815" s="48"/>
      <c r="C2815" s="48"/>
      <c r="D2815" s="24"/>
      <c r="E2815" s="10"/>
      <c r="F2815" s="10"/>
      <c r="G2815" s="10"/>
      <c r="H2815" s="10"/>
      <c r="I2815" s="10"/>
      <c r="J2815" s="10"/>
      <c r="K2815" s="10"/>
      <c r="L2815" s="10"/>
    </row>
    <row r="2816" spans="1:12" s="7" customFormat="1" ht="15.75" x14ac:dyDescent="0.25">
      <c r="A2816" s="11"/>
      <c r="B2816" s="48"/>
      <c r="C2816" s="48"/>
      <c r="D2816" s="24"/>
      <c r="E2816" s="10"/>
      <c r="F2816" s="10"/>
      <c r="G2816" s="10"/>
      <c r="H2816" s="10"/>
      <c r="I2816" s="10"/>
      <c r="J2816" s="10"/>
      <c r="K2816" s="10"/>
      <c r="L2816" s="10"/>
    </row>
    <row r="2817" spans="1:12" s="7" customFormat="1" ht="15.75" x14ac:dyDescent="0.25">
      <c r="A2817" s="11"/>
      <c r="B2817" s="48"/>
      <c r="C2817" s="48"/>
      <c r="D2817" s="24"/>
      <c r="E2817" s="10"/>
      <c r="F2817" s="10"/>
      <c r="G2817" s="10"/>
      <c r="H2817" s="10"/>
      <c r="I2817" s="10"/>
      <c r="J2817" s="10"/>
      <c r="K2817" s="10"/>
      <c r="L2817" s="10"/>
    </row>
    <row r="2818" spans="1:12" s="7" customFormat="1" ht="15.75" x14ac:dyDescent="0.25">
      <c r="A2818" s="11"/>
      <c r="B2818" s="48"/>
      <c r="C2818" s="48"/>
      <c r="D2818" s="24"/>
      <c r="E2818" s="10"/>
      <c r="F2818" s="10"/>
      <c r="G2818" s="10"/>
      <c r="H2818" s="10"/>
      <c r="I2818" s="10"/>
      <c r="J2818" s="10"/>
      <c r="K2818" s="10"/>
      <c r="L2818" s="10"/>
    </row>
    <row r="2819" spans="1:12" s="7" customFormat="1" ht="15.75" x14ac:dyDescent="0.25">
      <c r="A2819" s="11"/>
      <c r="B2819" s="48"/>
      <c r="C2819" s="48"/>
      <c r="D2819" s="24"/>
      <c r="E2819" s="10"/>
      <c r="F2819" s="10"/>
      <c r="G2819" s="10"/>
      <c r="H2819" s="10"/>
      <c r="I2819" s="10"/>
      <c r="J2819" s="10"/>
      <c r="K2819" s="10"/>
      <c r="L2819" s="10"/>
    </row>
    <row r="2820" spans="1:12" s="7" customFormat="1" ht="15.75" x14ac:dyDescent="0.25">
      <c r="A2820" s="11"/>
      <c r="B2820" s="48"/>
      <c r="C2820" s="48"/>
      <c r="D2820" s="24"/>
      <c r="E2820" s="10"/>
      <c r="F2820" s="10"/>
      <c r="G2820" s="10"/>
      <c r="H2820" s="10"/>
      <c r="I2820" s="10"/>
      <c r="J2820" s="10"/>
      <c r="K2820" s="10"/>
      <c r="L2820" s="10"/>
    </row>
    <row r="2821" spans="1:12" s="7" customFormat="1" ht="15.75" x14ac:dyDescent="0.25">
      <c r="A2821" s="11"/>
      <c r="B2821" s="48"/>
      <c r="C2821" s="48"/>
      <c r="D2821" s="24"/>
      <c r="E2821" s="10"/>
      <c r="F2821" s="10"/>
      <c r="G2821" s="10"/>
      <c r="H2821" s="10"/>
      <c r="I2821" s="10"/>
      <c r="J2821" s="10"/>
      <c r="K2821" s="10"/>
      <c r="L2821" s="10"/>
    </row>
    <row r="2822" spans="1:12" s="7" customFormat="1" ht="15.75" x14ac:dyDescent="0.25">
      <c r="A2822" s="11"/>
      <c r="B2822" s="48"/>
      <c r="C2822" s="48"/>
      <c r="D2822" s="24"/>
      <c r="E2822" s="10"/>
      <c r="F2822" s="10"/>
      <c r="G2822" s="10"/>
      <c r="H2822" s="10"/>
      <c r="I2822" s="10"/>
      <c r="J2822" s="10"/>
      <c r="K2822" s="10"/>
      <c r="L2822" s="10"/>
    </row>
    <row r="2823" spans="1:12" s="7" customFormat="1" ht="15.75" x14ac:dyDescent="0.25">
      <c r="A2823" s="11"/>
      <c r="B2823" s="48"/>
      <c r="C2823" s="48"/>
      <c r="D2823" s="24"/>
      <c r="E2823" s="10"/>
      <c r="F2823" s="10"/>
      <c r="G2823" s="10"/>
      <c r="H2823" s="10"/>
      <c r="I2823" s="10"/>
      <c r="J2823" s="10"/>
      <c r="K2823" s="10"/>
      <c r="L2823" s="10"/>
    </row>
    <row r="2824" spans="1:12" s="7" customFormat="1" ht="15.75" x14ac:dyDescent="0.25">
      <c r="A2824" s="11"/>
      <c r="B2824" s="48"/>
      <c r="C2824" s="48"/>
      <c r="D2824" s="24"/>
      <c r="E2824" s="10"/>
      <c r="F2824" s="10"/>
      <c r="G2824" s="10"/>
      <c r="H2824" s="10"/>
      <c r="I2824" s="10"/>
      <c r="J2824" s="10"/>
      <c r="K2824" s="10"/>
      <c r="L2824" s="10"/>
    </row>
    <row r="2825" spans="1:12" s="7" customFormat="1" ht="15.75" x14ac:dyDescent="0.25">
      <c r="A2825" s="11"/>
      <c r="B2825" s="48"/>
      <c r="C2825" s="48"/>
      <c r="D2825" s="24"/>
      <c r="E2825" s="10"/>
      <c r="F2825" s="10"/>
      <c r="G2825" s="10"/>
      <c r="H2825" s="10"/>
      <c r="I2825" s="10"/>
      <c r="J2825" s="10"/>
      <c r="K2825" s="10"/>
      <c r="L2825" s="10"/>
    </row>
    <row r="2826" spans="1:12" s="7" customFormat="1" ht="15.75" x14ac:dyDescent="0.25">
      <c r="A2826" s="11"/>
      <c r="B2826" s="48"/>
      <c r="C2826" s="48"/>
      <c r="D2826" s="24"/>
      <c r="E2826" s="10"/>
      <c r="F2826" s="10"/>
      <c r="G2826" s="10"/>
      <c r="H2826" s="10"/>
      <c r="I2826" s="10"/>
      <c r="J2826" s="10"/>
      <c r="K2826" s="10"/>
      <c r="L2826" s="10"/>
    </row>
    <row r="2827" spans="1:12" s="7" customFormat="1" ht="15.75" x14ac:dyDescent="0.25">
      <c r="A2827" s="11"/>
      <c r="B2827" s="48"/>
      <c r="C2827" s="48"/>
      <c r="D2827" s="24"/>
      <c r="E2827" s="10"/>
      <c r="F2827" s="10"/>
      <c r="G2827" s="10"/>
      <c r="H2827" s="10"/>
      <c r="I2827" s="10"/>
      <c r="J2827" s="10"/>
      <c r="K2827" s="10"/>
      <c r="L2827" s="10"/>
    </row>
    <row r="2828" spans="1:12" s="7" customFormat="1" ht="15.75" x14ac:dyDescent="0.25">
      <c r="A2828" s="11"/>
      <c r="B2828" s="48"/>
      <c r="C2828" s="48"/>
      <c r="D2828" s="24"/>
      <c r="E2828" s="10"/>
      <c r="F2828" s="10"/>
      <c r="G2828" s="10"/>
      <c r="H2828" s="10"/>
      <c r="I2828" s="10"/>
      <c r="J2828" s="10"/>
      <c r="K2828" s="10"/>
      <c r="L2828" s="10"/>
    </row>
    <row r="2829" spans="1:12" s="7" customFormat="1" ht="15.75" x14ac:dyDescent="0.25">
      <c r="A2829" s="11"/>
      <c r="B2829" s="48"/>
      <c r="C2829" s="48"/>
      <c r="D2829" s="24"/>
      <c r="E2829" s="10"/>
      <c r="F2829" s="10"/>
      <c r="G2829" s="10"/>
      <c r="H2829" s="10"/>
      <c r="I2829" s="10"/>
      <c r="J2829" s="10"/>
      <c r="K2829" s="10"/>
      <c r="L2829" s="10"/>
    </row>
    <row r="2830" spans="1:12" s="7" customFormat="1" ht="15.75" x14ac:dyDescent="0.25">
      <c r="A2830" s="11"/>
      <c r="B2830" s="48"/>
      <c r="C2830" s="48"/>
      <c r="D2830" s="24"/>
      <c r="E2830" s="10"/>
      <c r="F2830" s="10"/>
      <c r="G2830" s="10"/>
      <c r="H2830" s="10"/>
      <c r="I2830" s="10"/>
      <c r="J2830" s="10"/>
      <c r="K2830" s="10"/>
      <c r="L2830" s="10"/>
    </row>
    <row r="2831" spans="1:12" s="7" customFormat="1" ht="15.75" x14ac:dyDescent="0.25">
      <c r="A2831" s="11"/>
      <c r="B2831" s="48"/>
      <c r="C2831" s="48"/>
      <c r="D2831" s="24"/>
      <c r="E2831" s="10"/>
      <c r="F2831" s="10"/>
      <c r="G2831" s="10"/>
      <c r="H2831" s="10"/>
      <c r="I2831" s="10"/>
      <c r="J2831" s="10"/>
      <c r="K2831" s="10"/>
      <c r="L2831" s="10"/>
    </row>
    <row r="2832" spans="1:12" s="7" customFormat="1" ht="15.75" x14ac:dyDescent="0.25">
      <c r="A2832" s="11"/>
      <c r="B2832" s="48"/>
      <c r="C2832" s="48"/>
      <c r="D2832" s="24"/>
      <c r="E2832" s="10"/>
      <c r="F2832" s="10"/>
      <c r="G2832" s="10"/>
      <c r="H2832" s="10"/>
      <c r="I2832" s="10"/>
      <c r="J2832" s="10"/>
      <c r="K2832" s="10"/>
      <c r="L2832" s="10"/>
    </row>
    <row r="2833" spans="1:12" s="7" customFormat="1" ht="15.75" x14ac:dyDescent="0.25">
      <c r="A2833" s="11"/>
      <c r="B2833" s="48"/>
      <c r="C2833" s="48"/>
      <c r="D2833" s="24"/>
      <c r="E2833" s="10"/>
      <c r="F2833" s="10"/>
      <c r="G2833" s="10"/>
      <c r="H2833" s="10"/>
      <c r="I2833" s="10"/>
      <c r="J2833" s="10"/>
      <c r="K2833" s="10"/>
      <c r="L2833" s="10"/>
    </row>
    <row r="2834" spans="1:12" s="7" customFormat="1" ht="15.75" x14ac:dyDescent="0.25">
      <c r="A2834" s="11"/>
      <c r="B2834" s="48"/>
      <c r="C2834" s="48"/>
      <c r="D2834" s="24"/>
      <c r="E2834" s="10"/>
      <c r="F2834" s="10"/>
      <c r="G2834" s="10"/>
      <c r="H2834" s="10"/>
      <c r="I2834" s="10"/>
      <c r="J2834" s="10"/>
      <c r="K2834" s="10"/>
      <c r="L2834" s="10"/>
    </row>
    <row r="2835" spans="1:12" s="7" customFormat="1" ht="15.75" x14ac:dyDescent="0.25">
      <c r="A2835" s="11"/>
      <c r="B2835" s="48"/>
      <c r="C2835" s="48"/>
      <c r="D2835" s="24"/>
      <c r="E2835" s="10"/>
      <c r="F2835" s="10"/>
      <c r="G2835" s="10"/>
      <c r="H2835" s="10"/>
      <c r="I2835" s="10"/>
      <c r="J2835" s="10"/>
      <c r="K2835" s="10"/>
      <c r="L2835" s="10"/>
    </row>
    <row r="2836" spans="1:12" s="7" customFormat="1" ht="15.75" x14ac:dyDescent="0.25">
      <c r="A2836" s="11"/>
      <c r="B2836" s="48"/>
      <c r="C2836" s="48"/>
      <c r="D2836" s="24"/>
      <c r="E2836" s="10"/>
      <c r="F2836" s="10"/>
      <c r="G2836" s="10"/>
      <c r="H2836" s="10"/>
      <c r="I2836" s="10"/>
      <c r="J2836" s="10"/>
      <c r="K2836" s="10"/>
      <c r="L2836" s="10"/>
    </row>
    <row r="2837" spans="1:12" s="7" customFormat="1" ht="15.75" x14ac:dyDescent="0.25">
      <c r="A2837" s="11"/>
      <c r="B2837" s="48"/>
      <c r="C2837" s="48"/>
      <c r="D2837" s="24"/>
      <c r="E2837" s="10"/>
      <c r="F2837" s="10"/>
      <c r="G2837" s="10"/>
      <c r="H2837" s="10"/>
      <c r="I2837" s="10"/>
      <c r="J2837" s="10"/>
      <c r="K2837" s="10"/>
      <c r="L2837" s="10"/>
    </row>
    <row r="2838" spans="1:12" s="7" customFormat="1" ht="15.75" x14ac:dyDescent="0.25">
      <c r="A2838" s="11"/>
      <c r="B2838" s="48"/>
      <c r="C2838" s="48"/>
      <c r="D2838" s="24"/>
      <c r="E2838" s="10"/>
      <c r="F2838" s="10"/>
      <c r="G2838" s="10"/>
      <c r="H2838" s="10"/>
      <c r="I2838" s="10"/>
      <c r="J2838" s="10"/>
      <c r="K2838" s="10"/>
      <c r="L2838" s="10"/>
    </row>
    <row r="2839" spans="1:12" s="7" customFormat="1" ht="15.75" x14ac:dyDescent="0.25">
      <c r="A2839" s="11"/>
      <c r="B2839" s="48"/>
      <c r="C2839" s="48"/>
      <c r="D2839" s="24"/>
      <c r="E2839" s="10"/>
      <c r="F2839" s="10"/>
      <c r="G2839" s="10"/>
      <c r="H2839" s="10"/>
      <c r="I2839" s="10"/>
      <c r="J2839" s="10"/>
      <c r="K2839" s="10"/>
      <c r="L2839" s="10"/>
    </row>
    <row r="2840" spans="1:12" s="7" customFormat="1" ht="15.75" x14ac:dyDescent="0.25">
      <c r="A2840" s="11"/>
      <c r="B2840" s="48"/>
      <c r="C2840" s="48"/>
      <c r="D2840" s="24"/>
      <c r="E2840" s="10"/>
      <c r="F2840" s="10"/>
      <c r="G2840" s="10"/>
      <c r="H2840" s="10"/>
      <c r="I2840" s="10"/>
      <c r="J2840" s="10"/>
      <c r="K2840" s="10"/>
      <c r="L2840" s="10"/>
    </row>
    <row r="2841" spans="1:12" s="7" customFormat="1" ht="15.75" x14ac:dyDescent="0.25">
      <c r="A2841" s="11"/>
      <c r="B2841" s="48"/>
      <c r="C2841" s="48"/>
      <c r="D2841" s="24"/>
      <c r="E2841" s="10"/>
      <c r="F2841" s="10"/>
      <c r="G2841" s="10"/>
      <c r="H2841" s="10"/>
      <c r="I2841" s="10"/>
      <c r="J2841" s="10"/>
      <c r="K2841" s="10"/>
      <c r="L2841" s="10"/>
    </row>
    <row r="2842" spans="1:12" s="7" customFormat="1" ht="15.75" x14ac:dyDescent="0.25">
      <c r="A2842" s="11"/>
      <c r="B2842" s="48"/>
      <c r="C2842" s="48"/>
      <c r="D2842" s="24"/>
      <c r="E2842" s="10"/>
      <c r="F2842" s="10"/>
      <c r="G2842" s="10"/>
      <c r="H2842" s="10"/>
      <c r="I2842" s="10"/>
      <c r="J2842" s="10"/>
      <c r="K2842" s="10"/>
      <c r="L2842" s="10"/>
    </row>
    <row r="2843" spans="1:12" s="7" customFormat="1" ht="15.75" x14ac:dyDescent="0.25">
      <c r="A2843" s="11"/>
      <c r="B2843" s="48"/>
      <c r="C2843" s="48"/>
      <c r="D2843" s="24"/>
      <c r="E2843" s="10"/>
      <c r="F2843" s="10"/>
      <c r="G2843" s="10"/>
      <c r="H2843" s="10"/>
      <c r="I2843" s="10"/>
      <c r="J2843" s="10"/>
      <c r="K2843" s="10"/>
      <c r="L2843" s="10"/>
    </row>
    <row r="2844" spans="1:12" s="7" customFormat="1" ht="15.75" x14ac:dyDescent="0.25">
      <c r="A2844" s="11"/>
      <c r="B2844" s="48"/>
      <c r="C2844" s="48"/>
      <c r="D2844" s="24"/>
      <c r="E2844" s="10"/>
      <c r="F2844" s="10"/>
      <c r="G2844" s="10"/>
      <c r="H2844" s="10"/>
      <c r="I2844" s="10"/>
      <c r="J2844" s="10"/>
      <c r="K2844" s="10"/>
      <c r="L2844" s="10"/>
    </row>
    <row r="2845" spans="1:12" s="7" customFormat="1" ht="15.75" x14ac:dyDescent="0.25">
      <c r="A2845" s="11"/>
      <c r="B2845" s="48"/>
      <c r="C2845" s="48"/>
      <c r="D2845" s="24"/>
      <c r="E2845" s="10"/>
      <c r="F2845" s="10"/>
      <c r="G2845" s="10"/>
      <c r="H2845" s="10"/>
      <c r="I2845" s="10"/>
      <c r="J2845" s="10"/>
      <c r="K2845" s="10"/>
      <c r="L2845" s="10"/>
    </row>
    <row r="2846" spans="1:12" s="7" customFormat="1" ht="15.75" x14ac:dyDescent="0.25">
      <c r="A2846" s="11"/>
      <c r="B2846" s="48"/>
      <c r="C2846" s="48"/>
      <c r="D2846" s="24"/>
      <c r="E2846" s="10"/>
      <c r="F2846" s="10"/>
      <c r="G2846" s="10"/>
      <c r="H2846" s="10"/>
      <c r="I2846" s="10"/>
      <c r="J2846" s="10"/>
      <c r="K2846" s="10"/>
      <c r="L2846" s="10"/>
    </row>
    <row r="2847" spans="1:12" s="7" customFormat="1" ht="15.75" x14ac:dyDescent="0.25">
      <c r="A2847" s="11"/>
      <c r="B2847" s="48"/>
      <c r="C2847" s="48"/>
      <c r="D2847" s="24"/>
      <c r="E2847" s="10"/>
      <c r="F2847" s="10"/>
      <c r="G2847" s="10"/>
      <c r="H2847" s="10"/>
      <c r="I2847" s="10"/>
      <c r="J2847" s="10"/>
      <c r="K2847" s="10"/>
      <c r="L2847" s="10"/>
    </row>
    <row r="2848" spans="1:12" s="7" customFormat="1" ht="15.75" x14ac:dyDescent="0.25">
      <c r="A2848" s="11"/>
      <c r="B2848" s="48"/>
      <c r="C2848" s="48"/>
      <c r="D2848" s="24"/>
      <c r="E2848" s="10"/>
      <c r="F2848" s="10"/>
      <c r="G2848" s="10"/>
      <c r="H2848" s="10"/>
      <c r="I2848" s="10"/>
      <c r="J2848" s="10"/>
      <c r="K2848" s="10"/>
      <c r="L2848" s="10"/>
    </row>
    <row r="2849" spans="1:12" s="7" customFormat="1" ht="15.75" x14ac:dyDescent="0.25">
      <c r="A2849" s="11"/>
      <c r="B2849" s="48"/>
      <c r="C2849" s="48"/>
      <c r="D2849" s="24"/>
      <c r="E2849" s="10"/>
      <c r="F2849" s="10"/>
      <c r="G2849" s="10"/>
      <c r="H2849" s="10"/>
      <c r="I2849" s="10"/>
      <c r="J2849" s="10"/>
      <c r="K2849" s="10"/>
      <c r="L2849" s="10"/>
    </row>
    <row r="2850" spans="1:12" s="7" customFormat="1" ht="15.75" x14ac:dyDescent="0.25">
      <c r="A2850" s="11"/>
      <c r="B2850" s="48"/>
      <c r="C2850" s="48"/>
      <c r="D2850" s="24"/>
      <c r="E2850" s="10"/>
      <c r="F2850" s="10"/>
      <c r="G2850" s="10"/>
      <c r="H2850" s="10"/>
      <c r="I2850" s="10"/>
      <c r="J2850" s="10"/>
      <c r="K2850" s="10"/>
      <c r="L2850" s="10"/>
    </row>
    <row r="2851" spans="1:12" s="7" customFormat="1" ht="15.75" x14ac:dyDescent="0.25">
      <c r="A2851" s="11"/>
      <c r="B2851" s="48"/>
      <c r="C2851" s="48"/>
      <c r="D2851" s="24"/>
      <c r="E2851" s="10"/>
      <c r="F2851" s="10"/>
      <c r="G2851" s="10"/>
      <c r="H2851" s="10"/>
      <c r="I2851" s="10"/>
      <c r="J2851" s="10"/>
      <c r="K2851" s="10"/>
      <c r="L2851" s="10"/>
    </row>
    <row r="2852" spans="1:12" s="7" customFormat="1" ht="15.75" x14ac:dyDescent="0.25">
      <c r="A2852" s="11"/>
      <c r="B2852" s="48"/>
      <c r="C2852" s="48"/>
      <c r="D2852" s="24"/>
      <c r="E2852" s="10"/>
      <c r="F2852" s="10"/>
      <c r="G2852" s="10"/>
      <c r="H2852" s="10"/>
      <c r="I2852" s="10"/>
      <c r="J2852" s="10"/>
      <c r="K2852" s="10"/>
      <c r="L2852" s="10"/>
    </row>
    <row r="2853" spans="1:12" s="7" customFormat="1" ht="15.75" x14ac:dyDescent="0.25">
      <c r="A2853" s="11"/>
      <c r="B2853" s="48"/>
      <c r="C2853" s="48"/>
      <c r="D2853" s="24"/>
      <c r="E2853" s="10"/>
      <c r="F2853" s="10"/>
      <c r="G2853" s="10"/>
      <c r="H2853" s="10"/>
      <c r="I2853" s="10"/>
      <c r="J2853" s="10"/>
      <c r="K2853" s="10"/>
      <c r="L2853" s="10"/>
    </row>
    <row r="2854" spans="1:12" s="7" customFormat="1" ht="15.75" x14ac:dyDescent="0.25">
      <c r="A2854" s="11"/>
      <c r="B2854" s="48"/>
      <c r="C2854" s="48"/>
      <c r="D2854" s="24"/>
      <c r="E2854" s="10"/>
      <c r="F2854" s="10"/>
      <c r="G2854" s="10"/>
      <c r="H2854" s="10"/>
      <c r="I2854" s="10"/>
      <c r="J2854" s="10"/>
      <c r="K2854" s="10"/>
      <c r="L2854" s="10"/>
    </row>
    <row r="2855" spans="1:12" s="7" customFormat="1" ht="15.75" x14ac:dyDescent="0.25">
      <c r="A2855" s="11"/>
      <c r="B2855" s="48"/>
      <c r="C2855" s="48"/>
      <c r="D2855" s="24"/>
      <c r="E2855" s="10"/>
      <c r="F2855" s="10"/>
      <c r="G2855" s="10"/>
      <c r="H2855" s="10"/>
      <c r="I2855" s="10"/>
      <c r="J2855" s="10"/>
      <c r="K2855" s="10"/>
      <c r="L2855" s="10"/>
    </row>
    <row r="2856" spans="1:12" s="7" customFormat="1" ht="15.75" x14ac:dyDescent="0.25">
      <c r="A2856" s="11"/>
      <c r="B2856" s="48"/>
      <c r="C2856" s="48"/>
      <c r="D2856" s="24"/>
      <c r="E2856" s="10"/>
      <c r="F2856" s="10"/>
      <c r="G2856" s="10"/>
      <c r="H2856" s="10"/>
      <c r="I2856" s="10"/>
      <c r="J2856" s="10"/>
      <c r="K2856" s="10"/>
      <c r="L2856" s="10"/>
    </row>
    <row r="2857" spans="1:12" s="7" customFormat="1" ht="15.75" x14ac:dyDescent="0.25">
      <c r="A2857" s="11"/>
      <c r="B2857" s="48"/>
      <c r="C2857" s="48"/>
      <c r="D2857" s="24"/>
      <c r="E2857" s="10"/>
      <c r="F2857" s="10"/>
      <c r="G2857" s="10"/>
      <c r="H2857" s="10"/>
      <c r="I2857" s="10"/>
      <c r="J2857" s="10"/>
      <c r="K2857" s="10"/>
      <c r="L2857" s="10"/>
    </row>
    <row r="2858" spans="1:12" s="7" customFormat="1" ht="15.75" x14ac:dyDescent="0.25">
      <c r="A2858" s="11"/>
      <c r="B2858" s="48"/>
      <c r="C2858" s="48"/>
      <c r="D2858" s="24"/>
      <c r="E2858" s="10"/>
      <c r="F2858" s="10"/>
      <c r="G2858" s="10"/>
      <c r="H2858" s="10"/>
      <c r="I2858" s="10"/>
      <c r="J2858" s="10"/>
      <c r="K2858" s="10"/>
      <c r="L2858" s="10"/>
    </row>
    <row r="2859" spans="1:12" s="7" customFormat="1" ht="15.75" x14ac:dyDescent="0.25">
      <c r="A2859" s="11"/>
      <c r="B2859" s="48"/>
      <c r="C2859" s="48"/>
      <c r="D2859" s="24"/>
      <c r="E2859" s="10"/>
      <c r="F2859" s="10"/>
      <c r="G2859" s="10"/>
      <c r="H2859" s="10"/>
      <c r="I2859" s="10"/>
      <c r="J2859" s="10"/>
      <c r="K2859" s="10"/>
      <c r="L2859" s="10"/>
    </row>
    <row r="2860" spans="1:12" s="7" customFormat="1" ht="15.75" x14ac:dyDescent="0.25">
      <c r="A2860" s="11"/>
      <c r="B2860" s="48"/>
      <c r="C2860" s="48"/>
      <c r="D2860" s="24"/>
      <c r="E2860" s="10"/>
      <c r="F2860" s="10"/>
      <c r="G2860" s="10"/>
      <c r="H2860" s="10"/>
      <c r="I2860" s="10"/>
      <c r="J2860" s="10"/>
      <c r="K2860" s="10"/>
      <c r="L2860" s="10"/>
    </row>
    <row r="2861" spans="1:12" s="7" customFormat="1" ht="15.75" x14ac:dyDescent="0.25">
      <c r="A2861" s="11"/>
      <c r="B2861" s="48"/>
      <c r="C2861" s="48"/>
      <c r="D2861" s="24"/>
      <c r="E2861" s="10"/>
      <c r="F2861" s="10"/>
      <c r="G2861" s="10"/>
      <c r="H2861" s="10"/>
      <c r="I2861" s="10"/>
      <c r="J2861" s="10"/>
      <c r="K2861" s="10"/>
      <c r="L2861" s="10"/>
    </row>
    <row r="2862" spans="1:12" s="7" customFormat="1" ht="15.75" x14ac:dyDescent="0.25">
      <c r="A2862" s="11"/>
      <c r="B2862" s="48"/>
      <c r="C2862" s="48"/>
      <c r="D2862" s="24"/>
      <c r="E2862" s="10"/>
      <c r="F2862" s="10"/>
      <c r="G2862" s="10"/>
      <c r="H2862" s="10"/>
      <c r="I2862" s="10"/>
      <c r="J2862" s="10"/>
      <c r="K2862" s="10"/>
      <c r="L2862" s="10"/>
    </row>
    <row r="2863" spans="1:12" s="7" customFormat="1" ht="15.75" x14ac:dyDescent="0.25">
      <c r="A2863" s="11"/>
      <c r="B2863" s="48"/>
      <c r="C2863" s="48"/>
      <c r="D2863" s="24"/>
      <c r="E2863" s="10"/>
      <c r="F2863" s="10"/>
      <c r="G2863" s="10"/>
      <c r="H2863" s="10"/>
      <c r="I2863" s="10"/>
      <c r="J2863" s="10"/>
      <c r="K2863" s="10"/>
      <c r="L2863" s="10"/>
    </row>
    <row r="2864" spans="1:12" s="7" customFormat="1" ht="15.75" x14ac:dyDescent="0.25">
      <c r="A2864" s="11"/>
      <c r="B2864" s="48"/>
      <c r="C2864" s="48"/>
      <c r="D2864" s="24"/>
      <c r="E2864" s="10"/>
      <c r="F2864" s="10"/>
      <c r="G2864" s="10"/>
      <c r="H2864" s="10"/>
      <c r="I2864" s="10"/>
      <c r="J2864" s="10"/>
      <c r="K2864" s="10"/>
      <c r="L2864" s="10"/>
    </row>
    <row r="2865" spans="1:12" s="7" customFormat="1" ht="15.75" x14ac:dyDescent="0.25">
      <c r="A2865" s="11"/>
      <c r="B2865" s="48"/>
      <c r="C2865" s="48"/>
      <c r="D2865" s="24"/>
      <c r="E2865" s="10"/>
      <c r="F2865" s="10"/>
      <c r="G2865" s="10"/>
      <c r="H2865" s="10"/>
      <c r="I2865" s="10"/>
      <c r="J2865" s="10"/>
      <c r="K2865" s="10"/>
      <c r="L2865" s="10"/>
    </row>
    <row r="2866" spans="1:12" s="7" customFormat="1" ht="15.75" x14ac:dyDescent="0.25">
      <c r="A2866" s="11"/>
      <c r="B2866" s="48"/>
      <c r="C2866" s="48"/>
      <c r="D2866" s="24"/>
      <c r="E2866" s="10"/>
      <c r="F2866" s="10"/>
      <c r="G2866" s="10"/>
      <c r="H2866" s="10"/>
      <c r="I2866" s="10"/>
      <c r="J2866" s="10"/>
      <c r="K2866" s="10"/>
      <c r="L2866" s="10"/>
    </row>
    <row r="2867" spans="1:12" s="7" customFormat="1" ht="15.75" x14ac:dyDescent="0.25">
      <c r="A2867" s="11"/>
      <c r="B2867" s="48"/>
      <c r="C2867" s="48"/>
      <c r="D2867" s="24"/>
      <c r="E2867" s="10"/>
      <c r="F2867" s="10"/>
      <c r="G2867" s="10"/>
      <c r="H2867" s="10"/>
      <c r="I2867" s="10"/>
      <c r="J2867" s="10"/>
      <c r="K2867" s="10"/>
      <c r="L2867" s="10"/>
    </row>
    <row r="2868" spans="1:12" s="7" customFormat="1" ht="15.75" x14ac:dyDescent="0.25">
      <c r="A2868" s="11"/>
      <c r="B2868" s="48"/>
      <c r="C2868" s="48"/>
      <c r="D2868" s="24"/>
      <c r="E2868" s="10"/>
      <c r="F2868" s="10"/>
      <c r="G2868" s="10"/>
      <c r="H2868" s="10"/>
      <c r="I2868" s="10"/>
      <c r="J2868" s="10"/>
      <c r="K2868" s="10"/>
      <c r="L2868" s="10"/>
    </row>
    <row r="2869" spans="1:12" s="7" customFormat="1" ht="15.75" x14ac:dyDescent="0.25">
      <c r="A2869" s="11"/>
      <c r="B2869" s="48"/>
      <c r="C2869" s="48"/>
      <c r="D2869" s="24"/>
      <c r="E2869" s="10"/>
      <c r="F2869" s="10"/>
      <c r="G2869" s="10"/>
      <c r="H2869" s="10"/>
      <c r="I2869" s="10"/>
      <c r="J2869" s="10"/>
      <c r="K2869" s="10"/>
      <c r="L2869" s="10"/>
    </row>
    <row r="2870" spans="1:12" s="7" customFormat="1" ht="15.75" x14ac:dyDescent="0.25">
      <c r="A2870" s="11"/>
      <c r="B2870" s="48"/>
      <c r="C2870" s="48"/>
      <c r="D2870" s="24"/>
      <c r="E2870" s="10"/>
      <c r="F2870" s="10"/>
      <c r="G2870" s="10"/>
      <c r="H2870" s="10"/>
      <c r="I2870" s="10"/>
      <c r="J2870" s="10"/>
      <c r="K2870" s="10"/>
      <c r="L2870" s="10"/>
    </row>
    <row r="2871" spans="1:12" s="7" customFormat="1" ht="15.75" x14ac:dyDescent="0.25">
      <c r="A2871" s="11"/>
      <c r="B2871" s="48"/>
      <c r="C2871" s="48"/>
      <c r="D2871" s="24"/>
      <c r="E2871" s="10"/>
      <c r="F2871" s="10"/>
      <c r="G2871" s="10"/>
      <c r="H2871" s="10"/>
      <c r="I2871" s="10"/>
      <c r="J2871" s="10"/>
      <c r="K2871" s="10"/>
      <c r="L2871" s="10"/>
    </row>
    <row r="2872" spans="1:12" s="7" customFormat="1" ht="15.75" x14ac:dyDescent="0.25">
      <c r="A2872" s="11"/>
      <c r="B2872" s="48"/>
      <c r="C2872" s="48"/>
      <c r="D2872" s="24"/>
      <c r="E2872" s="10"/>
      <c r="F2872" s="10"/>
      <c r="G2872" s="10"/>
      <c r="H2872" s="10"/>
      <c r="I2872" s="10"/>
      <c r="J2872" s="10"/>
      <c r="K2872" s="10"/>
      <c r="L2872" s="10"/>
    </row>
    <row r="2873" spans="1:12" s="7" customFormat="1" ht="15.75" x14ac:dyDescent="0.25">
      <c r="A2873" s="11"/>
      <c r="B2873" s="48"/>
      <c r="C2873" s="48"/>
      <c r="D2873" s="24"/>
      <c r="E2873" s="10"/>
      <c r="F2873" s="10"/>
      <c r="G2873" s="10"/>
      <c r="H2873" s="10"/>
      <c r="I2873" s="10"/>
      <c r="J2873" s="10"/>
      <c r="K2873" s="10"/>
      <c r="L2873" s="10"/>
    </row>
    <row r="2874" spans="1:12" s="7" customFormat="1" ht="15.75" x14ac:dyDescent="0.25">
      <c r="A2874" s="11"/>
      <c r="B2874" s="48"/>
      <c r="C2874" s="48"/>
      <c r="D2874" s="24"/>
      <c r="E2874" s="10"/>
      <c r="F2874" s="10"/>
      <c r="G2874" s="10"/>
      <c r="H2874" s="10"/>
      <c r="I2874" s="10"/>
      <c r="J2874" s="10"/>
      <c r="K2874" s="10"/>
      <c r="L2874" s="10"/>
    </row>
    <row r="2875" spans="1:12" s="7" customFormat="1" ht="15.75" x14ac:dyDescent="0.25">
      <c r="A2875" s="11"/>
      <c r="B2875" s="48"/>
      <c r="C2875" s="48"/>
      <c r="D2875" s="24"/>
      <c r="E2875" s="10"/>
      <c r="F2875" s="10"/>
      <c r="G2875" s="10"/>
      <c r="H2875" s="10"/>
      <c r="I2875" s="10"/>
      <c r="J2875" s="10"/>
      <c r="K2875" s="10"/>
      <c r="L2875" s="10"/>
    </row>
    <row r="2876" spans="1:12" s="7" customFormat="1" ht="15.75" x14ac:dyDescent="0.25">
      <c r="A2876" s="11"/>
      <c r="B2876" s="48"/>
      <c r="C2876" s="48"/>
      <c r="D2876" s="24"/>
      <c r="E2876" s="10"/>
      <c r="F2876" s="10"/>
      <c r="G2876" s="10"/>
      <c r="H2876" s="10"/>
      <c r="I2876" s="10"/>
      <c r="J2876" s="10"/>
      <c r="K2876" s="10"/>
      <c r="L2876" s="10"/>
    </row>
    <row r="2877" spans="1:12" s="7" customFormat="1" ht="15.75" x14ac:dyDescent="0.25">
      <c r="A2877" s="11"/>
      <c r="B2877" s="48"/>
      <c r="C2877" s="48"/>
      <c r="D2877" s="24"/>
      <c r="E2877" s="10"/>
      <c r="F2877" s="10"/>
      <c r="G2877" s="10"/>
      <c r="H2877" s="10"/>
      <c r="I2877" s="10"/>
      <c r="J2877" s="10"/>
      <c r="K2877" s="10"/>
      <c r="L2877" s="10"/>
    </row>
    <row r="2878" spans="1:12" s="7" customFormat="1" ht="15.75" x14ac:dyDescent="0.25">
      <c r="A2878" s="11"/>
      <c r="B2878" s="48"/>
      <c r="C2878" s="48"/>
      <c r="D2878" s="24"/>
      <c r="E2878" s="10"/>
      <c r="F2878" s="10"/>
      <c r="G2878" s="10"/>
      <c r="H2878" s="10"/>
      <c r="I2878" s="10"/>
      <c r="J2878" s="10"/>
      <c r="K2878" s="10"/>
      <c r="L2878" s="10"/>
    </row>
    <row r="2879" spans="1:12" s="7" customFormat="1" ht="15.75" x14ac:dyDescent="0.25">
      <c r="A2879" s="11"/>
      <c r="B2879" s="48"/>
      <c r="C2879" s="48"/>
      <c r="D2879" s="24"/>
      <c r="E2879" s="10"/>
      <c r="F2879" s="10"/>
      <c r="G2879" s="10"/>
      <c r="H2879" s="10"/>
      <c r="I2879" s="10"/>
      <c r="J2879" s="10"/>
      <c r="K2879" s="10"/>
      <c r="L2879" s="10"/>
    </row>
    <row r="2880" spans="1:12" s="7" customFormat="1" ht="15.75" x14ac:dyDescent="0.25">
      <c r="A2880" s="11"/>
      <c r="B2880" s="48"/>
      <c r="C2880" s="48"/>
      <c r="D2880" s="24"/>
      <c r="E2880" s="10"/>
      <c r="F2880" s="10"/>
      <c r="G2880" s="10"/>
      <c r="H2880" s="10"/>
      <c r="I2880" s="10"/>
      <c r="J2880" s="10"/>
      <c r="K2880" s="10"/>
      <c r="L2880" s="10"/>
    </row>
    <row r="2881" spans="1:12" s="7" customFormat="1" ht="15.75" x14ac:dyDescent="0.25">
      <c r="A2881" s="11"/>
      <c r="B2881" s="48"/>
      <c r="C2881" s="48"/>
      <c r="D2881" s="24"/>
      <c r="E2881" s="10"/>
      <c r="F2881" s="10"/>
      <c r="G2881" s="10"/>
      <c r="H2881" s="10"/>
      <c r="I2881" s="10"/>
      <c r="J2881" s="10"/>
      <c r="K2881" s="10"/>
      <c r="L2881" s="10"/>
    </row>
    <row r="2882" spans="1:12" s="7" customFormat="1" ht="15.75" x14ac:dyDescent="0.25">
      <c r="A2882" s="11"/>
      <c r="B2882" s="48"/>
      <c r="C2882" s="48"/>
      <c r="D2882" s="24"/>
      <c r="E2882" s="10"/>
      <c r="F2882" s="10"/>
      <c r="G2882" s="10"/>
      <c r="H2882" s="10"/>
      <c r="I2882" s="10"/>
      <c r="J2882" s="10"/>
      <c r="K2882" s="10"/>
      <c r="L2882" s="10"/>
    </row>
    <row r="2883" spans="1:12" s="7" customFormat="1" ht="15.75" x14ac:dyDescent="0.25">
      <c r="A2883" s="11"/>
      <c r="B2883" s="48"/>
      <c r="C2883" s="48"/>
      <c r="D2883" s="24"/>
      <c r="E2883" s="10"/>
      <c r="F2883" s="10"/>
      <c r="G2883" s="10"/>
      <c r="H2883" s="10"/>
      <c r="I2883" s="10"/>
      <c r="J2883" s="10"/>
      <c r="K2883" s="10"/>
      <c r="L2883" s="10"/>
    </row>
    <row r="2884" spans="1:12" s="7" customFormat="1" ht="15.75" x14ac:dyDescent="0.25">
      <c r="A2884" s="11"/>
      <c r="B2884" s="48"/>
      <c r="C2884" s="48"/>
      <c r="D2884" s="24"/>
      <c r="E2884" s="10"/>
      <c r="F2884" s="10"/>
      <c r="G2884" s="10"/>
      <c r="H2884" s="10"/>
      <c r="I2884" s="10"/>
      <c r="J2884" s="10"/>
      <c r="K2884" s="10"/>
      <c r="L2884" s="10"/>
    </row>
    <row r="2885" spans="1:12" s="7" customFormat="1" ht="15.75" x14ac:dyDescent="0.25">
      <c r="A2885" s="11"/>
      <c r="B2885" s="48"/>
      <c r="C2885" s="48"/>
      <c r="D2885" s="24"/>
      <c r="E2885" s="10"/>
      <c r="F2885" s="10"/>
      <c r="G2885" s="10"/>
      <c r="H2885" s="10"/>
      <c r="I2885" s="10"/>
      <c r="J2885" s="10"/>
      <c r="K2885" s="10"/>
      <c r="L2885" s="10"/>
    </row>
    <row r="2886" spans="1:12" s="7" customFormat="1" ht="15.75" x14ac:dyDescent="0.25">
      <c r="A2886" s="11"/>
      <c r="B2886" s="48"/>
      <c r="C2886" s="48"/>
      <c r="D2886" s="24"/>
      <c r="E2886" s="10"/>
      <c r="F2886" s="10"/>
      <c r="G2886" s="10"/>
      <c r="H2886" s="10"/>
      <c r="I2886" s="10"/>
      <c r="J2886" s="10"/>
      <c r="K2886" s="10"/>
      <c r="L2886" s="10"/>
    </row>
    <row r="2887" spans="1:12" s="7" customFormat="1" ht="15.75" x14ac:dyDescent="0.25">
      <c r="A2887" s="11"/>
      <c r="B2887" s="48"/>
      <c r="C2887" s="48"/>
      <c r="D2887" s="24"/>
      <c r="E2887" s="10"/>
      <c r="F2887" s="10"/>
      <c r="G2887" s="10"/>
      <c r="H2887" s="10"/>
      <c r="I2887" s="10"/>
      <c r="J2887" s="10"/>
      <c r="K2887" s="10"/>
      <c r="L2887" s="10"/>
    </row>
    <row r="2888" spans="1:12" s="7" customFormat="1" ht="15.75" x14ac:dyDescent="0.25">
      <c r="A2888" s="11"/>
      <c r="B2888" s="48"/>
      <c r="C2888" s="48"/>
      <c r="D2888" s="24"/>
      <c r="E2888" s="10"/>
      <c r="F2888" s="10"/>
      <c r="G2888" s="10"/>
      <c r="H2888" s="10"/>
      <c r="I2888" s="10"/>
      <c r="J2888" s="10"/>
      <c r="K2888" s="10"/>
      <c r="L2888" s="10"/>
    </row>
    <row r="2889" spans="1:12" s="7" customFormat="1" ht="15.75" x14ac:dyDescent="0.25">
      <c r="A2889" s="11"/>
      <c r="B2889" s="48"/>
      <c r="C2889" s="48"/>
      <c r="D2889" s="24"/>
      <c r="E2889" s="10"/>
      <c r="F2889" s="10"/>
      <c r="G2889" s="10"/>
      <c r="H2889" s="10"/>
      <c r="I2889" s="10"/>
      <c r="J2889" s="10"/>
      <c r="K2889" s="10"/>
      <c r="L2889" s="10"/>
    </row>
    <row r="2890" spans="1:12" s="7" customFormat="1" ht="15.75" x14ac:dyDescent="0.25">
      <c r="A2890" s="11"/>
      <c r="B2890" s="48"/>
      <c r="C2890" s="48"/>
      <c r="D2890" s="24"/>
      <c r="E2890" s="10"/>
      <c r="F2890" s="10"/>
      <c r="G2890" s="10"/>
      <c r="H2890" s="10"/>
      <c r="I2890" s="10"/>
      <c r="J2890" s="10"/>
      <c r="K2890" s="10"/>
      <c r="L2890" s="10"/>
    </row>
    <row r="2891" spans="1:12" s="7" customFormat="1" ht="15.75" x14ac:dyDescent="0.25">
      <c r="A2891" s="11"/>
      <c r="B2891" s="48"/>
      <c r="C2891" s="48"/>
      <c r="D2891" s="24"/>
      <c r="E2891" s="10"/>
      <c r="F2891" s="10"/>
      <c r="G2891" s="10"/>
      <c r="H2891" s="10"/>
      <c r="I2891" s="10"/>
      <c r="J2891" s="10"/>
      <c r="K2891" s="10"/>
      <c r="L2891" s="10"/>
    </row>
    <row r="2892" spans="1:12" s="7" customFormat="1" ht="15.75" x14ac:dyDescent="0.25">
      <c r="A2892" s="11"/>
      <c r="B2892" s="48"/>
      <c r="C2892" s="48"/>
      <c r="D2892" s="24"/>
      <c r="E2892" s="10"/>
      <c r="F2892" s="10"/>
      <c r="G2892" s="10"/>
      <c r="H2892" s="10"/>
      <c r="I2892" s="10"/>
      <c r="J2892" s="10"/>
      <c r="K2892" s="10"/>
      <c r="L2892" s="10"/>
    </row>
    <row r="2893" spans="1:12" s="7" customFormat="1" ht="15.75" x14ac:dyDescent="0.25">
      <c r="A2893" s="11"/>
      <c r="B2893" s="48"/>
      <c r="C2893" s="48"/>
      <c r="D2893" s="24"/>
      <c r="E2893" s="10"/>
      <c r="F2893" s="10"/>
      <c r="G2893" s="10"/>
      <c r="H2893" s="10"/>
      <c r="I2893" s="10"/>
      <c r="J2893" s="10"/>
      <c r="K2893" s="10"/>
      <c r="L2893" s="10"/>
    </row>
    <row r="2894" spans="1:12" s="7" customFormat="1" ht="15.75" x14ac:dyDescent="0.25">
      <c r="A2894" s="11"/>
      <c r="B2894" s="48"/>
      <c r="C2894" s="48"/>
      <c r="D2894" s="24"/>
      <c r="E2894" s="10"/>
      <c r="F2894" s="10"/>
      <c r="G2894" s="10"/>
      <c r="H2894" s="10"/>
      <c r="I2894" s="10"/>
      <c r="J2894" s="10"/>
      <c r="K2894" s="10"/>
      <c r="L2894" s="10"/>
    </row>
    <row r="2895" spans="1:12" s="7" customFormat="1" ht="15.75" x14ac:dyDescent="0.25">
      <c r="A2895" s="11"/>
      <c r="B2895" s="48"/>
      <c r="C2895" s="48"/>
      <c r="D2895" s="24"/>
      <c r="E2895" s="10"/>
      <c r="F2895" s="10"/>
      <c r="G2895" s="10"/>
      <c r="H2895" s="10"/>
      <c r="I2895" s="10"/>
      <c r="J2895" s="10"/>
      <c r="K2895" s="10"/>
      <c r="L2895" s="10"/>
    </row>
    <row r="2896" spans="1:12" s="7" customFormat="1" ht="15.75" x14ac:dyDescent="0.25">
      <c r="A2896" s="11"/>
      <c r="B2896" s="48"/>
      <c r="C2896" s="48"/>
      <c r="D2896" s="24"/>
      <c r="E2896" s="10"/>
      <c r="F2896" s="10"/>
      <c r="G2896" s="10"/>
      <c r="H2896" s="10"/>
      <c r="I2896" s="10"/>
      <c r="J2896" s="10"/>
      <c r="K2896" s="10"/>
      <c r="L2896" s="10"/>
    </row>
    <row r="2897" spans="1:12" s="7" customFormat="1" ht="15.75" x14ac:dyDescent="0.25">
      <c r="A2897" s="11"/>
      <c r="B2897" s="48"/>
      <c r="C2897" s="48"/>
      <c r="D2897" s="24"/>
      <c r="E2897" s="10"/>
      <c r="F2897" s="10"/>
      <c r="G2897" s="10"/>
      <c r="H2897" s="10"/>
      <c r="I2897" s="10"/>
      <c r="J2897" s="10"/>
      <c r="K2897" s="10"/>
      <c r="L2897" s="10"/>
    </row>
    <row r="2898" spans="1:12" s="7" customFormat="1" ht="15.75" x14ac:dyDescent="0.25">
      <c r="A2898" s="11"/>
      <c r="B2898" s="48"/>
      <c r="C2898" s="48"/>
      <c r="D2898" s="24"/>
      <c r="E2898" s="10"/>
      <c r="F2898" s="10"/>
      <c r="G2898" s="10"/>
      <c r="H2898" s="10"/>
      <c r="I2898" s="10"/>
      <c r="J2898" s="10"/>
      <c r="K2898" s="10"/>
      <c r="L2898" s="10"/>
    </row>
    <row r="2899" spans="1:12" s="7" customFormat="1" ht="15.75" x14ac:dyDescent="0.25">
      <c r="A2899" s="11"/>
      <c r="B2899" s="48"/>
      <c r="C2899" s="48"/>
      <c r="D2899" s="24"/>
      <c r="E2899" s="10"/>
      <c r="F2899" s="10"/>
      <c r="G2899" s="10"/>
      <c r="H2899" s="10"/>
      <c r="I2899" s="10"/>
      <c r="J2899" s="10"/>
      <c r="K2899" s="10"/>
      <c r="L2899" s="10"/>
    </row>
    <row r="2900" spans="1:12" s="7" customFormat="1" ht="15.75" x14ac:dyDescent="0.25">
      <c r="A2900" s="11"/>
      <c r="B2900" s="48"/>
      <c r="C2900" s="48"/>
      <c r="D2900" s="24"/>
      <c r="E2900" s="10"/>
      <c r="F2900" s="10"/>
      <c r="G2900" s="10"/>
      <c r="H2900" s="10"/>
      <c r="I2900" s="10"/>
      <c r="J2900" s="10"/>
      <c r="K2900" s="10"/>
      <c r="L2900" s="10"/>
    </row>
    <row r="2901" spans="1:12" s="7" customFormat="1" ht="15.75" x14ac:dyDescent="0.25">
      <c r="A2901" s="11"/>
      <c r="B2901" s="48"/>
      <c r="C2901" s="48"/>
      <c r="D2901" s="24"/>
      <c r="E2901" s="10"/>
      <c r="F2901" s="10"/>
      <c r="G2901" s="10"/>
      <c r="H2901" s="10"/>
      <c r="I2901" s="10"/>
      <c r="J2901" s="10"/>
      <c r="K2901" s="10"/>
      <c r="L2901" s="10"/>
    </row>
    <row r="2902" spans="1:12" s="7" customFormat="1" ht="15.75" x14ac:dyDescent="0.25">
      <c r="A2902" s="11"/>
      <c r="B2902" s="48"/>
      <c r="C2902" s="48"/>
      <c r="D2902" s="24"/>
      <c r="E2902" s="10"/>
      <c r="F2902" s="10"/>
      <c r="G2902" s="10"/>
      <c r="H2902" s="10"/>
      <c r="I2902" s="10"/>
      <c r="J2902" s="10"/>
      <c r="K2902" s="10"/>
      <c r="L2902" s="10"/>
    </row>
    <row r="2903" spans="1:12" s="7" customFormat="1" ht="15.75" x14ac:dyDescent="0.25">
      <c r="A2903" s="11"/>
      <c r="B2903" s="48"/>
      <c r="C2903" s="48"/>
      <c r="D2903" s="24"/>
      <c r="E2903" s="10"/>
      <c r="F2903" s="10"/>
      <c r="G2903" s="10"/>
      <c r="H2903" s="10"/>
      <c r="I2903" s="10"/>
      <c r="J2903" s="10"/>
      <c r="K2903" s="10"/>
      <c r="L2903" s="10"/>
    </row>
    <row r="2904" spans="1:12" s="7" customFormat="1" ht="15.75" x14ac:dyDescent="0.25">
      <c r="A2904" s="11"/>
      <c r="B2904" s="48"/>
      <c r="C2904" s="48"/>
      <c r="D2904" s="24"/>
      <c r="E2904" s="10"/>
      <c r="F2904" s="10"/>
      <c r="G2904" s="10"/>
      <c r="H2904" s="10"/>
      <c r="I2904" s="10"/>
      <c r="J2904" s="10"/>
      <c r="K2904" s="10"/>
      <c r="L2904" s="10"/>
    </row>
    <row r="2905" spans="1:12" s="7" customFormat="1" ht="15.75" x14ac:dyDescent="0.25">
      <c r="A2905" s="11"/>
      <c r="B2905" s="48"/>
      <c r="C2905" s="48"/>
      <c r="D2905" s="24"/>
      <c r="E2905" s="10"/>
      <c r="F2905" s="10"/>
      <c r="G2905" s="10"/>
      <c r="H2905" s="10"/>
      <c r="I2905" s="10"/>
      <c r="J2905" s="10"/>
      <c r="K2905" s="10"/>
      <c r="L2905" s="10"/>
    </row>
    <row r="2906" spans="1:12" s="7" customFormat="1" ht="15.75" x14ac:dyDescent="0.25">
      <c r="A2906" s="11"/>
      <c r="B2906" s="48"/>
      <c r="C2906" s="48"/>
      <c r="D2906" s="24"/>
      <c r="E2906" s="10"/>
      <c r="F2906" s="10"/>
      <c r="G2906" s="10"/>
      <c r="H2906" s="10"/>
      <c r="I2906" s="10"/>
      <c r="J2906" s="10"/>
      <c r="K2906" s="10"/>
      <c r="L2906" s="10"/>
    </row>
    <row r="2907" spans="1:12" s="7" customFormat="1" ht="15.75" x14ac:dyDescent="0.25">
      <c r="A2907" s="11"/>
      <c r="B2907" s="48"/>
      <c r="C2907" s="48"/>
      <c r="D2907" s="24"/>
      <c r="E2907" s="10"/>
      <c r="F2907" s="10"/>
      <c r="G2907" s="10"/>
      <c r="H2907" s="10"/>
      <c r="I2907" s="10"/>
      <c r="J2907" s="10"/>
      <c r="K2907" s="10"/>
      <c r="L2907" s="10"/>
    </row>
    <row r="2908" spans="1:12" s="7" customFormat="1" ht="15.75" x14ac:dyDescent="0.25">
      <c r="A2908" s="11"/>
      <c r="B2908" s="48"/>
      <c r="C2908" s="48"/>
      <c r="D2908" s="24"/>
      <c r="E2908" s="10"/>
      <c r="F2908" s="10"/>
      <c r="G2908" s="10"/>
      <c r="H2908" s="10"/>
      <c r="I2908" s="10"/>
      <c r="J2908" s="10"/>
      <c r="K2908" s="10"/>
      <c r="L2908" s="10"/>
    </row>
    <row r="2909" spans="1:12" s="7" customFormat="1" ht="15.75" x14ac:dyDescent="0.25">
      <c r="A2909" s="11"/>
      <c r="B2909" s="48"/>
      <c r="C2909" s="48"/>
      <c r="D2909" s="24"/>
      <c r="E2909" s="10"/>
      <c r="F2909" s="10"/>
      <c r="G2909" s="10"/>
      <c r="H2909" s="10"/>
      <c r="I2909" s="10"/>
      <c r="J2909" s="10"/>
      <c r="K2909" s="10"/>
      <c r="L2909" s="10"/>
    </row>
    <row r="2910" spans="1:12" s="7" customFormat="1" ht="15.75" x14ac:dyDescent="0.25">
      <c r="A2910" s="11"/>
      <c r="B2910" s="48"/>
      <c r="C2910" s="48"/>
      <c r="D2910" s="24"/>
      <c r="E2910" s="10"/>
      <c r="F2910" s="10"/>
      <c r="G2910" s="10"/>
      <c r="H2910" s="10"/>
      <c r="I2910" s="10"/>
      <c r="J2910" s="10"/>
      <c r="K2910" s="10"/>
      <c r="L2910" s="10"/>
    </row>
    <row r="2911" spans="1:12" s="7" customFormat="1" ht="15.75" x14ac:dyDescent="0.25">
      <c r="A2911" s="11"/>
      <c r="B2911" s="48"/>
      <c r="C2911" s="48"/>
      <c r="D2911" s="24"/>
      <c r="E2911" s="10"/>
      <c r="F2911" s="10"/>
      <c r="G2911" s="10"/>
      <c r="H2911" s="10"/>
      <c r="I2911" s="10"/>
      <c r="J2911" s="10"/>
      <c r="K2911" s="10"/>
      <c r="L2911" s="10"/>
    </row>
    <row r="2912" spans="1:12" s="7" customFormat="1" ht="15.75" x14ac:dyDescent="0.25">
      <c r="A2912" s="11"/>
      <c r="B2912" s="48"/>
      <c r="C2912" s="48"/>
      <c r="D2912" s="24"/>
      <c r="E2912" s="10"/>
      <c r="F2912" s="10"/>
      <c r="G2912" s="10"/>
      <c r="H2912" s="10"/>
      <c r="I2912" s="10"/>
      <c r="J2912" s="10"/>
      <c r="K2912" s="10"/>
      <c r="L2912" s="10"/>
    </row>
    <row r="2913" spans="1:12" s="7" customFormat="1" ht="15.75" x14ac:dyDescent="0.25">
      <c r="A2913" s="11"/>
      <c r="B2913" s="48"/>
      <c r="C2913" s="48"/>
      <c r="D2913" s="24"/>
      <c r="E2913" s="10"/>
      <c r="F2913" s="10"/>
      <c r="G2913" s="10"/>
      <c r="H2913" s="10"/>
      <c r="I2913" s="10"/>
      <c r="J2913" s="10"/>
      <c r="K2913" s="10"/>
      <c r="L2913" s="10"/>
    </row>
    <row r="2914" spans="1:12" s="7" customFormat="1" ht="15.75" x14ac:dyDescent="0.25">
      <c r="A2914" s="11"/>
      <c r="B2914" s="48"/>
      <c r="C2914" s="48"/>
      <c r="D2914" s="24"/>
      <c r="E2914" s="10"/>
      <c r="F2914" s="10"/>
      <c r="G2914" s="10"/>
      <c r="H2914" s="10"/>
      <c r="I2914" s="10"/>
      <c r="J2914" s="10"/>
      <c r="K2914" s="10"/>
      <c r="L2914" s="10"/>
    </row>
    <row r="2915" spans="1:12" s="7" customFormat="1" ht="15.75" x14ac:dyDescent="0.25">
      <c r="A2915" s="11"/>
      <c r="B2915" s="48"/>
      <c r="C2915" s="48"/>
      <c r="D2915" s="24"/>
      <c r="E2915" s="10"/>
      <c r="F2915" s="10"/>
      <c r="G2915" s="10"/>
      <c r="H2915" s="10"/>
      <c r="I2915" s="10"/>
      <c r="J2915" s="10"/>
      <c r="K2915" s="10"/>
      <c r="L2915" s="10"/>
    </row>
    <row r="2916" spans="1:12" s="7" customFormat="1" ht="15.75" x14ac:dyDescent="0.25">
      <c r="A2916" s="11"/>
      <c r="B2916" s="48"/>
      <c r="C2916" s="48"/>
      <c r="D2916" s="24"/>
      <c r="E2916" s="10"/>
      <c r="F2916" s="10"/>
      <c r="G2916" s="10"/>
      <c r="H2916" s="10"/>
      <c r="I2916" s="10"/>
      <c r="J2916" s="10"/>
      <c r="K2916" s="10"/>
      <c r="L2916" s="10"/>
    </row>
    <row r="2917" spans="1:12" s="7" customFormat="1" ht="15.75" x14ac:dyDescent="0.25">
      <c r="A2917" s="11"/>
      <c r="B2917" s="48"/>
      <c r="C2917" s="48"/>
      <c r="D2917" s="24"/>
      <c r="E2917" s="10"/>
      <c r="F2917" s="10"/>
      <c r="G2917" s="10"/>
      <c r="H2917" s="10"/>
      <c r="I2917" s="10"/>
      <c r="J2917" s="10"/>
      <c r="K2917" s="10"/>
      <c r="L2917" s="10"/>
    </row>
    <row r="2918" spans="1:12" s="7" customFormat="1" ht="15.75" x14ac:dyDescent="0.25">
      <c r="A2918" s="11"/>
      <c r="B2918" s="48"/>
      <c r="C2918" s="48"/>
      <c r="D2918" s="24"/>
      <c r="E2918" s="10"/>
      <c r="F2918" s="10"/>
      <c r="G2918" s="10"/>
      <c r="H2918" s="10"/>
      <c r="I2918" s="10"/>
      <c r="J2918" s="10"/>
      <c r="K2918" s="10"/>
      <c r="L2918" s="10"/>
    </row>
    <row r="2919" spans="1:12" s="7" customFormat="1" ht="15.75" x14ac:dyDescent="0.25">
      <c r="A2919" s="11"/>
      <c r="B2919" s="48"/>
      <c r="C2919" s="48"/>
      <c r="D2919" s="24"/>
      <c r="E2919" s="10"/>
      <c r="F2919" s="10"/>
      <c r="G2919" s="10"/>
      <c r="H2919" s="10"/>
      <c r="I2919" s="10"/>
      <c r="J2919" s="10"/>
      <c r="K2919" s="10"/>
      <c r="L2919" s="10"/>
    </row>
    <row r="2920" spans="1:12" s="7" customFormat="1" ht="15.75" x14ac:dyDescent="0.25">
      <c r="A2920" s="11"/>
      <c r="B2920" s="48"/>
      <c r="C2920" s="48"/>
      <c r="D2920" s="24"/>
      <c r="E2920" s="10"/>
      <c r="F2920" s="10"/>
      <c r="G2920" s="10"/>
      <c r="H2920" s="10"/>
      <c r="I2920" s="10"/>
      <c r="J2920" s="10"/>
      <c r="K2920" s="10"/>
      <c r="L2920" s="10"/>
    </row>
    <row r="2921" spans="1:12" s="7" customFormat="1" ht="15.75" x14ac:dyDescent="0.25">
      <c r="A2921" s="11"/>
      <c r="B2921" s="48"/>
      <c r="C2921" s="48"/>
      <c r="D2921" s="24"/>
      <c r="E2921" s="10"/>
      <c r="F2921" s="10"/>
      <c r="G2921" s="10"/>
      <c r="H2921" s="10"/>
      <c r="I2921" s="10"/>
      <c r="J2921" s="10"/>
      <c r="K2921" s="10"/>
      <c r="L2921" s="10"/>
    </row>
    <row r="2922" spans="1:12" s="7" customFormat="1" ht="15.75" x14ac:dyDescent="0.25">
      <c r="A2922" s="11"/>
      <c r="B2922" s="48"/>
      <c r="C2922" s="48"/>
      <c r="D2922" s="24"/>
      <c r="E2922" s="10"/>
      <c r="F2922" s="10"/>
      <c r="G2922" s="10"/>
      <c r="H2922" s="10"/>
      <c r="I2922" s="10"/>
      <c r="J2922" s="10"/>
      <c r="K2922" s="10"/>
      <c r="L2922" s="10"/>
    </row>
    <row r="2923" spans="1:12" s="7" customFormat="1" ht="15.75" x14ac:dyDescent="0.25">
      <c r="A2923" s="11"/>
      <c r="B2923" s="48"/>
      <c r="C2923" s="48"/>
      <c r="D2923" s="24"/>
      <c r="E2923" s="10"/>
      <c r="F2923" s="10"/>
      <c r="G2923" s="10"/>
      <c r="H2923" s="10"/>
      <c r="I2923" s="10"/>
      <c r="J2923" s="10"/>
      <c r="K2923" s="10"/>
      <c r="L2923" s="10"/>
    </row>
    <row r="2924" spans="1:12" s="7" customFormat="1" ht="15.75" x14ac:dyDescent="0.25">
      <c r="A2924" s="11"/>
      <c r="B2924" s="48"/>
      <c r="C2924" s="48"/>
      <c r="D2924" s="24"/>
      <c r="E2924" s="10"/>
      <c r="F2924" s="10"/>
      <c r="G2924" s="10"/>
      <c r="H2924" s="10"/>
      <c r="I2924" s="10"/>
      <c r="J2924" s="10"/>
      <c r="K2924" s="10"/>
      <c r="L2924" s="10"/>
    </row>
    <row r="2925" spans="1:12" s="7" customFormat="1" ht="15.75" x14ac:dyDescent="0.25">
      <c r="A2925" s="11"/>
      <c r="B2925" s="48"/>
      <c r="C2925" s="48"/>
      <c r="D2925" s="24"/>
      <c r="E2925" s="10"/>
      <c r="F2925" s="10"/>
      <c r="G2925" s="10"/>
      <c r="H2925" s="10"/>
      <c r="I2925" s="10"/>
      <c r="J2925" s="10"/>
      <c r="K2925" s="10"/>
      <c r="L2925" s="10"/>
    </row>
    <row r="2926" spans="1:12" s="7" customFormat="1" ht="15.75" x14ac:dyDescent="0.25">
      <c r="A2926" s="11"/>
      <c r="B2926" s="48"/>
      <c r="C2926" s="48"/>
      <c r="D2926" s="24"/>
      <c r="E2926" s="10"/>
      <c r="F2926" s="10"/>
      <c r="G2926" s="10"/>
      <c r="H2926" s="10"/>
      <c r="I2926" s="10"/>
      <c r="J2926" s="10"/>
      <c r="K2926" s="10"/>
      <c r="L2926" s="10"/>
    </row>
    <row r="2927" spans="1:12" s="7" customFormat="1" ht="15.75" x14ac:dyDescent="0.25">
      <c r="A2927" s="11"/>
      <c r="B2927" s="48"/>
      <c r="C2927" s="48"/>
      <c r="D2927" s="24"/>
      <c r="E2927" s="10"/>
      <c r="F2927" s="10"/>
      <c r="G2927" s="10"/>
      <c r="H2927" s="10"/>
      <c r="I2927" s="10"/>
      <c r="J2927" s="10"/>
      <c r="K2927" s="10"/>
      <c r="L2927" s="10"/>
    </row>
    <row r="2928" spans="1:12" s="7" customFormat="1" ht="15.75" x14ac:dyDescent="0.25">
      <c r="A2928" s="11"/>
      <c r="B2928" s="48"/>
      <c r="C2928" s="48"/>
      <c r="D2928" s="24"/>
      <c r="E2928" s="10"/>
      <c r="F2928" s="10"/>
      <c r="G2928" s="10"/>
      <c r="H2928" s="10"/>
      <c r="I2928" s="10"/>
      <c r="J2928" s="10"/>
      <c r="K2928" s="10"/>
      <c r="L2928" s="10"/>
    </row>
    <row r="2929" spans="1:12" s="7" customFormat="1" ht="15.75" x14ac:dyDescent="0.25">
      <c r="A2929" s="11"/>
      <c r="B2929" s="48"/>
      <c r="C2929" s="48"/>
      <c r="D2929" s="24"/>
      <c r="E2929" s="10"/>
      <c r="F2929" s="10"/>
      <c r="G2929" s="10"/>
      <c r="H2929" s="10"/>
      <c r="I2929" s="10"/>
      <c r="J2929" s="10"/>
      <c r="K2929" s="10"/>
      <c r="L2929" s="10"/>
    </row>
    <row r="2930" spans="1:12" s="7" customFormat="1" ht="15.75" x14ac:dyDescent="0.25">
      <c r="A2930" s="11"/>
      <c r="B2930" s="48"/>
      <c r="C2930" s="48"/>
      <c r="D2930" s="24"/>
      <c r="E2930" s="10"/>
      <c r="F2930" s="10"/>
      <c r="G2930" s="10"/>
      <c r="H2930" s="10"/>
      <c r="I2930" s="10"/>
      <c r="J2930" s="10"/>
      <c r="K2930" s="10"/>
      <c r="L2930" s="10"/>
    </row>
    <row r="2931" spans="1:12" s="7" customFormat="1" ht="15.75" x14ac:dyDescent="0.25">
      <c r="A2931" s="11"/>
      <c r="B2931" s="48"/>
      <c r="C2931" s="48"/>
      <c r="D2931" s="24"/>
      <c r="E2931" s="10"/>
      <c r="F2931" s="10"/>
      <c r="G2931" s="10"/>
      <c r="H2931" s="10"/>
      <c r="I2931" s="10"/>
      <c r="J2931" s="10"/>
      <c r="K2931" s="10"/>
      <c r="L2931" s="10"/>
    </row>
    <row r="2932" spans="1:12" s="7" customFormat="1" ht="15.75" x14ac:dyDescent="0.25">
      <c r="A2932" s="11"/>
      <c r="B2932" s="48"/>
      <c r="C2932" s="48"/>
      <c r="D2932" s="24"/>
      <c r="E2932" s="10"/>
      <c r="F2932" s="10"/>
      <c r="G2932" s="10"/>
      <c r="H2932" s="10"/>
      <c r="I2932" s="10"/>
      <c r="J2932" s="10"/>
      <c r="K2932" s="10"/>
      <c r="L2932" s="10"/>
    </row>
    <row r="2933" spans="1:12" s="7" customFormat="1" ht="15.75" x14ac:dyDescent="0.25">
      <c r="A2933" s="11"/>
      <c r="B2933" s="48"/>
      <c r="C2933" s="48"/>
      <c r="D2933" s="24"/>
      <c r="E2933" s="10"/>
      <c r="F2933" s="10"/>
      <c r="G2933" s="10"/>
      <c r="H2933" s="10"/>
      <c r="I2933" s="10"/>
      <c r="J2933" s="10"/>
      <c r="K2933" s="10"/>
      <c r="L2933" s="10"/>
    </row>
    <row r="2934" spans="1:12" s="7" customFormat="1" ht="15.75" x14ac:dyDescent="0.25">
      <c r="A2934" s="11"/>
      <c r="B2934" s="48"/>
      <c r="C2934" s="48"/>
      <c r="D2934" s="24"/>
      <c r="E2934" s="10"/>
      <c r="F2934" s="10"/>
      <c r="G2934" s="10"/>
      <c r="H2934" s="10"/>
      <c r="I2934" s="10"/>
      <c r="J2934" s="10"/>
      <c r="K2934" s="10"/>
      <c r="L2934" s="10"/>
    </row>
    <row r="2935" spans="1:12" s="7" customFormat="1" ht="15.75" x14ac:dyDescent="0.25">
      <c r="A2935" s="11"/>
      <c r="B2935" s="48"/>
      <c r="C2935" s="48"/>
      <c r="D2935" s="24"/>
      <c r="E2935" s="10"/>
      <c r="F2935" s="10"/>
      <c r="G2935" s="10"/>
      <c r="H2935" s="10"/>
      <c r="I2935" s="10"/>
      <c r="J2935" s="10"/>
      <c r="K2935" s="10"/>
      <c r="L2935" s="10"/>
    </row>
    <row r="2936" spans="1:12" s="7" customFormat="1" ht="15.75" x14ac:dyDescent="0.25">
      <c r="A2936" s="11"/>
      <c r="B2936" s="48"/>
      <c r="C2936" s="48"/>
      <c r="D2936" s="24"/>
      <c r="E2936" s="10"/>
      <c r="F2936" s="10"/>
      <c r="G2936" s="10"/>
      <c r="H2936" s="10"/>
      <c r="I2936" s="10"/>
      <c r="J2936" s="10"/>
      <c r="K2936" s="10"/>
      <c r="L2936" s="10"/>
    </row>
    <row r="2937" spans="1:12" s="7" customFormat="1" ht="15.75" x14ac:dyDescent="0.25">
      <c r="A2937" s="11"/>
      <c r="B2937" s="48"/>
      <c r="C2937" s="48"/>
      <c r="D2937" s="24"/>
      <c r="E2937" s="10"/>
      <c r="F2937" s="10"/>
      <c r="G2937" s="10"/>
      <c r="H2937" s="10"/>
      <c r="I2937" s="10"/>
      <c r="J2937" s="10"/>
      <c r="K2937" s="10"/>
      <c r="L2937" s="10"/>
    </row>
    <row r="2938" spans="1:12" s="7" customFormat="1" ht="15.75" x14ac:dyDescent="0.25">
      <c r="A2938" s="11"/>
      <c r="B2938" s="48"/>
      <c r="C2938" s="48"/>
      <c r="D2938" s="24"/>
      <c r="E2938" s="10"/>
      <c r="F2938" s="10"/>
      <c r="G2938" s="10"/>
      <c r="H2938" s="10"/>
      <c r="I2938" s="10"/>
      <c r="J2938" s="10"/>
      <c r="K2938" s="10"/>
      <c r="L2938" s="10"/>
    </row>
    <row r="2939" spans="1:12" s="7" customFormat="1" ht="15.75" x14ac:dyDescent="0.25">
      <c r="A2939" s="11"/>
      <c r="B2939" s="48"/>
      <c r="C2939" s="48"/>
      <c r="D2939" s="24"/>
      <c r="E2939" s="10"/>
      <c r="F2939" s="10"/>
      <c r="G2939" s="10"/>
      <c r="H2939" s="10"/>
      <c r="I2939" s="10"/>
      <c r="J2939" s="10"/>
      <c r="K2939" s="10"/>
      <c r="L2939" s="10"/>
    </row>
    <row r="2940" spans="1:12" s="7" customFormat="1" ht="15.75" x14ac:dyDescent="0.25">
      <c r="A2940" s="11"/>
      <c r="B2940" s="48"/>
      <c r="C2940" s="48"/>
      <c r="D2940" s="24"/>
      <c r="E2940" s="10"/>
      <c r="F2940" s="10"/>
      <c r="G2940" s="10"/>
      <c r="H2940" s="10"/>
      <c r="I2940" s="10"/>
      <c r="J2940" s="10"/>
      <c r="K2940" s="10"/>
      <c r="L2940" s="10"/>
    </row>
    <row r="2941" spans="1:12" s="7" customFormat="1" ht="15.75" x14ac:dyDescent="0.25">
      <c r="A2941" s="11"/>
      <c r="B2941" s="48"/>
      <c r="C2941" s="48"/>
      <c r="D2941" s="24"/>
      <c r="E2941" s="10"/>
      <c r="F2941" s="10"/>
      <c r="G2941" s="10"/>
      <c r="H2941" s="10"/>
      <c r="I2941" s="10"/>
      <c r="J2941" s="10"/>
      <c r="K2941" s="10"/>
      <c r="L2941" s="10"/>
    </row>
    <row r="2942" spans="1:12" s="7" customFormat="1" ht="15.75" x14ac:dyDescent="0.25">
      <c r="A2942" s="11"/>
      <c r="B2942" s="48"/>
      <c r="C2942" s="48"/>
      <c r="D2942" s="24"/>
      <c r="E2942" s="10"/>
      <c r="F2942" s="10"/>
      <c r="G2942" s="10"/>
      <c r="H2942" s="10"/>
      <c r="I2942" s="10"/>
      <c r="J2942" s="10"/>
      <c r="K2942" s="10"/>
      <c r="L2942" s="10"/>
    </row>
    <row r="2943" spans="1:12" s="7" customFormat="1" ht="15.75" x14ac:dyDescent="0.25">
      <c r="A2943" s="11"/>
      <c r="B2943" s="48"/>
      <c r="C2943" s="48"/>
      <c r="D2943" s="24"/>
      <c r="E2943" s="10"/>
      <c r="F2943" s="10"/>
      <c r="G2943" s="10"/>
      <c r="H2943" s="10"/>
      <c r="I2943" s="10"/>
      <c r="J2943" s="10"/>
      <c r="K2943" s="10"/>
      <c r="L2943" s="10"/>
    </row>
    <row r="2944" spans="1:12" s="7" customFormat="1" ht="15.75" x14ac:dyDescent="0.25">
      <c r="A2944" s="11"/>
      <c r="B2944" s="48"/>
      <c r="C2944" s="48"/>
      <c r="D2944" s="24"/>
      <c r="E2944" s="10"/>
      <c r="F2944" s="10"/>
      <c r="G2944" s="10"/>
      <c r="H2944" s="10"/>
      <c r="I2944" s="10"/>
      <c r="J2944" s="10"/>
      <c r="K2944" s="10"/>
      <c r="L2944" s="10"/>
    </row>
    <row r="2945" spans="1:12" s="7" customFormat="1" ht="15.75" x14ac:dyDescent="0.25">
      <c r="A2945" s="11"/>
      <c r="B2945" s="48"/>
      <c r="C2945" s="48"/>
      <c r="D2945" s="24"/>
      <c r="E2945" s="10"/>
      <c r="F2945" s="10"/>
      <c r="G2945" s="10"/>
      <c r="H2945" s="10"/>
      <c r="I2945" s="10"/>
      <c r="J2945" s="10"/>
      <c r="K2945" s="10"/>
      <c r="L2945" s="10"/>
    </row>
    <row r="2946" spans="1:12" s="7" customFormat="1" ht="15.75" x14ac:dyDescent="0.25">
      <c r="A2946" s="11"/>
      <c r="B2946" s="48"/>
      <c r="C2946" s="48"/>
      <c r="D2946" s="24"/>
      <c r="E2946" s="10"/>
      <c r="F2946" s="10"/>
      <c r="G2946" s="10"/>
      <c r="H2946" s="10"/>
      <c r="I2946" s="10"/>
      <c r="J2946" s="10"/>
      <c r="K2946" s="10"/>
      <c r="L2946" s="10"/>
    </row>
    <row r="2947" spans="1:12" s="7" customFormat="1" ht="15.75" x14ac:dyDescent="0.25">
      <c r="A2947" s="11"/>
      <c r="B2947" s="48"/>
      <c r="C2947" s="48"/>
      <c r="D2947" s="24"/>
      <c r="E2947" s="10"/>
      <c r="F2947" s="10"/>
      <c r="G2947" s="10"/>
      <c r="H2947" s="10"/>
      <c r="I2947" s="10"/>
      <c r="J2947" s="10"/>
      <c r="K2947" s="10"/>
      <c r="L2947" s="10"/>
    </row>
    <row r="2948" spans="1:12" s="7" customFormat="1" ht="15.75" x14ac:dyDescent="0.25">
      <c r="A2948" s="11"/>
      <c r="B2948" s="48"/>
      <c r="C2948" s="48"/>
      <c r="D2948" s="24"/>
      <c r="E2948" s="10"/>
      <c r="F2948" s="10"/>
      <c r="G2948" s="10"/>
      <c r="H2948" s="10"/>
      <c r="I2948" s="10"/>
      <c r="J2948" s="10"/>
      <c r="K2948" s="10"/>
      <c r="L2948" s="10"/>
    </row>
    <row r="2949" spans="1:12" s="7" customFormat="1" ht="15.75" x14ac:dyDescent="0.25">
      <c r="A2949" s="11"/>
      <c r="B2949" s="48"/>
      <c r="C2949" s="48"/>
      <c r="D2949" s="24"/>
      <c r="E2949" s="10"/>
      <c r="F2949" s="10"/>
      <c r="G2949" s="10"/>
      <c r="H2949" s="10"/>
      <c r="I2949" s="10"/>
      <c r="J2949" s="10"/>
      <c r="K2949" s="10"/>
      <c r="L2949" s="10"/>
    </row>
    <row r="2950" spans="1:12" s="7" customFormat="1" ht="15.75" x14ac:dyDescent="0.25">
      <c r="A2950" s="11"/>
      <c r="B2950" s="48"/>
      <c r="C2950" s="48"/>
      <c r="D2950" s="24"/>
      <c r="E2950" s="10"/>
      <c r="F2950" s="10"/>
      <c r="G2950" s="10"/>
      <c r="H2950" s="10"/>
      <c r="I2950" s="10"/>
      <c r="J2950" s="10"/>
      <c r="K2950" s="10"/>
      <c r="L2950" s="10"/>
    </row>
    <row r="2951" spans="1:12" s="7" customFormat="1" ht="15.75" x14ac:dyDescent="0.25">
      <c r="A2951" s="11"/>
      <c r="B2951" s="48"/>
      <c r="C2951" s="48"/>
      <c r="D2951" s="24"/>
      <c r="E2951" s="10"/>
      <c r="F2951" s="10"/>
      <c r="G2951" s="10"/>
      <c r="H2951" s="10"/>
      <c r="I2951" s="10"/>
      <c r="J2951" s="10"/>
      <c r="K2951" s="10"/>
      <c r="L2951" s="10"/>
    </row>
    <row r="2952" spans="1:12" s="7" customFormat="1" ht="15.75" x14ac:dyDescent="0.25">
      <c r="A2952" s="11"/>
      <c r="B2952" s="48"/>
      <c r="C2952" s="48"/>
      <c r="D2952" s="24"/>
      <c r="E2952" s="10"/>
      <c r="F2952" s="10"/>
      <c r="G2952" s="10"/>
      <c r="H2952" s="10"/>
      <c r="I2952" s="10"/>
      <c r="J2952" s="10"/>
      <c r="K2952" s="10"/>
      <c r="L2952" s="10"/>
    </row>
    <row r="2953" spans="1:12" s="7" customFormat="1" ht="15.75" x14ac:dyDescent="0.25">
      <c r="A2953" s="11"/>
      <c r="B2953" s="48"/>
      <c r="C2953" s="48"/>
      <c r="D2953" s="24"/>
      <c r="E2953" s="10"/>
      <c r="F2953" s="10"/>
      <c r="G2953" s="10"/>
      <c r="H2953" s="10"/>
      <c r="I2953" s="10"/>
      <c r="J2953" s="10"/>
      <c r="K2953" s="10"/>
      <c r="L2953" s="10"/>
    </row>
    <row r="2954" spans="1:12" s="7" customFormat="1" ht="15.75" x14ac:dyDescent="0.25">
      <c r="A2954" s="11"/>
      <c r="B2954" s="48"/>
      <c r="C2954" s="48"/>
      <c r="D2954" s="24"/>
      <c r="E2954" s="10"/>
      <c r="F2954" s="10"/>
      <c r="G2954" s="10"/>
      <c r="H2954" s="10"/>
      <c r="I2954" s="10"/>
      <c r="J2954" s="10"/>
      <c r="K2954" s="10"/>
      <c r="L2954" s="10"/>
    </row>
    <row r="2955" spans="1:12" s="7" customFormat="1" ht="15.75" x14ac:dyDescent="0.25">
      <c r="A2955" s="11"/>
      <c r="B2955" s="48"/>
      <c r="C2955" s="48"/>
      <c r="D2955" s="24"/>
      <c r="E2955" s="10"/>
      <c r="F2955" s="10"/>
      <c r="G2955" s="10"/>
      <c r="H2955" s="10"/>
      <c r="I2955" s="10"/>
      <c r="J2955" s="10"/>
      <c r="K2955" s="10"/>
      <c r="L2955" s="10"/>
    </row>
    <row r="2956" spans="1:12" s="7" customFormat="1" ht="15.75" x14ac:dyDescent="0.25">
      <c r="A2956" s="11"/>
      <c r="B2956" s="48"/>
      <c r="C2956" s="48"/>
      <c r="D2956" s="24"/>
      <c r="E2956" s="10"/>
      <c r="F2956" s="10"/>
      <c r="G2956" s="10"/>
      <c r="H2956" s="10"/>
      <c r="I2956" s="10"/>
      <c r="J2956" s="10"/>
      <c r="K2956" s="10"/>
      <c r="L2956" s="10"/>
    </row>
    <row r="2957" spans="1:12" s="7" customFormat="1" ht="15.75" x14ac:dyDescent="0.25">
      <c r="A2957" s="11"/>
      <c r="B2957" s="48"/>
      <c r="C2957" s="48"/>
      <c r="D2957" s="24"/>
      <c r="E2957" s="10"/>
      <c r="F2957" s="10"/>
      <c r="G2957" s="10"/>
      <c r="H2957" s="10"/>
      <c r="I2957" s="10"/>
      <c r="J2957" s="10"/>
      <c r="K2957" s="10"/>
      <c r="L2957" s="10"/>
    </row>
    <row r="2958" spans="1:12" s="7" customFormat="1" ht="15.75" x14ac:dyDescent="0.25">
      <c r="A2958" s="11"/>
      <c r="B2958" s="48"/>
      <c r="C2958" s="48"/>
      <c r="D2958" s="24"/>
      <c r="E2958" s="10"/>
      <c r="F2958" s="10"/>
      <c r="G2958" s="10"/>
      <c r="H2958" s="10"/>
      <c r="I2958" s="10"/>
      <c r="J2958" s="10"/>
      <c r="K2958" s="10"/>
      <c r="L2958" s="10"/>
    </row>
    <row r="2959" spans="1:12" s="7" customFormat="1" ht="15.75" x14ac:dyDescent="0.25">
      <c r="A2959" s="11"/>
      <c r="B2959" s="48"/>
      <c r="C2959" s="48"/>
      <c r="D2959" s="24"/>
      <c r="E2959" s="10"/>
      <c r="F2959" s="10"/>
      <c r="G2959" s="10"/>
      <c r="H2959" s="10"/>
      <c r="I2959" s="10"/>
      <c r="J2959" s="10"/>
      <c r="K2959" s="10"/>
      <c r="L2959" s="10"/>
    </row>
    <row r="2960" spans="1:12" s="7" customFormat="1" ht="15.75" x14ac:dyDescent="0.25">
      <c r="A2960" s="11"/>
      <c r="B2960" s="48"/>
      <c r="C2960" s="48"/>
      <c r="D2960" s="24"/>
      <c r="E2960" s="10"/>
      <c r="F2960" s="10"/>
      <c r="G2960" s="10"/>
      <c r="H2960" s="10"/>
      <c r="I2960" s="10"/>
      <c r="J2960" s="10"/>
      <c r="K2960" s="10"/>
      <c r="L2960" s="10"/>
    </row>
    <row r="2961" spans="1:12" s="7" customFormat="1" ht="15.75" x14ac:dyDescent="0.25">
      <c r="A2961" s="11"/>
      <c r="B2961" s="48"/>
      <c r="C2961" s="48"/>
      <c r="D2961" s="24"/>
      <c r="E2961" s="10"/>
      <c r="F2961" s="10"/>
      <c r="G2961" s="10"/>
      <c r="H2961" s="10"/>
      <c r="I2961" s="10"/>
      <c r="J2961" s="10"/>
      <c r="K2961" s="10"/>
      <c r="L2961" s="10"/>
    </row>
    <row r="2962" spans="1:12" s="7" customFormat="1" ht="15.75" x14ac:dyDescent="0.25">
      <c r="A2962" s="11"/>
      <c r="B2962" s="48"/>
      <c r="C2962" s="48"/>
      <c r="D2962" s="24"/>
      <c r="E2962" s="10"/>
      <c r="F2962" s="10"/>
      <c r="G2962" s="10"/>
      <c r="H2962" s="10"/>
      <c r="I2962" s="10"/>
      <c r="J2962" s="10"/>
      <c r="K2962" s="10"/>
      <c r="L2962" s="10"/>
    </row>
    <row r="2963" spans="1:12" s="7" customFormat="1" ht="15.75" x14ac:dyDescent="0.25">
      <c r="A2963" s="11"/>
      <c r="B2963" s="48"/>
      <c r="C2963" s="48"/>
      <c r="D2963" s="24"/>
      <c r="E2963" s="10"/>
      <c r="F2963" s="10"/>
      <c r="G2963" s="10"/>
      <c r="H2963" s="10"/>
      <c r="I2963" s="10"/>
      <c r="J2963" s="10"/>
      <c r="K2963" s="10"/>
      <c r="L2963" s="10"/>
    </row>
    <row r="2964" spans="1:12" s="7" customFormat="1" ht="15.75" x14ac:dyDescent="0.25">
      <c r="A2964" s="11"/>
      <c r="B2964" s="48"/>
      <c r="C2964" s="48"/>
      <c r="D2964" s="24"/>
      <c r="E2964" s="10"/>
      <c r="F2964" s="10"/>
      <c r="G2964" s="10"/>
      <c r="H2964" s="10"/>
      <c r="I2964" s="10"/>
      <c r="J2964" s="10"/>
      <c r="K2964" s="10"/>
      <c r="L2964" s="10"/>
    </row>
    <row r="2965" spans="1:12" s="7" customFormat="1" ht="15.75" x14ac:dyDescent="0.25">
      <c r="A2965" s="11"/>
      <c r="B2965" s="48"/>
      <c r="C2965" s="48"/>
      <c r="D2965" s="24"/>
      <c r="E2965" s="10"/>
      <c r="F2965" s="10"/>
      <c r="G2965" s="10"/>
      <c r="H2965" s="10"/>
      <c r="I2965" s="10"/>
      <c r="J2965" s="10"/>
      <c r="K2965" s="10"/>
      <c r="L2965" s="10"/>
    </row>
    <row r="2966" spans="1:12" s="7" customFormat="1" ht="15.75" x14ac:dyDescent="0.25">
      <c r="A2966" s="11"/>
      <c r="B2966" s="48"/>
      <c r="C2966" s="48"/>
      <c r="D2966" s="24"/>
      <c r="E2966" s="10"/>
      <c r="F2966" s="10"/>
      <c r="G2966" s="10"/>
      <c r="H2966" s="10"/>
      <c r="I2966" s="10"/>
      <c r="J2966" s="10"/>
      <c r="K2966" s="10"/>
      <c r="L2966" s="10"/>
    </row>
    <row r="2967" spans="1:12" s="7" customFormat="1" ht="15.75" x14ac:dyDescent="0.25">
      <c r="A2967" s="11"/>
      <c r="B2967" s="48"/>
      <c r="C2967" s="48"/>
      <c r="D2967" s="24"/>
      <c r="E2967" s="10"/>
      <c r="F2967" s="10"/>
      <c r="G2967" s="10"/>
      <c r="H2967" s="10"/>
      <c r="I2967" s="10"/>
      <c r="J2967" s="10"/>
      <c r="K2967" s="10"/>
      <c r="L2967" s="10"/>
    </row>
    <row r="2968" spans="1:12" s="7" customFormat="1" ht="15.75" x14ac:dyDescent="0.25">
      <c r="A2968" s="11"/>
      <c r="B2968" s="48"/>
      <c r="C2968" s="48"/>
      <c r="D2968" s="24"/>
      <c r="E2968" s="10"/>
      <c r="F2968" s="10"/>
      <c r="G2968" s="10"/>
      <c r="H2968" s="10"/>
      <c r="I2968" s="10"/>
      <c r="J2968" s="10"/>
      <c r="K2968" s="10"/>
      <c r="L2968" s="10"/>
    </row>
    <row r="2969" spans="1:12" s="7" customFormat="1" ht="15.75" x14ac:dyDescent="0.25">
      <c r="A2969" s="11"/>
      <c r="B2969" s="48"/>
      <c r="C2969" s="48"/>
      <c r="D2969" s="24"/>
      <c r="E2969" s="10"/>
      <c r="F2969" s="10"/>
      <c r="G2969" s="10"/>
      <c r="H2969" s="10"/>
      <c r="I2969" s="10"/>
      <c r="J2969" s="10"/>
      <c r="K2969" s="10"/>
      <c r="L2969" s="10"/>
    </row>
    <row r="2970" spans="1:12" s="7" customFormat="1" ht="15.75" x14ac:dyDescent="0.25">
      <c r="A2970" s="11"/>
      <c r="B2970" s="48"/>
      <c r="C2970" s="48"/>
      <c r="D2970" s="24"/>
      <c r="E2970" s="10"/>
      <c r="F2970" s="10"/>
      <c r="G2970" s="10"/>
      <c r="H2970" s="10"/>
      <c r="I2970" s="10"/>
      <c r="J2970" s="10"/>
      <c r="K2970" s="10"/>
      <c r="L2970" s="10"/>
    </row>
    <row r="2971" spans="1:12" s="7" customFormat="1" ht="15.75" x14ac:dyDescent="0.25">
      <c r="A2971" s="11"/>
      <c r="B2971" s="48"/>
      <c r="C2971" s="48"/>
      <c r="D2971" s="24"/>
      <c r="E2971" s="10"/>
      <c r="F2971" s="10"/>
      <c r="G2971" s="10"/>
      <c r="H2971" s="10"/>
      <c r="I2971" s="10"/>
      <c r="J2971" s="10"/>
      <c r="K2971" s="10"/>
      <c r="L2971" s="10"/>
    </row>
    <row r="2972" spans="1:12" s="7" customFormat="1" ht="15.75" x14ac:dyDescent="0.25">
      <c r="A2972" s="11"/>
      <c r="B2972" s="48"/>
      <c r="C2972" s="48"/>
      <c r="D2972" s="24"/>
      <c r="E2972" s="10"/>
      <c r="F2972" s="10"/>
      <c r="G2972" s="10"/>
      <c r="H2972" s="10"/>
      <c r="I2972" s="10"/>
      <c r="J2972" s="10"/>
      <c r="K2972" s="10"/>
      <c r="L2972" s="10"/>
    </row>
    <row r="2973" spans="1:12" s="7" customFormat="1" ht="15.75" x14ac:dyDescent="0.25">
      <c r="A2973" s="11"/>
      <c r="B2973" s="48"/>
      <c r="C2973" s="48"/>
      <c r="D2973" s="24"/>
      <c r="E2973" s="10"/>
      <c r="F2973" s="10"/>
      <c r="G2973" s="10"/>
      <c r="H2973" s="10"/>
      <c r="I2973" s="10"/>
      <c r="J2973" s="10"/>
      <c r="K2973" s="10"/>
      <c r="L2973" s="10"/>
    </row>
    <row r="2974" spans="1:12" s="7" customFormat="1" ht="15.75" x14ac:dyDescent="0.25">
      <c r="A2974" s="11"/>
      <c r="B2974" s="48"/>
      <c r="C2974" s="48"/>
      <c r="D2974" s="24"/>
      <c r="E2974" s="10"/>
      <c r="F2974" s="10"/>
      <c r="G2974" s="10"/>
      <c r="H2974" s="10"/>
      <c r="I2974" s="10"/>
      <c r="J2974" s="10"/>
      <c r="K2974" s="10"/>
      <c r="L2974" s="10"/>
    </row>
    <row r="2975" spans="1:12" s="7" customFormat="1" ht="15.75" x14ac:dyDescent="0.25">
      <c r="A2975" s="11"/>
      <c r="B2975" s="48"/>
      <c r="C2975" s="48"/>
      <c r="D2975" s="24"/>
      <c r="E2975" s="10"/>
      <c r="F2975" s="10"/>
      <c r="G2975" s="10"/>
      <c r="H2975" s="10"/>
      <c r="I2975" s="10"/>
      <c r="J2975" s="10"/>
      <c r="K2975" s="10"/>
      <c r="L2975" s="10"/>
    </row>
    <row r="2976" spans="1:12" s="7" customFormat="1" ht="15.75" x14ac:dyDescent="0.25">
      <c r="A2976" s="11"/>
      <c r="B2976" s="48"/>
      <c r="C2976" s="48"/>
      <c r="D2976" s="24"/>
      <c r="E2976" s="10"/>
      <c r="F2976" s="10"/>
      <c r="G2976" s="10"/>
      <c r="H2976" s="10"/>
      <c r="I2976" s="10"/>
      <c r="J2976" s="10"/>
      <c r="K2976" s="10"/>
      <c r="L2976" s="10"/>
    </row>
    <row r="2977" spans="1:12" s="7" customFormat="1" ht="15.75" x14ac:dyDescent="0.25">
      <c r="A2977" s="11"/>
      <c r="B2977" s="48"/>
      <c r="C2977" s="48"/>
      <c r="D2977" s="24"/>
      <c r="E2977" s="10"/>
      <c r="F2977" s="10"/>
      <c r="G2977" s="10"/>
      <c r="H2977" s="10"/>
      <c r="I2977" s="10"/>
      <c r="J2977" s="10"/>
      <c r="K2977" s="10"/>
      <c r="L2977" s="10"/>
    </row>
    <row r="2978" spans="1:12" s="7" customFormat="1" ht="15.75" x14ac:dyDescent="0.25">
      <c r="A2978" s="11"/>
      <c r="B2978" s="48"/>
      <c r="C2978" s="48"/>
      <c r="D2978" s="24"/>
      <c r="E2978" s="10"/>
      <c r="F2978" s="10"/>
      <c r="G2978" s="10"/>
      <c r="H2978" s="10"/>
      <c r="I2978" s="10"/>
      <c r="J2978" s="10"/>
      <c r="K2978" s="10"/>
      <c r="L2978" s="10"/>
    </row>
    <row r="2979" spans="1:12" s="7" customFormat="1" ht="15.75" x14ac:dyDescent="0.25">
      <c r="A2979" s="11"/>
      <c r="B2979" s="48"/>
      <c r="C2979" s="48"/>
      <c r="D2979" s="24"/>
      <c r="E2979" s="10"/>
      <c r="F2979" s="10"/>
      <c r="G2979" s="10"/>
      <c r="H2979" s="10"/>
      <c r="I2979" s="10"/>
      <c r="J2979" s="10"/>
      <c r="K2979" s="10"/>
      <c r="L2979" s="10"/>
    </row>
    <row r="2980" spans="1:12" s="7" customFormat="1" ht="15.75" x14ac:dyDescent="0.25">
      <c r="A2980" s="11"/>
      <c r="B2980" s="48"/>
      <c r="C2980" s="48"/>
      <c r="D2980" s="24"/>
      <c r="E2980" s="10"/>
      <c r="F2980" s="10"/>
      <c r="G2980" s="10"/>
      <c r="H2980" s="10"/>
      <c r="I2980" s="10"/>
      <c r="J2980" s="10"/>
      <c r="K2980" s="10"/>
      <c r="L2980" s="10"/>
    </row>
    <row r="2981" spans="1:12" s="7" customFormat="1" ht="15.75" x14ac:dyDescent="0.25">
      <c r="A2981" s="11"/>
      <c r="B2981" s="48"/>
      <c r="C2981" s="48"/>
      <c r="D2981" s="24"/>
      <c r="E2981" s="10"/>
      <c r="F2981" s="10"/>
      <c r="G2981" s="10"/>
      <c r="H2981" s="10"/>
      <c r="I2981" s="10"/>
      <c r="J2981" s="10"/>
      <c r="K2981" s="10"/>
      <c r="L2981" s="10"/>
    </row>
    <row r="2982" spans="1:12" s="7" customFormat="1" ht="15.75" x14ac:dyDescent="0.25">
      <c r="A2982" s="11"/>
      <c r="B2982" s="48"/>
      <c r="C2982" s="48"/>
      <c r="D2982" s="24"/>
      <c r="E2982" s="10"/>
      <c r="F2982" s="10"/>
      <c r="G2982" s="10"/>
      <c r="H2982" s="10"/>
      <c r="I2982" s="10"/>
      <c r="J2982" s="10"/>
      <c r="K2982" s="10"/>
      <c r="L2982" s="10"/>
    </row>
    <row r="2983" spans="1:12" s="7" customFormat="1" ht="15.75" x14ac:dyDescent="0.25">
      <c r="A2983" s="11"/>
      <c r="B2983" s="48"/>
      <c r="C2983" s="48"/>
      <c r="D2983" s="24"/>
      <c r="E2983" s="10"/>
      <c r="F2983" s="10"/>
      <c r="G2983" s="10"/>
      <c r="H2983" s="10"/>
      <c r="I2983" s="10"/>
      <c r="J2983" s="10"/>
      <c r="K2983" s="10"/>
      <c r="L2983" s="10"/>
    </row>
    <row r="2984" spans="1:12" s="7" customFormat="1" ht="15.75" x14ac:dyDescent="0.25">
      <c r="A2984" s="11"/>
      <c r="B2984" s="48"/>
      <c r="C2984" s="48"/>
      <c r="D2984" s="24"/>
      <c r="E2984" s="10"/>
      <c r="F2984" s="10"/>
      <c r="G2984" s="10"/>
      <c r="H2984" s="10"/>
      <c r="I2984" s="10"/>
      <c r="J2984" s="10"/>
      <c r="K2984" s="10"/>
      <c r="L2984" s="10"/>
    </row>
    <row r="2985" spans="1:12" s="7" customFormat="1" ht="15.75" x14ac:dyDescent="0.25">
      <c r="A2985" s="11"/>
      <c r="B2985" s="48"/>
      <c r="C2985" s="48"/>
      <c r="D2985" s="24"/>
      <c r="E2985" s="10"/>
      <c r="F2985" s="10"/>
      <c r="G2985" s="10"/>
      <c r="H2985" s="10"/>
      <c r="I2985" s="10"/>
      <c r="J2985" s="10"/>
      <c r="K2985" s="10"/>
      <c r="L2985" s="10"/>
    </row>
    <row r="2986" spans="1:12" s="7" customFormat="1" ht="15.75" x14ac:dyDescent="0.25">
      <c r="A2986" s="11"/>
      <c r="B2986" s="48"/>
      <c r="C2986" s="48"/>
      <c r="D2986" s="24"/>
      <c r="E2986" s="10"/>
      <c r="F2986" s="10"/>
      <c r="G2986" s="10"/>
      <c r="H2986" s="10"/>
      <c r="I2986" s="10"/>
      <c r="J2986" s="10"/>
      <c r="K2986" s="10"/>
      <c r="L2986" s="10"/>
    </row>
    <row r="2987" spans="1:12" s="7" customFormat="1" ht="15.75" x14ac:dyDescent="0.25">
      <c r="A2987" s="11"/>
      <c r="B2987" s="48"/>
      <c r="C2987" s="48"/>
      <c r="D2987" s="24"/>
      <c r="E2987" s="10"/>
      <c r="F2987" s="10"/>
      <c r="G2987" s="10"/>
      <c r="H2987" s="10"/>
      <c r="I2987" s="10"/>
      <c r="J2987" s="10"/>
      <c r="K2987" s="10"/>
      <c r="L2987" s="10"/>
    </row>
    <row r="2988" spans="1:12" s="7" customFormat="1" ht="15.75" x14ac:dyDescent="0.25">
      <c r="A2988" s="11"/>
      <c r="B2988" s="48"/>
      <c r="C2988" s="48"/>
      <c r="D2988" s="24"/>
      <c r="E2988" s="10"/>
      <c r="F2988" s="10"/>
      <c r="G2988" s="10"/>
      <c r="H2988" s="10"/>
      <c r="I2988" s="10"/>
      <c r="J2988" s="10"/>
      <c r="K2988" s="10"/>
      <c r="L2988" s="10"/>
    </row>
    <row r="2989" spans="1:12" s="7" customFormat="1" ht="15.75" x14ac:dyDescent="0.25">
      <c r="A2989" s="11"/>
      <c r="B2989" s="48"/>
      <c r="C2989" s="48"/>
      <c r="D2989" s="24"/>
      <c r="E2989" s="10"/>
      <c r="F2989" s="10"/>
      <c r="G2989" s="10"/>
      <c r="H2989" s="10"/>
      <c r="I2989" s="10"/>
      <c r="J2989" s="10"/>
      <c r="K2989" s="10"/>
      <c r="L2989" s="10"/>
    </row>
    <row r="2990" spans="1:12" s="7" customFormat="1" ht="15.75" x14ac:dyDescent="0.25">
      <c r="A2990" s="11"/>
      <c r="B2990" s="48"/>
      <c r="C2990" s="48"/>
      <c r="D2990" s="24"/>
      <c r="E2990" s="10"/>
      <c r="F2990" s="10"/>
      <c r="G2990" s="10"/>
      <c r="H2990" s="10"/>
      <c r="I2990" s="10"/>
      <c r="J2990" s="10"/>
      <c r="K2990" s="10"/>
      <c r="L2990" s="10"/>
    </row>
    <row r="2991" spans="1:12" s="7" customFormat="1" ht="15.75" x14ac:dyDescent="0.25">
      <c r="A2991" s="11"/>
      <c r="B2991" s="48"/>
      <c r="C2991" s="48"/>
      <c r="D2991" s="24"/>
      <c r="E2991" s="10"/>
      <c r="F2991" s="10"/>
      <c r="G2991" s="10"/>
      <c r="H2991" s="10"/>
      <c r="I2991" s="10"/>
      <c r="J2991" s="10"/>
      <c r="K2991" s="10"/>
      <c r="L2991" s="10"/>
    </row>
    <row r="2992" spans="1:12" s="7" customFormat="1" ht="15.75" x14ac:dyDescent="0.25">
      <c r="A2992" s="11"/>
      <c r="B2992" s="48"/>
      <c r="C2992" s="48"/>
      <c r="D2992" s="24"/>
      <c r="E2992" s="10"/>
      <c r="F2992" s="10"/>
      <c r="G2992" s="10"/>
      <c r="H2992" s="10"/>
      <c r="I2992" s="10"/>
      <c r="J2992" s="10"/>
      <c r="K2992" s="10"/>
      <c r="L2992" s="10"/>
    </row>
    <row r="2993" spans="1:12" s="7" customFormat="1" ht="15.75" x14ac:dyDescent="0.25">
      <c r="A2993" s="11"/>
      <c r="B2993" s="48"/>
      <c r="C2993" s="48"/>
      <c r="D2993" s="24"/>
      <c r="E2993" s="10"/>
      <c r="F2993" s="10"/>
      <c r="G2993" s="10"/>
      <c r="H2993" s="10"/>
      <c r="I2993" s="10"/>
      <c r="J2993" s="10"/>
      <c r="K2993" s="10"/>
      <c r="L2993" s="10"/>
    </row>
    <row r="2994" spans="1:12" s="7" customFormat="1" ht="15.75" x14ac:dyDescent="0.25">
      <c r="A2994" s="11"/>
      <c r="B2994" s="48"/>
      <c r="C2994" s="48"/>
      <c r="D2994" s="24"/>
      <c r="E2994" s="10"/>
      <c r="F2994" s="10"/>
      <c r="G2994" s="10"/>
      <c r="H2994" s="10"/>
      <c r="I2994" s="10"/>
      <c r="J2994" s="10"/>
      <c r="K2994" s="10"/>
      <c r="L2994" s="10"/>
    </row>
    <row r="2995" spans="1:12" s="7" customFormat="1" ht="15.75" x14ac:dyDescent="0.25">
      <c r="A2995" s="11"/>
      <c r="B2995" s="48"/>
      <c r="C2995" s="48"/>
      <c r="D2995" s="24"/>
      <c r="E2995" s="10"/>
      <c r="F2995" s="10"/>
      <c r="G2995" s="10"/>
      <c r="H2995" s="10"/>
      <c r="I2995" s="10"/>
      <c r="J2995" s="10"/>
      <c r="K2995" s="10"/>
      <c r="L2995" s="10"/>
    </row>
    <row r="2996" spans="1:12" s="7" customFormat="1" ht="15.75" x14ac:dyDescent="0.25">
      <c r="A2996" s="11"/>
      <c r="B2996" s="48"/>
      <c r="C2996" s="48"/>
      <c r="D2996" s="24"/>
      <c r="E2996" s="10"/>
      <c r="F2996" s="10"/>
      <c r="G2996" s="10"/>
      <c r="H2996" s="10"/>
      <c r="I2996" s="10"/>
      <c r="J2996" s="10"/>
      <c r="K2996" s="10"/>
      <c r="L2996" s="10"/>
    </row>
    <row r="2997" spans="1:12" s="7" customFormat="1" ht="15.75" x14ac:dyDescent="0.25">
      <c r="A2997" s="11"/>
      <c r="B2997" s="48"/>
      <c r="C2997" s="48"/>
      <c r="D2997" s="24"/>
      <c r="E2997" s="10"/>
      <c r="F2997" s="10"/>
      <c r="G2997" s="10"/>
      <c r="H2997" s="10"/>
      <c r="I2997" s="10"/>
      <c r="J2997" s="10"/>
      <c r="K2997" s="10"/>
      <c r="L2997" s="10"/>
    </row>
    <row r="2998" spans="1:12" s="7" customFormat="1" ht="15.75" x14ac:dyDescent="0.25">
      <c r="A2998" s="11"/>
      <c r="B2998" s="48"/>
      <c r="C2998" s="48"/>
      <c r="D2998" s="24"/>
      <c r="E2998" s="10"/>
      <c r="F2998" s="10"/>
      <c r="G2998" s="10"/>
      <c r="H2998" s="10"/>
      <c r="I2998" s="10"/>
      <c r="J2998" s="10"/>
      <c r="K2998" s="10"/>
      <c r="L2998" s="10"/>
    </row>
    <row r="2999" spans="1:12" s="7" customFormat="1" ht="15.75" x14ac:dyDescent="0.25">
      <c r="A2999" s="11"/>
      <c r="B2999" s="48"/>
      <c r="C2999" s="48"/>
      <c r="D2999" s="24"/>
      <c r="E2999" s="10"/>
      <c r="F2999" s="10"/>
      <c r="G2999" s="10"/>
      <c r="H2999" s="10"/>
      <c r="I2999" s="10"/>
      <c r="J2999" s="10"/>
      <c r="K2999" s="10"/>
      <c r="L2999" s="10"/>
    </row>
    <row r="3000" spans="1:12" s="7" customFormat="1" ht="15.75" x14ac:dyDescent="0.25">
      <c r="A3000" s="11"/>
      <c r="B3000" s="48"/>
      <c r="C3000" s="48"/>
      <c r="D3000" s="24"/>
      <c r="E3000" s="10"/>
      <c r="F3000" s="10"/>
      <c r="G3000" s="10"/>
      <c r="H3000" s="10"/>
      <c r="I3000" s="10"/>
      <c r="J3000" s="10"/>
      <c r="K3000" s="10"/>
      <c r="L3000" s="10"/>
    </row>
    <row r="3001" spans="1:12" s="7" customFormat="1" ht="15.75" x14ac:dyDescent="0.25">
      <c r="A3001" s="11"/>
      <c r="B3001" s="48"/>
      <c r="C3001" s="48"/>
      <c r="D3001" s="24"/>
      <c r="E3001" s="10"/>
      <c r="F3001" s="10"/>
      <c r="G3001" s="10"/>
      <c r="H3001" s="10"/>
      <c r="I3001" s="10"/>
      <c r="J3001" s="10"/>
      <c r="K3001" s="10"/>
      <c r="L3001" s="10"/>
    </row>
    <row r="3002" spans="1:12" s="7" customFormat="1" ht="15.75" x14ac:dyDescent="0.25">
      <c r="A3002" s="11"/>
      <c r="B3002" s="48"/>
      <c r="C3002" s="48"/>
      <c r="D3002" s="24"/>
      <c r="E3002" s="10"/>
      <c r="F3002" s="10"/>
      <c r="G3002" s="10"/>
      <c r="H3002" s="10"/>
      <c r="I3002" s="10"/>
      <c r="J3002" s="10"/>
      <c r="K3002" s="10"/>
      <c r="L3002" s="10"/>
    </row>
    <row r="3003" spans="1:12" s="7" customFormat="1" ht="15.75" x14ac:dyDescent="0.25">
      <c r="A3003" s="11"/>
      <c r="B3003" s="48"/>
      <c r="C3003" s="48"/>
      <c r="D3003" s="24"/>
      <c r="E3003" s="10"/>
      <c r="F3003" s="10"/>
      <c r="G3003" s="10"/>
      <c r="H3003" s="10"/>
      <c r="I3003" s="10"/>
      <c r="J3003" s="10"/>
      <c r="K3003" s="10"/>
      <c r="L3003" s="10"/>
    </row>
    <row r="3004" spans="1:12" s="7" customFormat="1" ht="15.75" x14ac:dyDescent="0.25">
      <c r="A3004" s="11"/>
      <c r="B3004" s="48"/>
      <c r="C3004" s="48"/>
      <c r="D3004" s="24"/>
      <c r="E3004" s="10"/>
      <c r="F3004" s="10"/>
      <c r="G3004" s="10"/>
      <c r="H3004" s="10"/>
      <c r="I3004" s="10"/>
      <c r="J3004" s="10"/>
      <c r="K3004" s="10"/>
      <c r="L3004" s="10"/>
    </row>
    <row r="3005" spans="1:12" s="7" customFormat="1" ht="15.75" x14ac:dyDescent="0.25">
      <c r="A3005" s="11"/>
      <c r="B3005" s="48"/>
      <c r="C3005" s="48"/>
      <c r="D3005" s="24"/>
      <c r="E3005" s="10"/>
      <c r="F3005" s="10"/>
      <c r="G3005" s="10"/>
      <c r="H3005" s="10"/>
      <c r="I3005" s="10"/>
      <c r="J3005" s="10"/>
      <c r="K3005" s="10"/>
      <c r="L3005" s="10"/>
    </row>
    <row r="3006" spans="1:12" s="7" customFormat="1" ht="15.75" x14ac:dyDescent="0.25">
      <c r="A3006" s="11"/>
      <c r="B3006" s="48"/>
      <c r="C3006" s="48"/>
      <c r="D3006" s="24"/>
      <c r="E3006" s="10"/>
      <c r="F3006" s="10"/>
      <c r="G3006" s="10"/>
      <c r="H3006" s="10"/>
      <c r="I3006" s="10"/>
      <c r="J3006" s="10"/>
      <c r="K3006" s="10"/>
      <c r="L3006" s="10"/>
    </row>
    <row r="3007" spans="1:12" s="7" customFormat="1" ht="15.75" x14ac:dyDescent="0.25">
      <c r="A3007" s="11"/>
      <c r="B3007" s="48"/>
      <c r="C3007" s="48"/>
      <c r="D3007" s="24"/>
      <c r="E3007" s="10"/>
      <c r="F3007" s="10"/>
      <c r="G3007" s="10"/>
      <c r="H3007" s="10"/>
      <c r="I3007" s="10"/>
      <c r="J3007" s="10"/>
      <c r="K3007" s="10"/>
      <c r="L3007" s="10"/>
    </row>
    <row r="3008" spans="1:12" s="7" customFormat="1" ht="15.75" x14ac:dyDescent="0.25">
      <c r="A3008" s="11"/>
      <c r="B3008" s="48"/>
      <c r="C3008" s="48"/>
      <c r="D3008" s="24"/>
      <c r="E3008" s="10"/>
      <c r="F3008" s="10"/>
      <c r="G3008" s="10"/>
      <c r="H3008" s="10"/>
      <c r="I3008" s="10"/>
      <c r="J3008" s="10"/>
      <c r="K3008" s="10"/>
      <c r="L3008" s="10"/>
    </row>
    <row r="3009" spans="1:12" s="7" customFormat="1" ht="15.75" x14ac:dyDescent="0.25">
      <c r="A3009" s="11"/>
      <c r="B3009" s="48"/>
      <c r="C3009" s="48"/>
      <c r="D3009" s="24"/>
      <c r="E3009" s="10"/>
      <c r="F3009" s="10"/>
      <c r="G3009" s="10"/>
      <c r="H3009" s="10"/>
      <c r="I3009" s="10"/>
      <c r="J3009" s="10"/>
      <c r="K3009" s="10"/>
      <c r="L3009" s="10"/>
    </row>
    <row r="3010" spans="1:12" s="7" customFormat="1" ht="15.75" x14ac:dyDescent="0.25">
      <c r="A3010" s="11"/>
      <c r="B3010" s="48"/>
      <c r="C3010" s="48"/>
      <c r="D3010" s="24"/>
      <c r="E3010" s="10"/>
      <c r="F3010" s="10"/>
      <c r="G3010" s="10"/>
      <c r="H3010" s="10"/>
      <c r="I3010" s="10"/>
      <c r="J3010" s="10"/>
      <c r="K3010" s="10"/>
      <c r="L3010" s="10"/>
    </row>
    <row r="3011" spans="1:12" s="7" customFormat="1" ht="15.75" x14ac:dyDescent="0.25">
      <c r="A3011" s="11"/>
      <c r="B3011" s="48"/>
      <c r="C3011" s="48"/>
      <c r="D3011" s="24"/>
      <c r="E3011" s="10"/>
      <c r="F3011" s="10"/>
      <c r="G3011" s="10"/>
      <c r="H3011" s="10"/>
      <c r="I3011" s="10"/>
      <c r="J3011" s="10"/>
      <c r="K3011" s="10"/>
      <c r="L3011" s="10"/>
    </row>
    <row r="3012" spans="1:12" s="7" customFormat="1" ht="15.75" x14ac:dyDescent="0.25">
      <c r="A3012" s="11"/>
      <c r="B3012" s="48"/>
      <c r="C3012" s="48"/>
      <c r="D3012" s="24"/>
      <c r="E3012" s="10"/>
      <c r="F3012" s="10"/>
      <c r="G3012" s="10"/>
      <c r="H3012" s="10"/>
      <c r="I3012" s="10"/>
      <c r="J3012" s="10"/>
      <c r="K3012" s="10"/>
      <c r="L3012" s="10"/>
    </row>
    <row r="3013" spans="1:12" s="7" customFormat="1" ht="15.75" x14ac:dyDescent="0.25">
      <c r="A3013" s="11"/>
      <c r="B3013" s="48"/>
      <c r="C3013" s="48"/>
      <c r="D3013" s="24"/>
      <c r="E3013" s="10"/>
      <c r="F3013" s="10"/>
      <c r="G3013" s="10"/>
      <c r="H3013" s="10"/>
      <c r="I3013" s="10"/>
      <c r="J3013" s="10"/>
      <c r="K3013" s="10"/>
      <c r="L3013" s="10"/>
    </row>
    <row r="3014" spans="1:12" s="7" customFormat="1" ht="15.75" x14ac:dyDescent="0.25">
      <c r="A3014" s="11"/>
      <c r="B3014" s="48"/>
      <c r="C3014" s="48"/>
      <c r="D3014" s="24"/>
      <c r="E3014" s="10"/>
      <c r="F3014" s="10"/>
      <c r="G3014" s="10"/>
      <c r="H3014" s="10"/>
      <c r="I3014" s="10"/>
      <c r="J3014" s="10"/>
      <c r="K3014" s="10"/>
      <c r="L3014" s="10"/>
    </row>
    <row r="3015" spans="1:12" s="7" customFormat="1" ht="15.75" x14ac:dyDescent="0.25">
      <c r="A3015" s="11"/>
      <c r="B3015" s="48"/>
      <c r="C3015" s="48"/>
      <c r="D3015" s="24"/>
      <c r="E3015" s="10"/>
      <c r="F3015" s="10"/>
      <c r="G3015" s="10"/>
      <c r="H3015" s="10"/>
      <c r="I3015" s="10"/>
      <c r="J3015" s="10"/>
      <c r="K3015" s="10"/>
      <c r="L3015" s="10"/>
    </row>
    <row r="3016" spans="1:12" s="7" customFormat="1" ht="15.75" x14ac:dyDescent="0.25">
      <c r="A3016" s="11"/>
      <c r="B3016" s="48"/>
      <c r="C3016" s="48"/>
      <c r="D3016" s="24"/>
      <c r="E3016" s="10"/>
      <c r="F3016" s="10"/>
      <c r="G3016" s="10"/>
      <c r="H3016" s="10"/>
      <c r="I3016" s="10"/>
      <c r="J3016" s="10"/>
      <c r="K3016" s="10"/>
      <c r="L3016" s="10"/>
    </row>
    <row r="3017" spans="1:12" s="7" customFormat="1" ht="15.75" x14ac:dyDescent="0.25">
      <c r="A3017" s="11"/>
      <c r="B3017" s="48"/>
      <c r="C3017" s="48"/>
      <c r="D3017" s="24"/>
      <c r="E3017" s="10"/>
      <c r="F3017" s="10"/>
      <c r="G3017" s="10"/>
      <c r="H3017" s="10"/>
      <c r="I3017" s="10"/>
      <c r="J3017" s="10"/>
      <c r="K3017" s="10"/>
      <c r="L3017" s="10"/>
    </row>
    <row r="3018" spans="1:12" s="7" customFormat="1" ht="15.75" x14ac:dyDescent="0.25">
      <c r="A3018" s="11"/>
      <c r="B3018" s="48"/>
      <c r="C3018" s="48"/>
      <c r="D3018" s="24"/>
      <c r="E3018" s="10"/>
      <c r="F3018" s="10"/>
      <c r="G3018" s="10"/>
      <c r="H3018" s="10"/>
      <c r="I3018" s="10"/>
      <c r="J3018" s="10"/>
      <c r="K3018" s="10"/>
      <c r="L3018" s="10"/>
    </row>
    <row r="3019" spans="1:12" s="7" customFormat="1" ht="15.75" x14ac:dyDescent="0.25">
      <c r="A3019" s="11"/>
      <c r="B3019" s="48"/>
      <c r="C3019" s="48"/>
      <c r="D3019" s="24"/>
      <c r="E3019" s="10"/>
      <c r="F3019" s="10"/>
      <c r="G3019" s="10"/>
      <c r="H3019" s="10"/>
      <c r="I3019" s="10"/>
      <c r="J3019" s="10"/>
      <c r="K3019" s="10"/>
      <c r="L3019" s="10"/>
    </row>
    <row r="3020" spans="1:12" s="7" customFormat="1" ht="15.75" x14ac:dyDescent="0.25">
      <c r="A3020" s="11"/>
      <c r="B3020" s="48"/>
      <c r="C3020" s="48"/>
      <c r="D3020" s="24"/>
      <c r="E3020" s="10"/>
      <c r="F3020" s="10"/>
      <c r="G3020" s="10"/>
      <c r="H3020" s="10"/>
      <c r="I3020" s="10"/>
      <c r="J3020" s="10"/>
      <c r="K3020" s="10"/>
      <c r="L3020" s="10"/>
    </row>
    <row r="3021" spans="1:12" s="7" customFormat="1" ht="15.75" x14ac:dyDescent="0.25">
      <c r="A3021" s="11"/>
      <c r="B3021" s="48"/>
      <c r="C3021" s="48"/>
      <c r="D3021" s="24"/>
      <c r="E3021" s="10"/>
      <c r="F3021" s="10"/>
      <c r="G3021" s="10"/>
      <c r="H3021" s="10"/>
      <c r="I3021" s="10"/>
      <c r="J3021" s="10"/>
      <c r="K3021" s="10"/>
      <c r="L3021" s="10"/>
    </row>
    <row r="3022" spans="1:12" s="7" customFormat="1" ht="15.75" x14ac:dyDescent="0.25">
      <c r="A3022" s="11"/>
      <c r="B3022" s="48"/>
      <c r="C3022" s="48"/>
      <c r="D3022" s="24"/>
      <c r="E3022" s="10"/>
      <c r="F3022" s="10"/>
      <c r="G3022" s="10"/>
      <c r="H3022" s="10"/>
      <c r="I3022" s="10"/>
      <c r="J3022" s="10"/>
      <c r="K3022" s="10"/>
      <c r="L3022" s="10"/>
    </row>
    <row r="3023" spans="1:12" s="7" customFormat="1" ht="15.75" x14ac:dyDescent="0.25">
      <c r="A3023" s="11"/>
      <c r="B3023" s="48"/>
      <c r="C3023" s="48"/>
      <c r="D3023" s="24"/>
      <c r="E3023" s="10"/>
      <c r="F3023" s="10"/>
      <c r="G3023" s="10"/>
      <c r="H3023" s="10"/>
      <c r="I3023" s="10"/>
      <c r="J3023" s="10"/>
      <c r="K3023" s="10"/>
      <c r="L3023" s="10"/>
    </row>
    <row r="3024" spans="1:12" s="7" customFormat="1" ht="15.75" x14ac:dyDescent="0.25">
      <c r="A3024" s="11"/>
      <c r="B3024" s="48"/>
      <c r="C3024" s="48"/>
      <c r="D3024" s="24"/>
      <c r="E3024" s="10"/>
      <c r="F3024" s="10"/>
      <c r="G3024" s="10"/>
      <c r="H3024" s="10"/>
      <c r="I3024" s="10"/>
      <c r="J3024" s="10"/>
      <c r="K3024" s="10"/>
      <c r="L3024" s="10"/>
    </row>
    <row r="3025" spans="1:12" s="7" customFormat="1" ht="15.75" x14ac:dyDescent="0.25">
      <c r="A3025" s="11"/>
      <c r="B3025" s="48"/>
      <c r="C3025" s="48"/>
      <c r="D3025" s="24"/>
      <c r="E3025" s="10"/>
      <c r="F3025" s="10"/>
      <c r="G3025" s="10"/>
      <c r="H3025" s="10"/>
      <c r="I3025" s="10"/>
      <c r="J3025" s="10"/>
      <c r="K3025" s="10"/>
      <c r="L3025" s="10"/>
    </row>
    <row r="3026" spans="1:12" s="7" customFormat="1" ht="15.75" x14ac:dyDescent="0.25">
      <c r="A3026" s="11"/>
      <c r="B3026" s="48"/>
      <c r="C3026" s="48"/>
      <c r="D3026" s="24"/>
      <c r="E3026" s="10"/>
      <c r="F3026" s="10"/>
      <c r="G3026" s="10"/>
      <c r="H3026" s="10"/>
      <c r="I3026" s="10"/>
      <c r="J3026" s="10"/>
      <c r="K3026" s="10"/>
      <c r="L3026" s="10"/>
    </row>
    <row r="3027" spans="1:12" s="7" customFormat="1" ht="15.75" x14ac:dyDescent="0.25">
      <c r="A3027" s="11"/>
      <c r="B3027" s="48"/>
      <c r="C3027" s="48"/>
      <c r="D3027" s="24"/>
      <c r="E3027" s="10"/>
      <c r="F3027" s="10"/>
      <c r="G3027" s="10"/>
      <c r="H3027" s="10"/>
      <c r="I3027" s="10"/>
      <c r="J3027" s="10"/>
      <c r="K3027" s="10"/>
      <c r="L3027" s="10"/>
    </row>
    <row r="3028" spans="1:12" s="7" customFormat="1" ht="15.75" x14ac:dyDescent="0.25">
      <c r="A3028" s="11"/>
      <c r="B3028" s="48"/>
      <c r="C3028" s="48"/>
      <c r="D3028" s="24"/>
      <c r="E3028" s="10"/>
      <c r="F3028" s="10"/>
      <c r="G3028" s="10"/>
      <c r="H3028" s="10"/>
      <c r="I3028" s="10"/>
      <c r="J3028" s="10"/>
      <c r="K3028" s="10"/>
      <c r="L3028" s="10"/>
    </row>
    <row r="3029" spans="1:12" s="7" customFormat="1" ht="15.75" x14ac:dyDescent="0.25">
      <c r="A3029" s="11"/>
      <c r="B3029" s="48"/>
      <c r="C3029" s="48"/>
      <c r="D3029" s="24"/>
      <c r="E3029" s="10"/>
      <c r="F3029" s="10"/>
      <c r="G3029" s="10"/>
      <c r="H3029" s="10"/>
      <c r="I3029" s="10"/>
      <c r="J3029" s="10"/>
      <c r="K3029" s="10"/>
      <c r="L3029" s="10"/>
    </row>
    <row r="3030" spans="1:12" s="7" customFormat="1" ht="15.75" x14ac:dyDescent="0.25">
      <c r="A3030" s="11"/>
      <c r="B3030" s="48"/>
      <c r="C3030" s="48"/>
      <c r="D3030" s="24"/>
      <c r="E3030" s="10"/>
      <c r="F3030" s="10"/>
      <c r="G3030" s="10"/>
      <c r="H3030" s="10"/>
      <c r="I3030" s="10"/>
      <c r="J3030" s="10"/>
      <c r="K3030" s="10"/>
      <c r="L3030" s="10"/>
    </row>
    <row r="3031" spans="1:12" s="7" customFormat="1" ht="15.75" x14ac:dyDescent="0.25">
      <c r="A3031" s="11"/>
      <c r="B3031" s="48"/>
      <c r="C3031" s="48"/>
      <c r="D3031" s="24"/>
      <c r="E3031" s="10"/>
      <c r="F3031" s="10"/>
      <c r="G3031" s="10"/>
      <c r="H3031" s="10"/>
      <c r="I3031" s="10"/>
      <c r="J3031" s="10"/>
      <c r="K3031" s="10"/>
      <c r="L3031" s="10"/>
    </row>
    <row r="3032" spans="1:12" s="7" customFormat="1" ht="15.75" x14ac:dyDescent="0.25">
      <c r="A3032" s="11"/>
      <c r="B3032" s="48"/>
      <c r="C3032" s="48"/>
      <c r="D3032" s="24"/>
      <c r="E3032" s="10"/>
      <c r="F3032" s="10"/>
      <c r="G3032" s="10"/>
      <c r="H3032" s="10"/>
      <c r="I3032" s="10"/>
      <c r="J3032" s="10"/>
      <c r="K3032" s="10"/>
      <c r="L3032" s="10"/>
    </row>
    <row r="3033" spans="1:12" s="7" customFormat="1" ht="15.75" x14ac:dyDescent="0.25">
      <c r="A3033" s="11"/>
      <c r="B3033" s="48"/>
      <c r="C3033" s="48"/>
      <c r="D3033" s="24"/>
      <c r="E3033" s="10"/>
      <c r="F3033" s="10"/>
      <c r="G3033" s="10"/>
      <c r="H3033" s="10"/>
      <c r="I3033" s="10"/>
      <c r="J3033" s="10"/>
      <c r="K3033" s="10"/>
      <c r="L3033" s="10"/>
    </row>
    <row r="3034" spans="1:12" s="7" customFormat="1" ht="15.75" x14ac:dyDescent="0.25">
      <c r="A3034" s="11"/>
      <c r="B3034" s="48"/>
      <c r="C3034" s="48"/>
      <c r="D3034" s="24"/>
      <c r="E3034" s="10"/>
      <c r="F3034" s="10"/>
      <c r="G3034" s="10"/>
      <c r="H3034" s="10"/>
      <c r="I3034" s="10"/>
      <c r="J3034" s="10"/>
      <c r="K3034" s="10"/>
      <c r="L3034" s="10"/>
    </row>
    <row r="3035" spans="1:12" s="7" customFormat="1" ht="15.75" x14ac:dyDescent="0.25">
      <c r="A3035" s="11"/>
      <c r="B3035" s="48"/>
      <c r="C3035" s="48"/>
      <c r="D3035" s="24"/>
      <c r="E3035" s="10"/>
      <c r="F3035" s="10"/>
      <c r="G3035" s="10"/>
      <c r="H3035" s="10"/>
      <c r="I3035" s="10"/>
      <c r="J3035" s="10"/>
      <c r="K3035" s="10"/>
      <c r="L3035" s="10"/>
    </row>
    <row r="3036" spans="1:12" s="7" customFormat="1" ht="15.75" x14ac:dyDescent="0.25">
      <c r="A3036" s="11"/>
      <c r="B3036" s="48"/>
      <c r="C3036" s="48"/>
      <c r="D3036" s="24"/>
      <c r="E3036" s="10"/>
      <c r="F3036" s="10"/>
      <c r="G3036" s="10"/>
      <c r="H3036" s="10"/>
      <c r="I3036" s="10"/>
      <c r="J3036" s="10"/>
      <c r="K3036" s="10"/>
      <c r="L3036" s="10"/>
    </row>
    <row r="3037" spans="1:12" s="7" customFormat="1" ht="15.75" x14ac:dyDescent="0.25">
      <c r="A3037" s="11"/>
      <c r="B3037" s="48"/>
      <c r="C3037" s="48"/>
      <c r="D3037" s="24"/>
      <c r="E3037" s="10"/>
      <c r="F3037" s="10"/>
      <c r="G3037" s="10"/>
      <c r="H3037" s="10"/>
      <c r="I3037" s="10"/>
      <c r="J3037" s="10"/>
      <c r="K3037" s="10"/>
      <c r="L3037" s="10"/>
    </row>
    <row r="3038" spans="1:12" s="7" customFormat="1" ht="15.75" x14ac:dyDescent="0.25">
      <c r="A3038" s="11"/>
      <c r="B3038" s="48"/>
      <c r="C3038" s="48"/>
      <c r="D3038" s="24"/>
      <c r="E3038" s="10"/>
      <c r="F3038" s="10"/>
      <c r="G3038" s="10"/>
      <c r="H3038" s="10"/>
      <c r="I3038" s="10"/>
      <c r="J3038" s="10"/>
      <c r="K3038" s="10"/>
      <c r="L3038" s="10"/>
    </row>
    <row r="3039" spans="1:12" s="7" customFormat="1" ht="15.75" x14ac:dyDescent="0.25">
      <c r="A3039" s="11"/>
      <c r="B3039" s="48"/>
      <c r="C3039" s="48"/>
      <c r="D3039" s="24"/>
      <c r="E3039" s="10"/>
      <c r="F3039" s="10"/>
      <c r="G3039" s="10"/>
      <c r="H3039" s="10"/>
      <c r="I3039" s="10"/>
      <c r="J3039" s="10"/>
      <c r="K3039" s="10"/>
      <c r="L3039" s="10"/>
    </row>
    <row r="3040" spans="1:12" s="7" customFormat="1" ht="15.75" x14ac:dyDescent="0.25">
      <c r="A3040" s="11"/>
      <c r="B3040" s="48"/>
      <c r="C3040" s="48"/>
      <c r="D3040" s="24"/>
      <c r="E3040" s="10"/>
      <c r="F3040" s="10"/>
      <c r="G3040" s="10"/>
      <c r="H3040" s="10"/>
      <c r="I3040" s="10"/>
      <c r="J3040" s="10"/>
      <c r="K3040" s="10"/>
      <c r="L3040" s="10"/>
    </row>
    <row r="3041" spans="1:12" s="7" customFormat="1" ht="15.75" x14ac:dyDescent="0.25">
      <c r="A3041" s="11"/>
      <c r="B3041" s="48"/>
      <c r="C3041" s="48"/>
      <c r="D3041" s="24"/>
      <c r="E3041" s="10"/>
      <c r="F3041" s="10"/>
      <c r="G3041" s="10"/>
      <c r="H3041" s="10"/>
      <c r="I3041" s="10"/>
      <c r="J3041" s="10"/>
      <c r="K3041" s="10"/>
      <c r="L3041" s="10"/>
    </row>
    <row r="3042" spans="1:12" s="7" customFormat="1" ht="15.75" x14ac:dyDescent="0.25">
      <c r="A3042" s="11"/>
      <c r="B3042" s="48"/>
      <c r="C3042" s="48"/>
      <c r="D3042" s="24"/>
      <c r="E3042" s="10"/>
      <c r="F3042" s="10"/>
      <c r="G3042" s="10"/>
      <c r="H3042" s="10"/>
      <c r="I3042" s="10"/>
      <c r="J3042" s="10"/>
      <c r="K3042" s="10"/>
      <c r="L3042" s="10"/>
    </row>
    <row r="3043" spans="1:12" s="7" customFormat="1" ht="15.75" x14ac:dyDescent="0.25">
      <c r="A3043" s="11"/>
      <c r="B3043" s="48"/>
      <c r="C3043" s="48"/>
      <c r="D3043" s="24"/>
      <c r="E3043" s="10"/>
      <c r="F3043" s="10"/>
      <c r="G3043" s="10"/>
      <c r="H3043" s="10"/>
      <c r="I3043" s="10"/>
      <c r="J3043" s="10"/>
      <c r="K3043" s="10"/>
      <c r="L3043" s="10"/>
    </row>
    <row r="3044" spans="1:12" s="7" customFormat="1" ht="15.75" x14ac:dyDescent="0.25">
      <c r="A3044" s="11"/>
      <c r="B3044" s="48"/>
      <c r="C3044" s="48"/>
      <c r="D3044" s="24"/>
      <c r="E3044" s="10"/>
      <c r="F3044" s="10"/>
      <c r="G3044" s="10"/>
      <c r="H3044" s="10"/>
      <c r="I3044" s="10"/>
      <c r="J3044" s="10"/>
      <c r="K3044" s="10"/>
      <c r="L3044" s="10"/>
    </row>
    <row r="3045" spans="1:12" s="7" customFormat="1" ht="15.75" x14ac:dyDescent="0.25">
      <c r="A3045" s="11"/>
      <c r="B3045" s="48"/>
      <c r="C3045" s="48"/>
      <c r="D3045" s="24"/>
      <c r="E3045" s="10"/>
      <c r="F3045" s="10"/>
      <c r="G3045" s="10"/>
      <c r="H3045" s="10"/>
      <c r="I3045" s="10"/>
      <c r="J3045" s="10"/>
      <c r="K3045" s="10"/>
      <c r="L3045" s="10"/>
    </row>
    <row r="3046" spans="1:12" s="7" customFormat="1" ht="15.75" x14ac:dyDescent="0.25">
      <c r="A3046" s="11"/>
      <c r="B3046" s="48"/>
      <c r="C3046" s="48"/>
      <c r="D3046" s="24"/>
      <c r="E3046" s="10"/>
      <c r="F3046" s="10"/>
      <c r="G3046" s="10"/>
      <c r="H3046" s="10"/>
      <c r="I3046" s="10"/>
      <c r="J3046" s="10"/>
      <c r="K3046" s="10"/>
      <c r="L3046" s="10"/>
    </row>
    <row r="3047" spans="1:12" s="7" customFormat="1" ht="15.75" x14ac:dyDescent="0.25">
      <c r="A3047" s="11"/>
      <c r="B3047" s="48"/>
      <c r="C3047" s="48"/>
      <c r="D3047" s="24"/>
      <c r="E3047" s="10"/>
      <c r="F3047" s="10"/>
      <c r="G3047" s="10"/>
      <c r="H3047" s="10"/>
      <c r="I3047" s="10"/>
      <c r="J3047" s="10"/>
      <c r="K3047" s="10"/>
      <c r="L3047" s="10"/>
    </row>
    <row r="3048" spans="1:12" s="7" customFormat="1" ht="15.75" x14ac:dyDescent="0.25">
      <c r="A3048" s="11"/>
      <c r="B3048" s="48"/>
      <c r="C3048" s="48"/>
      <c r="D3048" s="24"/>
      <c r="E3048" s="10"/>
      <c r="F3048" s="10"/>
      <c r="G3048" s="10"/>
      <c r="H3048" s="10"/>
      <c r="I3048" s="10"/>
      <c r="J3048" s="10"/>
      <c r="K3048" s="10"/>
      <c r="L3048" s="10"/>
    </row>
    <row r="3049" spans="1:12" s="7" customFormat="1" ht="15.75" x14ac:dyDescent="0.25">
      <c r="A3049" s="11"/>
      <c r="B3049" s="48"/>
      <c r="C3049" s="48"/>
      <c r="D3049" s="24"/>
      <c r="E3049" s="10"/>
      <c r="F3049" s="10"/>
      <c r="G3049" s="10"/>
      <c r="H3049" s="10"/>
      <c r="I3049" s="10"/>
      <c r="J3049" s="10"/>
      <c r="K3049" s="10"/>
      <c r="L3049" s="10"/>
    </row>
    <row r="3050" spans="1:12" s="7" customFormat="1" ht="15.75" x14ac:dyDescent="0.25">
      <c r="A3050" s="11"/>
      <c r="B3050" s="48"/>
      <c r="C3050" s="48"/>
      <c r="D3050" s="24"/>
      <c r="E3050" s="10"/>
      <c r="F3050" s="10"/>
      <c r="G3050" s="10"/>
      <c r="H3050" s="10"/>
      <c r="I3050" s="10"/>
      <c r="J3050" s="10"/>
      <c r="K3050" s="10"/>
      <c r="L3050" s="10"/>
    </row>
    <row r="3051" spans="1:12" s="7" customFormat="1" ht="15.75" x14ac:dyDescent="0.25">
      <c r="A3051" s="11"/>
      <c r="B3051" s="48"/>
      <c r="C3051" s="48"/>
      <c r="D3051" s="24"/>
      <c r="E3051" s="10"/>
      <c r="F3051" s="10"/>
      <c r="G3051" s="10"/>
      <c r="H3051" s="10"/>
      <c r="I3051" s="10"/>
      <c r="J3051" s="10"/>
      <c r="K3051" s="10"/>
      <c r="L3051" s="10"/>
    </row>
    <row r="3052" spans="1:12" s="7" customFormat="1" ht="15.75" x14ac:dyDescent="0.25">
      <c r="A3052" s="11"/>
      <c r="B3052" s="48"/>
      <c r="C3052" s="48"/>
      <c r="D3052" s="24"/>
      <c r="E3052" s="10"/>
      <c r="F3052" s="10"/>
      <c r="G3052" s="10"/>
      <c r="H3052" s="10"/>
      <c r="I3052" s="10"/>
      <c r="J3052" s="10"/>
      <c r="K3052" s="10"/>
      <c r="L3052" s="10"/>
    </row>
    <row r="3053" spans="1:12" s="7" customFormat="1" ht="15.75" x14ac:dyDescent="0.25">
      <c r="A3053" s="11"/>
      <c r="B3053" s="48"/>
      <c r="C3053" s="48"/>
      <c r="D3053" s="24"/>
      <c r="E3053" s="10"/>
      <c r="F3053" s="10"/>
      <c r="G3053" s="10"/>
      <c r="H3053" s="10"/>
      <c r="I3053" s="10"/>
      <c r="J3053" s="10"/>
      <c r="K3053" s="10"/>
      <c r="L3053" s="10"/>
    </row>
    <row r="3054" spans="1:12" s="7" customFormat="1" ht="15.75" x14ac:dyDescent="0.25">
      <c r="A3054" s="11"/>
      <c r="B3054" s="48"/>
      <c r="C3054" s="48"/>
      <c r="D3054" s="24"/>
      <c r="E3054" s="10"/>
      <c r="F3054" s="10"/>
      <c r="G3054" s="10"/>
      <c r="H3054" s="10"/>
      <c r="I3054" s="10"/>
      <c r="J3054" s="10"/>
      <c r="K3054" s="10"/>
      <c r="L3054" s="10"/>
    </row>
    <row r="3055" spans="1:12" s="7" customFormat="1" ht="15.75" x14ac:dyDescent="0.25">
      <c r="A3055" s="11"/>
      <c r="B3055" s="48"/>
      <c r="C3055" s="48"/>
      <c r="D3055" s="24"/>
      <c r="E3055" s="10"/>
      <c r="F3055" s="10"/>
      <c r="G3055" s="10"/>
      <c r="H3055" s="10"/>
      <c r="I3055" s="10"/>
      <c r="J3055" s="10"/>
      <c r="K3055" s="10"/>
      <c r="L3055" s="10"/>
    </row>
  </sheetData>
  <mergeCells count="5">
    <mergeCell ref="H1:K1"/>
    <mergeCell ref="H2:H3"/>
    <mergeCell ref="B1:E1"/>
    <mergeCell ref="I2:K3"/>
    <mergeCell ref="D16:H16"/>
  </mergeCells>
  <phoneticPr fontId="21" type="noConversion"/>
  <pageMargins left="0.7" right="0.7" top="0.75" bottom="0.75" header="0.3" footer="0.3"/>
  <pageSetup paperSize="9" orientation="portrait" r:id="rId1"/>
  <ignoredErrors>
    <ignoredError sqref="B3:B7 B8:B9 C3:C9 D3:D9 E3:E9" calculatedColumn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C5A07-09BF-438B-BF5C-EC7EEA5B172B}">
  <sheetPr codeName="Foglio6"/>
  <dimension ref="A1:C12"/>
  <sheetViews>
    <sheetView zoomScale="160" zoomScaleNormal="160" workbookViewId="0">
      <selection activeCell="G24" sqref="G24"/>
    </sheetView>
  </sheetViews>
  <sheetFormatPr defaultColWidth="8.85546875" defaultRowHeight="15" x14ac:dyDescent="0.25"/>
  <cols>
    <col min="1" max="1" width="36.7109375" customWidth="1"/>
    <col min="2" max="3" width="11.85546875" customWidth="1"/>
  </cols>
  <sheetData>
    <row r="1" spans="1:3" x14ac:dyDescent="0.25">
      <c r="A1" s="391" t="s">
        <v>227</v>
      </c>
      <c r="B1" s="391"/>
      <c r="C1" s="391"/>
    </row>
    <row r="2" spans="1:3" x14ac:dyDescent="0.25">
      <c r="A2" s="57" t="s">
        <v>211</v>
      </c>
      <c r="B2" s="59" t="s">
        <v>240</v>
      </c>
      <c r="C2" s="59" t="s">
        <v>241</v>
      </c>
    </row>
    <row r="3" spans="1:3" x14ac:dyDescent="0.25">
      <c r="A3" s="56">
        <f>IF(COUNTIF(DOMANDA_BANDO!$D24:$D29,"ERRORE, COMUNE GIA' INSERITO")&gt;0,"",Comune_1)</f>
        <v>0</v>
      </c>
      <c r="B3" s="66" t="str">
        <f>IFERROR(VLOOKUP(A3,Elenco_Comuni[[#All],[Comune]:[Supporto %RD]],8,FALSE),"")</f>
        <v/>
      </c>
      <c r="C3" s="66" t="str">
        <f>IFERROR(VLOOKUP(A3,Elenco_Comuni[[#All],[Comune]:[Supporto %RD]],10,FALSE),"")</f>
        <v/>
      </c>
    </row>
    <row r="4" spans="1:3" x14ac:dyDescent="0.25">
      <c r="A4" s="77">
        <f>IF(COUNTIF(DOMANDA_BANDO!$D24:$D29, "ERRORE, COMUNE GIA' INSERITO") &gt; 0, "", [0]!Comune_2)</f>
        <v>0</v>
      </c>
      <c r="B4" s="66" t="str">
        <f>IFERROR(VLOOKUP(A4,Elenco_Comuni[[#All],[Comune]:[Supporto %RD]],8,FALSE),"")</f>
        <v/>
      </c>
      <c r="C4" s="66" t="str">
        <f>IFERROR(VLOOKUP(A4,Elenco_Comuni[[#All],[Comune]:[Supporto %RD]],10,FALSE),"")</f>
        <v/>
      </c>
    </row>
    <row r="5" spans="1:3" x14ac:dyDescent="0.25">
      <c r="A5" s="56">
        <f>IF(COUNTIF(DOMANDA_BANDO!$D24:$D29, "ERRORE, COMUNE GIA' INSERITO") &gt; 0, "", [0]!Comune_3)</f>
        <v>0</v>
      </c>
      <c r="B5" s="66" t="str">
        <f>IFERROR(VLOOKUP(A5,Elenco_Comuni[[#All],[Comune]:[Supporto %RD]],8,FALSE),"")</f>
        <v/>
      </c>
      <c r="C5" s="66" t="str">
        <f>IFERROR(VLOOKUP(A5,Elenco_Comuni[[#All],[Comune]:[Supporto %RD]],10,FALSE),"")</f>
        <v/>
      </c>
    </row>
    <row r="6" spans="1:3" x14ac:dyDescent="0.25">
      <c r="A6" s="56">
        <f>IF(COUNTIF(DOMANDA_BANDO!$D24:$D29, "ERRORE, COMUNE GIA' INSERITO") &gt; 0, "", [0]!Comune_4)</f>
        <v>0</v>
      </c>
      <c r="B6" s="66" t="str">
        <f>IFERROR(VLOOKUP(A6,Elenco_Comuni[[#All],[Comune]:[Supporto %RD]],8,FALSE),"")</f>
        <v/>
      </c>
      <c r="C6" s="66" t="str">
        <f>IFERROR(VLOOKUP(A6,Elenco_Comuni[[#All],[Comune]:[Supporto %RD]],10,FALSE),"")</f>
        <v/>
      </c>
    </row>
    <row r="7" spans="1:3" x14ac:dyDescent="0.25">
      <c r="A7" s="56">
        <f>IF(COUNTIF(DOMANDA_BANDO!$D24:$D29, "ERRORE, COMUNE GIA' INSERITO") &gt; 0, "", [0]!Comune_5)</f>
        <v>0</v>
      </c>
      <c r="B7" s="66" t="str">
        <f>IFERROR(VLOOKUP(A7,Elenco_Comuni[[#All],[Comune]:[Supporto %RD]],8,FALSE),"")</f>
        <v/>
      </c>
      <c r="C7" s="66" t="str">
        <f>IFERROR(VLOOKUP(A7,Elenco_Comuni[[#All],[Comune]:[Supporto %RD]],10,FALSE),"")</f>
        <v/>
      </c>
    </row>
    <row r="8" spans="1:3" x14ac:dyDescent="0.25">
      <c r="A8" s="56">
        <f>IF(COUNTIF(DOMANDA_BANDO!$D24:$D29, "ERRORE, COMUNE GIA' INSERITO") &gt; 0, "", [0]!Comune_6)</f>
        <v>0</v>
      </c>
      <c r="B8" s="66" t="str">
        <f>IFERROR(VLOOKUP(A8,Elenco_Comuni[[#All],[Comune]:[Supporto %RD]],8,FALSE),"")</f>
        <v/>
      </c>
      <c r="C8" s="66" t="str">
        <f>IFERROR(VLOOKUP(A8,Elenco_Comuni[[#All],[Comune]:[Supporto %RD]],10,FALSE),"")</f>
        <v/>
      </c>
    </row>
    <row r="9" spans="1:3" ht="15.75" thickBot="1" x14ac:dyDescent="0.3">
      <c r="A9" s="56">
        <f>IF(COUNTIF(DOMANDA_BANDO!$D24:$D29, "ERRORE, COMUNE GIA' INSERITO") &gt; 0, "", [0]!COmune_7)</f>
        <v>0</v>
      </c>
      <c r="B9" s="69" t="str">
        <f>IFERROR(VLOOKUP(A9,Elenco_Comuni[[#All],[Comune]:[Supporto %RD]],8,FALSE),"")</f>
        <v/>
      </c>
      <c r="C9" s="69" t="str">
        <f>IFERROR(VLOOKUP(A9,Elenco_Comuni[[#All],[Comune]:[Supporto %RD]],10,FALSE),"")</f>
        <v/>
      </c>
    </row>
    <row r="10" spans="1:3" ht="15.75" thickTop="1" x14ac:dyDescent="0.25">
      <c r="A10" s="188">
        <f t="array" ref="A10">SUM(IF(FREQUENCY(IF(Tabella7[comuni partecipanti]&lt;&gt;"", IF(Tabella7[comuni partecipanti]&lt;&gt;0, MATCH(Tabella7[comuni partecipanti], Tabella7[comuni partecipanti], 0))), ROW(Tabella7[comuni partecipanti])-MIN(ROW(Tabella7[comuni partecipanti]))+1)=1, 1))</f>
        <v>0</v>
      </c>
      <c r="B10" s="70">
        <f>SUBTOTAL(109,B3:B9)</f>
        <v>0</v>
      </c>
      <c r="C10" s="70">
        <f>SUBTOTAL(109,C3:C9)</f>
        <v>0</v>
      </c>
    </row>
    <row r="11" spans="1:3" x14ac:dyDescent="0.25">
      <c r="A11" s="188" t="s">
        <v>635</v>
      </c>
      <c r="B11" s="66" t="str">
        <f>IFERROR(VLOOKUP(A11,Elenco_Comuni[[#All],[Comune]:[Supporto %RD]],3,FALSE),"")</f>
        <v/>
      </c>
      <c r="C11" s="189" t="str">
        <f>IFERROR(VLOOKUP(A11,Elenco_Comuni[[#All],[Comune]:[Supporto %RD]],4,FALSE),"")</f>
        <v/>
      </c>
    </row>
    <row r="12" spans="1:3" x14ac:dyDescent="0.25">
      <c r="A12" s="60" t="s">
        <v>226</v>
      </c>
      <c r="B12" s="67" t="str">
        <f>IFERROR((B10/C10),"")</f>
        <v/>
      </c>
    </row>
  </sheetData>
  <mergeCells count="1">
    <mergeCell ref="A1:C1"/>
  </mergeCells>
  <phoneticPr fontId="21" type="noConversion"/>
  <pageMargins left="0.7" right="0.7" top="0.75" bottom="0.75" header="0.3" footer="0.3"/>
  <pageSetup paperSize="9" orientation="portrait" r:id="rId1"/>
  <ignoredErrors>
    <ignoredError sqref="B3 C3:C9 B9 B4:B8 B10:C10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E22B3-2138-42FD-9E7E-C37AF591C9BC}">
  <sheetPr codeName="Foglio7"/>
  <dimension ref="A1:XEM128"/>
  <sheetViews>
    <sheetView topLeftCell="A103" zoomScale="130" zoomScaleNormal="130" workbookViewId="0">
      <selection activeCell="G24" sqref="G24"/>
    </sheetView>
  </sheetViews>
  <sheetFormatPr defaultColWidth="10" defaultRowHeight="15" x14ac:dyDescent="0.25"/>
  <cols>
    <col min="1" max="1" width="23.140625" style="47" customWidth="1"/>
    <col min="2" max="2" width="5.28515625" style="48" customWidth="1"/>
    <col min="3" max="3" width="10.140625" style="230" bestFit="1" customWidth="1"/>
    <col min="4" max="4" width="9.85546875" style="47" customWidth="1"/>
    <col min="5" max="5" width="15.42578125" style="337" bestFit="1" customWidth="1"/>
    <col min="6" max="6" width="14.42578125" style="49" customWidth="1"/>
    <col min="7" max="7" width="15.28515625" style="298" customWidth="1"/>
    <col min="8" max="8" width="14" style="52" bestFit="1" customWidth="1"/>
    <col min="9" max="9" width="15" style="87" bestFit="1" customWidth="1"/>
    <col min="10" max="10" width="15" style="49" bestFit="1" customWidth="1"/>
    <col min="11" max="12" width="15.85546875" style="50" customWidth="1"/>
    <col min="13" max="13" width="13.7109375" style="44" customWidth="1"/>
    <col min="14" max="14" width="10.7109375" style="44" customWidth="1"/>
    <col min="15" max="15" width="3.5703125" style="47" bestFit="1" customWidth="1"/>
    <col min="16" max="49" width="12" style="47" bestFit="1" customWidth="1"/>
    <col min="50" max="50" width="11" style="47" bestFit="1" customWidth="1"/>
    <col min="51" max="61" width="12" style="47" bestFit="1" customWidth="1"/>
    <col min="62" max="62" width="6" style="47" bestFit="1" customWidth="1"/>
    <col min="63" max="63" width="11" style="47" bestFit="1" customWidth="1"/>
    <col min="64" max="69" width="12" style="47" bestFit="1" customWidth="1"/>
    <col min="70" max="70" width="11" style="47" bestFit="1" customWidth="1"/>
    <col min="71" max="73" width="12" style="47" bestFit="1" customWidth="1"/>
    <col min="74" max="74" width="11" style="47" bestFit="1" customWidth="1"/>
    <col min="75" max="86" width="12" style="47" bestFit="1" customWidth="1"/>
    <col min="87" max="87" width="11" style="47" bestFit="1" customWidth="1"/>
    <col min="88" max="88" width="4.42578125" style="47" bestFit="1" customWidth="1"/>
    <col min="89" max="89" width="12" style="47" bestFit="1" customWidth="1"/>
    <col min="90" max="90" width="11" style="47" bestFit="1" customWidth="1"/>
    <col min="91" max="102" width="12" style="47" bestFit="1" customWidth="1"/>
    <col min="103" max="103" width="11" style="47" bestFit="1" customWidth="1"/>
    <col min="104" max="129" width="12" style="47" bestFit="1" customWidth="1"/>
    <col min="130" max="130" width="18.28515625" style="47" bestFit="1" customWidth="1"/>
    <col min="131" max="16384" width="10" style="47"/>
  </cols>
  <sheetData>
    <row r="1" spans="1:14" s="42" customFormat="1" ht="45" x14ac:dyDescent="0.25">
      <c r="A1" s="42" t="s">
        <v>66</v>
      </c>
      <c r="B1" s="42" t="s">
        <v>206</v>
      </c>
      <c r="C1" s="229" t="s">
        <v>932</v>
      </c>
      <c r="D1" s="229" t="s">
        <v>968</v>
      </c>
      <c r="E1" s="43" t="s">
        <v>208</v>
      </c>
      <c r="F1" s="51" t="s">
        <v>209</v>
      </c>
      <c r="G1" s="42" t="s">
        <v>68</v>
      </c>
      <c r="H1" s="45" t="s">
        <v>933</v>
      </c>
      <c r="I1" s="45" t="s">
        <v>934</v>
      </c>
      <c r="J1" s="228" t="s">
        <v>931</v>
      </c>
      <c r="K1" s="43" t="s">
        <v>935</v>
      </c>
      <c r="L1" s="43" t="s">
        <v>210</v>
      </c>
      <c r="M1" s="42" t="s">
        <v>69</v>
      </c>
    </row>
    <row r="2" spans="1:14" x14ac:dyDescent="0.25">
      <c r="A2" s="48" t="s">
        <v>107</v>
      </c>
      <c r="B2" s="47" t="s">
        <v>94</v>
      </c>
      <c r="C2" s="230">
        <f>VLOOKUP(Elenco_Comuni[[#This Row],[Comune]],'RER (PG_6240-2025)'!$E$4:$P$333,2,FALSE)</f>
        <v>2084</v>
      </c>
      <c r="D2" s="49">
        <f>VLOOKUP(Elenco_Comuni[[#This Row],[Comune]],'DB_PEF_2025 con ALEA diviso'!$B$38:$D$167,3,FALSE)</f>
        <v>3399</v>
      </c>
      <c r="E2" s="44">
        <f>Elenco_Comuni[[#This Row],[Abitanti residenti 2024]]/Elenco_Comuni[[#This Row],[Abitanti equivalenti 2023]]</f>
        <v>0.61312150632538986</v>
      </c>
      <c r="F2" s="52" t="str">
        <f t="shared" ref="F2:F33" si="0">IF(E2&lt;0.3,"&lt; 0,3",IF(E2&lt;=0.6,"Tra 0,3 e 0,6","&gt; 0,6"))</f>
        <v>&gt; 0,6</v>
      </c>
      <c r="G2" s="297" t="str">
        <f>VLOOKUP(Elenco_Comuni[[#This Row],[Comune]],'DB_PEF_2025 con ALEA diviso'!$B$38:$AU$167,7,FALSE)</f>
        <v>IREN - PR</v>
      </c>
      <c r="H2" s="50">
        <f>VLOOKUP(Elenco_Comuni[[#This Row],[Comune]],'RER (PG_6240-2025)'!$E$4:$P$333,6,FALSE) / 1000</f>
        <v>494.84100000000001</v>
      </c>
      <c r="I2" s="50">
        <f>VLOOKUP(Elenco_Comuni[[#This Row],[Comune]],'RER (PG_6240-2025)'!$E$4:$P$333,7,FALSE) / 1000</f>
        <v>655.9</v>
      </c>
      <c r="J2" s="50">
        <f>VLOOKUP(Elenco_Comuni[[#This Row],[Comune]],'RER (PG_6240-2025)'!$E$4:$P$333,8,FALSE) / 1000</f>
        <v>1150.741</v>
      </c>
      <c r="K2" s="44">
        <f>Elenco_Comuni[[#This Row],[RD (t) 2024]]/Elenco_Comuni[[#This Row],[RSU (t) 2024]]</f>
        <v>0.43001943964801814</v>
      </c>
      <c r="L2" s="44" t="str">
        <f t="shared" ref="L2:L33" si="1">IF(K2&lt;0.67,"&lt; 67%",IF(K2&gt;=0.67,"&gt;= 67%"))</f>
        <v>&lt; 67%</v>
      </c>
      <c r="M2" s="47" t="str">
        <f>VLOOKUP(Elenco_Comuni[[#This Row],[Comune]],'DB_PEF_2025 con ALEA diviso'!$B$38:$AU$167,19,FALSE)</f>
        <v>montagna</v>
      </c>
      <c r="N2" s="47"/>
    </row>
    <row r="3" spans="1:14" x14ac:dyDescent="0.25">
      <c r="A3" s="48" t="s">
        <v>71</v>
      </c>
      <c r="B3" s="47" t="s">
        <v>70</v>
      </c>
      <c r="C3" s="230">
        <f>VLOOKUP(Elenco_Comuni[[#This Row],[Comune]],'RER (PG_6240-2025)'!$E$4:$P$333,2,FALSE)</f>
        <v>2924</v>
      </c>
      <c r="D3" s="49">
        <f>VLOOKUP(Elenco_Comuni[[#This Row],[Comune]],'DB_PEF_2025 con ALEA diviso'!$B$38:$D$167,3,FALSE)</f>
        <v>6885</v>
      </c>
      <c r="E3" s="44">
        <f>Elenco_Comuni[[#This Row],[Abitanti residenti 2024]]/Elenco_Comuni[[#This Row],[Abitanti equivalenti 2023]]</f>
        <v>0.42469135802469138</v>
      </c>
      <c r="F3" s="52" t="str">
        <f t="shared" si="0"/>
        <v>Tra 0,3 e 0,6</v>
      </c>
      <c r="G3" s="297" t="str">
        <f>VLOOKUP(Elenco_Comuni[[#This Row],[Comune]],'DB_PEF_2025 con ALEA diviso'!$B$38:$AU$167,7,FALSE)</f>
        <v>IREN - PC</v>
      </c>
      <c r="H3" s="50">
        <f>VLOOKUP(Elenco_Comuni[[#This Row],[Comune]],'RER (PG_6240-2025)'!$E$4:$P$333,6,FALSE) / 1000</f>
        <v>1623.2370000000001</v>
      </c>
      <c r="I3" s="50">
        <f>VLOOKUP(Elenco_Comuni[[#This Row],[Comune]],'RER (PG_6240-2025)'!$E$4:$P$333,7,FALSE) / 1000</f>
        <v>829.43100000000004</v>
      </c>
      <c r="J3" s="50">
        <f>VLOOKUP(Elenco_Comuni[[#This Row],[Comune]],'RER (PG_6240-2025)'!$E$4:$P$333,8,FALSE) / 1000</f>
        <v>2452.6680000000001</v>
      </c>
      <c r="K3" s="44">
        <f>Elenco_Comuni[[#This Row],[RD (t) 2024]]/Elenco_Comuni[[#This Row],[RSU (t) 2024]]</f>
        <v>0.66182500036694736</v>
      </c>
      <c r="L3" s="44" t="str">
        <f t="shared" si="1"/>
        <v>&lt; 67%</v>
      </c>
      <c r="M3" s="47" t="str">
        <f>VLOOKUP(Elenco_Comuni[[#This Row],[Comune]],'DB_PEF_2025 con ALEA diviso'!$B$38:$AU$167,19,FALSE)</f>
        <v>montagna</v>
      </c>
      <c r="N3" s="47"/>
    </row>
    <row r="4" spans="1:14" x14ac:dyDescent="0.25">
      <c r="A4" s="48" t="s">
        <v>158</v>
      </c>
      <c r="B4" s="47" t="s">
        <v>157</v>
      </c>
      <c r="C4" s="230">
        <f>VLOOKUP(Elenco_Comuni[[#This Row],[Comune]],'RER (PG_6240-2025)'!$E$4:$P$333,2,FALSE)</f>
        <v>7202</v>
      </c>
      <c r="D4" s="49">
        <f>VLOOKUP(Elenco_Comuni[[#This Row],[Comune]],'DB_PEF_2025 con ALEA diviso'!$B$38:$D$167,3,FALSE)</f>
        <v>13541</v>
      </c>
      <c r="E4" s="44">
        <f>Elenco_Comuni[[#This Row],[Abitanti residenti 2024]]/Elenco_Comuni[[#This Row],[Abitanti equivalenti 2023]]</f>
        <v>0.5318661841813751</v>
      </c>
      <c r="F4" s="52" t="str">
        <f t="shared" si="0"/>
        <v>Tra 0,3 e 0,6</v>
      </c>
      <c r="G4" s="297" t="str">
        <f>VLOOKUP(Elenco_Comuni[[#This Row],[Comune]],'DB_PEF_2025 con ALEA diviso'!$B$38:$AU$167,7,FALSE)</f>
        <v>HERA-RTI-BO</v>
      </c>
      <c r="H4" s="50">
        <f>VLOOKUP(Elenco_Comuni[[#This Row],[Comune]],'RER (PG_6240-2025)'!$E$4:$P$333,6,FALSE) / 1000</f>
        <v>1479.4570000000001</v>
      </c>
      <c r="I4" s="50">
        <f>VLOOKUP(Elenco_Comuni[[#This Row],[Comune]],'RER (PG_6240-2025)'!$E$4:$P$333,7,FALSE) / 1000</f>
        <v>2191.77</v>
      </c>
      <c r="J4" s="50">
        <f>VLOOKUP(Elenco_Comuni[[#This Row],[Comune]],'RER (PG_6240-2025)'!$E$4:$P$333,8,FALSE) / 1000</f>
        <v>3671.2269999999999</v>
      </c>
      <c r="K4" s="44">
        <f>Elenco_Comuni[[#This Row],[RD (t) 2024]]/Elenco_Comuni[[#This Row],[RSU (t) 2024]]</f>
        <v>0.40298706672183449</v>
      </c>
      <c r="L4" s="44" t="str">
        <f t="shared" si="1"/>
        <v>&lt; 67%</v>
      </c>
      <c r="M4" s="47" t="str">
        <f>VLOOKUP(Elenco_Comuni[[#This Row],[Comune]],'DB_PEF_2025 con ALEA diviso'!$B$38:$AU$167,19,FALSE)</f>
        <v>montagna</v>
      </c>
      <c r="N4" s="47"/>
    </row>
    <row r="5" spans="1:14" x14ac:dyDescent="0.25">
      <c r="A5" s="48" t="s">
        <v>187</v>
      </c>
      <c r="B5" s="47" t="s">
        <v>186</v>
      </c>
      <c r="C5" s="230">
        <f>VLOOKUP(Elenco_Comuni[[#This Row],[Comune]],'RER (PG_6240-2025)'!$E$4:$P$333,2,FALSE)</f>
        <v>5606</v>
      </c>
      <c r="D5" s="49">
        <f>VLOOKUP(Elenco_Comuni[[#This Row],[Comune]],'DB_PEF_2025 con ALEA diviso'!$B$38:$D$167,3,FALSE)</f>
        <v>12839</v>
      </c>
      <c r="E5" s="44">
        <f>Elenco_Comuni[[#This Row],[Abitanti residenti 2024]]/Elenco_Comuni[[#This Row],[Abitanti equivalenti 2023]]</f>
        <v>0.43663836747410234</v>
      </c>
      <c r="F5" s="52" t="str">
        <f t="shared" si="0"/>
        <v>Tra 0,3 e 0,6</v>
      </c>
      <c r="G5" s="297" t="str">
        <f>VLOOKUP(Elenco_Comuni[[#This Row],[Comune]],'DB_PEF_2025 con ALEA diviso'!$B$38:$AU$167,7,FALSE)</f>
        <v>Hera-RTI-RACE</v>
      </c>
      <c r="H5" s="50">
        <f>VLOOKUP(Elenco_Comuni[[#This Row],[Comune]],'RER (PG_6240-2025)'!$E$4:$P$333,6,FALSE) / 1000</f>
        <v>2833.9110000000001</v>
      </c>
      <c r="I5" s="50">
        <f>VLOOKUP(Elenco_Comuni[[#This Row],[Comune]],'RER (PG_6240-2025)'!$E$4:$P$333,7,FALSE) / 1000</f>
        <v>621.66</v>
      </c>
      <c r="J5" s="50">
        <f>VLOOKUP(Elenco_Comuni[[#This Row],[Comune]],'RER (PG_6240-2025)'!$E$4:$P$333,8,FALSE) / 1000</f>
        <v>3455.5709999999999</v>
      </c>
      <c r="K5" s="44">
        <f>Elenco_Comuni[[#This Row],[RD (t) 2024]]/Elenco_Comuni[[#This Row],[RSU (t) 2024]]</f>
        <v>0.82009919634121253</v>
      </c>
      <c r="L5" s="44" t="str">
        <f t="shared" si="1"/>
        <v>&gt;= 67%</v>
      </c>
      <c r="M5" s="47" t="str">
        <f>VLOOKUP(Elenco_Comuni[[#This Row],[Comune]],'DB_PEF_2025 con ALEA diviso'!$B$38:$AU$167,19,FALSE)</f>
        <v>montagna</v>
      </c>
      <c r="N5" s="47"/>
    </row>
    <row r="6" spans="1:14" x14ac:dyDescent="0.25">
      <c r="A6" s="48" t="s">
        <v>123</v>
      </c>
      <c r="B6" s="47" t="s">
        <v>122</v>
      </c>
      <c r="C6" s="230">
        <f>VLOOKUP(Elenco_Comuni[[#This Row],[Comune]],'RER (PG_6240-2025)'!$E$4:$P$333,2,FALSE)</f>
        <v>3272</v>
      </c>
      <c r="D6" s="49">
        <f>VLOOKUP(Elenco_Comuni[[#This Row],[Comune]],'DB_PEF_2025 con ALEA diviso'!$B$38:$D$167,3,FALSE)</f>
        <v>6617</v>
      </c>
      <c r="E6" s="44">
        <f>Elenco_Comuni[[#This Row],[Abitanti residenti 2024]]/Elenco_Comuni[[#This Row],[Abitanti equivalenti 2023]]</f>
        <v>0.49448390509294243</v>
      </c>
      <c r="F6" s="52" t="str">
        <f t="shared" si="0"/>
        <v>Tra 0,3 e 0,6</v>
      </c>
      <c r="G6" s="297" t="str">
        <f>VLOOKUP(Elenco_Comuni[[#This Row],[Comune]],'DB_PEF_2025 con ALEA diviso'!$B$38:$AU$167,7,FALSE)</f>
        <v>IREN - RE</v>
      </c>
      <c r="H6" s="50">
        <f>VLOOKUP(Elenco_Comuni[[#This Row],[Comune]],'RER (PG_6240-2025)'!$E$4:$P$333,6,FALSE) / 1000</f>
        <v>1100.424</v>
      </c>
      <c r="I6" s="50">
        <f>VLOOKUP(Elenco_Comuni[[#This Row],[Comune]],'RER (PG_6240-2025)'!$E$4:$P$333,7,FALSE) / 1000</f>
        <v>1470.152</v>
      </c>
      <c r="J6" s="50">
        <f>VLOOKUP(Elenco_Comuni[[#This Row],[Comune]],'RER (PG_6240-2025)'!$E$4:$P$333,8,FALSE) / 1000</f>
        <v>2570.576</v>
      </c>
      <c r="K6" s="44">
        <f>Elenco_Comuni[[#This Row],[RD (t) 2024]]/Elenco_Comuni[[#This Row],[RSU (t) 2024]]</f>
        <v>0.42808460049420827</v>
      </c>
      <c r="L6" s="44" t="str">
        <f t="shared" si="1"/>
        <v>&lt; 67%</v>
      </c>
      <c r="M6" s="47" t="str">
        <f>VLOOKUP(Elenco_Comuni[[#This Row],[Comune]],'DB_PEF_2025 con ALEA diviso'!$B$38:$AU$167,19,FALSE)</f>
        <v>montagna</v>
      </c>
      <c r="N6" s="47"/>
    </row>
    <row r="7" spans="1:14" x14ac:dyDescent="0.25">
      <c r="A7" s="48" t="s">
        <v>108</v>
      </c>
      <c r="B7" s="47" t="s">
        <v>94</v>
      </c>
      <c r="C7" s="230">
        <f>VLOOKUP(Elenco_Comuni[[#This Row],[Comune]],'RER (PG_6240-2025)'!$E$4:$P$333,2,FALSE)</f>
        <v>1987</v>
      </c>
      <c r="D7" s="49">
        <f>VLOOKUP(Elenco_Comuni[[#This Row],[Comune]],'DB_PEF_2025 con ALEA diviso'!$B$38:$D$167,3,FALSE)</f>
        <v>3630</v>
      </c>
      <c r="E7" s="44">
        <f>Elenco_Comuni[[#This Row],[Abitanti residenti 2024]]/Elenco_Comuni[[#This Row],[Abitanti equivalenti 2023]]</f>
        <v>0.54738292011019285</v>
      </c>
      <c r="F7" s="52" t="str">
        <f t="shared" si="0"/>
        <v>Tra 0,3 e 0,6</v>
      </c>
      <c r="G7" s="297" t="str">
        <f>VLOOKUP(Elenco_Comuni[[#This Row],[Comune]],'DB_PEF_2025 con ALEA diviso'!$B$38:$AU$167,7,FALSE)</f>
        <v>IREN - PR</v>
      </c>
      <c r="H7" s="50">
        <f>VLOOKUP(Elenco_Comuni[[#This Row],[Comune]],'RER (PG_6240-2025)'!$E$4:$P$333,6,FALSE) / 1000</f>
        <v>284.01799999999997</v>
      </c>
      <c r="I7" s="50">
        <f>VLOOKUP(Elenco_Comuni[[#This Row],[Comune]],'RER (PG_6240-2025)'!$E$4:$P$333,7,FALSE) / 1000</f>
        <v>781.12</v>
      </c>
      <c r="J7" s="50">
        <f>VLOOKUP(Elenco_Comuni[[#This Row],[Comune]],'RER (PG_6240-2025)'!$E$4:$P$333,8,FALSE) / 1000</f>
        <v>1065.1379999999999</v>
      </c>
      <c r="K7" s="44">
        <f>Elenco_Comuni[[#This Row],[RD (t) 2024]]/Elenco_Comuni[[#This Row],[RSU (t) 2024]]</f>
        <v>0.2666490163715875</v>
      </c>
      <c r="L7" s="44" t="str">
        <f t="shared" si="1"/>
        <v>&lt; 67%</v>
      </c>
      <c r="M7" s="47" t="str">
        <f>VLOOKUP(Elenco_Comuni[[#This Row],[Comune]],'DB_PEF_2025 con ALEA diviso'!$B$38:$AU$167,19,FALSE)</f>
        <v>montagna</v>
      </c>
      <c r="N7" s="47"/>
    </row>
    <row r="8" spans="1:14" x14ac:dyDescent="0.25">
      <c r="A8" s="48" t="s">
        <v>109</v>
      </c>
      <c r="B8" s="47" t="s">
        <v>94</v>
      </c>
      <c r="C8" s="230">
        <f>VLOOKUP(Elenco_Comuni[[#This Row],[Comune]],'RER (PG_6240-2025)'!$E$4:$P$333,2,FALSE)</f>
        <v>3154</v>
      </c>
      <c r="D8" s="49">
        <f>VLOOKUP(Elenco_Comuni[[#This Row],[Comune]],'DB_PEF_2025 con ALEA diviso'!$B$38:$D$167,3,FALSE)</f>
        <v>6079</v>
      </c>
      <c r="E8" s="44">
        <f>Elenco_Comuni[[#This Row],[Abitanti residenti 2024]]/Elenco_Comuni[[#This Row],[Abitanti equivalenti 2023]]</f>
        <v>0.51883533475900645</v>
      </c>
      <c r="F8" s="52" t="str">
        <f t="shared" si="0"/>
        <v>Tra 0,3 e 0,6</v>
      </c>
      <c r="G8" s="297" t="str">
        <f>VLOOKUP(Elenco_Comuni[[#This Row],[Comune]],'DB_PEF_2025 con ALEA diviso'!$B$38:$AU$167,7,FALSE)</f>
        <v>IREN - PR</v>
      </c>
      <c r="H8" s="50">
        <f>VLOOKUP(Elenco_Comuni[[#This Row],[Comune]],'RER (PG_6240-2025)'!$E$4:$P$333,6,FALSE) / 1000</f>
        <v>1081.6890000000001</v>
      </c>
      <c r="I8" s="50">
        <f>VLOOKUP(Elenco_Comuni[[#This Row],[Comune]],'RER (PG_6240-2025)'!$E$4:$P$333,7,FALSE) / 1000</f>
        <v>718.69</v>
      </c>
      <c r="J8" s="50">
        <f>VLOOKUP(Elenco_Comuni[[#This Row],[Comune]],'RER (PG_6240-2025)'!$E$4:$P$333,8,FALSE) / 1000</f>
        <v>1800.3789999999999</v>
      </c>
      <c r="K8" s="44">
        <f>Elenco_Comuni[[#This Row],[RD (t) 2024]]/Elenco_Comuni[[#This Row],[RSU (t) 2024]]</f>
        <v>0.60081182906488029</v>
      </c>
      <c r="L8" s="44" t="str">
        <f t="shared" si="1"/>
        <v>&lt; 67%</v>
      </c>
      <c r="M8" s="47" t="str">
        <f>VLOOKUP(Elenco_Comuni[[#This Row],[Comune]],'DB_PEF_2025 con ALEA diviso'!$B$38:$AU$167,19,FALSE)</f>
        <v>montagna</v>
      </c>
      <c r="N8" s="47"/>
    </row>
    <row r="9" spans="1:14" x14ac:dyDescent="0.25">
      <c r="A9" s="48" t="s">
        <v>110</v>
      </c>
      <c r="B9" s="47" t="s">
        <v>94</v>
      </c>
      <c r="C9" s="230">
        <f>VLOOKUP(Elenco_Comuni[[#This Row],[Comune]],'RER (PG_6240-2025)'!$E$4:$P$333,2,FALSE)</f>
        <v>1970</v>
      </c>
      <c r="D9" s="49">
        <f>VLOOKUP(Elenco_Comuni[[#This Row],[Comune]],'DB_PEF_2025 con ALEA diviso'!$B$38:$D$167,3,FALSE)</f>
        <v>4124</v>
      </c>
      <c r="E9" s="44">
        <f>Elenco_Comuni[[#This Row],[Abitanti residenti 2024]]/Elenco_Comuni[[#This Row],[Abitanti equivalenti 2023]]</f>
        <v>0.47769156159068865</v>
      </c>
      <c r="F9" s="52" t="str">
        <f t="shared" si="0"/>
        <v>Tra 0,3 e 0,6</v>
      </c>
      <c r="G9" s="297" t="str">
        <f>VLOOKUP(Elenco_Comuni[[#This Row],[Comune]],'DB_PEF_2025 con ALEA diviso'!$B$38:$AU$167,7,FALSE)</f>
        <v>IREN - PR</v>
      </c>
      <c r="H9" s="50">
        <f>VLOOKUP(Elenco_Comuni[[#This Row],[Comune]],'RER (PG_6240-2025)'!$E$4:$P$333,6,FALSE) / 1000</f>
        <v>1035.645</v>
      </c>
      <c r="I9" s="50">
        <f>VLOOKUP(Elenco_Comuni[[#This Row],[Comune]],'RER (PG_6240-2025)'!$E$4:$P$333,7,FALSE) / 1000</f>
        <v>459.88</v>
      </c>
      <c r="J9" s="50">
        <f>VLOOKUP(Elenco_Comuni[[#This Row],[Comune]],'RER (PG_6240-2025)'!$E$4:$P$333,8,FALSE) / 1000</f>
        <v>1495.5250000000001</v>
      </c>
      <c r="K9" s="44">
        <f>Elenco_Comuni[[#This Row],[RD (t) 2024]]/Elenco_Comuni[[#This Row],[RSU (t) 2024]]</f>
        <v>0.69249594623961475</v>
      </c>
      <c r="L9" s="44" t="str">
        <f t="shared" si="1"/>
        <v>&gt;= 67%</v>
      </c>
      <c r="M9" s="47" t="str">
        <f>VLOOKUP(Elenco_Comuni[[#This Row],[Comune]],'DB_PEF_2025 con ALEA diviso'!$B$38:$AU$167,19,FALSE)</f>
        <v>montagna</v>
      </c>
      <c r="N9" s="47"/>
    </row>
    <row r="10" spans="1:14" x14ac:dyDescent="0.25">
      <c r="A10" s="48" t="s">
        <v>74</v>
      </c>
      <c r="B10" s="47" t="s">
        <v>70</v>
      </c>
      <c r="C10" s="230">
        <f>VLOOKUP(Elenco_Comuni[[#This Row],[Comune]],'RER (PG_6240-2025)'!$E$4:$P$333,2,FALSE)</f>
        <v>2633</v>
      </c>
      <c r="D10" s="49">
        <f>VLOOKUP(Elenco_Comuni[[#This Row],[Comune]],'DB_PEF_2025 con ALEA diviso'!$B$38:$D$167,3,FALSE)</f>
        <v>6840</v>
      </c>
      <c r="E10" s="44">
        <f>Elenco_Comuni[[#This Row],[Abitanti residenti 2024]]/Elenco_Comuni[[#This Row],[Abitanti equivalenti 2023]]</f>
        <v>0.38494152046783625</v>
      </c>
      <c r="F10" s="52" t="str">
        <f t="shared" si="0"/>
        <v>Tra 0,3 e 0,6</v>
      </c>
      <c r="G10" s="297" t="str">
        <f>VLOOKUP(Elenco_Comuni[[#This Row],[Comune]],'DB_PEF_2025 con ALEA diviso'!$B$38:$AU$167,7,FALSE)</f>
        <v>IREN - PC</v>
      </c>
      <c r="H10" s="50">
        <f>VLOOKUP(Elenco_Comuni[[#This Row],[Comune]],'RER (PG_6240-2025)'!$E$4:$P$333,6,FALSE) / 1000</f>
        <v>848.47500000000002</v>
      </c>
      <c r="I10" s="50">
        <f>VLOOKUP(Elenco_Comuni[[#This Row],[Comune]],'RER (PG_6240-2025)'!$E$4:$P$333,7,FALSE) / 1000</f>
        <v>748.4</v>
      </c>
      <c r="J10" s="50">
        <f>VLOOKUP(Elenco_Comuni[[#This Row],[Comune]],'RER (PG_6240-2025)'!$E$4:$P$333,8,FALSE) / 1000</f>
        <v>1596.875</v>
      </c>
      <c r="K10" s="44">
        <f>Elenco_Comuni[[#This Row],[RD (t) 2024]]/Elenco_Comuni[[#This Row],[RSU (t) 2024]]</f>
        <v>0.53133463796477498</v>
      </c>
      <c r="L10" s="44" t="str">
        <f t="shared" si="1"/>
        <v>&lt; 67%</v>
      </c>
      <c r="M10" s="47" t="str">
        <f>VLOOKUP(Elenco_Comuni[[#This Row],[Comune]],'DB_PEF_2025 con ALEA diviso'!$B$38:$AU$167,19,FALSE)</f>
        <v>montagna</v>
      </c>
      <c r="N10" s="47"/>
    </row>
    <row r="11" spans="1:14" x14ac:dyDescent="0.25">
      <c r="A11" s="48" t="s">
        <v>75</v>
      </c>
      <c r="B11" s="47" t="s">
        <v>70</v>
      </c>
      <c r="C11" s="230">
        <f>VLOOKUP(Elenco_Comuni[[#This Row],[Comune]],'RER (PG_6240-2025)'!$E$4:$P$333,2,FALSE)</f>
        <v>3363</v>
      </c>
      <c r="D11" s="49">
        <f>VLOOKUP(Elenco_Comuni[[#This Row],[Comune]],'DB_PEF_2025 con ALEA diviso'!$B$38:$D$167,3,FALSE)</f>
        <v>6859</v>
      </c>
      <c r="E11" s="44">
        <f>Elenco_Comuni[[#This Row],[Abitanti residenti 2024]]/Elenco_Comuni[[#This Row],[Abitanti equivalenti 2023]]</f>
        <v>0.49030470914127422</v>
      </c>
      <c r="F11" s="52" t="str">
        <f t="shared" si="0"/>
        <v>Tra 0,3 e 0,6</v>
      </c>
      <c r="G11" s="297" t="str">
        <f>VLOOKUP(Elenco_Comuni[[#This Row],[Comune]],'DB_PEF_2025 con ALEA diviso'!$B$38:$AU$167,7,FALSE)</f>
        <v>IREN - PC</v>
      </c>
      <c r="H11" s="50">
        <f>VLOOKUP(Elenco_Comuni[[#This Row],[Comune]],'RER (PG_6240-2025)'!$E$4:$P$333,6,FALSE) / 1000</f>
        <v>1423.3520000000001</v>
      </c>
      <c r="I11" s="50">
        <f>VLOOKUP(Elenco_Comuni[[#This Row],[Comune]],'RER (PG_6240-2025)'!$E$4:$P$333,7,FALSE) / 1000</f>
        <v>981.51</v>
      </c>
      <c r="J11" s="50">
        <f>VLOOKUP(Elenco_Comuni[[#This Row],[Comune]],'RER (PG_6240-2025)'!$E$4:$P$333,8,FALSE) / 1000</f>
        <v>2404.8620000000001</v>
      </c>
      <c r="K11" s="44">
        <f>Elenco_Comuni[[#This Row],[RD (t) 2024]]/Elenco_Comuni[[#This Row],[RSU (t) 2024]]</f>
        <v>0.59186431487544822</v>
      </c>
      <c r="L11" s="44" t="str">
        <f t="shared" si="1"/>
        <v>&lt; 67%</v>
      </c>
      <c r="M11" s="47" t="str">
        <f>VLOOKUP(Elenco_Comuni[[#This Row],[Comune]],'DB_PEF_2025 con ALEA diviso'!$B$38:$AU$167,19,FALSE)</f>
        <v>montagna</v>
      </c>
      <c r="N11" s="47"/>
    </row>
    <row r="12" spans="1:14" x14ac:dyDescent="0.25">
      <c r="A12" s="48" t="s">
        <v>111</v>
      </c>
      <c r="B12" s="47" t="s">
        <v>94</v>
      </c>
      <c r="C12" s="230">
        <f>VLOOKUP(Elenco_Comuni[[#This Row],[Comune]],'RER (PG_6240-2025)'!$E$4:$P$333,2,FALSE)</f>
        <v>629</v>
      </c>
      <c r="D12" s="49">
        <f>VLOOKUP(Elenco_Comuni[[#This Row],[Comune]],'DB_PEF_2025 con ALEA diviso'!$B$38:$D$167,3,FALSE)</f>
        <v>1348</v>
      </c>
      <c r="E12" s="44">
        <f>Elenco_Comuni[[#This Row],[Abitanti residenti 2024]]/Elenco_Comuni[[#This Row],[Abitanti equivalenti 2023]]</f>
        <v>0.46661721068249257</v>
      </c>
      <c r="F12" s="52" t="str">
        <f t="shared" si="0"/>
        <v>Tra 0,3 e 0,6</v>
      </c>
      <c r="G12" s="297" t="str">
        <f>VLOOKUP(Elenco_Comuni[[#This Row],[Comune]],'DB_PEF_2025 con ALEA diviso'!$B$38:$AU$167,7,FALSE)</f>
        <v>IREN - PR</v>
      </c>
      <c r="H12" s="50">
        <f>VLOOKUP(Elenco_Comuni[[#This Row],[Comune]],'RER (PG_6240-2025)'!$E$4:$P$333,6,FALSE) / 1000</f>
        <v>131.67500000000001</v>
      </c>
      <c r="I12" s="50">
        <f>VLOOKUP(Elenco_Comuni[[#This Row],[Comune]],'RER (PG_6240-2025)'!$E$4:$P$333,7,FALSE) / 1000</f>
        <v>266.45999999999998</v>
      </c>
      <c r="J12" s="50">
        <f>VLOOKUP(Elenco_Comuni[[#This Row],[Comune]],'RER (PG_6240-2025)'!$E$4:$P$333,8,FALSE) / 1000</f>
        <v>398.13499999999999</v>
      </c>
      <c r="K12" s="44">
        <f>Elenco_Comuni[[#This Row],[RD (t) 2024]]/Elenco_Comuni[[#This Row],[RSU (t) 2024]]</f>
        <v>0.33072952641691894</v>
      </c>
      <c r="L12" s="44" t="str">
        <f t="shared" si="1"/>
        <v>&lt; 67%</v>
      </c>
      <c r="M12" s="47" t="str">
        <f>VLOOKUP(Elenco_Comuni[[#This Row],[Comune]],'DB_PEF_2025 con ALEA diviso'!$B$38:$AU$167,19,FALSE)</f>
        <v>montagna</v>
      </c>
      <c r="N12" s="47"/>
    </row>
    <row r="13" spans="1:14" x14ac:dyDescent="0.25">
      <c r="A13" s="48" t="s">
        <v>173</v>
      </c>
      <c r="B13" s="47" t="s">
        <v>157</v>
      </c>
      <c r="C13" s="230">
        <f>VLOOKUP(Elenco_Comuni[[#This Row],[Comune]],'RER (PG_6240-2025)'!$E$4:$P$333,2,FALSE)</f>
        <v>3247</v>
      </c>
      <c r="D13" s="49">
        <f>VLOOKUP(Elenco_Comuni[[#This Row],[Comune]],'DB_PEF_2025 con ALEA diviso'!$B$38:$D$167,3,FALSE)</f>
        <v>4904</v>
      </c>
      <c r="E13" s="44">
        <f>Elenco_Comuni[[#This Row],[Abitanti residenti 2024]]/Elenco_Comuni[[#This Row],[Abitanti equivalenti 2023]]</f>
        <v>0.66211256117455142</v>
      </c>
      <c r="F13" s="52" t="str">
        <f t="shared" si="0"/>
        <v>&gt; 0,6</v>
      </c>
      <c r="G13" s="297" t="str">
        <f>VLOOKUP(Elenco_Comuni[[#This Row],[Comune]],'DB_PEF_2025 con ALEA diviso'!$B$38:$AU$167,7,FALSE)</f>
        <v>HERA-RTI-BO</v>
      </c>
      <c r="H13" s="50">
        <f>VLOOKUP(Elenco_Comuni[[#This Row],[Comune]],'RER (PG_6240-2025)'!$E$4:$P$333,6,FALSE) / 1000</f>
        <v>1381.027</v>
      </c>
      <c r="I13" s="50">
        <f>VLOOKUP(Elenco_Comuni[[#This Row],[Comune]],'RER (PG_6240-2025)'!$E$4:$P$333,7,FALSE) / 1000</f>
        <v>471.52</v>
      </c>
      <c r="J13" s="50">
        <f>VLOOKUP(Elenco_Comuni[[#This Row],[Comune]],'RER (PG_6240-2025)'!$E$4:$P$333,8,FALSE) / 1000</f>
        <v>1852.547</v>
      </c>
      <c r="K13" s="44">
        <f>Elenco_Comuni[[#This Row],[RD (t) 2024]]/Elenco_Comuni[[#This Row],[RSU (t) 2024]]</f>
        <v>0.74547474369071343</v>
      </c>
      <c r="L13" s="44" t="str">
        <f t="shared" si="1"/>
        <v>&gt;= 67%</v>
      </c>
      <c r="M13" s="47" t="str">
        <f>VLOOKUP(Elenco_Comuni[[#This Row],[Comune]],'DB_PEF_2025 con ALEA diviso'!$B$38:$AU$167,19,FALSE)</f>
        <v>montagna</v>
      </c>
      <c r="N13" s="47"/>
    </row>
    <row r="14" spans="1:14" x14ac:dyDescent="0.25">
      <c r="A14" s="48" t="s">
        <v>112</v>
      </c>
      <c r="B14" s="47" t="s">
        <v>94</v>
      </c>
      <c r="C14" s="230">
        <f>VLOOKUP(Elenco_Comuni[[#This Row],[Comune]],'RER (PG_6240-2025)'!$E$4:$P$333,2,FALSE)</f>
        <v>6758</v>
      </c>
      <c r="D14" s="49">
        <f>VLOOKUP(Elenco_Comuni[[#This Row],[Comune]],'DB_PEF_2025 con ALEA diviso'!$B$38:$D$167,3,FALSE)</f>
        <v>10974</v>
      </c>
      <c r="E14" s="44">
        <f>Elenco_Comuni[[#This Row],[Abitanti residenti 2024]]/Elenco_Comuni[[#This Row],[Abitanti equivalenti 2023]]</f>
        <v>0.61581920903954801</v>
      </c>
      <c r="F14" s="52" t="str">
        <f t="shared" si="0"/>
        <v>&gt; 0,6</v>
      </c>
      <c r="G14" s="297" t="str">
        <f>VLOOKUP(Elenco_Comuni[[#This Row],[Comune]],'DB_PEF_2025 con ALEA diviso'!$B$38:$AU$167,7,FALSE)</f>
        <v>IREN - PR</v>
      </c>
      <c r="H14" s="50">
        <f>VLOOKUP(Elenco_Comuni[[#This Row],[Comune]],'RER (PG_6240-2025)'!$E$4:$P$333,6,FALSE) / 1000</f>
        <v>2407.7420000000002</v>
      </c>
      <c r="I14" s="50">
        <f>VLOOKUP(Elenco_Comuni[[#This Row],[Comune]],'RER (PG_6240-2025)'!$E$4:$P$333,7,FALSE) / 1000</f>
        <v>1503.107</v>
      </c>
      <c r="J14" s="50">
        <f>VLOOKUP(Elenco_Comuni[[#This Row],[Comune]],'RER (PG_6240-2025)'!$E$4:$P$333,8,FALSE) / 1000</f>
        <v>3910.8490000000002</v>
      </c>
      <c r="K14" s="44">
        <f>Elenco_Comuni[[#This Row],[RD (t) 2024]]/Elenco_Comuni[[#This Row],[RSU (t) 2024]]</f>
        <v>0.61565711179337279</v>
      </c>
      <c r="L14" s="44" t="str">
        <f t="shared" si="1"/>
        <v>&lt; 67%</v>
      </c>
      <c r="M14" s="47" t="str">
        <f>VLOOKUP(Elenco_Comuni[[#This Row],[Comune]],'DB_PEF_2025 con ALEA diviso'!$B$38:$AU$167,19,FALSE)</f>
        <v>montagna</v>
      </c>
      <c r="N14" s="47"/>
    </row>
    <row r="15" spans="1:14" x14ac:dyDescent="0.25">
      <c r="A15" s="48" t="s">
        <v>182</v>
      </c>
      <c r="B15" s="47" t="s">
        <v>181</v>
      </c>
      <c r="C15" s="230">
        <f>VLOOKUP(Elenco_Comuni[[#This Row],[Comune]],'RER (PG_6240-2025)'!$E$4:$P$333,2,FALSE)</f>
        <v>7241</v>
      </c>
      <c r="D15" s="49">
        <f>VLOOKUP(Elenco_Comuni[[#This Row],[Comune]],'DB_PEF_2025 con ALEA diviso'!$B$38:$D$167,3,FALSE)</f>
        <v>14202</v>
      </c>
      <c r="E15" s="44">
        <f>Elenco_Comuni[[#This Row],[Abitanti residenti 2024]]/Elenco_Comuni[[#This Row],[Abitanti equivalenti 2023]]</f>
        <v>0.50985776651175896</v>
      </c>
      <c r="F15" s="52" t="str">
        <f t="shared" si="0"/>
        <v>Tra 0,3 e 0,6</v>
      </c>
      <c r="G15" s="297" t="str">
        <f>VLOOKUP(Elenco_Comuni[[#This Row],[Comune]],'DB_PEF_2025 con ALEA diviso'!$B$38:$AU$167,7,FALSE)</f>
        <v>Hera-RTI-RACE</v>
      </c>
      <c r="H15" s="50">
        <f>VLOOKUP(Elenco_Comuni[[#This Row],[Comune]],'RER (PG_6240-2025)'!$E$4:$P$333,6,FALSE) / 1000</f>
        <v>2771.1860000000001</v>
      </c>
      <c r="I15" s="50">
        <f>VLOOKUP(Elenco_Comuni[[#This Row],[Comune]],'RER (PG_6240-2025)'!$E$4:$P$333,7,FALSE) / 1000</f>
        <v>2247.4</v>
      </c>
      <c r="J15" s="50">
        <f>VLOOKUP(Elenco_Comuni[[#This Row],[Comune]],'RER (PG_6240-2025)'!$E$4:$P$333,8,FALSE) / 1000</f>
        <v>5018.5860000000002</v>
      </c>
      <c r="K15" s="44">
        <f>Elenco_Comuni[[#This Row],[RD (t) 2024]]/Elenco_Comuni[[#This Row],[RSU (t) 2024]]</f>
        <v>0.55218461933301533</v>
      </c>
      <c r="L15" s="44" t="str">
        <f t="shared" si="1"/>
        <v>&lt; 67%</v>
      </c>
      <c r="M15" s="47" t="str">
        <f>VLOOKUP(Elenco_Comuni[[#This Row],[Comune]],'DB_PEF_2025 con ALEA diviso'!$B$38:$AU$167,19,FALSE)</f>
        <v>montagna</v>
      </c>
      <c r="N15" s="47"/>
    </row>
    <row r="16" spans="1:14" x14ac:dyDescent="0.25">
      <c r="A16" s="48" t="s">
        <v>95</v>
      </c>
      <c r="B16" s="47" t="s">
        <v>94</v>
      </c>
      <c r="C16" s="230">
        <f>VLOOKUP(Elenco_Comuni[[#This Row],[Comune]],'RER (PG_6240-2025)'!$E$4:$P$333,2,FALSE)</f>
        <v>2146</v>
      </c>
      <c r="D16" s="49">
        <f>VLOOKUP(Elenco_Comuni[[#This Row],[Comune]],'DB_PEF_2025 con ALEA diviso'!$B$38:$D$167,3,FALSE)</f>
        <v>4326</v>
      </c>
      <c r="E16" s="44">
        <f>Elenco_Comuni[[#This Row],[Abitanti residenti 2024]]/Elenco_Comuni[[#This Row],[Abitanti equivalenti 2023]]</f>
        <v>0.49607027276930188</v>
      </c>
      <c r="F16" s="52" t="str">
        <f t="shared" si="0"/>
        <v>Tra 0,3 e 0,6</v>
      </c>
      <c r="G16" s="297" t="str">
        <f>VLOOKUP(Elenco_Comuni[[#This Row],[Comune]],'DB_PEF_2025 con ALEA diviso'!$B$38:$AU$167,7,FALSE)</f>
        <v>IREN - PR</v>
      </c>
      <c r="H16" s="50">
        <f>VLOOKUP(Elenco_Comuni[[#This Row],[Comune]],'RER (PG_6240-2025)'!$E$4:$P$333,6,FALSE) / 1000</f>
        <v>1032.806</v>
      </c>
      <c r="I16" s="50">
        <f>VLOOKUP(Elenco_Comuni[[#This Row],[Comune]],'RER (PG_6240-2025)'!$E$4:$P$333,7,FALSE) / 1000</f>
        <v>423.46</v>
      </c>
      <c r="J16" s="50">
        <f>VLOOKUP(Elenco_Comuni[[#This Row],[Comune]],'RER (PG_6240-2025)'!$E$4:$P$333,8,FALSE) / 1000</f>
        <v>1456.2660000000001</v>
      </c>
      <c r="K16" s="44">
        <f>Elenco_Comuni[[#This Row],[RD (t) 2024]]/Elenco_Comuni[[#This Row],[RSU (t) 2024]]</f>
        <v>0.70921521205603921</v>
      </c>
      <c r="L16" s="44" t="str">
        <f t="shared" si="1"/>
        <v>&gt;= 67%</v>
      </c>
      <c r="M16" s="47" t="str">
        <f>VLOOKUP(Elenco_Comuni[[#This Row],[Comune]],'DB_PEF_2025 con ALEA diviso'!$B$38:$AU$167,19,FALSE)</f>
        <v>montagna</v>
      </c>
      <c r="N16" s="47"/>
    </row>
    <row r="17" spans="1:14" x14ac:dyDescent="0.25">
      <c r="A17" s="48" t="s">
        <v>160</v>
      </c>
      <c r="B17" s="47" t="s">
        <v>157</v>
      </c>
      <c r="C17" s="230">
        <f>VLOOKUP(Elenco_Comuni[[#This Row],[Comune]],'RER (PG_6240-2025)'!$E$4:$P$333,2,FALSE)</f>
        <v>1902</v>
      </c>
      <c r="D17" s="49">
        <f>VLOOKUP(Elenco_Comuni[[#This Row],[Comune]],'DB_PEF_2025 con ALEA diviso'!$B$38:$D$167,3,FALSE)</f>
        <v>4219</v>
      </c>
      <c r="E17" s="44">
        <f>Elenco_Comuni[[#This Row],[Abitanti residenti 2024]]/Elenco_Comuni[[#This Row],[Abitanti equivalenti 2023]]</f>
        <v>0.45081772931974401</v>
      </c>
      <c r="F17" s="52" t="str">
        <f t="shared" si="0"/>
        <v>Tra 0,3 e 0,6</v>
      </c>
      <c r="G17" s="297" t="str">
        <f>VLOOKUP(Elenco_Comuni[[#This Row],[Comune]],'DB_PEF_2025 con ALEA diviso'!$B$38:$AU$167,7,FALSE)</f>
        <v>HERA-RTI-BO</v>
      </c>
      <c r="H17" s="50">
        <f>VLOOKUP(Elenco_Comuni[[#This Row],[Comune]],'RER (PG_6240-2025)'!$E$4:$P$333,6,FALSE) / 1000</f>
        <v>780.42200000000003</v>
      </c>
      <c r="I17" s="50">
        <f>VLOOKUP(Elenco_Comuni[[#This Row],[Comune]],'RER (PG_6240-2025)'!$E$4:$P$333,7,FALSE) / 1000</f>
        <v>590.15</v>
      </c>
      <c r="J17" s="50">
        <f>VLOOKUP(Elenco_Comuni[[#This Row],[Comune]],'RER (PG_6240-2025)'!$E$4:$P$333,8,FALSE) / 1000</f>
        <v>1370.5719999999999</v>
      </c>
      <c r="K17" s="44">
        <f>Elenco_Comuni[[#This Row],[RD (t) 2024]]/Elenco_Comuni[[#This Row],[RSU (t) 2024]]</f>
        <v>0.5694133544242842</v>
      </c>
      <c r="L17" s="44" t="str">
        <f t="shared" si="1"/>
        <v>&lt; 67%</v>
      </c>
      <c r="M17" s="47" t="str">
        <f>VLOOKUP(Elenco_Comuni[[#This Row],[Comune]],'DB_PEF_2025 con ALEA diviso'!$B$38:$AU$167,19,FALSE)</f>
        <v>montagna</v>
      </c>
      <c r="N17" s="47"/>
    </row>
    <row r="18" spans="1:14" x14ac:dyDescent="0.25">
      <c r="A18" s="48" t="s">
        <v>125</v>
      </c>
      <c r="B18" s="47" t="s">
        <v>122</v>
      </c>
      <c r="C18" s="230">
        <f>VLOOKUP(Elenco_Comuni[[#This Row],[Comune]],'RER (PG_6240-2025)'!$E$4:$P$333,2,FALSE)</f>
        <v>3782</v>
      </c>
      <c r="D18" s="49">
        <f>VLOOKUP(Elenco_Comuni[[#This Row],[Comune]],'DB_PEF_2025 con ALEA diviso'!$B$38:$D$167,3,FALSE)</f>
        <v>9260</v>
      </c>
      <c r="E18" s="44">
        <f>Elenco_Comuni[[#This Row],[Abitanti residenti 2024]]/Elenco_Comuni[[#This Row],[Abitanti equivalenti 2023]]</f>
        <v>0.4084233261339093</v>
      </c>
      <c r="F18" s="52" t="str">
        <f t="shared" si="0"/>
        <v>Tra 0,3 e 0,6</v>
      </c>
      <c r="G18" s="297" t="str">
        <f>VLOOKUP(Elenco_Comuni[[#This Row],[Comune]],'DB_PEF_2025 con ALEA diviso'!$B$38:$AU$167,7,FALSE)</f>
        <v>IREN - RE</v>
      </c>
      <c r="H18" s="50">
        <f>VLOOKUP(Elenco_Comuni[[#This Row],[Comune]],'RER (PG_6240-2025)'!$E$4:$P$333,6,FALSE) / 1000</f>
        <v>2230.06</v>
      </c>
      <c r="I18" s="50">
        <f>VLOOKUP(Elenco_Comuni[[#This Row],[Comune]],'RER (PG_6240-2025)'!$E$4:$P$333,7,FALSE) / 1000</f>
        <v>1456.08</v>
      </c>
      <c r="J18" s="50">
        <f>VLOOKUP(Elenco_Comuni[[#This Row],[Comune]],'RER (PG_6240-2025)'!$E$4:$P$333,8,FALSE) / 1000</f>
        <v>3686.14</v>
      </c>
      <c r="K18" s="44">
        <f>Elenco_Comuni[[#This Row],[RD (t) 2024]]/Elenco_Comuni[[#This Row],[RSU (t) 2024]]</f>
        <v>0.60498516062873353</v>
      </c>
      <c r="L18" s="44" t="str">
        <f t="shared" si="1"/>
        <v>&lt; 67%</v>
      </c>
      <c r="M18" s="47" t="str">
        <f>VLOOKUP(Elenco_Comuni[[#This Row],[Comune]],'DB_PEF_2025 con ALEA diviso'!$B$38:$AU$167,19,FALSE)</f>
        <v>montagna</v>
      </c>
      <c r="N18" s="47"/>
    </row>
    <row r="19" spans="1:14" x14ac:dyDescent="0.25">
      <c r="A19" s="48" t="s">
        <v>76</v>
      </c>
      <c r="B19" s="47" t="s">
        <v>70</v>
      </c>
      <c r="C19" s="230">
        <f>VLOOKUP(Elenco_Comuni[[#This Row],[Comune]],'RER (PG_6240-2025)'!$E$4:$P$333,2,FALSE)</f>
        <v>7768</v>
      </c>
      <c r="D19" s="49">
        <f>VLOOKUP(Elenco_Comuni[[#This Row],[Comune]],'DB_PEF_2025 con ALEA diviso'!$B$38:$D$167,3,FALSE)</f>
        <v>13258</v>
      </c>
      <c r="E19" s="44">
        <f>Elenco_Comuni[[#This Row],[Abitanti residenti 2024]]/Elenco_Comuni[[#This Row],[Abitanti equivalenti 2023]]</f>
        <v>0.58591039372454368</v>
      </c>
      <c r="F19" s="52" t="str">
        <f t="shared" si="0"/>
        <v>Tra 0,3 e 0,6</v>
      </c>
      <c r="G19" s="297" t="str">
        <f>VLOOKUP(Elenco_Comuni[[#This Row],[Comune]],'DB_PEF_2025 con ALEA diviso'!$B$38:$AU$167,7,FALSE)</f>
        <v>IREN - PC</v>
      </c>
      <c r="H19" s="50">
        <f>VLOOKUP(Elenco_Comuni[[#This Row],[Comune]],'RER (PG_6240-2025)'!$E$4:$P$333,6,FALSE) / 1000</f>
        <v>4506.7240000000002</v>
      </c>
      <c r="I19" s="50">
        <f>VLOOKUP(Elenco_Comuni[[#This Row],[Comune]],'RER (PG_6240-2025)'!$E$4:$P$333,7,FALSE) / 1000</f>
        <v>576.45000000000005</v>
      </c>
      <c r="J19" s="50">
        <f>VLOOKUP(Elenco_Comuni[[#This Row],[Comune]],'RER (PG_6240-2025)'!$E$4:$P$333,8,FALSE) / 1000</f>
        <v>5083.174</v>
      </c>
      <c r="K19" s="44">
        <f>Elenco_Comuni[[#This Row],[RD (t) 2024]]/Elenco_Comuni[[#This Row],[RSU (t) 2024]]</f>
        <v>0.88659644544924099</v>
      </c>
      <c r="L19" s="44" t="str">
        <f t="shared" si="1"/>
        <v>&gt;= 67%</v>
      </c>
      <c r="M19" s="47" t="str">
        <f>VLOOKUP(Elenco_Comuni[[#This Row],[Comune]],'DB_PEF_2025 con ALEA diviso'!$B$38:$AU$167,19,FALSE)</f>
        <v>montagna</v>
      </c>
      <c r="N19" s="47"/>
    </row>
    <row r="20" spans="1:14" x14ac:dyDescent="0.25">
      <c r="A20" s="48" t="s">
        <v>126</v>
      </c>
      <c r="B20" s="47" t="s">
        <v>122</v>
      </c>
      <c r="C20" s="230">
        <f>VLOOKUP(Elenco_Comuni[[#This Row],[Comune]],'RER (PG_6240-2025)'!$E$4:$P$333,2,FALSE)</f>
        <v>3913</v>
      </c>
      <c r="D20" s="49">
        <f>VLOOKUP(Elenco_Comuni[[#This Row],[Comune]],'DB_PEF_2025 con ALEA diviso'!$B$38:$D$167,3,FALSE)</f>
        <v>8297</v>
      </c>
      <c r="E20" s="44">
        <f>Elenco_Comuni[[#This Row],[Abitanti residenti 2024]]/Elenco_Comuni[[#This Row],[Abitanti equivalenti 2023]]</f>
        <v>0.47161624683620584</v>
      </c>
      <c r="F20" s="52" t="str">
        <f t="shared" si="0"/>
        <v>Tra 0,3 e 0,6</v>
      </c>
      <c r="G20" s="297" t="str">
        <f>VLOOKUP(Elenco_Comuni[[#This Row],[Comune]],'DB_PEF_2025 con ALEA diviso'!$B$38:$AU$167,7,FALSE)</f>
        <v>IREN - RE</v>
      </c>
      <c r="H20" s="50">
        <f>VLOOKUP(Elenco_Comuni[[#This Row],[Comune]],'RER (PG_6240-2025)'!$E$4:$P$333,6,FALSE) / 1000</f>
        <v>1917.4690000000001</v>
      </c>
      <c r="I20" s="50">
        <f>VLOOKUP(Elenco_Comuni[[#This Row],[Comune]],'RER (PG_6240-2025)'!$E$4:$P$333,7,FALSE) / 1000</f>
        <v>1296.1110000000001</v>
      </c>
      <c r="J20" s="50">
        <f>VLOOKUP(Elenco_Comuni[[#This Row],[Comune]],'RER (PG_6240-2025)'!$E$4:$P$333,8,FALSE) / 1000</f>
        <v>3213.58</v>
      </c>
      <c r="K20" s="44">
        <f>Elenco_Comuni[[#This Row],[RD (t) 2024]]/Elenco_Comuni[[#This Row],[RSU (t) 2024]]</f>
        <v>0.59667691484263663</v>
      </c>
      <c r="L20" s="44" t="str">
        <f t="shared" si="1"/>
        <v>&lt; 67%</v>
      </c>
      <c r="M20" s="47" t="str">
        <f>VLOOKUP(Elenco_Comuni[[#This Row],[Comune]],'DB_PEF_2025 con ALEA diviso'!$B$38:$AU$167,19,FALSE)</f>
        <v>montagna</v>
      </c>
      <c r="N20" s="47"/>
    </row>
    <row r="21" spans="1:14" x14ac:dyDescent="0.25">
      <c r="A21" s="48" t="s">
        <v>174</v>
      </c>
      <c r="B21" s="47" t="s">
        <v>157</v>
      </c>
      <c r="C21" s="230">
        <f>VLOOKUP(Elenco_Comuni[[#This Row],[Comune]],'RER (PG_6240-2025)'!$E$4:$P$333,2,FALSE)</f>
        <v>3379</v>
      </c>
      <c r="D21" s="49">
        <f>VLOOKUP(Elenco_Comuni[[#This Row],[Comune]],'DB_PEF_2025 con ALEA diviso'!$B$38:$D$167,3,FALSE)</f>
        <v>5638</v>
      </c>
      <c r="E21" s="44">
        <f>Elenco_Comuni[[#This Row],[Abitanti residenti 2024]]/Elenco_Comuni[[#This Row],[Abitanti equivalenti 2023]]</f>
        <v>0.59932600212841436</v>
      </c>
      <c r="F21" s="52" t="str">
        <f t="shared" si="0"/>
        <v>Tra 0,3 e 0,6</v>
      </c>
      <c r="G21" s="297" t="str">
        <f>VLOOKUP(Elenco_Comuni[[#This Row],[Comune]],'DB_PEF_2025 con ALEA diviso'!$B$38:$AU$167,7,FALSE)</f>
        <v>HERA-RTI-BO</v>
      </c>
      <c r="H21" s="50">
        <f>VLOOKUP(Elenco_Comuni[[#This Row],[Comune]],'RER (PG_6240-2025)'!$E$4:$P$333,6,FALSE) / 1000</f>
        <v>1874.527</v>
      </c>
      <c r="I21" s="50">
        <f>VLOOKUP(Elenco_Comuni[[#This Row],[Comune]],'RER (PG_6240-2025)'!$E$4:$P$333,7,FALSE) / 1000</f>
        <v>397.15800000000002</v>
      </c>
      <c r="J21" s="50">
        <f>VLOOKUP(Elenco_Comuni[[#This Row],[Comune]],'RER (PG_6240-2025)'!$E$4:$P$333,8,FALSE) / 1000</f>
        <v>2271.6849999999999</v>
      </c>
      <c r="K21" s="44">
        <f>Elenco_Comuni[[#This Row],[RD (t) 2024]]/Elenco_Comuni[[#This Row],[RSU (t) 2024]]</f>
        <v>0.82517030310100214</v>
      </c>
      <c r="L21" s="44" t="str">
        <f t="shared" si="1"/>
        <v>&gt;= 67%</v>
      </c>
      <c r="M21" s="47" t="str">
        <f>VLOOKUP(Elenco_Comuni[[#This Row],[Comune]],'DB_PEF_2025 con ALEA diviso'!$B$38:$AU$167,19,FALSE)</f>
        <v>montagna</v>
      </c>
      <c r="N21" s="47"/>
    </row>
    <row r="22" spans="1:14" x14ac:dyDescent="0.25">
      <c r="A22" s="48" t="s">
        <v>127</v>
      </c>
      <c r="B22" s="47" t="s">
        <v>122</v>
      </c>
      <c r="C22" s="230">
        <f>VLOOKUP(Elenco_Comuni[[#This Row],[Comune]],'RER (PG_6240-2025)'!$E$4:$P$333,2,FALSE)</f>
        <v>4625</v>
      </c>
      <c r="D22" s="49">
        <f>VLOOKUP(Elenco_Comuni[[#This Row],[Comune]],'DB_PEF_2025 con ALEA diviso'!$B$38:$D$167,3,FALSE)</f>
        <v>8705</v>
      </c>
      <c r="E22" s="44">
        <f>Elenco_Comuni[[#This Row],[Abitanti residenti 2024]]/Elenco_Comuni[[#This Row],[Abitanti equivalenti 2023]]</f>
        <v>0.53130384836300981</v>
      </c>
      <c r="F22" s="52" t="str">
        <f t="shared" si="0"/>
        <v>Tra 0,3 e 0,6</v>
      </c>
      <c r="G22" s="297" t="str">
        <f>VLOOKUP(Elenco_Comuni[[#This Row],[Comune]],'DB_PEF_2025 con ALEA diviso'!$B$38:$AU$167,7,FALSE)</f>
        <v>IREN - RE</v>
      </c>
      <c r="H22" s="50">
        <f>VLOOKUP(Elenco_Comuni[[#This Row],[Comune]],'RER (PG_6240-2025)'!$E$4:$P$333,6,FALSE) / 1000</f>
        <v>2108.5239999999999</v>
      </c>
      <c r="I22" s="50">
        <f>VLOOKUP(Elenco_Comuni[[#This Row],[Comune]],'RER (PG_6240-2025)'!$E$4:$P$333,7,FALSE) / 1000</f>
        <v>896.13300000000004</v>
      </c>
      <c r="J22" s="50">
        <f>VLOOKUP(Elenco_Comuni[[#This Row],[Comune]],'RER (PG_6240-2025)'!$E$4:$P$333,8,FALSE) / 1000</f>
        <v>3004.6570000000002</v>
      </c>
      <c r="K22" s="44">
        <f>Elenco_Comuni[[#This Row],[RD (t) 2024]]/Elenco_Comuni[[#This Row],[RSU (t) 2024]]</f>
        <v>0.70175198034251485</v>
      </c>
      <c r="L22" s="44" t="str">
        <f t="shared" si="1"/>
        <v>&gt;= 67%</v>
      </c>
      <c r="M22" s="47" t="str">
        <f>VLOOKUP(Elenco_Comuni[[#This Row],[Comune]],'DB_PEF_2025 con ALEA diviso'!$B$38:$AU$167,19,FALSE)</f>
        <v>montagna</v>
      </c>
      <c r="N22" s="47"/>
    </row>
    <row r="23" spans="1:14" x14ac:dyDescent="0.25">
      <c r="A23" s="48" t="s">
        <v>184</v>
      </c>
      <c r="B23" s="47" t="s">
        <v>181</v>
      </c>
      <c r="C23" s="230">
        <f>VLOOKUP(Elenco_Comuni[[#This Row],[Comune]],'RER (PG_6240-2025)'!$E$4:$P$333,2,FALSE)</f>
        <v>2513</v>
      </c>
      <c r="D23" s="49">
        <f>VLOOKUP(Elenco_Comuni[[#This Row],[Comune]],'DB_PEF_2025 con ALEA diviso'!$B$38:$D$167,3,FALSE)</f>
        <v>6458</v>
      </c>
      <c r="E23" s="44">
        <f>Elenco_Comuni[[#This Row],[Abitanti residenti 2024]]/Elenco_Comuni[[#This Row],[Abitanti equivalenti 2023]]</f>
        <v>0.38912976153607926</v>
      </c>
      <c r="F23" s="52" t="str">
        <f t="shared" si="0"/>
        <v>Tra 0,3 e 0,6</v>
      </c>
      <c r="G23" s="297" t="str">
        <f>VLOOKUP(Elenco_Comuni[[#This Row],[Comune]],'DB_PEF_2025 con ALEA diviso'!$B$38:$AU$167,7,FALSE)</f>
        <v>Hera-RTI-RACE</v>
      </c>
      <c r="H23" s="50">
        <f>VLOOKUP(Elenco_Comuni[[#This Row],[Comune]],'RER (PG_6240-2025)'!$E$4:$P$333,6,FALSE) / 1000</f>
        <v>1632.806</v>
      </c>
      <c r="I23" s="50">
        <f>VLOOKUP(Elenco_Comuni[[#This Row],[Comune]],'RER (PG_6240-2025)'!$E$4:$P$333,7,FALSE) / 1000</f>
        <v>424.73</v>
      </c>
      <c r="J23" s="50">
        <f>VLOOKUP(Elenco_Comuni[[#This Row],[Comune]],'RER (PG_6240-2025)'!$E$4:$P$333,8,FALSE) / 1000</f>
        <v>2057.5360000000001</v>
      </c>
      <c r="K23" s="44">
        <f>Elenco_Comuni[[#This Row],[RD (t) 2024]]/Elenco_Comuni[[#This Row],[RSU (t) 2024]]</f>
        <v>0.79357347817972568</v>
      </c>
      <c r="L23" s="44" t="str">
        <f t="shared" si="1"/>
        <v>&gt;= 67%</v>
      </c>
      <c r="M23" s="47" t="str">
        <f>VLOOKUP(Elenco_Comuni[[#This Row],[Comune]],'DB_PEF_2025 con ALEA diviso'!$B$38:$AU$167,19,FALSE)</f>
        <v>montagna</v>
      </c>
      <c r="N23" s="47"/>
    </row>
    <row r="24" spans="1:14" x14ac:dyDescent="0.25">
      <c r="A24" s="48" t="s">
        <v>161</v>
      </c>
      <c r="B24" s="47" t="s">
        <v>157</v>
      </c>
      <c r="C24" s="230">
        <f>VLOOKUP(Elenco_Comuni[[#This Row],[Comune]],'RER (PG_6240-2025)'!$E$4:$P$333,2,FALSE)</f>
        <v>1926</v>
      </c>
      <c r="D24" s="49">
        <f>VLOOKUP(Elenco_Comuni[[#This Row],[Comune]],'DB_PEF_2025 con ALEA diviso'!$B$38:$D$167,3,FALSE)</f>
        <v>4190</v>
      </c>
      <c r="E24" s="44">
        <f>Elenco_Comuni[[#This Row],[Abitanti residenti 2024]]/Elenco_Comuni[[#This Row],[Abitanti equivalenti 2023]]</f>
        <v>0.45966587112171836</v>
      </c>
      <c r="F24" s="52" t="str">
        <f t="shared" si="0"/>
        <v>Tra 0,3 e 0,6</v>
      </c>
      <c r="G24" s="297" t="str">
        <f>VLOOKUP(Elenco_Comuni[[#This Row],[Comune]],'DB_PEF_2025 con ALEA diviso'!$B$38:$AU$167,7,FALSE)</f>
        <v>HERA-RTI-BO</v>
      </c>
      <c r="H24" s="50">
        <f>VLOOKUP(Elenco_Comuni[[#This Row],[Comune]],'RER (PG_6240-2025)'!$E$4:$P$333,6,FALSE) / 1000</f>
        <v>920.09500000000003</v>
      </c>
      <c r="I24" s="50">
        <f>VLOOKUP(Elenco_Comuni[[#This Row],[Comune]],'RER (PG_6240-2025)'!$E$4:$P$333,7,FALSE) / 1000</f>
        <v>527.48</v>
      </c>
      <c r="J24" s="50">
        <f>VLOOKUP(Elenco_Comuni[[#This Row],[Comune]],'RER (PG_6240-2025)'!$E$4:$P$333,8,FALSE) / 1000</f>
        <v>1447.575</v>
      </c>
      <c r="K24" s="44">
        <f>Elenco_Comuni[[#This Row],[RD (t) 2024]]/Elenco_Comuni[[#This Row],[RSU (t) 2024]]</f>
        <v>0.63561128093535746</v>
      </c>
      <c r="L24" s="44" t="str">
        <f t="shared" si="1"/>
        <v>&lt; 67%</v>
      </c>
      <c r="M24" s="47" t="str">
        <f>VLOOKUP(Elenco_Comuni[[#This Row],[Comune]],'DB_PEF_2025 con ALEA diviso'!$B$38:$AU$167,19,FALSE)</f>
        <v>montagna</v>
      </c>
      <c r="N24" s="47"/>
    </row>
    <row r="25" spans="1:14" x14ac:dyDescent="0.25">
      <c r="A25" s="48" t="s">
        <v>175</v>
      </c>
      <c r="B25" s="47" t="s">
        <v>157</v>
      </c>
      <c r="C25" s="230">
        <f>VLOOKUP(Elenco_Comuni[[#This Row],[Comune]],'RER (PG_6240-2025)'!$E$4:$P$333,2,FALSE)</f>
        <v>1212</v>
      </c>
      <c r="D25" s="49">
        <f>VLOOKUP(Elenco_Comuni[[#This Row],[Comune]],'DB_PEF_2025 con ALEA diviso'!$B$38:$D$167,3,FALSE)</f>
        <v>2452</v>
      </c>
      <c r="E25" s="44">
        <f>Elenco_Comuni[[#This Row],[Abitanti residenti 2024]]/Elenco_Comuni[[#This Row],[Abitanti equivalenti 2023]]</f>
        <v>0.49429037520391517</v>
      </c>
      <c r="F25" s="52" t="str">
        <f t="shared" si="0"/>
        <v>Tra 0,3 e 0,6</v>
      </c>
      <c r="G25" s="297" t="str">
        <f>VLOOKUP(Elenco_Comuni[[#This Row],[Comune]],'DB_PEF_2025 con ALEA diviso'!$B$38:$AU$167,7,FALSE)</f>
        <v>HERA-RTI-BO</v>
      </c>
      <c r="H25" s="50">
        <f>VLOOKUP(Elenco_Comuni[[#This Row],[Comune]],'RER (PG_6240-2025)'!$E$4:$P$333,6,FALSE) / 1000</f>
        <v>772.33100000000002</v>
      </c>
      <c r="I25" s="50">
        <f>VLOOKUP(Elenco_Comuni[[#This Row],[Comune]],'RER (PG_6240-2025)'!$E$4:$P$333,7,FALSE) / 1000</f>
        <v>141.29</v>
      </c>
      <c r="J25" s="50">
        <f>VLOOKUP(Elenco_Comuni[[#This Row],[Comune]],'RER (PG_6240-2025)'!$E$4:$P$333,8,FALSE) / 1000</f>
        <v>913.62099999999998</v>
      </c>
      <c r="K25" s="44">
        <f>Elenco_Comuni[[#This Row],[RD (t) 2024]]/Elenco_Comuni[[#This Row],[RSU (t) 2024]]</f>
        <v>0.84535162830101329</v>
      </c>
      <c r="L25" s="44" t="str">
        <f t="shared" si="1"/>
        <v>&gt;= 67%</v>
      </c>
      <c r="M25" s="47" t="str">
        <f>VLOOKUP(Elenco_Comuni[[#This Row],[Comune]],'DB_PEF_2025 con ALEA diviso'!$B$38:$AU$167,19,FALSE)</f>
        <v>montagna</v>
      </c>
      <c r="N25" s="47"/>
    </row>
    <row r="26" spans="1:14" x14ac:dyDescent="0.25">
      <c r="A26" s="48" t="s">
        <v>162</v>
      </c>
      <c r="B26" s="47" t="s">
        <v>157</v>
      </c>
      <c r="C26" s="230">
        <f>VLOOKUP(Elenco_Comuni[[#This Row],[Comune]],'RER (PG_6240-2025)'!$E$4:$P$333,2,FALSE)</f>
        <v>3393</v>
      </c>
      <c r="D26" s="49">
        <f>VLOOKUP(Elenco_Comuni[[#This Row],[Comune]],'DB_PEF_2025 con ALEA diviso'!$B$38:$D$167,3,FALSE)</f>
        <v>5224</v>
      </c>
      <c r="E26" s="44">
        <f>Elenco_Comuni[[#This Row],[Abitanti residenti 2024]]/Elenco_Comuni[[#This Row],[Abitanti equivalenti 2023]]</f>
        <v>0.64950229709035223</v>
      </c>
      <c r="F26" s="52" t="str">
        <f t="shared" si="0"/>
        <v>&gt; 0,6</v>
      </c>
      <c r="G26" s="297" t="str">
        <f>VLOOKUP(Elenco_Comuni[[#This Row],[Comune]],'DB_PEF_2025 con ALEA diviso'!$B$38:$AU$167,7,FALSE)</f>
        <v>HERA-RTI-BO</v>
      </c>
      <c r="H26" s="50">
        <f>VLOOKUP(Elenco_Comuni[[#This Row],[Comune]],'RER (PG_6240-2025)'!$E$4:$P$333,6,FALSE) / 1000</f>
        <v>817.61</v>
      </c>
      <c r="I26" s="50">
        <f>VLOOKUP(Elenco_Comuni[[#This Row],[Comune]],'RER (PG_6240-2025)'!$E$4:$P$333,7,FALSE) / 1000</f>
        <v>1045.68</v>
      </c>
      <c r="J26" s="50">
        <f>VLOOKUP(Elenco_Comuni[[#This Row],[Comune]],'RER (PG_6240-2025)'!$E$4:$P$333,8,FALSE) / 1000</f>
        <v>1863.29</v>
      </c>
      <c r="K26" s="44">
        <f>Elenco_Comuni[[#This Row],[RD (t) 2024]]/Elenco_Comuni[[#This Row],[RSU (t) 2024]]</f>
        <v>0.43879911339619704</v>
      </c>
      <c r="L26" s="44" t="str">
        <f t="shared" si="1"/>
        <v>&lt; 67%</v>
      </c>
      <c r="M26" s="47" t="str">
        <f>VLOOKUP(Elenco_Comuni[[#This Row],[Comune]],'DB_PEF_2025 con ALEA diviso'!$B$38:$AU$167,19,FALSE)</f>
        <v>montagna</v>
      </c>
      <c r="N26" s="47"/>
    </row>
    <row r="27" spans="1:14" x14ac:dyDescent="0.25">
      <c r="A27" s="48" t="s">
        <v>195</v>
      </c>
      <c r="B27" s="47" t="s">
        <v>194</v>
      </c>
      <c r="C27" s="230">
        <f>VLOOKUP(Elenco_Comuni[[#This Row],[Comune]],'RER (PG_6240-2025)'!$E$4:$P$333,2,FALSE)</f>
        <v>356</v>
      </c>
      <c r="D27" s="49">
        <f>VLOOKUP(Elenco_Comuni[[#This Row],[Comune]],'DB_PEF_2025 con ALEA diviso'!$B$38:$D$167,3,FALSE)</f>
        <v>542</v>
      </c>
      <c r="E27" s="44">
        <f>Elenco_Comuni[[#This Row],[Abitanti residenti 2024]]/Elenco_Comuni[[#This Row],[Abitanti equivalenti 2023]]</f>
        <v>0.65682656826568264</v>
      </c>
      <c r="F27" s="52" t="str">
        <f t="shared" si="0"/>
        <v>&gt; 0,6</v>
      </c>
      <c r="G27" s="297" t="str">
        <f>VLOOKUP(Elenco_Comuni[[#This Row],[Comune]],'DB_PEF_2025 con ALEA diviso'!$B$38:$AU$167,7,FALSE)</f>
        <v>Montefeltro</v>
      </c>
      <c r="H27" s="50">
        <f>VLOOKUP(Elenco_Comuni[[#This Row],[Comune]],'RER (PG_6240-2025)'!$E$4:$P$333,6,FALSE) / 1000</f>
        <v>109.834</v>
      </c>
      <c r="I27" s="50">
        <f>VLOOKUP(Elenco_Comuni[[#This Row],[Comune]],'RER (PG_6240-2025)'!$E$4:$P$333,7,FALSE) / 1000</f>
        <v>43.783000000000001</v>
      </c>
      <c r="J27" s="50">
        <f>VLOOKUP(Elenco_Comuni[[#This Row],[Comune]],'RER (PG_6240-2025)'!$E$4:$P$333,8,FALSE) / 1000</f>
        <v>153.61699999999999</v>
      </c>
      <c r="K27" s="44">
        <f>Elenco_Comuni[[#This Row],[RD (t) 2024]]/Elenco_Comuni[[#This Row],[RSU (t) 2024]]</f>
        <v>0.71498597160470523</v>
      </c>
      <c r="L27" s="44" t="str">
        <f t="shared" si="1"/>
        <v>&gt;= 67%</v>
      </c>
      <c r="M27" s="47" t="str">
        <f>VLOOKUP(Elenco_Comuni[[#This Row],[Comune]],'DB_PEF_2025 con ALEA diviso'!$B$38:$AU$167,19,FALSE)</f>
        <v>montagna</v>
      </c>
      <c r="N27" s="47"/>
    </row>
    <row r="28" spans="1:14" x14ac:dyDescent="0.25">
      <c r="A28" s="48" t="s">
        <v>128</v>
      </c>
      <c r="B28" s="47" t="s">
        <v>122</v>
      </c>
      <c r="C28" s="230">
        <f>VLOOKUP(Elenco_Comuni[[#This Row],[Comune]],'RER (PG_6240-2025)'!$E$4:$P$333,2,FALSE)</f>
        <v>15218</v>
      </c>
      <c r="D28" s="49">
        <f>VLOOKUP(Elenco_Comuni[[#This Row],[Comune]],'DB_PEF_2025 con ALEA diviso'!$B$38:$D$167,3,FALSE)</f>
        <v>26206</v>
      </c>
      <c r="E28" s="44">
        <f>Elenco_Comuni[[#This Row],[Abitanti residenti 2024]]/Elenco_Comuni[[#This Row],[Abitanti equivalenti 2023]]</f>
        <v>0.58070670838739225</v>
      </c>
      <c r="F28" s="52" t="str">
        <f t="shared" si="0"/>
        <v>Tra 0,3 e 0,6</v>
      </c>
      <c r="G28" s="297" t="str">
        <f>VLOOKUP(Elenco_Comuni[[#This Row],[Comune]],'DB_PEF_2025 con ALEA diviso'!$B$38:$AU$167,7,FALSE)</f>
        <v>IREN - RE</v>
      </c>
      <c r="H28" s="50">
        <f>VLOOKUP(Elenco_Comuni[[#This Row],[Comune]],'RER (PG_6240-2025)'!$E$4:$P$333,6,FALSE) / 1000</f>
        <v>6388.8339999999998</v>
      </c>
      <c r="I28" s="50">
        <f>VLOOKUP(Elenco_Comuni[[#This Row],[Comune]],'RER (PG_6240-2025)'!$E$4:$P$333,7,FALSE) / 1000</f>
        <v>4154.2219999999998</v>
      </c>
      <c r="J28" s="50">
        <f>VLOOKUP(Elenco_Comuni[[#This Row],[Comune]],'RER (PG_6240-2025)'!$E$4:$P$333,8,FALSE) / 1000</f>
        <v>10543.056</v>
      </c>
      <c r="K28" s="44">
        <f>Elenco_Comuni[[#This Row],[RD (t) 2024]]/Elenco_Comuni[[#This Row],[RSU (t) 2024]]</f>
        <v>0.60597553498719914</v>
      </c>
      <c r="L28" s="44" t="str">
        <f t="shared" si="1"/>
        <v>&lt; 67%</v>
      </c>
      <c r="M28" s="47" t="str">
        <f>VLOOKUP(Elenco_Comuni[[#This Row],[Comune]],'DB_PEF_2025 con ALEA diviso'!$B$38:$AU$167,19,FALSE)</f>
        <v>montagna</v>
      </c>
      <c r="N28" s="47"/>
    </row>
    <row r="29" spans="1:14" x14ac:dyDescent="0.25">
      <c r="A29" s="48" t="s">
        <v>129</v>
      </c>
      <c r="B29" s="47" t="s">
        <v>122</v>
      </c>
      <c r="C29" s="230">
        <f>VLOOKUP(Elenco_Comuni[[#This Row],[Comune]],'RER (PG_6240-2025)'!$E$4:$P$333,2,FALSE)</f>
        <v>10395</v>
      </c>
      <c r="D29" s="49">
        <f>VLOOKUP(Elenco_Comuni[[#This Row],[Comune]],'DB_PEF_2025 con ALEA diviso'!$B$38:$D$167,3,FALSE)</f>
        <v>20758</v>
      </c>
      <c r="E29" s="44">
        <f>Elenco_Comuni[[#This Row],[Abitanti residenti 2024]]/Elenco_Comuni[[#This Row],[Abitanti equivalenti 2023]]</f>
        <v>0.50077078716639367</v>
      </c>
      <c r="F29" s="52" t="str">
        <f t="shared" si="0"/>
        <v>Tra 0,3 e 0,6</v>
      </c>
      <c r="G29" s="297" t="str">
        <f>VLOOKUP(Elenco_Comuni[[#This Row],[Comune]],'DB_PEF_2025 con ALEA diviso'!$B$38:$AU$167,7,FALSE)</f>
        <v>IREN - RE</v>
      </c>
      <c r="H29" s="50">
        <f>VLOOKUP(Elenco_Comuni[[#This Row],[Comune]],'RER (PG_6240-2025)'!$E$4:$P$333,6,FALSE) / 1000</f>
        <v>6008.3860000000004</v>
      </c>
      <c r="I29" s="50">
        <f>VLOOKUP(Elenco_Comuni[[#This Row],[Comune]],'RER (PG_6240-2025)'!$E$4:$P$333,7,FALSE) / 1000</f>
        <v>630.93600000000004</v>
      </c>
      <c r="J29" s="50">
        <f>VLOOKUP(Elenco_Comuni[[#This Row],[Comune]],'RER (PG_6240-2025)'!$E$4:$P$333,8,FALSE) / 1000</f>
        <v>6639.3220000000001</v>
      </c>
      <c r="K29" s="44">
        <f>Elenco_Comuni[[#This Row],[RD (t) 2024]]/Elenco_Comuni[[#This Row],[RSU (t) 2024]]</f>
        <v>0.90496981468890958</v>
      </c>
      <c r="L29" s="44" t="str">
        <f t="shared" si="1"/>
        <v>&gt;= 67%</v>
      </c>
      <c r="M29" s="47" t="str">
        <f>VLOOKUP(Elenco_Comuni[[#This Row],[Comune]],'DB_PEF_2025 con ALEA diviso'!$B$38:$AU$167,19,FALSE)</f>
        <v>montagna</v>
      </c>
      <c r="N29" s="47"/>
    </row>
    <row r="30" spans="1:14" x14ac:dyDescent="0.25">
      <c r="A30" s="48" t="s">
        <v>163</v>
      </c>
      <c r="B30" s="47" t="s">
        <v>157</v>
      </c>
      <c r="C30" s="230">
        <f>VLOOKUP(Elenco_Comuni[[#This Row],[Comune]],'RER (PG_6240-2025)'!$E$4:$P$333,2,FALSE)</f>
        <v>5529</v>
      </c>
      <c r="D30" s="49">
        <f>VLOOKUP(Elenco_Comuni[[#This Row],[Comune]],'DB_PEF_2025 con ALEA diviso'!$B$38:$D$167,3,FALSE)</f>
        <v>10278</v>
      </c>
      <c r="E30" s="44">
        <f>Elenco_Comuni[[#This Row],[Abitanti residenti 2024]]/Elenco_Comuni[[#This Row],[Abitanti equivalenti 2023]]</f>
        <v>0.53794512551079976</v>
      </c>
      <c r="F30" s="52" t="str">
        <f t="shared" si="0"/>
        <v>Tra 0,3 e 0,6</v>
      </c>
      <c r="G30" s="297" t="str">
        <f>VLOOKUP(Elenco_Comuni[[#This Row],[Comune]],'DB_PEF_2025 con ALEA diviso'!$B$38:$AU$167,7,FALSE)</f>
        <v>HERA-RTI-BO</v>
      </c>
      <c r="H30" s="50">
        <f>VLOOKUP(Elenco_Comuni[[#This Row],[Comune]],'RER (PG_6240-2025)'!$E$4:$P$333,6,FALSE) / 1000</f>
        <v>1482.1489999999999</v>
      </c>
      <c r="I30" s="50">
        <f>VLOOKUP(Elenco_Comuni[[#This Row],[Comune]],'RER (PG_6240-2025)'!$E$4:$P$333,7,FALSE) / 1000</f>
        <v>1900.59</v>
      </c>
      <c r="J30" s="50">
        <f>VLOOKUP(Elenco_Comuni[[#This Row],[Comune]],'RER (PG_6240-2025)'!$E$4:$P$333,8,FALSE) / 1000</f>
        <v>3382.739</v>
      </c>
      <c r="K30" s="44">
        <f>Elenco_Comuni[[#This Row],[RD (t) 2024]]/Elenco_Comuni[[#This Row],[RSU (t) 2024]]</f>
        <v>0.4381505637886931</v>
      </c>
      <c r="L30" s="44" t="str">
        <f t="shared" si="1"/>
        <v>&lt; 67%</v>
      </c>
      <c r="M30" s="47" t="str">
        <f>VLOOKUP(Elenco_Comuni[[#This Row],[Comune]],'DB_PEF_2025 con ALEA diviso'!$B$38:$AU$167,19,FALSE)</f>
        <v>montagna</v>
      </c>
      <c r="N30" s="47"/>
    </row>
    <row r="31" spans="1:14" x14ac:dyDescent="0.25">
      <c r="A31" s="48" t="s">
        <v>77</v>
      </c>
      <c r="B31" s="47" t="s">
        <v>70</v>
      </c>
      <c r="C31" s="230">
        <f>VLOOKUP(Elenco_Comuni[[#This Row],[Comune]],'RER (PG_6240-2025)'!$E$4:$P$333,2,FALSE)</f>
        <v>116</v>
      </c>
      <c r="D31" s="49">
        <f>VLOOKUP(Elenco_Comuni[[#This Row],[Comune]],'DB_PEF_2025 con ALEA diviso'!$B$38:$D$167,3,FALSE)</f>
        <v>313</v>
      </c>
      <c r="E31" s="44">
        <f>Elenco_Comuni[[#This Row],[Abitanti residenti 2024]]/Elenco_Comuni[[#This Row],[Abitanti equivalenti 2023]]</f>
        <v>0.37060702875399359</v>
      </c>
      <c r="F31" s="52" t="str">
        <f t="shared" si="0"/>
        <v>Tra 0,3 e 0,6</v>
      </c>
      <c r="G31" s="297" t="str">
        <f>VLOOKUP(Elenco_Comuni[[#This Row],[Comune]],'DB_PEF_2025 con ALEA diviso'!$B$38:$AU$167,7,FALSE)</f>
        <v>IREN - PC</v>
      </c>
      <c r="H31" s="50">
        <f>VLOOKUP(Elenco_Comuni[[#This Row],[Comune]],'RER (PG_6240-2025)'!$E$4:$P$333,6,FALSE) / 1000</f>
        <v>13.85</v>
      </c>
      <c r="I31" s="50">
        <f>VLOOKUP(Elenco_Comuni[[#This Row],[Comune]],'RER (PG_6240-2025)'!$E$4:$P$333,7,FALSE) / 1000</f>
        <v>84.27</v>
      </c>
      <c r="J31" s="50">
        <f>VLOOKUP(Elenco_Comuni[[#This Row],[Comune]],'RER (PG_6240-2025)'!$E$4:$P$333,8,FALSE) / 1000</f>
        <v>98.12</v>
      </c>
      <c r="K31" s="44">
        <f>Elenco_Comuni[[#This Row],[RD (t) 2024]]/Elenco_Comuni[[#This Row],[RSU (t) 2024]]</f>
        <v>0.14115368935996739</v>
      </c>
      <c r="L31" s="44" t="str">
        <f t="shared" si="1"/>
        <v>&lt; 67%</v>
      </c>
      <c r="M31" s="47" t="str">
        <f>VLOOKUP(Elenco_Comuni[[#This Row],[Comune]],'DB_PEF_2025 con ALEA diviso'!$B$38:$AU$167,19,FALSE)</f>
        <v>montagna</v>
      </c>
      <c r="N31" s="47"/>
    </row>
    <row r="32" spans="1:14" x14ac:dyDescent="0.25">
      <c r="A32" s="48" t="s">
        <v>246</v>
      </c>
      <c r="B32" s="47" t="s">
        <v>186</v>
      </c>
      <c r="C32" s="230">
        <f>VLOOKUP(Elenco_Comuni[[#This Row],[Comune]],'RER (PG_6240-2025)'!$E$4:$P$333,2,FALSE)</f>
        <v>3626</v>
      </c>
      <c r="D32" s="49">
        <f>VLOOKUP(Elenco_Comuni[[#This Row],[Comune]],'DB_PEF_2025 con ALEA diviso'!$B$38:$D$167,3,FALSE)</f>
        <v>5128.7994800791785</v>
      </c>
      <c r="E32" s="44">
        <f>Elenco_Comuni[[#This Row],[Abitanti residenti 2024]]/Elenco_Comuni[[#This Row],[Abitanti equivalenti 2023]]</f>
        <v>0.70698806106259038</v>
      </c>
      <c r="F32" s="52" t="str">
        <f t="shared" si="0"/>
        <v>&gt; 0,6</v>
      </c>
      <c r="G32" s="297" t="str">
        <f>VLOOKUP(Elenco_Comuni[[#This Row],[Comune]],'DB_PEF_2025 con ALEA diviso'!$B$38:$AU$167,7,FALSE)</f>
        <v>ALEA</v>
      </c>
      <c r="H32" s="50">
        <f>VLOOKUP(Elenco_Comuni[[#This Row],[Comune]],'RER (PG_6240-2025)'!$E$4:$P$333,6,FALSE) / 1000</f>
        <v>1121.2280000000001</v>
      </c>
      <c r="I32" s="50">
        <f>VLOOKUP(Elenco_Comuni[[#This Row],[Comune]],'RER (PG_6240-2025)'!$E$4:$P$333,7,FALSE) / 1000</f>
        <v>172.756</v>
      </c>
      <c r="J32" s="50">
        <f>VLOOKUP(Elenco_Comuni[[#This Row],[Comune]],'RER (PG_6240-2025)'!$E$4:$P$333,8,FALSE) / 1000</f>
        <v>1293.9839999999999</v>
      </c>
      <c r="K32" s="44">
        <f>Elenco_Comuni[[#This Row],[RD (t) 2024]]/Elenco_Comuni[[#This Row],[RSU (t) 2024]]</f>
        <v>0.86649293963449325</v>
      </c>
      <c r="L32" s="44" t="str">
        <f t="shared" si="1"/>
        <v>&gt;= 67%</v>
      </c>
      <c r="M32" s="47" t="str">
        <f>VLOOKUP(Elenco_Comuni[[#This Row],[Comune]],'DB_PEF_2025 con ALEA diviso'!$B$38:$AU$167,19,FALSE)</f>
        <v>montagna</v>
      </c>
      <c r="N32" s="47"/>
    </row>
    <row r="33" spans="1:14" x14ac:dyDescent="0.25">
      <c r="A33" s="48" t="s">
        <v>78</v>
      </c>
      <c r="B33" s="47" t="s">
        <v>70</v>
      </c>
      <c r="C33" s="230">
        <f>VLOOKUP(Elenco_Comuni[[#This Row],[Comune]],'RER (PG_6240-2025)'!$E$4:$P$333,2,FALSE)</f>
        <v>849</v>
      </c>
      <c r="D33" s="49">
        <f>VLOOKUP(Elenco_Comuni[[#This Row],[Comune]],'DB_PEF_2025 con ALEA diviso'!$B$38:$D$167,3,FALSE)</f>
        <v>1989</v>
      </c>
      <c r="E33" s="44">
        <f>Elenco_Comuni[[#This Row],[Abitanti residenti 2024]]/Elenco_Comuni[[#This Row],[Abitanti equivalenti 2023]]</f>
        <v>0.42684766214177977</v>
      </c>
      <c r="F33" s="52" t="str">
        <f t="shared" si="0"/>
        <v>Tra 0,3 e 0,6</v>
      </c>
      <c r="G33" s="297" t="str">
        <f>VLOOKUP(Elenco_Comuni[[#This Row],[Comune]],'DB_PEF_2025 con ALEA diviso'!$B$38:$AU$167,7,FALSE)</f>
        <v>IREN - PC</v>
      </c>
      <c r="H33" s="50">
        <f>VLOOKUP(Elenco_Comuni[[#This Row],[Comune]],'RER (PG_6240-2025)'!$E$4:$P$333,6,FALSE) / 1000</f>
        <v>211.66300000000001</v>
      </c>
      <c r="I33" s="50">
        <f>VLOOKUP(Elenco_Comuni[[#This Row],[Comune]],'RER (PG_6240-2025)'!$E$4:$P$333,7,FALSE) / 1000</f>
        <v>382.56</v>
      </c>
      <c r="J33" s="50">
        <f>VLOOKUP(Elenco_Comuni[[#This Row],[Comune]],'RER (PG_6240-2025)'!$E$4:$P$333,8,FALSE) / 1000</f>
        <v>594.22299999999996</v>
      </c>
      <c r="K33" s="44">
        <f>Elenco_Comuni[[#This Row],[RD (t) 2024]]/Elenco_Comuni[[#This Row],[RSU (t) 2024]]</f>
        <v>0.35620129143436052</v>
      </c>
      <c r="L33" s="44" t="str">
        <f t="shared" si="1"/>
        <v>&lt; 67%</v>
      </c>
      <c r="M33" s="47" t="str">
        <f>VLOOKUP(Elenco_Comuni[[#This Row],[Comune]],'DB_PEF_2025 con ALEA diviso'!$B$38:$AU$167,19,FALSE)</f>
        <v>montagna</v>
      </c>
      <c r="N33" s="47"/>
    </row>
    <row r="34" spans="1:14" x14ac:dyDescent="0.25">
      <c r="A34" s="48" t="s">
        <v>113</v>
      </c>
      <c r="B34" s="47" t="s">
        <v>94</v>
      </c>
      <c r="C34" s="230">
        <f>VLOOKUP(Elenco_Comuni[[#This Row],[Comune]],'RER (PG_6240-2025)'!$E$4:$P$333,2,FALSE)</f>
        <v>1061</v>
      </c>
      <c r="D34" s="49">
        <f>VLOOKUP(Elenco_Comuni[[#This Row],[Comune]],'DB_PEF_2025 con ALEA diviso'!$B$38:$D$167,3,FALSE)</f>
        <v>2237</v>
      </c>
      <c r="E34" s="44">
        <f>Elenco_Comuni[[#This Row],[Abitanti residenti 2024]]/Elenco_Comuni[[#This Row],[Abitanti equivalenti 2023]]</f>
        <v>0.47429593205185516</v>
      </c>
      <c r="F34" s="52" t="str">
        <f t="shared" ref="F34:F65" si="2">IF(E34&lt;0.3,"&lt; 0,3",IF(E34&lt;=0.6,"Tra 0,3 e 0,6","&gt; 0,6"))</f>
        <v>Tra 0,3 e 0,6</v>
      </c>
      <c r="G34" s="297" t="str">
        <f>VLOOKUP(Elenco_Comuni[[#This Row],[Comune]],'DB_PEF_2025 con ALEA diviso'!$B$38:$AU$167,7,FALSE)</f>
        <v>IREN - PR</v>
      </c>
      <c r="H34" s="50">
        <f>VLOOKUP(Elenco_Comuni[[#This Row],[Comune]],'RER (PG_6240-2025)'!$E$4:$P$333,6,FALSE) / 1000</f>
        <v>247.54</v>
      </c>
      <c r="I34" s="50">
        <f>VLOOKUP(Elenco_Comuni[[#This Row],[Comune]],'RER (PG_6240-2025)'!$E$4:$P$333,7,FALSE) / 1000</f>
        <v>394.57299999999998</v>
      </c>
      <c r="J34" s="50">
        <f>VLOOKUP(Elenco_Comuni[[#This Row],[Comune]],'RER (PG_6240-2025)'!$E$4:$P$333,8,FALSE) / 1000</f>
        <v>642.11300000000006</v>
      </c>
      <c r="K34" s="44">
        <f>Elenco_Comuni[[#This Row],[RD (t) 2024]]/Elenco_Comuni[[#This Row],[RSU (t) 2024]]</f>
        <v>0.38550846969302904</v>
      </c>
      <c r="L34" s="44" t="str">
        <f t="shared" ref="L34:L65" si="3">IF(K34&lt;0.67,"&lt; 67%",IF(K34&gt;=0.67,"&gt;= 67%"))</f>
        <v>&lt; 67%</v>
      </c>
      <c r="M34" s="47" t="str">
        <f>VLOOKUP(Elenco_Comuni[[#This Row],[Comune]],'DB_PEF_2025 con ALEA diviso'!$B$38:$AU$167,19,FALSE)</f>
        <v>montagna</v>
      </c>
      <c r="N34" s="47"/>
    </row>
    <row r="35" spans="1:14" x14ac:dyDescent="0.25">
      <c r="A35" s="48" t="s">
        <v>97</v>
      </c>
      <c r="B35" s="47" t="s">
        <v>94</v>
      </c>
      <c r="C35" s="230">
        <f>VLOOKUP(Elenco_Comuni[[#This Row],[Comune]],'RER (PG_6240-2025)'!$E$4:$P$333,2,FALSE)</f>
        <v>1779</v>
      </c>
      <c r="D35" s="49">
        <f>VLOOKUP(Elenco_Comuni[[#This Row],[Comune]],'DB_PEF_2025 con ALEA diviso'!$B$38:$D$167,3,FALSE)</f>
        <v>4337</v>
      </c>
      <c r="E35" s="44">
        <f>Elenco_Comuni[[#This Row],[Abitanti residenti 2024]]/Elenco_Comuni[[#This Row],[Abitanti equivalenti 2023]]</f>
        <v>0.41019137652755361</v>
      </c>
      <c r="F35" s="52" t="str">
        <f t="shared" si="2"/>
        <v>Tra 0,3 e 0,6</v>
      </c>
      <c r="G35" s="297" t="str">
        <f>VLOOKUP(Elenco_Comuni[[#This Row],[Comune]],'DB_PEF_2025 con ALEA diviso'!$B$38:$AU$167,7,FALSE)</f>
        <v>IREN - PR</v>
      </c>
      <c r="H35" s="50">
        <f>VLOOKUP(Elenco_Comuni[[#This Row],[Comune]],'RER (PG_6240-2025)'!$E$4:$P$333,6,FALSE) / 1000</f>
        <v>646.78599999999994</v>
      </c>
      <c r="I35" s="50">
        <f>VLOOKUP(Elenco_Comuni[[#This Row],[Comune]],'RER (PG_6240-2025)'!$E$4:$P$333,7,FALSE) / 1000</f>
        <v>593.11</v>
      </c>
      <c r="J35" s="50">
        <f>VLOOKUP(Elenco_Comuni[[#This Row],[Comune]],'RER (PG_6240-2025)'!$E$4:$P$333,8,FALSE) / 1000</f>
        <v>1239.896</v>
      </c>
      <c r="K35" s="44">
        <f>Elenco_Comuni[[#This Row],[RD (t) 2024]]/Elenco_Comuni[[#This Row],[RSU (t) 2024]]</f>
        <v>0.52164536380470616</v>
      </c>
      <c r="L35" s="44" t="str">
        <f t="shared" si="3"/>
        <v>&lt; 67%</v>
      </c>
      <c r="M35" s="47" t="str">
        <f>VLOOKUP(Elenco_Comuni[[#This Row],[Comune]],'DB_PEF_2025 con ALEA diviso'!$B$38:$AU$167,19,FALSE)</f>
        <v>montagna</v>
      </c>
      <c r="N35" s="47"/>
    </row>
    <row r="36" spans="1:14" x14ac:dyDescent="0.25">
      <c r="A36" s="48" t="s">
        <v>79</v>
      </c>
      <c r="B36" s="47" t="s">
        <v>70</v>
      </c>
      <c r="C36" s="230">
        <f>VLOOKUP(Elenco_Comuni[[#This Row],[Comune]],'RER (PG_6240-2025)'!$E$4:$P$333,2,FALSE)</f>
        <v>520</v>
      </c>
      <c r="D36" s="49">
        <f>VLOOKUP(Elenco_Comuni[[#This Row],[Comune]],'DB_PEF_2025 con ALEA diviso'!$B$38:$D$167,3,FALSE)</f>
        <v>1150</v>
      </c>
      <c r="E36" s="44">
        <f>Elenco_Comuni[[#This Row],[Abitanti residenti 2024]]/Elenco_Comuni[[#This Row],[Abitanti equivalenti 2023]]</f>
        <v>0.45217391304347826</v>
      </c>
      <c r="F36" s="52" t="str">
        <f t="shared" si="2"/>
        <v>Tra 0,3 e 0,6</v>
      </c>
      <c r="G36" s="297" t="str">
        <f>VLOOKUP(Elenco_Comuni[[#This Row],[Comune]],'DB_PEF_2025 con ALEA diviso'!$B$38:$AU$167,7,FALSE)</f>
        <v>IREN - PC</v>
      </c>
      <c r="H36" s="50">
        <f>VLOOKUP(Elenco_Comuni[[#This Row],[Comune]],'RER (PG_6240-2025)'!$E$4:$P$333,6,FALSE) / 1000</f>
        <v>41.91</v>
      </c>
      <c r="I36" s="50">
        <f>VLOOKUP(Elenco_Comuni[[#This Row],[Comune]],'RER (PG_6240-2025)'!$E$4:$P$333,7,FALSE) / 1000</f>
        <v>288.52999999999997</v>
      </c>
      <c r="J36" s="50">
        <f>VLOOKUP(Elenco_Comuni[[#This Row],[Comune]],'RER (PG_6240-2025)'!$E$4:$P$333,8,FALSE) / 1000</f>
        <v>330.44</v>
      </c>
      <c r="K36" s="44">
        <f>Elenco_Comuni[[#This Row],[RD (t) 2024]]/Elenco_Comuni[[#This Row],[RSU (t) 2024]]</f>
        <v>0.12683089214380824</v>
      </c>
      <c r="L36" s="44" t="str">
        <f t="shared" si="3"/>
        <v>&lt; 67%</v>
      </c>
      <c r="M36" s="47" t="str">
        <f>VLOOKUP(Elenco_Comuni[[#This Row],[Comune]],'DB_PEF_2025 con ALEA diviso'!$B$38:$AU$167,19,FALSE)</f>
        <v>montagna</v>
      </c>
      <c r="N36" s="47"/>
    </row>
    <row r="37" spans="1:14" x14ac:dyDescent="0.25">
      <c r="A37" s="48" t="s">
        <v>248</v>
      </c>
      <c r="B37" s="47" t="s">
        <v>186</v>
      </c>
      <c r="C37" s="230">
        <f>VLOOKUP(Elenco_Comuni[[#This Row],[Comune]],'RER (PG_6240-2025)'!$E$4:$P$333,2,FALSE)</f>
        <v>1567</v>
      </c>
      <c r="D37" s="49">
        <f>VLOOKUP(Elenco_Comuni[[#This Row],[Comune]],'DB_PEF_2025 con ALEA diviso'!$B$38:$D$167,3,FALSE)</f>
        <v>2583.4616821591758</v>
      </c>
      <c r="E37" s="44">
        <f>Elenco_Comuni[[#This Row],[Abitanti residenti 2024]]/Elenco_Comuni[[#This Row],[Abitanti equivalenti 2023]]</f>
        <v>0.6065505096597178</v>
      </c>
      <c r="F37" s="52" t="str">
        <f t="shared" si="2"/>
        <v>&gt; 0,6</v>
      </c>
      <c r="G37" s="297" t="str">
        <f>VLOOKUP(Elenco_Comuni[[#This Row],[Comune]],'DB_PEF_2025 con ALEA diviso'!$B$38:$AU$167,7,FALSE)</f>
        <v>ALEA</v>
      </c>
      <c r="H37" s="50">
        <f>VLOOKUP(Elenco_Comuni[[#This Row],[Comune]],'RER (PG_6240-2025)'!$E$4:$P$333,6,FALSE) / 1000</f>
        <v>500.19600000000003</v>
      </c>
      <c r="I37" s="50">
        <f>VLOOKUP(Elenco_Comuni[[#This Row],[Comune]],'RER (PG_6240-2025)'!$E$4:$P$333,7,FALSE) / 1000</f>
        <v>99.984999999999999</v>
      </c>
      <c r="J37" s="50">
        <f>VLOOKUP(Elenco_Comuni[[#This Row],[Comune]],'RER (PG_6240-2025)'!$E$4:$P$333,8,FALSE) / 1000</f>
        <v>600.18100000000004</v>
      </c>
      <c r="K37" s="44">
        <f>Elenco_Comuni[[#This Row],[RD (t) 2024]]/Elenco_Comuni[[#This Row],[RSU (t) 2024]]</f>
        <v>0.83340858840916321</v>
      </c>
      <c r="L37" s="44" t="str">
        <f t="shared" si="3"/>
        <v>&gt;= 67%</v>
      </c>
      <c r="M37" s="47" t="str">
        <f>VLOOKUP(Elenco_Comuni[[#This Row],[Comune]],'DB_PEF_2025 con ALEA diviso'!$B$38:$AU$167,19,FALSE)</f>
        <v>montagna</v>
      </c>
      <c r="N37" s="47"/>
    </row>
    <row r="38" spans="1:14" x14ac:dyDescent="0.25">
      <c r="A38" s="48" t="s">
        <v>138</v>
      </c>
      <c r="B38" s="47" t="s">
        <v>137</v>
      </c>
      <c r="C38" s="230">
        <f>VLOOKUP(Elenco_Comuni[[#This Row],[Comune]],'RER (PG_6240-2025)'!$E$4:$P$333,2,FALSE)</f>
        <v>2994</v>
      </c>
      <c r="D38" s="49">
        <f>VLOOKUP(Elenco_Comuni[[#This Row],[Comune]],'DB_PEF_2025 con ALEA diviso'!$B$38:$D$167,3,FALSE)</f>
        <v>7326</v>
      </c>
      <c r="E38" s="44">
        <f>Elenco_Comuni[[#This Row],[Abitanti residenti 2024]]/Elenco_Comuni[[#This Row],[Abitanti equivalenti 2023]]</f>
        <v>0.40868140868140868</v>
      </c>
      <c r="F38" s="52" t="str">
        <f t="shared" si="2"/>
        <v>Tra 0,3 e 0,6</v>
      </c>
      <c r="G38" s="297" t="str">
        <f>VLOOKUP(Elenco_Comuni[[#This Row],[Comune]],'DB_PEF_2025 con ALEA diviso'!$B$38:$AU$167,7,FALSE)</f>
        <v>HERA-RTI-MO</v>
      </c>
      <c r="H38" s="50">
        <f>VLOOKUP(Elenco_Comuni[[#This Row],[Comune]],'RER (PG_6240-2025)'!$E$4:$P$333,6,FALSE) / 1000</f>
        <v>1953.126</v>
      </c>
      <c r="I38" s="50">
        <f>VLOOKUP(Elenco_Comuni[[#This Row],[Comune]],'RER (PG_6240-2025)'!$E$4:$P$333,7,FALSE) / 1000</f>
        <v>617.87</v>
      </c>
      <c r="J38" s="50">
        <f>VLOOKUP(Elenco_Comuni[[#This Row],[Comune]],'RER (PG_6240-2025)'!$E$4:$P$333,8,FALSE) / 1000</f>
        <v>2570.9960000000001</v>
      </c>
      <c r="K38" s="44">
        <f>Elenco_Comuni[[#This Row],[RD (t) 2024]]/Elenco_Comuni[[#This Row],[RSU (t) 2024]]</f>
        <v>0.75967679451854453</v>
      </c>
      <c r="L38" s="44" t="str">
        <f t="shared" si="3"/>
        <v>&gt;= 67%</v>
      </c>
      <c r="M38" s="47" t="str">
        <f>VLOOKUP(Elenco_Comuni[[#This Row],[Comune]],'DB_PEF_2025 con ALEA diviso'!$B$38:$AU$167,19,FALSE)</f>
        <v>montagna</v>
      </c>
      <c r="N38" s="47"/>
    </row>
    <row r="39" spans="1:14" x14ac:dyDescent="0.25">
      <c r="A39" s="48" t="s">
        <v>80</v>
      </c>
      <c r="B39" s="47" t="s">
        <v>70</v>
      </c>
      <c r="C39" s="230">
        <f>VLOOKUP(Elenco_Comuni[[#This Row],[Comune]],'RER (PG_6240-2025)'!$E$4:$P$333,2,FALSE)</f>
        <v>1049</v>
      </c>
      <c r="D39" s="49">
        <f>VLOOKUP(Elenco_Comuni[[#This Row],[Comune]],'DB_PEF_2025 con ALEA diviso'!$B$38:$D$167,3,FALSE)</f>
        <v>3126</v>
      </c>
      <c r="E39" s="44">
        <f>Elenco_Comuni[[#This Row],[Abitanti residenti 2024]]/Elenco_Comuni[[#This Row],[Abitanti equivalenti 2023]]</f>
        <v>0.33557261676263594</v>
      </c>
      <c r="F39" s="52" t="str">
        <f t="shared" si="2"/>
        <v>Tra 0,3 e 0,6</v>
      </c>
      <c r="G39" s="297" t="str">
        <f>VLOOKUP(Elenco_Comuni[[#This Row],[Comune]],'DB_PEF_2025 con ALEA diviso'!$B$38:$AU$167,7,FALSE)</f>
        <v>IREN - PC</v>
      </c>
      <c r="H39" s="50">
        <f>VLOOKUP(Elenco_Comuni[[#This Row],[Comune]],'RER (PG_6240-2025)'!$E$4:$P$333,6,FALSE) / 1000</f>
        <v>309.52100000000002</v>
      </c>
      <c r="I39" s="50">
        <f>VLOOKUP(Elenco_Comuni[[#This Row],[Comune]],'RER (PG_6240-2025)'!$E$4:$P$333,7,FALSE) / 1000</f>
        <v>632.35</v>
      </c>
      <c r="J39" s="50">
        <f>VLOOKUP(Elenco_Comuni[[#This Row],[Comune]],'RER (PG_6240-2025)'!$E$4:$P$333,8,FALSE) / 1000</f>
        <v>941.87099999999998</v>
      </c>
      <c r="K39" s="44">
        <f>Elenco_Comuni[[#This Row],[RD (t) 2024]]/Elenco_Comuni[[#This Row],[RSU (t) 2024]]</f>
        <v>0.3286235588525393</v>
      </c>
      <c r="L39" s="44" t="str">
        <f t="shared" si="3"/>
        <v>&lt; 67%</v>
      </c>
      <c r="M39" s="47" t="str">
        <f>VLOOKUP(Elenco_Comuni[[#This Row],[Comune]],'DB_PEF_2025 con ALEA diviso'!$B$38:$AU$167,19,FALSE)</f>
        <v>montagna</v>
      </c>
      <c r="N39" s="47"/>
    </row>
    <row r="40" spans="1:14" x14ac:dyDescent="0.25">
      <c r="A40" s="48" t="s">
        <v>81</v>
      </c>
      <c r="B40" s="47" t="s">
        <v>70</v>
      </c>
      <c r="C40" s="230">
        <f>VLOOKUP(Elenco_Comuni[[#This Row],[Comune]],'RER (PG_6240-2025)'!$E$4:$P$333,2,FALSE)</f>
        <v>1105</v>
      </c>
      <c r="D40" s="49">
        <f>VLOOKUP(Elenco_Comuni[[#This Row],[Comune]],'DB_PEF_2025 con ALEA diviso'!$B$38:$D$167,3,FALSE)</f>
        <v>3486</v>
      </c>
      <c r="E40" s="44">
        <f>Elenco_Comuni[[#This Row],[Abitanti residenti 2024]]/Elenco_Comuni[[#This Row],[Abitanti equivalenti 2023]]</f>
        <v>0.31698221457257603</v>
      </c>
      <c r="F40" s="52" t="str">
        <f t="shared" si="2"/>
        <v>Tra 0,3 e 0,6</v>
      </c>
      <c r="G40" s="297" t="str">
        <f>VLOOKUP(Elenco_Comuni[[#This Row],[Comune]],'DB_PEF_2025 con ALEA diviso'!$B$38:$AU$167,7,FALSE)</f>
        <v>IREN - PC</v>
      </c>
      <c r="H40" s="50">
        <f>VLOOKUP(Elenco_Comuni[[#This Row],[Comune]],'RER (PG_6240-2025)'!$E$4:$P$333,6,FALSE) / 1000</f>
        <v>305.00400000000002</v>
      </c>
      <c r="I40" s="50">
        <f>VLOOKUP(Elenco_Comuni[[#This Row],[Comune]],'RER (PG_6240-2025)'!$E$4:$P$333,7,FALSE) / 1000</f>
        <v>646.97</v>
      </c>
      <c r="J40" s="50">
        <f>VLOOKUP(Elenco_Comuni[[#This Row],[Comune]],'RER (PG_6240-2025)'!$E$4:$P$333,8,FALSE) / 1000</f>
        <v>951.97400000000005</v>
      </c>
      <c r="K40" s="44">
        <f>Elenco_Comuni[[#This Row],[RD (t) 2024]]/Elenco_Comuni[[#This Row],[RSU (t) 2024]]</f>
        <v>0.3203911031183625</v>
      </c>
      <c r="L40" s="44" t="str">
        <f t="shared" si="3"/>
        <v>&lt; 67%</v>
      </c>
      <c r="M40" s="47" t="str">
        <f>VLOOKUP(Elenco_Comuni[[#This Row],[Comune]],'DB_PEF_2025 con ALEA diviso'!$B$38:$AU$167,19,FALSE)</f>
        <v>montagna</v>
      </c>
      <c r="N40" s="47"/>
    </row>
    <row r="41" spans="1:14" x14ac:dyDescent="0.25">
      <c r="A41" s="48" t="s">
        <v>140</v>
      </c>
      <c r="B41" s="47" t="s">
        <v>137</v>
      </c>
      <c r="C41" s="230">
        <f>VLOOKUP(Elenco_Comuni[[#This Row],[Comune]],'RER (PG_6240-2025)'!$E$4:$P$333,2,FALSE)</f>
        <v>1195</v>
      </c>
      <c r="D41" s="49">
        <f>VLOOKUP(Elenco_Comuni[[#This Row],[Comune]],'DB_PEF_2025 con ALEA diviso'!$B$38:$D$167,3,FALSE)</f>
        <v>3418</v>
      </c>
      <c r="E41" s="44">
        <f>Elenco_Comuni[[#This Row],[Abitanti residenti 2024]]/Elenco_Comuni[[#This Row],[Abitanti equivalenti 2023]]</f>
        <v>0.34961966062024574</v>
      </c>
      <c r="F41" s="52" t="str">
        <f t="shared" si="2"/>
        <v>Tra 0,3 e 0,6</v>
      </c>
      <c r="G41" s="297" t="str">
        <f>VLOOKUP(Elenco_Comuni[[#This Row],[Comune]],'DB_PEF_2025 con ALEA diviso'!$B$38:$AU$167,7,FALSE)</f>
        <v>HERA-RTI-MO</v>
      </c>
      <c r="H41" s="50">
        <f>VLOOKUP(Elenco_Comuni[[#This Row],[Comune]],'RER (PG_6240-2025)'!$E$4:$P$333,6,FALSE) / 1000</f>
        <v>656.1</v>
      </c>
      <c r="I41" s="50">
        <f>VLOOKUP(Elenco_Comuni[[#This Row],[Comune]],'RER (PG_6240-2025)'!$E$4:$P$333,7,FALSE) / 1000</f>
        <v>405.01</v>
      </c>
      <c r="J41" s="50">
        <f>VLOOKUP(Elenco_Comuni[[#This Row],[Comune]],'RER (PG_6240-2025)'!$E$4:$P$333,8,FALSE) / 1000</f>
        <v>1061.1099999999999</v>
      </c>
      <c r="K41" s="44">
        <f>Elenco_Comuni[[#This Row],[RD (t) 2024]]/Elenco_Comuni[[#This Row],[RSU (t) 2024]]</f>
        <v>0.6183147835756897</v>
      </c>
      <c r="L41" s="44" t="str">
        <f t="shared" si="3"/>
        <v>&lt; 67%</v>
      </c>
      <c r="M41" s="47" t="str">
        <f>VLOOKUP(Elenco_Comuni[[#This Row],[Comune]],'DB_PEF_2025 con ALEA diviso'!$B$38:$AU$167,19,FALSE)</f>
        <v>montagna</v>
      </c>
      <c r="N41" s="47"/>
    </row>
    <row r="42" spans="1:14" x14ac:dyDescent="0.25">
      <c r="A42" s="48" t="s">
        <v>176</v>
      </c>
      <c r="B42" s="47" t="s">
        <v>157</v>
      </c>
      <c r="C42" s="230">
        <f>VLOOKUP(Elenco_Comuni[[#This Row],[Comune]],'RER (PG_6240-2025)'!$E$4:$P$333,2,FALSE)</f>
        <v>1914</v>
      </c>
      <c r="D42" s="49">
        <f>VLOOKUP(Elenco_Comuni[[#This Row],[Comune]],'DB_PEF_2025 con ALEA diviso'!$B$38:$D$167,3,FALSE)</f>
        <v>2888</v>
      </c>
      <c r="E42" s="44">
        <f>Elenco_Comuni[[#This Row],[Abitanti residenti 2024]]/Elenco_Comuni[[#This Row],[Abitanti equivalenti 2023]]</f>
        <v>0.66274238227146809</v>
      </c>
      <c r="F42" s="52" t="str">
        <f t="shared" si="2"/>
        <v>&gt; 0,6</v>
      </c>
      <c r="G42" s="297" t="str">
        <f>VLOOKUP(Elenco_Comuni[[#This Row],[Comune]],'DB_PEF_2025 con ALEA diviso'!$B$38:$AU$167,7,FALSE)</f>
        <v>HERA-RTI-BO</v>
      </c>
      <c r="H42" s="50">
        <f>VLOOKUP(Elenco_Comuni[[#This Row],[Comune]],'RER (PG_6240-2025)'!$E$4:$P$333,6,FALSE) / 1000</f>
        <v>780.78200000000004</v>
      </c>
      <c r="I42" s="50">
        <f>VLOOKUP(Elenco_Comuni[[#This Row],[Comune]],'RER (PG_6240-2025)'!$E$4:$P$333,7,FALSE) / 1000</f>
        <v>243.09</v>
      </c>
      <c r="J42" s="50">
        <f>VLOOKUP(Elenco_Comuni[[#This Row],[Comune]],'RER (PG_6240-2025)'!$E$4:$P$333,8,FALSE) / 1000</f>
        <v>1023.872</v>
      </c>
      <c r="K42" s="44">
        <f>Elenco_Comuni[[#This Row],[RD (t) 2024]]/Elenco_Comuni[[#This Row],[RSU (t) 2024]]</f>
        <v>0.76257774409301171</v>
      </c>
      <c r="L42" s="44" t="str">
        <f t="shared" si="3"/>
        <v>&gt;= 67%</v>
      </c>
      <c r="M42" s="47" t="str">
        <f>VLOOKUP(Elenco_Comuni[[#This Row],[Comune]],'DB_PEF_2025 con ALEA diviso'!$B$38:$AU$167,19,FALSE)</f>
        <v>montagna</v>
      </c>
      <c r="N42" s="47"/>
    </row>
    <row r="43" spans="1:14" x14ac:dyDescent="0.25">
      <c r="A43" s="48" t="s">
        <v>114</v>
      </c>
      <c r="B43" s="47" t="s">
        <v>94</v>
      </c>
      <c r="C43" s="230">
        <f>VLOOKUP(Elenco_Comuni[[#This Row],[Comune]],'RER (PG_6240-2025)'!$E$4:$P$333,2,FALSE)</f>
        <v>6075</v>
      </c>
      <c r="D43" s="49">
        <f>VLOOKUP(Elenco_Comuni[[#This Row],[Comune]],'DB_PEF_2025 con ALEA diviso'!$B$38:$D$167,3,FALSE)</f>
        <v>9830</v>
      </c>
      <c r="E43" s="44">
        <f>Elenco_Comuni[[#This Row],[Abitanti residenti 2024]]/Elenco_Comuni[[#This Row],[Abitanti equivalenti 2023]]</f>
        <v>0.61800610376398779</v>
      </c>
      <c r="F43" s="52" t="str">
        <f t="shared" si="2"/>
        <v>&gt; 0,6</v>
      </c>
      <c r="G43" s="297" t="str">
        <f>VLOOKUP(Elenco_Comuni[[#This Row],[Comune]],'DB_PEF_2025 con ALEA diviso'!$B$38:$AU$167,7,FALSE)</f>
        <v>IREN - PR</v>
      </c>
      <c r="H43" s="50">
        <f>VLOOKUP(Elenco_Comuni[[#This Row],[Comune]],'RER (PG_6240-2025)'!$E$4:$P$333,6,FALSE) / 1000</f>
        <v>2409.4490000000001</v>
      </c>
      <c r="I43" s="50">
        <f>VLOOKUP(Elenco_Comuni[[#This Row],[Comune]],'RER (PG_6240-2025)'!$E$4:$P$333,7,FALSE) / 1000</f>
        <v>646.55999999999995</v>
      </c>
      <c r="J43" s="50">
        <f>VLOOKUP(Elenco_Comuni[[#This Row],[Comune]],'RER (PG_6240-2025)'!$E$4:$P$333,8,FALSE) / 1000</f>
        <v>3056.009</v>
      </c>
      <c r="K43" s="44">
        <f>Elenco_Comuni[[#This Row],[RD (t) 2024]]/Elenco_Comuni[[#This Row],[RSU (t) 2024]]</f>
        <v>0.78842994245108577</v>
      </c>
      <c r="L43" s="44" t="str">
        <f t="shared" si="3"/>
        <v>&gt;= 67%</v>
      </c>
      <c r="M43" s="47" t="str">
        <f>VLOOKUP(Elenco_Comuni[[#This Row],[Comune]],'DB_PEF_2025 con ALEA diviso'!$B$38:$AU$167,19,FALSE)</f>
        <v>montagna</v>
      </c>
      <c r="N43" s="47"/>
    </row>
    <row r="44" spans="1:14" x14ac:dyDescent="0.25">
      <c r="A44" s="48" t="s">
        <v>141</v>
      </c>
      <c r="B44" s="47" t="s">
        <v>137</v>
      </c>
      <c r="C44" s="230">
        <f>VLOOKUP(Elenco_Comuni[[#This Row],[Comune]],'RER (PG_6240-2025)'!$E$4:$P$333,2,FALSE)</f>
        <v>1727</v>
      </c>
      <c r="D44" s="49">
        <f>VLOOKUP(Elenco_Comuni[[#This Row],[Comune]],'DB_PEF_2025 con ALEA diviso'!$B$38:$D$167,3,FALSE)</f>
        <v>3834</v>
      </c>
      <c r="E44" s="44">
        <f>Elenco_Comuni[[#This Row],[Abitanti residenti 2024]]/Elenco_Comuni[[#This Row],[Abitanti equivalenti 2023]]</f>
        <v>0.45044340114762649</v>
      </c>
      <c r="F44" s="52" t="str">
        <f t="shared" si="2"/>
        <v>Tra 0,3 e 0,6</v>
      </c>
      <c r="G44" s="297" t="str">
        <f>VLOOKUP(Elenco_Comuni[[#This Row],[Comune]],'DB_PEF_2025 con ALEA diviso'!$B$38:$AU$167,7,FALSE)</f>
        <v>HERA-RTI-MO</v>
      </c>
      <c r="H44" s="50">
        <f>VLOOKUP(Elenco_Comuni[[#This Row],[Comune]],'RER (PG_6240-2025)'!$E$4:$P$333,6,FALSE) / 1000</f>
        <v>947.19</v>
      </c>
      <c r="I44" s="50">
        <f>VLOOKUP(Elenco_Comuni[[#This Row],[Comune]],'RER (PG_6240-2025)'!$E$4:$P$333,7,FALSE) / 1000</f>
        <v>197.63</v>
      </c>
      <c r="J44" s="50">
        <f>VLOOKUP(Elenco_Comuni[[#This Row],[Comune]],'RER (PG_6240-2025)'!$E$4:$P$333,8,FALSE) / 1000</f>
        <v>1144.82</v>
      </c>
      <c r="K44" s="44">
        <f>Elenco_Comuni[[#This Row],[RD (t) 2024]]/Elenco_Comuni[[#This Row],[RSU (t) 2024]]</f>
        <v>0.82737024161003481</v>
      </c>
      <c r="L44" s="44" t="str">
        <f t="shared" si="3"/>
        <v>&gt;= 67%</v>
      </c>
      <c r="M44" s="47" t="str">
        <f>VLOOKUP(Elenco_Comuni[[#This Row],[Comune]],'DB_PEF_2025 con ALEA diviso'!$B$38:$AU$167,19,FALSE)</f>
        <v>montagna</v>
      </c>
      <c r="N44" s="47"/>
    </row>
    <row r="45" spans="1:14" x14ac:dyDescent="0.25">
      <c r="A45" s="48" t="s">
        <v>164</v>
      </c>
      <c r="B45" s="47" t="s">
        <v>157</v>
      </c>
      <c r="C45" s="230">
        <f>VLOOKUP(Elenco_Comuni[[#This Row],[Comune]],'RER (PG_6240-2025)'!$E$4:$P$333,2,FALSE)</f>
        <v>4885</v>
      </c>
      <c r="D45" s="49">
        <f>VLOOKUP(Elenco_Comuni[[#This Row],[Comune]],'DB_PEF_2025 con ALEA diviso'!$B$38:$D$167,3,FALSE)</f>
        <v>9893</v>
      </c>
      <c r="E45" s="44">
        <f>Elenco_Comuni[[#This Row],[Abitanti residenti 2024]]/Elenco_Comuni[[#This Row],[Abitanti equivalenti 2023]]</f>
        <v>0.49378348327099969</v>
      </c>
      <c r="F45" s="52" t="str">
        <f t="shared" si="2"/>
        <v>Tra 0,3 e 0,6</v>
      </c>
      <c r="G45" s="297" t="str">
        <f>VLOOKUP(Elenco_Comuni[[#This Row],[Comune]],'DB_PEF_2025 con ALEA diviso'!$B$38:$AU$167,7,FALSE)</f>
        <v>HERA-RTI-BO</v>
      </c>
      <c r="H45" s="50">
        <f>VLOOKUP(Elenco_Comuni[[#This Row],[Comune]],'RER (PG_6240-2025)'!$E$4:$P$333,6,FALSE) / 1000</f>
        <v>2151.7170000000001</v>
      </c>
      <c r="I45" s="50">
        <f>VLOOKUP(Elenco_Comuni[[#This Row],[Comune]],'RER (PG_6240-2025)'!$E$4:$P$333,7,FALSE) / 1000</f>
        <v>1460.3</v>
      </c>
      <c r="J45" s="50">
        <f>VLOOKUP(Elenco_Comuni[[#This Row],[Comune]],'RER (PG_6240-2025)'!$E$4:$P$333,8,FALSE) / 1000</f>
        <v>3612.0169999999998</v>
      </c>
      <c r="K45" s="44">
        <f>Elenco_Comuni[[#This Row],[RD (t) 2024]]/Elenco_Comuni[[#This Row],[RSU (t) 2024]]</f>
        <v>0.59571065141719992</v>
      </c>
      <c r="L45" s="44" t="str">
        <f t="shared" si="3"/>
        <v>&lt; 67%</v>
      </c>
      <c r="M45" s="47" t="str">
        <f>VLOOKUP(Elenco_Comuni[[#This Row],[Comune]],'DB_PEF_2025 con ALEA diviso'!$B$38:$AU$167,19,FALSE)</f>
        <v>montagna</v>
      </c>
      <c r="N45" s="47"/>
    </row>
    <row r="46" spans="1:14" x14ac:dyDescent="0.25">
      <c r="A46" s="48" t="s">
        <v>249</v>
      </c>
      <c r="B46" s="47" t="s">
        <v>186</v>
      </c>
      <c r="C46" s="230">
        <f>VLOOKUP(Elenco_Comuni[[#This Row],[Comune]],'RER (PG_6240-2025)'!$E$4:$P$333,2,FALSE)</f>
        <v>2548</v>
      </c>
      <c r="D46" s="49">
        <f>VLOOKUP(Elenco_Comuni[[#This Row],[Comune]],'DB_PEF_2025 con ALEA diviso'!$B$38:$D$167,3,FALSE)</f>
        <v>4043.8832228732463</v>
      </c>
      <c r="E46" s="44">
        <f>Elenco_Comuni[[#This Row],[Abitanti residenti 2024]]/Elenco_Comuni[[#This Row],[Abitanti equivalenti 2023]]</f>
        <v>0.63008743318497795</v>
      </c>
      <c r="F46" s="52" t="str">
        <f t="shared" si="2"/>
        <v>&gt; 0,6</v>
      </c>
      <c r="G46" s="297" t="str">
        <f>VLOOKUP(Elenco_Comuni[[#This Row],[Comune]],'DB_PEF_2025 con ALEA diviso'!$B$38:$AU$167,7,FALSE)</f>
        <v>ALEA</v>
      </c>
      <c r="H46" s="50">
        <f>VLOOKUP(Elenco_Comuni[[#This Row],[Comune]],'RER (PG_6240-2025)'!$E$4:$P$333,6,FALSE) / 1000</f>
        <v>933.39400000000001</v>
      </c>
      <c r="I46" s="50">
        <f>VLOOKUP(Elenco_Comuni[[#This Row],[Comune]],'RER (PG_6240-2025)'!$E$4:$P$333,7,FALSE) / 1000</f>
        <v>120.886</v>
      </c>
      <c r="J46" s="50">
        <f>VLOOKUP(Elenco_Comuni[[#This Row],[Comune]],'RER (PG_6240-2025)'!$E$4:$P$333,8,FALSE) / 1000</f>
        <v>1054.28</v>
      </c>
      <c r="K46" s="44">
        <f>Elenco_Comuni[[#This Row],[RD (t) 2024]]/Elenco_Comuni[[#This Row],[RSU (t) 2024]]</f>
        <v>0.88533786090981526</v>
      </c>
      <c r="L46" s="44" t="str">
        <f t="shared" si="3"/>
        <v>&gt;= 67%</v>
      </c>
      <c r="M46" s="47" t="str">
        <f>VLOOKUP(Elenco_Comuni[[#This Row],[Comune]],'DB_PEF_2025 con ALEA diviso'!$B$38:$AU$167,19,FALSE)</f>
        <v>montagna</v>
      </c>
      <c r="N46" s="47"/>
    </row>
    <row r="47" spans="1:14" x14ac:dyDescent="0.25">
      <c r="A47" s="48" t="s">
        <v>165</v>
      </c>
      <c r="B47" s="47" t="s">
        <v>157</v>
      </c>
      <c r="C47" s="230">
        <f>VLOOKUP(Elenco_Comuni[[#This Row],[Comune]],'RER (PG_6240-2025)'!$E$4:$P$333,2,FALSE)</f>
        <v>3926</v>
      </c>
      <c r="D47" s="49">
        <f>VLOOKUP(Elenco_Comuni[[#This Row],[Comune]],'DB_PEF_2025 con ALEA diviso'!$B$38:$D$167,3,FALSE)</f>
        <v>6258</v>
      </c>
      <c r="E47" s="44">
        <f>Elenco_Comuni[[#This Row],[Abitanti residenti 2024]]/Elenco_Comuni[[#This Row],[Abitanti equivalenti 2023]]</f>
        <v>0.62735698306168108</v>
      </c>
      <c r="F47" s="52" t="str">
        <f t="shared" si="2"/>
        <v>&gt; 0,6</v>
      </c>
      <c r="G47" s="297" t="str">
        <f>VLOOKUP(Elenco_Comuni[[#This Row],[Comune]],'DB_PEF_2025 con ALEA diviso'!$B$38:$AU$167,7,FALSE)</f>
        <v>HERA-RTI-BO</v>
      </c>
      <c r="H47" s="50">
        <f>VLOOKUP(Elenco_Comuni[[#This Row],[Comune]],'RER (PG_6240-2025)'!$E$4:$P$333,6,FALSE) / 1000</f>
        <v>999.74400000000003</v>
      </c>
      <c r="I47" s="50">
        <f>VLOOKUP(Elenco_Comuni[[#This Row],[Comune]],'RER (PG_6240-2025)'!$E$4:$P$333,7,FALSE) / 1000</f>
        <v>1163.1199999999999</v>
      </c>
      <c r="J47" s="50">
        <f>VLOOKUP(Elenco_Comuni[[#This Row],[Comune]],'RER (PG_6240-2025)'!$E$4:$P$333,8,FALSE) / 1000</f>
        <v>2162.864</v>
      </c>
      <c r="K47" s="44">
        <f>Elenco_Comuni[[#This Row],[RD (t) 2024]]/Elenco_Comuni[[#This Row],[RSU (t) 2024]]</f>
        <v>0.46223155963574225</v>
      </c>
      <c r="L47" s="44" t="str">
        <f t="shared" si="3"/>
        <v>&lt; 67%</v>
      </c>
      <c r="M47" s="47" t="str">
        <f>VLOOKUP(Elenco_Comuni[[#This Row],[Comune]],'DB_PEF_2025 con ALEA diviso'!$B$38:$AU$167,19,FALSE)</f>
        <v>montagna</v>
      </c>
      <c r="N47" s="47"/>
    </row>
    <row r="48" spans="1:14" x14ac:dyDescent="0.25">
      <c r="A48" s="48" t="s">
        <v>82</v>
      </c>
      <c r="B48" s="47" t="s">
        <v>70</v>
      </c>
      <c r="C48" s="230">
        <f>VLOOKUP(Elenco_Comuni[[#This Row],[Comune]],'RER (PG_6240-2025)'!$E$4:$P$333,2,FALSE)</f>
        <v>2203</v>
      </c>
      <c r="D48" s="49">
        <f>VLOOKUP(Elenco_Comuni[[#This Row],[Comune]],'DB_PEF_2025 con ALEA diviso'!$B$38:$D$167,3,FALSE)</f>
        <v>3936</v>
      </c>
      <c r="E48" s="44">
        <f>Elenco_Comuni[[#This Row],[Abitanti residenti 2024]]/Elenco_Comuni[[#This Row],[Abitanti equivalenti 2023]]</f>
        <v>0.55970528455284552</v>
      </c>
      <c r="F48" s="52" t="str">
        <f t="shared" si="2"/>
        <v>Tra 0,3 e 0,6</v>
      </c>
      <c r="G48" s="297" t="str">
        <f>VLOOKUP(Elenco_Comuni[[#This Row],[Comune]],'DB_PEF_2025 con ALEA diviso'!$B$38:$AU$167,7,FALSE)</f>
        <v>IREN - PC</v>
      </c>
      <c r="H48" s="50">
        <f>VLOOKUP(Elenco_Comuni[[#This Row],[Comune]],'RER (PG_6240-2025)'!$E$4:$P$333,6,FALSE) / 1000</f>
        <v>638.30899999999997</v>
      </c>
      <c r="I48" s="50">
        <f>VLOOKUP(Elenco_Comuni[[#This Row],[Comune]],'RER (PG_6240-2025)'!$E$4:$P$333,7,FALSE) / 1000</f>
        <v>503.92</v>
      </c>
      <c r="J48" s="50">
        <f>VLOOKUP(Elenco_Comuni[[#This Row],[Comune]],'RER (PG_6240-2025)'!$E$4:$P$333,8,FALSE) / 1000</f>
        <v>1142.229</v>
      </c>
      <c r="K48" s="44">
        <f>Elenco_Comuni[[#This Row],[RD (t) 2024]]/Elenco_Comuni[[#This Row],[RSU (t) 2024]]</f>
        <v>0.55882752057599649</v>
      </c>
      <c r="L48" s="44" t="str">
        <f t="shared" si="3"/>
        <v>&lt; 67%</v>
      </c>
      <c r="M48" s="47" t="str">
        <f>VLOOKUP(Elenco_Comuni[[#This Row],[Comune]],'DB_PEF_2025 con ALEA diviso'!$B$38:$AU$167,19,FALSE)</f>
        <v>montagna</v>
      </c>
      <c r="N48" s="47"/>
    </row>
    <row r="49" spans="1:14" x14ac:dyDescent="0.25">
      <c r="A49" s="48" t="s">
        <v>142</v>
      </c>
      <c r="B49" s="47" t="s">
        <v>137</v>
      </c>
      <c r="C49" s="230">
        <f>VLOOKUP(Elenco_Comuni[[#This Row],[Comune]],'RER (PG_6240-2025)'!$E$4:$P$333,2,FALSE)</f>
        <v>4235</v>
      </c>
      <c r="D49" s="49">
        <f>VLOOKUP(Elenco_Comuni[[#This Row],[Comune]],'DB_PEF_2025 con ALEA diviso'!$B$38:$D$167,3,FALSE)</f>
        <v>6194</v>
      </c>
      <c r="E49" s="44">
        <f>Elenco_Comuni[[#This Row],[Abitanti residenti 2024]]/Elenco_Comuni[[#This Row],[Abitanti equivalenti 2023]]</f>
        <v>0.68372618663222473</v>
      </c>
      <c r="F49" s="52" t="str">
        <f t="shared" si="2"/>
        <v>&gt; 0,6</v>
      </c>
      <c r="G49" s="297" t="str">
        <f>VLOOKUP(Elenco_Comuni[[#This Row],[Comune]],'DB_PEF_2025 con ALEA diviso'!$B$38:$AU$167,7,FALSE)</f>
        <v>HERA-RTI-MO</v>
      </c>
      <c r="H49" s="50">
        <f>VLOOKUP(Elenco_Comuni[[#This Row],[Comune]],'RER (PG_6240-2025)'!$E$4:$P$333,6,FALSE) / 1000</f>
        <v>2147.8470000000002</v>
      </c>
      <c r="I49" s="50">
        <f>VLOOKUP(Elenco_Comuni[[#This Row],[Comune]],'RER (PG_6240-2025)'!$E$4:$P$333,7,FALSE) / 1000</f>
        <v>196.89</v>
      </c>
      <c r="J49" s="50">
        <f>VLOOKUP(Elenco_Comuni[[#This Row],[Comune]],'RER (PG_6240-2025)'!$E$4:$P$333,8,FALSE) / 1000</f>
        <v>2344.7370000000001</v>
      </c>
      <c r="K49" s="44">
        <f>Elenco_Comuni[[#This Row],[RD (t) 2024]]/Elenco_Comuni[[#This Row],[RSU (t) 2024]]</f>
        <v>0.91602896188357164</v>
      </c>
      <c r="L49" s="44" t="str">
        <f t="shared" si="3"/>
        <v>&gt;= 67%</v>
      </c>
      <c r="M49" s="47" t="str">
        <f>VLOOKUP(Elenco_Comuni[[#This Row],[Comune]],'DB_PEF_2025 con ALEA diviso'!$B$38:$AU$167,19,FALSE)</f>
        <v>montagna</v>
      </c>
      <c r="N49" s="47"/>
    </row>
    <row r="50" spans="1:14" x14ac:dyDescent="0.25">
      <c r="A50" s="48" t="s">
        <v>143</v>
      </c>
      <c r="B50" s="47" t="s">
        <v>137</v>
      </c>
      <c r="C50" s="230">
        <f>VLOOKUP(Elenco_Comuni[[#This Row],[Comune]],'RER (PG_6240-2025)'!$E$4:$P$333,2,FALSE)</f>
        <v>2652</v>
      </c>
      <c r="D50" s="49">
        <f>VLOOKUP(Elenco_Comuni[[#This Row],[Comune]],'DB_PEF_2025 con ALEA diviso'!$B$38:$D$167,3,FALSE)</f>
        <v>5976</v>
      </c>
      <c r="E50" s="44">
        <f>Elenco_Comuni[[#This Row],[Abitanti residenti 2024]]/Elenco_Comuni[[#This Row],[Abitanti equivalenti 2023]]</f>
        <v>0.44377510040160645</v>
      </c>
      <c r="F50" s="52" t="str">
        <f t="shared" si="2"/>
        <v>Tra 0,3 e 0,6</v>
      </c>
      <c r="G50" s="297" t="str">
        <f>VLOOKUP(Elenco_Comuni[[#This Row],[Comune]],'DB_PEF_2025 con ALEA diviso'!$B$38:$AU$167,7,FALSE)</f>
        <v>HERA-RTI-MO</v>
      </c>
      <c r="H50" s="50">
        <f>VLOOKUP(Elenco_Comuni[[#This Row],[Comune]],'RER (PG_6240-2025)'!$E$4:$P$333,6,FALSE) / 1000</f>
        <v>1413.7940000000001</v>
      </c>
      <c r="I50" s="50">
        <f>VLOOKUP(Elenco_Comuni[[#This Row],[Comune]],'RER (PG_6240-2025)'!$E$4:$P$333,7,FALSE) / 1000</f>
        <v>403.55</v>
      </c>
      <c r="J50" s="50">
        <f>VLOOKUP(Elenco_Comuni[[#This Row],[Comune]],'RER (PG_6240-2025)'!$E$4:$P$333,8,FALSE) / 1000</f>
        <v>1817.3440000000001</v>
      </c>
      <c r="K50" s="44">
        <f>Elenco_Comuni[[#This Row],[RD (t) 2024]]/Elenco_Comuni[[#This Row],[RSU (t) 2024]]</f>
        <v>0.77794517713762501</v>
      </c>
      <c r="L50" s="44" t="str">
        <f t="shared" si="3"/>
        <v>&gt;= 67%</v>
      </c>
      <c r="M50" s="47" t="str">
        <f>VLOOKUP(Elenco_Comuni[[#This Row],[Comune]],'DB_PEF_2025 con ALEA diviso'!$B$38:$AU$167,19,FALSE)</f>
        <v>montagna</v>
      </c>
      <c r="N50" s="47"/>
    </row>
    <row r="51" spans="1:14" x14ac:dyDescent="0.25">
      <c r="A51" s="48" t="s">
        <v>98</v>
      </c>
      <c r="B51" s="47" t="s">
        <v>94</v>
      </c>
      <c r="C51" s="230">
        <f>VLOOKUP(Elenco_Comuni[[#This Row],[Comune]],'RER (PG_6240-2025)'!$E$4:$P$333,2,FALSE)</f>
        <v>10988</v>
      </c>
      <c r="D51" s="49">
        <f>VLOOKUP(Elenco_Comuni[[#This Row],[Comune]],'DB_PEF_2025 con ALEA diviso'!$B$38:$D$167,3,FALSE)</f>
        <v>23370</v>
      </c>
      <c r="E51" s="44">
        <f>Elenco_Comuni[[#This Row],[Abitanti residenti 2024]]/Elenco_Comuni[[#This Row],[Abitanti equivalenti 2023]]</f>
        <v>0.47017543859649125</v>
      </c>
      <c r="F51" s="52" t="str">
        <f t="shared" si="2"/>
        <v>Tra 0,3 e 0,6</v>
      </c>
      <c r="G51" s="297" t="str">
        <f>VLOOKUP(Elenco_Comuni[[#This Row],[Comune]],'DB_PEF_2025 con ALEA diviso'!$B$38:$AU$167,7,FALSE)</f>
        <v>IREN - PR</v>
      </c>
      <c r="H51" s="50">
        <f>VLOOKUP(Elenco_Comuni[[#This Row],[Comune]],'RER (PG_6240-2025)'!$E$4:$P$333,6,FALSE) / 1000</f>
        <v>6389.6589999999997</v>
      </c>
      <c r="I51" s="50">
        <f>VLOOKUP(Elenco_Comuni[[#This Row],[Comune]],'RER (PG_6240-2025)'!$E$4:$P$333,7,FALSE) / 1000</f>
        <v>2331.8589999999999</v>
      </c>
      <c r="J51" s="50">
        <f>VLOOKUP(Elenco_Comuni[[#This Row],[Comune]],'RER (PG_6240-2025)'!$E$4:$P$333,8,FALSE) / 1000</f>
        <v>8721.518</v>
      </c>
      <c r="K51" s="44">
        <f>Elenco_Comuni[[#This Row],[RD (t) 2024]]/Elenco_Comuni[[#This Row],[RSU (t) 2024]]</f>
        <v>0.73263152125581799</v>
      </c>
      <c r="L51" s="44" t="str">
        <f t="shared" si="3"/>
        <v>&gt;= 67%</v>
      </c>
      <c r="M51" s="47" t="str">
        <f>VLOOKUP(Elenco_Comuni[[#This Row],[Comune]],'DB_PEF_2025 con ALEA diviso'!$B$38:$AU$167,19,FALSE)</f>
        <v>montagna</v>
      </c>
      <c r="N51" s="47"/>
    </row>
    <row r="52" spans="1:14" x14ac:dyDescent="0.25">
      <c r="A52" s="48" t="s">
        <v>99</v>
      </c>
      <c r="B52" s="47" t="s">
        <v>94</v>
      </c>
      <c r="C52" s="230">
        <f>VLOOKUP(Elenco_Comuni[[#This Row],[Comune]],'RER (PG_6240-2025)'!$E$4:$P$333,2,FALSE)</f>
        <v>5128</v>
      </c>
      <c r="D52" s="49">
        <f>VLOOKUP(Elenco_Comuni[[#This Row],[Comune]],'DB_PEF_2025 con ALEA diviso'!$B$38:$D$167,3,FALSE)</f>
        <v>10463</v>
      </c>
      <c r="E52" s="44">
        <f>Elenco_Comuni[[#This Row],[Abitanti residenti 2024]]/Elenco_Comuni[[#This Row],[Abitanti equivalenti 2023]]</f>
        <v>0.49010799961770046</v>
      </c>
      <c r="F52" s="52" t="str">
        <f t="shared" si="2"/>
        <v>Tra 0,3 e 0,6</v>
      </c>
      <c r="G52" s="297" t="str">
        <f>VLOOKUP(Elenco_Comuni[[#This Row],[Comune]],'DB_PEF_2025 con ALEA diviso'!$B$38:$AU$167,7,FALSE)</f>
        <v>IREN - PR</v>
      </c>
      <c r="H52" s="50">
        <f>VLOOKUP(Elenco_Comuni[[#This Row],[Comune]],'RER (PG_6240-2025)'!$E$4:$P$333,6,FALSE) / 1000</f>
        <v>2720.9560000000001</v>
      </c>
      <c r="I52" s="50">
        <f>VLOOKUP(Elenco_Comuni[[#This Row],[Comune]],'RER (PG_6240-2025)'!$E$4:$P$333,7,FALSE) / 1000</f>
        <v>873.24</v>
      </c>
      <c r="J52" s="50">
        <f>VLOOKUP(Elenco_Comuni[[#This Row],[Comune]],'RER (PG_6240-2025)'!$E$4:$P$333,8,FALSE) / 1000</f>
        <v>3594.1959999999999</v>
      </c>
      <c r="K52" s="44">
        <f>Elenco_Comuni[[#This Row],[RD (t) 2024]]/Elenco_Comuni[[#This Row],[RSU (t) 2024]]</f>
        <v>0.75704163045087136</v>
      </c>
      <c r="L52" s="44" t="str">
        <f t="shared" si="3"/>
        <v>&gt;= 67%</v>
      </c>
      <c r="M52" s="47" t="str">
        <f>VLOOKUP(Elenco_Comuni[[#This Row],[Comune]],'DB_PEF_2025 con ALEA diviso'!$B$38:$AU$167,19,FALSE)</f>
        <v>montagna</v>
      </c>
      <c r="N52" s="47"/>
    </row>
    <row r="53" spans="1:14" x14ac:dyDescent="0.25">
      <c r="A53" s="48" t="s">
        <v>166</v>
      </c>
      <c r="B53" s="47" t="s">
        <v>157</v>
      </c>
      <c r="C53" s="230">
        <f>VLOOKUP(Elenco_Comuni[[#This Row],[Comune]],'RER (PG_6240-2025)'!$E$4:$P$333,2,FALSE)</f>
        <v>2287</v>
      </c>
      <c r="D53" s="49">
        <f>VLOOKUP(Elenco_Comuni[[#This Row],[Comune]],'DB_PEF_2025 con ALEA diviso'!$B$38:$D$167,3,FALSE)</f>
        <v>6803</v>
      </c>
      <c r="E53" s="44">
        <f>Elenco_Comuni[[#This Row],[Abitanti residenti 2024]]/Elenco_Comuni[[#This Row],[Abitanti equivalenti 2023]]</f>
        <v>0.33617521681611057</v>
      </c>
      <c r="F53" s="52" t="str">
        <f t="shared" si="2"/>
        <v>Tra 0,3 e 0,6</v>
      </c>
      <c r="G53" s="297" t="str">
        <f>VLOOKUP(Elenco_Comuni[[#This Row],[Comune]],'DB_PEF_2025 con ALEA diviso'!$B$38:$AU$167,7,FALSE)</f>
        <v>HERA-RTI-BO</v>
      </c>
      <c r="H53" s="50">
        <f>VLOOKUP(Elenco_Comuni[[#This Row],[Comune]],'RER (PG_6240-2025)'!$E$4:$P$333,6,FALSE) / 1000</f>
        <v>999.79700000000003</v>
      </c>
      <c r="I53" s="50">
        <f>VLOOKUP(Elenco_Comuni[[#This Row],[Comune]],'RER (PG_6240-2025)'!$E$4:$P$333,7,FALSE) / 1000</f>
        <v>877.38</v>
      </c>
      <c r="J53" s="50">
        <f>VLOOKUP(Elenco_Comuni[[#This Row],[Comune]],'RER (PG_6240-2025)'!$E$4:$P$333,8,FALSE) / 1000</f>
        <v>1877.1769999999999</v>
      </c>
      <c r="K53" s="44">
        <f>Elenco_Comuni[[#This Row],[RD (t) 2024]]/Elenco_Comuni[[#This Row],[RSU (t) 2024]]</f>
        <v>0.53260667481010049</v>
      </c>
      <c r="L53" s="44" t="str">
        <f t="shared" si="3"/>
        <v>&lt; 67%</v>
      </c>
      <c r="M53" s="47" t="str">
        <f>VLOOKUP(Elenco_Comuni[[#This Row],[Comune]],'DB_PEF_2025 con ALEA diviso'!$B$38:$AU$167,19,FALSE)</f>
        <v>montagna</v>
      </c>
      <c r="N53" s="47"/>
    </row>
    <row r="54" spans="1:14" x14ac:dyDescent="0.25">
      <c r="A54" s="48" t="s">
        <v>167</v>
      </c>
      <c r="B54" s="47" t="s">
        <v>157</v>
      </c>
      <c r="C54" s="230">
        <f>VLOOKUP(Elenco_Comuni[[#This Row],[Comune]],'RER (PG_6240-2025)'!$E$4:$P$333,2,FALSE)</f>
        <v>4534</v>
      </c>
      <c r="D54" s="49">
        <f>VLOOKUP(Elenco_Comuni[[#This Row],[Comune]],'DB_PEF_2025 con ALEA diviso'!$B$38:$D$167,3,FALSE)</f>
        <v>7507</v>
      </c>
      <c r="E54" s="44">
        <f>Elenco_Comuni[[#This Row],[Abitanti residenti 2024]]/Elenco_Comuni[[#This Row],[Abitanti equivalenti 2023]]</f>
        <v>0.60396962834687629</v>
      </c>
      <c r="F54" s="52" t="str">
        <f t="shared" si="2"/>
        <v>&gt; 0,6</v>
      </c>
      <c r="G54" s="297" t="str">
        <f>VLOOKUP(Elenco_Comuni[[#This Row],[Comune]],'DB_PEF_2025 con ALEA diviso'!$B$38:$AU$167,7,FALSE)</f>
        <v>HERA-RTI-BO</v>
      </c>
      <c r="H54" s="50">
        <f>VLOOKUP(Elenco_Comuni[[#This Row],[Comune]],'RER (PG_6240-2025)'!$E$4:$P$333,6,FALSE) / 1000</f>
        <v>1742.56</v>
      </c>
      <c r="I54" s="50">
        <f>VLOOKUP(Elenco_Comuni[[#This Row],[Comune]],'RER (PG_6240-2025)'!$E$4:$P$333,7,FALSE) / 1000</f>
        <v>1353.69</v>
      </c>
      <c r="J54" s="50">
        <f>VLOOKUP(Elenco_Comuni[[#This Row],[Comune]],'RER (PG_6240-2025)'!$E$4:$P$333,8,FALSE) / 1000</f>
        <v>3096.25</v>
      </c>
      <c r="K54" s="44">
        <f>Elenco_Comuni[[#This Row],[RD (t) 2024]]/Elenco_Comuni[[#This Row],[RSU (t) 2024]]</f>
        <v>0.56279693177230516</v>
      </c>
      <c r="L54" s="44" t="str">
        <f t="shared" si="3"/>
        <v>&lt; 67%</v>
      </c>
      <c r="M54" s="47" t="str">
        <f>VLOOKUP(Elenco_Comuni[[#This Row],[Comune]],'DB_PEF_2025 con ALEA diviso'!$B$38:$AU$167,19,FALSE)</f>
        <v>montagna</v>
      </c>
      <c r="N54" s="47"/>
    </row>
    <row r="55" spans="1:14" x14ac:dyDescent="0.25">
      <c r="A55" s="48" t="s">
        <v>83</v>
      </c>
      <c r="B55" s="47" t="s">
        <v>70</v>
      </c>
      <c r="C55" s="230">
        <f>VLOOKUP(Elenco_Comuni[[#This Row],[Comune]],'RER (PG_6240-2025)'!$E$4:$P$333,2,FALSE)</f>
        <v>3966</v>
      </c>
      <c r="D55" s="49">
        <f>VLOOKUP(Elenco_Comuni[[#This Row],[Comune]],'DB_PEF_2025 con ALEA diviso'!$B$38:$D$167,3,FALSE)</f>
        <v>6582</v>
      </c>
      <c r="E55" s="44">
        <f>Elenco_Comuni[[#This Row],[Abitanti residenti 2024]]/Elenco_Comuni[[#This Row],[Abitanti equivalenti 2023]]</f>
        <v>0.60255241567912488</v>
      </c>
      <c r="F55" s="52" t="str">
        <f t="shared" si="2"/>
        <v>&gt; 0,6</v>
      </c>
      <c r="G55" s="297" t="str">
        <f>VLOOKUP(Elenco_Comuni[[#This Row],[Comune]],'DB_PEF_2025 con ALEA diviso'!$B$38:$AU$167,7,FALSE)</f>
        <v>IREN - PC</v>
      </c>
      <c r="H55" s="50">
        <f>VLOOKUP(Elenco_Comuni[[#This Row],[Comune]],'RER (PG_6240-2025)'!$E$4:$P$333,6,FALSE) / 1000</f>
        <v>1517.183</v>
      </c>
      <c r="I55" s="50">
        <f>VLOOKUP(Elenco_Comuni[[#This Row],[Comune]],'RER (PG_6240-2025)'!$E$4:$P$333,7,FALSE) / 1000</f>
        <v>726.90899999999999</v>
      </c>
      <c r="J55" s="50">
        <f>VLOOKUP(Elenco_Comuni[[#This Row],[Comune]],'RER (PG_6240-2025)'!$E$4:$P$333,8,FALSE) / 1000</f>
        <v>2244.0920000000001</v>
      </c>
      <c r="K55" s="44">
        <f>Elenco_Comuni[[#This Row],[RD (t) 2024]]/Elenco_Comuni[[#This Row],[RSU (t) 2024]]</f>
        <v>0.67607878821367395</v>
      </c>
      <c r="L55" s="44" t="str">
        <f t="shared" si="3"/>
        <v>&gt;= 67%</v>
      </c>
      <c r="M55" s="47" t="str">
        <f>VLOOKUP(Elenco_Comuni[[#This Row],[Comune]],'DB_PEF_2025 con ALEA diviso'!$B$38:$AU$167,19,FALSE)</f>
        <v>montagna</v>
      </c>
      <c r="N55" s="47"/>
    </row>
    <row r="56" spans="1:14" x14ac:dyDescent="0.25">
      <c r="A56" s="48" t="s">
        <v>197</v>
      </c>
      <c r="B56" s="47" t="s">
        <v>194</v>
      </c>
      <c r="C56" s="230">
        <f>VLOOKUP(Elenco_Comuni[[#This Row],[Comune]],'RER (PG_6240-2025)'!$E$4:$P$333,2,FALSE)</f>
        <v>798</v>
      </c>
      <c r="D56" s="49">
        <f>VLOOKUP(Elenco_Comuni[[#This Row],[Comune]],'DB_PEF_2025 con ALEA diviso'!$B$38:$D$167,3,FALSE)</f>
        <v>997</v>
      </c>
      <c r="E56" s="44">
        <f>Elenco_Comuni[[#This Row],[Abitanti residenti 2024]]/Elenco_Comuni[[#This Row],[Abitanti equivalenti 2023]]</f>
        <v>0.80040120361083245</v>
      </c>
      <c r="F56" s="52" t="str">
        <f t="shared" si="2"/>
        <v>&gt; 0,6</v>
      </c>
      <c r="G56" s="297" t="str">
        <f>VLOOKUP(Elenco_Comuni[[#This Row],[Comune]],'DB_PEF_2025 con ALEA diviso'!$B$38:$AU$167,7,FALSE)</f>
        <v>Montefeltro</v>
      </c>
      <c r="H56" s="50">
        <f>VLOOKUP(Elenco_Comuni[[#This Row],[Comune]],'RER (PG_6240-2025)'!$E$4:$P$333,6,FALSE) / 1000</f>
        <v>93.49</v>
      </c>
      <c r="I56" s="50">
        <f>VLOOKUP(Elenco_Comuni[[#This Row],[Comune]],'RER (PG_6240-2025)'!$E$4:$P$333,7,FALSE) / 1000</f>
        <v>164.196</v>
      </c>
      <c r="J56" s="50">
        <f>VLOOKUP(Elenco_Comuni[[#This Row],[Comune]],'RER (PG_6240-2025)'!$E$4:$P$333,8,FALSE) / 1000</f>
        <v>257.68599999999998</v>
      </c>
      <c r="K56" s="44">
        <f>Elenco_Comuni[[#This Row],[RD (t) 2024]]/Elenco_Comuni[[#This Row],[RSU (t) 2024]]</f>
        <v>0.36280589554729398</v>
      </c>
      <c r="L56" s="44" t="str">
        <f t="shared" si="3"/>
        <v>&lt; 67%</v>
      </c>
      <c r="M56" s="47" t="str">
        <f>VLOOKUP(Elenco_Comuni[[#This Row],[Comune]],'DB_PEF_2025 con ALEA diviso'!$B$38:$AU$167,19,FALSE)</f>
        <v>montagna</v>
      </c>
      <c r="N56" s="47"/>
    </row>
    <row r="57" spans="1:14" x14ac:dyDescent="0.25">
      <c r="A57" s="48" t="s">
        <v>144</v>
      </c>
      <c r="B57" s="47" t="s">
        <v>137</v>
      </c>
      <c r="C57" s="230">
        <f>VLOOKUP(Elenco_Comuni[[#This Row],[Comune]],'RER (PG_6240-2025)'!$E$4:$P$333,2,FALSE)</f>
        <v>5289</v>
      </c>
      <c r="D57" s="49">
        <f>VLOOKUP(Elenco_Comuni[[#This Row],[Comune]],'DB_PEF_2025 con ALEA diviso'!$B$38:$D$167,3,FALSE)</f>
        <v>8889</v>
      </c>
      <c r="E57" s="44">
        <f>Elenco_Comuni[[#This Row],[Abitanti residenti 2024]]/Elenco_Comuni[[#This Row],[Abitanti equivalenti 2023]]</f>
        <v>0.59500506243671958</v>
      </c>
      <c r="F57" s="52" t="str">
        <f t="shared" si="2"/>
        <v>Tra 0,3 e 0,6</v>
      </c>
      <c r="G57" s="297" t="str">
        <f>VLOOKUP(Elenco_Comuni[[#This Row],[Comune]],'DB_PEF_2025 con ALEA diviso'!$B$38:$AU$167,7,FALSE)</f>
        <v>HERA-RTI-MO</v>
      </c>
      <c r="H57" s="50">
        <f>VLOOKUP(Elenco_Comuni[[#This Row],[Comune]],'RER (PG_6240-2025)'!$E$4:$P$333,6,FALSE) / 1000</f>
        <v>2747.7860000000001</v>
      </c>
      <c r="I57" s="50">
        <f>VLOOKUP(Elenco_Comuni[[#This Row],[Comune]],'RER (PG_6240-2025)'!$E$4:$P$333,7,FALSE) / 1000</f>
        <v>278.31200000000001</v>
      </c>
      <c r="J57" s="50">
        <f>VLOOKUP(Elenco_Comuni[[#This Row],[Comune]],'RER (PG_6240-2025)'!$E$4:$P$333,8,FALSE) / 1000</f>
        <v>3026.098</v>
      </c>
      <c r="K57" s="44">
        <f>Elenco_Comuni[[#This Row],[RD (t) 2024]]/Elenco_Comuni[[#This Row],[RSU (t) 2024]]</f>
        <v>0.90802941609954468</v>
      </c>
      <c r="L57" s="44" t="str">
        <f t="shared" si="3"/>
        <v>&gt;= 67%</v>
      </c>
      <c r="M57" s="47" t="str">
        <f>VLOOKUP(Elenco_Comuni[[#This Row],[Comune]],'DB_PEF_2025 con ALEA diviso'!$B$38:$AU$167,19,FALSE)</f>
        <v>montagna</v>
      </c>
      <c r="N57" s="47"/>
    </row>
    <row r="58" spans="1:14" x14ac:dyDescent="0.25">
      <c r="A58" s="48" t="s">
        <v>168</v>
      </c>
      <c r="B58" s="47" t="s">
        <v>157</v>
      </c>
      <c r="C58" s="230">
        <f>VLOOKUP(Elenco_Comuni[[#This Row],[Comune]],'RER (PG_6240-2025)'!$E$4:$P$333,2,FALSE)</f>
        <v>6962</v>
      </c>
      <c r="D58" s="49">
        <f>VLOOKUP(Elenco_Comuni[[#This Row],[Comune]],'DB_PEF_2025 con ALEA diviso'!$B$38:$D$167,3,FALSE)</f>
        <v>10609</v>
      </c>
      <c r="E58" s="44">
        <f>Elenco_Comuni[[#This Row],[Abitanti residenti 2024]]/Elenco_Comuni[[#This Row],[Abitanti equivalenti 2023]]</f>
        <v>0.65623527193891984</v>
      </c>
      <c r="F58" s="52" t="str">
        <f t="shared" si="2"/>
        <v>&gt; 0,6</v>
      </c>
      <c r="G58" s="297" t="str">
        <f>VLOOKUP(Elenco_Comuni[[#This Row],[Comune]],'DB_PEF_2025 con ALEA diviso'!$B$38:$AU$167,7,FALSE)</f>
        <v>HERA-RTI-BO</v>
      </c>
      <c r="H58" s="50">
        <f>VLOOKUP(Elenco_Comuni[[#This Row],[Comune]],'RER (PG_6240-2025)'!$E$4:$P$333,6,FALSE) / 1000</f>
        <v>1950.3109999999999</v>
      </c>
      <c r="I58" s="50">
        <f>VLOOKUP(Elenco_Comuni[[#This Row],[Comune]],'RER (PG_6240-2025)'!$E$4:$P$333,7,FALSE) / 1000</f>
        <v>1768.88</v>
      </c>
      <c r="J58" s="50">
        <f>VLOOKUP(Elenco_Comuni[[#This Row],[Comune]],'RER (PG_6240-2025)'!$E$4:$P$333,8,FALSE) / 1000</f>
        <v>3719.1909999999998</v>
      </c>
      <c r="K58" s="44">
        <f>Elenco_Comuni[[#This Row],[RD (t) 2024]]/Elenco_Comuni[[#This Row],[RSU (t) 2024]]</f>
        <v>0.52439119152525371</v>
      </c>
      <c r="L58" s="44" t="str">
        <f t="shared" si="3"/>
        <v>&lt; 67%</v>
      </c>
      <c r="M58" s="47" t="str">
        <f>VLOOKUP(Elenco_Comuni[[#This Row],[Comune]],'DB_PEF_2025 con ALEA diviso'!$B$38:$AU$167,19,FALSE)</f>
        <v>montagna</v>
      </c>
      <c r="N58" s="47"/>
    </row>
    <row r="59" spans="1:14" x14ac:dyDescent="0.25">
      <c r="A59" s="48" t="s">
        <v>100</v>
      </c>
      <c r="B59" s="47" t="s">
        <v>94</v>
      </c>
      <c r="C59" s="230">
        <f>VLOOKUP(Elenco_Comuni[[#This Row],[Comune]],'RER (PG_6240-2025)'!$E$4:$P$333,2,FALSE)</f>
        <v>10826</v>
      </c>
      <c r="D59" s="49">
        <f>VLOOKUP(Elenco_Comuni[[#This Row],[Comune]],'DB_PEF_2025 con ALEA diviso'!$B$38:$D$167,3,FALSE)</f>
        <v>16834</v>
      </c>
      <c r="E59" s="44">
        <f>Elenco_Comuni[[#This Row],[Abitanti residenti 2024]]/Elenco_Comuni[[#This Row],[Abitanti equivalenti 2023]]</f>
        <v>0.64310324343590353</v>
      </c>
      <c r="F59" s="52" t="str">
        <f t="shared" si="2"/>
        <v>&gt; 0,6</v>
      </c>
      <c r="G59" s="297" t="str">
        <f>VLOOKUP(Elenco_Comuni[[#This Row],[Comune]],'DB_PEF_2025 con ALEA diviso'!$B$38:$AU$167,7,FALSE)</f>
        <v>IREN - PR</v>
      </c>
      <c r="H59" s="50">
        <f>VLOOKUP(Elenco_Comuni[[#This Row],[Comune]],'RER (PG_6240-2025)'!$E$4:$P$333,6,FALSE) / 1000</f>
        <v>5120.66</v>
      </c>
      <c r="I59" s="50">
        <f>VLOOKUP(Elenco_Comuni[[#This Row],[Comune]],'RER (PG_6240-2025)'!$E$4:$P$333,7,FALSE) / 1000</f>
        <v>871.81500000000005</v>
      </c>
      <c r="J59" s="50">
        <f>VLOOKUP(Elenco_Comuni[[#This Row],[Comune]],'RER (PG_6240-2025)'!$E$4:$P$333,8,FALSE) / 1000</f>
        <v>5992.4750000000004</v>
      </c>
      <c r="K59" s="44">
        <f>Elenco_Comuni[[#This Row],[RD (t) 2024]]/Elenco_Comuni[[#This Row],[RSU (t) 2024]]</f>
        <v>0.85451503760966874</v>
      </c>
      <c r="L59" s="44" t="str">
        <f t="shared" si="3"/>
        <v>&gt;= 67%</v>
      </c>
      <c r="M59" s="47" t="str">
        <f>VLOOKUP(Elenco_Comuni[[#This Row],[Comune]],'DB_PEF_2025 con ALEA diviso'!$B$38:$AU$167,19,FALSE)</f>
        <v>montagna</v>
      </c>
      <c r="N59" s="47"/>
    </row>
    <row r="60" spans="1:14" x14ac:dyDescent="0.25">
      <c r="A60" s="48" t="s">
        <v>188</v>
      </c>
      <c r="B60" s="47" t="s">
        <v>186</v>
      </c>
      <c r="C60" s="230">
        <f>VLOOKUP(Elenco_Comuni[[#This Row],[Comune]],'RER (PG_6240-2025)'!$E$4:$P$333,2,FALSE)</f>
        <v>6842</v>
      </c>
      <c r="D60" s="49">
        <f>VLOOKUP(Elenco_Comuni[[#This Row],[Comune]],'DB_PEF_2025 con ALEA diviso'!$B$38:$D$167,3,FALSE)</f>
        <v>11683</v>
      </c>
      <c r="E60" s="44">
        <f>Elenco_Comuni[[#This Row],[Abitanti residenti 2024]]/Elenco_Comuni[[#This Row],[Abitanti equivalenti 2023]]</f>
        <v>0.58563725070615424</v>
      </c>
      <c r="F60" s="52" t="str">
        <f t="shared" si="2"/>
        <v>Tra 0,3 e 0,6</v>
      </c>
      <c r="G60" s="297" t="str">
        <f>VLOOKUP(Elenco_Comuni[[#This Row],[Comune]],'DB_PEF_2025 con ALEA diviso'!$B$38:$AU$167,7,FALSE)</f>
        <v>Hera-RTI-RACE</v>
      </c>
      <c r="H60" s="50">
        <f>VLOOKUP(Elenco_Comuni[[#This Row],[Comune]],'RER (PG_6240-2025)'!$E$4:$P$333,6,FALSE) / 1000</f>
        <v>4360.4170000000004</v>
      </c>
      <c r="I60" s="50">
        <f>VLOOKUP(Elenco_Comuni[[#This Row],[Comune]],'RER (PG_6240-2025)'!$E$4:$P$333,7,FALSE) / 1000</f>
        <v>537.64</v>
      </c>
      <c r="J60" s="50">
        <f>VLOOKUP(Elenco_Comuni[[#This Row],[Comune]],'RER (PG_6240-2025)'!$E$4:$P$333,8,FALSE) / 1000</f>
        <v>4898.0569999999998</v>
      </c>
      <c r="K60" s="44">
        <f>Elenco_Comuni[[#This Row],[RD (t) 2024]]/Elenco_Comuni[[#This Row],[RSU (t) 2024]]</f>
        <v>0.8902340254513168</v>
      </c>
      <c r="L60" s="44" t="str">
        <f t="shared" si="3"/>
        <v>&gt;= 67%</v>
      </c>
      <c r="M60" s="47" t="str">
        <f>VLOOKUP(Elenco_Comuni[[#This Row],[Comune]],'DB_PEF_2025 con ALEA diviso'!$B$38:$AU$167,19,FALSE)</f>
        <v>montagna</v>
      </c>
      <c r="N60" s="47"/>
    </row>
    <row r="61" spans="1:14" x14ac:dyDescent="0.25">
      <c r="A61" s="48" t="s">
        <v>250</v>
      </c>
      <c r="B61" s="47" t="s">
        <v>186</v>
      </c>
      <c r="C61" s="230">
        <f>VLOOKUP(Elenco_Comuni[[#This Row],[Comune]],'RER (PG_6240-2025)'!$E$4:$P$333,2,FALSE)</f>
        <v>4323</v>
      </c>
      <c r="D61" s="49">
        <f>VLOOKUP(Elenco_Comuni[[#This Row],[Comune]],'DB_PEF_2025 con ALEA diviso'!$B$38:$D$167,3,FALSE)</f>
        <v>6441.1028170804293</v>
      </c>
      <c r="E61" s="44">
        <f>Elenco_Comuni[[#This Row],[Abitanti residenti 2024]]/Elenco_Comuni[[#This Row],[Abitanti equivalenti 2023]]</f>
        <v>0.67115835948718705</v>
      </c>
      <c r="F61" s="52" t="str">
        <f t="shared" si="2"/>
        <v>&gt; 0,6</v>
      </c>
      <c r="G61" s="297" t="str">
        <f>VLOOKUP(Elenco_Comuni[[#This Row],[Comune]],'DB_PEF_2025 con ALEA diviso'!$B$38:$AU$167,7,FALSE)</f>
        <v>ALEA</v>
      </c>
      <c r="H61" s="50">
        <f>VLOOKUP(Elenco_Comuni[[#This Row],[Comune]],'RER (PG_6240-2025)'!$E$4:$P$333,6,FALSE) / 1000</f>
        <v>1750.2449999999999</v>
      </c>
      <c r="I61" s="50">
        <f>VLOOKUP(Elenco_Comuni[[#This Row],[Comune]],'RER (PG_6240-2025)'!$E$4:$P$333,7,FALSE) / 1000</f>
        <v>298.86</v>
      </c>
      <c r="J61" s="50">
        <f>VLOOKUP(Elenco_Comuni[[#This Row],[Comune]],'RER (PG_6240-2025)'!$E$4:$P$333,8,FALSE) / 1000</f>
        <v>2049.105</v>
      </c>
      <c r="K61" s="44">
        <f>Elenco_Comuni[[#This Row],[RD (t) 2024]]/Elenco_Comuni[[#This Row],[RSU (t) 2024]]</f>
        <v>0.85415095858923773</v>
      </c>
      <c r="L61" s="44" t="str">
        <f t="shared" si="3"/>
        <v>&gt;= 67%</v>
      </c>
      <c r="M61" s="47" t="str">
        <f>VLOOKUP(Elenco_Comuni[[#This Row],[Comune]],'DB_PEF_2025 con ALEA diviso'!$B$38:$AU$167,19,FALSE)</f>
        <v>montagna</v>
      </c>
      <c r="N61" s="47"/>
    </row>
    <row r="62" spans="1:14" x14ac:dyDescent="0.25">
      <c r="A62" s="48" t="s">
        <v>101</v>
      </c>
      <c r="B62" s="47" t="s">
        <v>94</v>
      </c>
      <c r="C62" s="230">
        <f>VLOOKUP(Elenco_Comuni[[#This Row],[Comune]],'RER (PG_6240-2025)'!$E$4:$P$333,2,FALSE)</f>
        <v>827</v>
      </c>
      <c r="D62" s="49">
        <f>VLOOKUP(Elenco_Comuni[[#This Row],[Comune]],'DB_PEF_2025 con ALEA diviso'!$B$38:$D$167,3,FALSE)</f>
        <v>2208</v>
      </c>
      <c r="E62" s="44">
        <f>Elenco_Comuni[[#This Row],[Abitanti residenti 2024]]/Elenco_Comuni[[#This Row],[Abitanti equivalenti 2023]]</f>
        <v>0.37454710144927539</v>
      </c>
      <c r="F62" s="52" t="str">
        <f t="shared" si="2"/>
        <v>Tra 0,3 e 0,6</v>
      </c>
      <c r="G62" s="297" t="str">
        <f>VLOOKUP(Elenco_Comuni[[#This Row],[Comune]],'DB_PEF_2025 con ALEA diviso'!$B$38:$AU$167,7,FALSE)</f>
        <v>IREN - PR</v>
      </c>
      <c r="H62" s="50">
        <f>VLOOKUP(Elenco_Comuni[[#This Row],[Comune]],'RER (PG_6240-2025)'!$E$4:$P$333,6,FALSE) / 1000</f>
        <v>407.58</v>
      </c>
      <c r="I62" s="50">
        <f>VLOOKUP(Elenco_Comuni[[#This Row],[Comune]],'RER (PG_6240-2025)'!$E$4:$P$333,7,FALSE) / 1000</f>
        <v>293.76</v>
      </c>
      <c r="J62" s="50">
        <f>VLOOKUP(Elenco_Comuni[[#This Row],[Comune]],'RER (PG_6240-2025)'!$E$4:$P$333,8,FALSE) / 1000</f>
        <v>701.34</v>
      </c>
      <c r="K62" s="44">
        <f>Elenco_Comuni[[#This Row],[RD (t) 2024]]/Elenco_Comuni[[#This Row],[RSU (t) 2024]]</f>
        <v>0.58114466592522884</v>
      </c>
      <c r="L62" s="44" t="str">
        <f t="shared" si="3"/>
        <v>&lt; 67%</v>
      </c>
      <c r="M62" s="47" t="str">
        <f>VLOOKUP(Elenco_Comuni[[#This Row],[Comune]],'DB_PEF_2025 con ALEA diviso'!$B$38:$AU$167,19,FALSE)</f>
        <v>montagna</v>
      </c>
      <c r="N62" s="47"/>
    </row>
    <row r="63" spans="1:14" x14ac:dyDescent="0.25">
      <c r="A63" s="48" t="s">
        <v>169</v>
      </c>
      <c r="B63" s="47" t="s">
        <v>157</v>
      </c>
      <c r="C63" s="230">
        <f>VLOOKUP(Elenco_Comuni[[#This Row],[Comune]],'RER (PG_6240-2025)'!$E$4:$P$333,2,FALSE)</f>
        <v>3917</v>
      </c>
      <c r="D63" s="49">
        <f>VLOOKUP(Elenco_Comuni[[#This Row],[Comune]],'DB_PEF_2025 con ALEA diviso'!$B$38:$D$167,3,FALSE)</f>
        <v>8510</v>
      </c>
      <c r="E63" s="44">
        <f>Elenco_Comuni[[#This Row],[Abitanti residenti 2024]]/Elenco_Comuni[[#This Row],[Abitanti equivalenti 2023]]</f>
        <v>0.4602820211515864</v>
      </c>
      <c r="F63" s="52" t="str">
        <f t="shared" si="2"/>
        <v>Tra 0,3 e 0,6</v>
      </c>
      <c r="G63" s="297" t="str">
        <f>VLOOKUP(Elenco_Comuni[[#This Row],[Comune]],'DB_PEF_2025 con ALEA diviso'!$B$38:$AU$167,7,FALSE)</f>
        <v>HERA-RTI-BO</v>
      </c>
      <c r="H63" s="50">
        <f>VLOOKUP(Elenco_Comuni[[#This Row],[Comune]],'RER (PG_6240-2025)'!$E$4:$P$333,6,FALSE) / 1000</f>
        <v>1470.5309999999999</v>
      </c>
      <c r="I63" s="50">
        <f>VLOOKUP(Elenco_Comuni[[#This Row],[Comune]],'RER (PG_6240-2025)'!$E$4:$P$333,7,FALSE) / 1000</f>
        <v>1455.82</v>
      </c>
      <c r="J63" s="50">
        <f>VLOOKUP(Elenco_Comuni[[#This Row],[Comune]],'RER (PG_6240-2025)'!$E$4:$P$333,8,FALSE) / 1000</f>
        <v>2926.3510000000001</v>
      </c>
      <c r="K63" s="44">
        <f>Elenco_Comuni[[#This Row],[RD (t) 2024]]/Elenco_Comuni[[#This Row],[RSU (t) 2024]]</f>
        <v>0.50251353990003245</v>
      </c>
      <c r="L63" s="44" t="str">
        <f t="shared" si="3"/>
        <v>&lt; 67%</v>
      </c>
      <c r="M63" s="47" t="str">
        <f>VLOOKUP(Elenco_Comuni[[#This Row],[Comune]],'DB_PEF_2025 con ALEA diviso'!$B$38:$AU$167,19,FALSE)</f>
        <v>montagna</v>
      </c>
      <c r="N63" s="47"/>
    </row>
    <row r="64" spans="1:14" x14ac:dyDescent="0.25">
      <c r="A64" s="48" t="s">
        <v>177</v>
      </c>
      <c r="B64" s="47" t="s">
        <v>157</v>
      </c>
      <c r="C64" s="230">
        <f>VLOOKUP(Elenco_Comuni[[#This Row],[Comune]],'RER (PG_6240-2025)'!$E$4:$P$333,2,FALSE)</f>
        <v>10856</v>
      </c>
      <c r="D64" s="49">
        <f>VLOOKUP(Elenco_Comuni[[#This Row],[Comune]],'DB_PEF_2025 con ALEA diviso'!$B$38:$D$167,3,FALSE)</f>
        <v>14286</v>
      </c>
      <c r="E64" s="44">
        <f>Elenco_Comuni[[#This Row],[Abitanti residenti 2024]]/Elenco_Comuni[[#This Row],[Abitanti equivalenti 2023]]</f>
        <v>0.75990480190396192</v>
      </c>
      <c r="F64" s="52" t="str">
        <f t="shared" si="2"/>
        <v>&gt; 0,6</v>
      </c>
      <c r="G64" s="297" t="str">
        <f>VLOOKUP(Elenco_Comuni[[#This Row],[Comune]],'DB_PEF_2025 con ALEA diviso'!$B$38:$AU$167,7,FALSE)</f>
        <v>HERA-RTI-BO</v>
      </c>
      <c r="H64" s="50">
        <f>VLOOKUP(Elenco_Comuni[[#This Row],[Comune]],'RER (PG_6240-2025)'!$E$4:$P$333,6,FALSE) / 1000</f>
        <v>4554.3980000000001</v>
      </c>
      <c r="I64" s="50">
        <f>VLOOKUP(Elenco_Comuni[[#This Row],[Comune]],'RER (PG_6240-2025)'!$E$4:$P$333,7,FALSE) / 1000</f>
        <v>617.82000000000005</v>
      </c>
      <c r="J64" s="50">
        <f>VLOOKUP(Elenco_Comuni[[#This Row],[Comune]],'RER (PG_6240-2025)'!$E$4:$P$333,8,FALSE) / 1000</f>
        <v>5172.2179999999998</v>
      </c>
      <c r="K64" s="44">
        <f>Elenco_Comuni[[#This Row],[RD (t) 2024]]/Elenco_Comuni[[#This Row],[RSU (t) 2024]]</f>
        <v>0.88055027842987288</v>
      </c>
      <c r="L64" s="44" t="str">
        <f t="shared" si="3"/>
        <v>&gt;= 67%</v>
      </c>
      <c r="M64" s="47" t="str">
        <f>VLOOKUP(Elenco_Comuni[[#This Row],[Comune]],'DB_PEF_2025 con ALEA diviso'!$B$38:$AU$167,19,FALSE)</f>
        <v>montagna</v>
      </c>
      <c r="N64" s="47"/>
    </row>
    <row r="65" spans="1:16367" s="86" customFormat="1" ht="30" x14ac:dyDescent="0.25">
      <c r="A65" s="48" t="s">
        <v>203</v>
      </c>
      <c r="B65" s="47" t="s">
        <v>194</v>
      </c>
      <c r="C65" s="230">
        <f>VLOOKUP(Elenco_Comuni[[#This Row],[Comune]],'RER (PG_6240-2025)'!$E$4:$P$333,2,FALSE)</f>
        <v>1049</v>
      </c>
      <c r="D65" s="49">
        <f>VLOOKUP(Elenco_Comuni[[#This Row],[Comune]],'DB_PEF_2025 con ALEA diviso'!$B$38:$D$167,3,FALSE)</f>
        <v>2554</v>
      </c>
      <c r="E65" s="44">
        <f>Elenco_Comuni[[#This Row],[Abitanti residenti 2024]]/Elenco_Comuni[[#This Row],[Abitanti equivalenti 2023]]</f>
        <v>0.41072826938136259</v>
      </c>
      <c r="F65" s="52" t="str">
        <f t="shared" si="2"/>
        <v>Tra 0,3 e 0,6</v>
      </c>
      <c r="G65" s="297" t="str">
        <f>VLOOKUP(Elenco_Comuni[[#This Row],[Comune]],'DB_PEF_2025 con ALEA diviso'!$B$38:$AU$167,7,FALSE)</f>
        <v>Marche Multiservizi</v>
      </c>
      <c r="H65" s="50">
        <f>VLOOKUP(Elenco_Comuni[[#This Row],[Comune]],'RER (PG_6240-2025)'!$E$4:$P$333,6,FALSE) / 1000</f>
        <v>286.423</v>
      </c>
      <c r="I65" s="50">
        <f>VLOOKUP(Elenco_Comuni[[#This Row],[Comune]],'RER (PG_6240-2025)'!$E$4:$P$333,7,FALSE) / 1000</f>
        <v>356.62</v>
      </c>
      <c r="J65" s="50">
        <f>VLOOKUP(Elenco_Comuni[[#This Row],[Comune]],'RER (PG_6240-2025)'!$E$4:$P$333,8,FALSE) / 1000</f>
        <v>643.04300000000001</v>
      </c>
      <c r="K65" s="44">
        <f>Elenco_Comuni[[#This Row],[RD (t) 2024]]/Elenco_Comuni[[#This Row],[RSU (t) 2024]]</f>
        <v>0.44541811356316763</v>
      </c>
      <c r="L65" s="44" t="str">
        <f t="shared" si="3"/>
        <v>&lt; 67%</v>
      </c>
      <c r="M65" s="47" t="str">
        <f>VLOOKUP(Elenco_Comuni[[#This Row],[Comune]],'DB_PEF_2025 con ALEA diviso'!$B$38:$AU$167,19,FALSE)</f>
        <v>montagna</v>
      </c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  <c r="AF65" s="47"/>
      <c r="AG65" s="47"/>
      <c r="AH65" s="47"/>
      <c r="AI65" s="47"/>
      <c r="AJ65" s="47"/>
      <c r="AK65" s="47"/>
      <c r="AL65" s="47"/>
      <c r="AM65" s="47"/>
      <c r="AN65" s="47"/>
      <c r="AO65" s="47"/>
      <c r="AP65" s="47"/>
      <c r="AQ65" s="47"/>
      <c r="AR65" s="47"/>
      <c r="AS65" s="47"/>
      <c r="AT65" s="47"/>
      <c r="AU65" s="47"/>
      <c r="AV65" s="47"/>
      <c r="AW65" s="47"/>
      <c r="AX65" s="47"/>
      <c r="AY65" s="47"/>
      <c r="AZ65" s="47"/>
      <c r="BA65" s="47"/>
      <c r="BB65" s="47"/>
      <c r="BC65" s="47"/>
      <c r="BD65" s="47"/>
      <c r="BE65" s="47"/>
      <c r="BF65" s="47"/>
      <c r="BG65" s="47"/>
      <c r="BH65" s="47"/>
      <c r="BI65" s="47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47"/>
      <c r="BZ65" s="47"/>
      <c r="CA65" s="47"/>
      <c r="CB65" s="47"/>
      <c r="CC65" s="47"/>
      <c r="CD65" s="47"/>
      <c r="CE65" s="47"/>
      <c r="CF65" s="47"/>
      <c r="CG65" s="47"/>
      <c r="CH65" s="47"/>
      <c r="CI65" s="47"/>
      <c r="CJ65" s="47"/>
      <c r="CK65" s="47"/>
      <c r="CL65" s="47"/>
      <c r="CM65" s="47"/>
      <c r="CN65" s="47"/>
      <c r="CO65" s="47"/>
      <c r="CP65" s="47"/>
      <c r="CQ65" s="47"/>
      <c r="CR65" s="47"/>
      <c r="CS65" s="47"/>
      <c r="CT65" s="47"/>
      <c r="CU65" s="47"/>
      <c r="CV65" s="47"/>
      <c r="CW65" s="47"/>
      <c r="CX65" s="47"/>
      <c r="CY65" s="47"/>
      <c r="CZ65" s="47"/>
      <c r="DA65" s="47"/>
      <c r="DB65" s="47"/>
      <c r="DC65" s="47"/>
      <c r="DD65" s="47"/>
      <c r="DE65" s="47"/>
      <c r="DF65" s="47"/>
      <c r="DG65" s="47"/>
      <c r="DH65" s="47"/>
      <c r="DI65" s="47"/>
      <c r="DJ65" s="47"/>
      <c r="DK65" s="47"/>
      <c r="DL65" s="47"/>
      <c r="DM65" s="47"/>
      <c r="DN65" s="47"/>
      <c r="DO65" s="47"/>
      <c r="DP65" s="47"/>
      <c r="DQ65" s="47"/>
      <c r="DR65" s="47"/>
      <c r="DS65" s="47"/>
      <c r="DT65" s="47"/>
      <c r="DU65" s="47"/>
      <c r="DV65" s="47"/>
      <c r="DW65" s="47"/>
      <c r="DX65" s="47"/>
      <c r="DY65" s="47"/>
      <c r="DZ65" s="47"/>
      <c r="EA65" s="47"/>
      <c r="EB65" s="47"/>
      <c r="EC65" s="47"/>
      <c r="ED65" s="47"/>
      <c r="EE65" s="47"/>
      <c r="EF65" s="47"/>
      <c r="EG65" s="47"/>
      <c r="EH65" s="47"/>
      <c r="EI65" s="47"/>
      <c r="EJ65" s="47"/>
      <c r="EK65" s="47"/>
      <c r="EL65" s="47"/>
      <c r="EM65" s="47"/>
      <c r="EN65" s="47"/>
      <c r="EO65" s="47"/>
      <c r="EP65" s="47"/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  <c r="FF65" s="47"/>
      <c r="FG65" s="47"/>
      <c r="FH65" s="47"/>
      <c r="FI65" s="47"/>
      <c r="FJ65" s="47"/>
      <c r="FK65" s="47"/>
      <c r="FL65" s="47"/>
      <c r="FM65" s="47"/>
      <c r="FN65" s="47"/>
      <c r="FO65" s="47"/>
      <c r="FP65" s="47"/>
      <c r="FQ65" s="47"/>
      <c r="FR65" s="47"/>
      <c r="FS65" s="47"/>
      <c r="FT65" s="47"/>
      <c r="FU65" s="47"/>
      <c r="FV65" s="47"/>
      <c r="FW65" s="47"/>
      <c r="FX65" s="47"/>
      <c r="FY65" s="47"/>
      <c r="FZ65" s="47"/>
      <c r="GA65" s="47"/>
      <c r="GB65" s="47"/>
      <c r="GC65" s="47"/>
      <c r="GD65" s="47"/>
      <c r="GE65" s="47"/>
      <c r="GF65" s="47"/>
      <c r="GG65" s="47"/>
      <c r="GH65" s="47"/>
      <c r="GI65" s="47"/>
      <c r="GJ65" s="47"/>
      <c r="GK65" s="47"/>
      <c r="GL65" s="47"/>
      <c r="GM65" s="47"/>
      <c r="GN65" s="47"/>
      <c r="GO65" s="47"/>
      <c r="GP65" s="47"/>
      <c r="GQ65" s="47"/>
      <c r="GR65" s="47"/>
      <c r="GS65" s="47"/>
      <c r="GT65" s="47"/>
      <c r="GU65" s="47"/>
      <c r="GV65" s="47"/>
      <c r="GW65" s="47"/>
      <c r="GX65" s="47"/>
      <c r="GY65" s="47"/>
      <c r="GZ65" s="47"/>
      <c r="HA65" s="47"/>
      <c r="HB65" s="47"/>
      <c r="HC65" s="47"/>
      <c r="HD65" s="47"/>
      <c r="HE65" s="47"/>
      <c r="HF65" s="47"/>
      <c r="HG65" s="47"/>
      <c r="HH65" s="47"/>
      <c r="HI65" s="47"/>
      <c r="HJ65" s="47"/>
      <c r="HK65" s="47"/>
      <c r="HL65" s="47"/>
      <c r="HM65" s="47"/>
      <c r="HN65" s="47"/>
      <c r="HO65" s="47"/>
      <c r="HP65" s="47"/>
      <c r="HQ65" s="47"/>
      <c r="HR65" s="47"/>
      <c r="HS65" s="47"/>
      <c r="HT65" s="47"/>
      <c r="HU65" s="47"/>
      <c r="HV65" s="47"/>
      <c r="HW65" s="47"/>
      <c r="HX65" s="47"/>
      <c r="HY65" s="47"/>
      <c r="HZ65" s="47"/>
      <c r="IA65" s="47"/>
      <c r="IB65" s="47"/>
      <c r="IC65" s="47"/>
      <c r="ID65" s="47"/>
      <c r="IE65" s="47"/>
      <c r="IF65" s="47"/>
      <c r="IG65" s="47"/>
      <c r="IH65" s="47"/>
      <c r="II65" s="47"/>
      <c r="IJ65" s="47"/>
      <c r="IK65" s="47"/>
      <c r="IL65" s="47"/>
      <c r="IM65" s="47"/>
      <c r="IN65" s="47"/>
      <c r="IO65" s="47"/>
      <c r="IP65" s="47"/>
      <c r="IQ65" s="47"/>
      <c r="IR65" s="47"/>
      <c r="IS65" s="47"/>
      <c r="IT65" s="47"/>
      <c r="IU65" s="47"/>
      <c r="IV65" s="47"/>
      <c r="IW65" s="47"/>
      <c r="IX65" s="47"/>
      <c r="IY65" s="47"/>
      <c r="IZ65" s="47"/>
      <c r="JA65" s="47"/>
      <c r="JB65" s="47"/>
      <c r="JC65" s="47"/>
      <c r="JD65" s="47"/>
      <c r="JE65" s="47"/>
      <c r="JF65" s="47"/>
      <c r="JG65" s="47"/>
      <c r="JH65" s="47"/>
      <c r="JI65" s="47"/>
      <c r="JJ65" s="47"/>
      <c r="JK65" s="47"/>
      <c r="JL65" s="47"/>
      <c r="JM65" s="47"/>
      <c r="JN65" s="47"/>
      <c r="JO65" s="47"/>
      <c r="JP65" s="47"/>
      <c r="JQ65" s="47"/>
      <c r="JR65" s="47"/>
      <c r="JS65" s="47"/>
      <c r="JT65" s="47"/>
      <c r="JU65" s="47"/>
      <c r="JV65" s="47"/>
      <c r="JW65" s="47"/>
      <c r="JX65" s="47"/>
      <c r="JY65" s="47"/>
      <c r="JZ65" s="47"/>
      <c r="KA65" s="47"/>
      <c r="KB65" s="47"/>
      <c r="KC65" s="47"/>
      <c r="KD65" s="47"/>
      <c r="KE65" s="47"/>
      <c r="KF65" s="47"/>
      <c r="KG65" s="47"/>
      <c r="KH65" s="47"/>
      <c r="KI65" s="47"/>
      <c r="KJ65" s="47"/>
      <c r="KK65" s="47"/>
      <c r="KL65" s="47"/>
      <c r="KM65" s="47"/>
      <c r="KN65" s="47"/>
      <c r="KO65" s="47"/>
      <c r="KP65" s="47"/>
      <c r="KQ65" s="47"/>
      <c r="KR65" s="47"/>
      <c r="KS65" s="47"/>
      <c r="KT65" s="47"/>
      <c r="KU65" s="47"/>
      <c r="KV65" s="47"/>
      <c r="KW65" s="47"/>
      <c r="KX65" s="47"/>
      <c r="KY65" s="47"/>
      <c r="KZ65" s="47"/>
      <c r="LA65" s="47"/>
      <c r="LB65" s="47"/>
      <c r="LC65" s="47"/>
      <c r="LD65" s="47"/>
      <c r="LE65" s="47"/>
      <c r="LF65" s="47"/>
      <c r="LG65" s="47"/>
      <c r="LH65" s="47"/>
      <c r="LI65" s="47"/>
      <c r="LJ65" s="47"/>
      <c r="LK65" s="47"/>
      <c r="LL65" s="47"/>
      <c r="LM65" s="47"/>
      <c r="LN65" s="47"/>
      <c r="LO65" s="47"/>
      <c r="LP65" s="47"/>
      <c r="LQ65" s="47"/>
      <c r="LR65" s="47"/>
      <c r="LS65" s="47"/>
      <c r="LT65" s="47"/>
      <c r="LU65" s="47"/>
      <c r="LV65" s="47"/>
      <c r="LW65" s="47"/>
      <c r="LX65" s="47"/>
      <c r="LY65" s="47"/>
      <c r="LZ65" s="47"/>
      <c r="MA65" s="47"/>
      <c r="MB65" s="47"/>
      <c r="MC65" s="47"/>
      <c r="MD65" s="47"/>
      <c r="ME65" s="47"/>
      <c r="MF65" s="47"/>
      <c r="MG65" s="47"/>
      <c r="MH65" s="47"/>
      <c r="MI65" s="47"/>
      <c r="MJ65" s="47"/>
      <c r="MK65" s="47"/>
      <c r="ML65" s="47"/>
      <c r="MM65" s="47"/>
      <c r="MN65" s="47"/>
      <c r="MO65" s="47"/>
      <c r="MP65" s="47"/>
      <c r="MQ65" s="47"/>
      <c r="MR65" s="47"/>
      <c r="MS65" s="47"/>
      <c r="MT65" s="47"/>
      <c r="MU65" s="47"/>
      <c r="MV65" s="47"/>
      <c r="MW65" s="47"/>
      <c r="MX65" s="47"/>
      <c r="MY65" s="47"/>
      <c r="MZ65" s="47"/>
      <c r="NA65" s="47"/>
      <c r="NB65" s="47"/>
      <c r="NC65" s="47"/>
      <c r="ND65" s="47"/>
      <c r="NE65" s="47"/>
      <c r="NF65" s="47"/>
      <c r="NG65" s="47"/>
      <c r="NH65" s="47"/>
      <c r="NI65" s="47"/>
      <c r="NJ65" s="47"/>
      <c r="NK65" s="47"/>
      <c r="NL65" s="47"/>
      <c r="NM65" s="47"/>
      <c r="NN65" s="47"/>
      <c r="NO65" s="47"/>
      <c r="NP65" s="47"/>
      <c r="NQ65" s="47"/>
      <c r="NR65" s="47"/>
      <c r="NS65" s="47"/>
      <c r="NT65" s="47"/>
      <c r="NU65" s="47"/>
      <c r="NV65" s="47"/>
      <c r="NW65" s="47"/>
      <c r="NX65" s="47"/>
      <c r="NY65" s="47"/>
      <c r="NZ65" s="47"/>
      <c r="OA65" s="47"/>
      <c r="OB65" s="47"/>
      <c r="OC65" s="47"/>
      <c r="OD65" s="47"/>
      <c r="OE65" s="47"/>
      <c r="OF65" s="47"/>
      <c r="OG65" s="47"/>
      <c r="OH65" s="47"/>
      <c r="OI65" s="47"/>
      <c r="OJ65" s="47"/>
      <c r="OK65" s="47"/>
      <c r="OL65" s="47"/>
      <c r="OM65" s="47"/>
      <c r="ON65" s="47"/>
      <c r="OO65" s="47"/>
      <c r="OP65" s="47"/>
      <c r="OQ65" s="47"/>
      <c r="OR65" s="47"/>
      <c r="OS65" s="47"/>
      <c r="OT65" s="47"/>
      <c r="OU65" s="47"/>
      <c r="OV65" s="47"/>
      <c r="OW65" s="47"/>
      <c r="OX65" s="47"/>
      <c r="OY65" s="47"/>
      <c r="OZ65" s="47"/>
      <c r="PA65" s="47"/>
      <c r="PB65" s="47"/>
      <c r="PC65" s="47"/>
      <c r="PD65" s="47"/>
      <c r="PE65" s="47"/>
      <c r="PF65" s="47"/>
      <c r="PG65" s="47"/>
      <c r="PH65" s="47"/>
      <c r="PI65" s="47"/>
      <c r="PJ65" s="47"/>
      <c r="PK65" s="47"/>
      <c r="PL65" s="47"/>
      <c r="PM65" s="47"/>
      <c r="PN65" s="47"/>
      <c r="PO65" s="47"/>
      <c r="PP65" s="47"/>
      <c r="PQ65" s="47"/>
      <c r="PR65" s="47"/>
      <c r="PS65" s="47"/>
      <c r="PT65" s="47"/>
      <c r="PU65" s="47"/>
      <c r="PV65" s="47"/>
      <c r="PW65" s="47"/>
      <c r="PX65" s="47"/>
      <c r="PY65" s="47"/>
      <c r="PZ65" s="47"/>
      <c r="QA65" s="47"/>
      <c r="QB65" s="47"/>
      <c r="QC65" s="47"/>
      <c r="QD65" s="47"/>
      <c r="QE65" s="47"/>
      <c r="QF65" s="47"/>
      <c r="QG65" s="47"/>
      <c r="QH65" s="47"/>
      <c r="QI65" s="47"/>
      <c r="QJ65" s="47"/>
      <c r="QK65" s="47"/>
      <c r="QL65" s="47"/>
      <c r="QM65" s="47"/>
      <c r="QN65" s="47"/>
      <c r="QO65" s="47"/>
      <c r="QP65" s="47"/>
      <c r="QQ65" s="47"/>
      <c r="QR65" s="47"/>
      <c r="QS65" s="47"/>
      <c r="QT65" s="47"/>
      <c r="QU65" s="47"/>
      <c r="QV65" s="47"/>
      <c r="QW65" s="47"/>
      <c r="QX65" s="47"/>
      <c r="QY65" s="47"/>
      <c r="QZ65" s="47"/>
      <c r="RA65" s="47"/>
      <c r="RB65" s="47"/>
      <c r="RC65" s="47"/>
      <c r="RD65" s="47"/>
      <c r="RE65" s="47"/>
      <c r="RF65" s="47"/>
      <c r="RG65" s="47"/>
      <c r="RH65" s="47"/>
      <c r="RI65" s="47"/>
      <c r="RJ65" s="47"/>
      <c r="RK65" s="47"/>
      <c r="RL65" s="47"/>
      <c r="RM65" s="47"/>
      <c r="RN65" s="47"/>
      <c r="RO65" s="47"/>
      <c r="RP65" s="47"/>
      <c r="RQ65" s="47"/>
      <c r="RR65" s="47"/>
      <c r="RS65" s="47"/>
      <c r="RT65" s="47"/>
      <c r="RU65" s="47"/>
      <c r="RV65" s="47"/>
      <c r="RW65" s="47"/>
      <c r="RX65" s="47"/>
      <c r="RY65" s="47"/>
      <c r="RZ65" s="47"/>
      <c r="SA65" s="47"/>
      <c r="SB65" s="47"/>
      <c r="SC65" s="47"/>
      <c r="SD65" s="47"/>
      <c r="SE65" s="47"/>
      <c r="SF65" s="47"/>
      <c r="SG65" s="47"/>
      <c r="SH65" s="47"/>
      <c r="SI65" s="47"/>
      <c r="SJ65" s="47"/>
      <c r="SK65" s="47"/>
      <c r="SL65" s="47"/>
      <c r="SM65" s="47"/>
      <c r="SN65" s="47"/>
      <c r="SO65" s="47"/>
      <c r="SP65" s="47"/>
      <c r="SQ65" s="47"/>
      <c r="SR65" s="47"/>
      <c r="SS65" s="47"/>
      <c r="ST65" s="47"/>
      <c r="SU65" s="47"/>
      <c r="SV65" s="47"/>
      <c r="SW65" s="47"/>
      <c r="SX65" s="47"/>
      <c r="SY65" s="47"/>
      <c r="SZ65" s="47"/>
      <c r="TA65" s="47"/>
      <c r="TB65" s="47"/>
      <c r="TC65" s="47"/>
      <c r="TD65" s="47"/>
      <c r="TE65" s="47"/>
      <c r="TF65" s="47"/>
      <c r="TG65" s="47"/>
      <c r="TH65" s="47"/>
      <c r="TI65" s="47"/>
      <c r="TJ65" s="47"/>
      <c r="TK65" s="47"/>
      <c r="TL65" s="47"/>
      <c r="TM65" s="47"/>
      <c r="TN65" s="47"/>
      <c r="TO65" s="47"/>
      <c r="TP65" s="47"/>
      <c r="TQ65" s="47"/>
      <c r="TR65" s="47"/>
      <c r="TS65" s="47"/>
      <c r="TT65" s="47"/>
      <c r="TU65" s="47"/>
      <c r="TV65" s="47"/>
      <c r="TW65" s="47"/>
      <c r="TX65" s="47"/>
      <c r="TY65" s="47"/>
      <c r="TZ65" s="47"/>
      <c r="UA65" s="47"/>
      <c r="UB65" s="47"/>
      <c r="UC65" s="47"/>
      <c r="UD65" s="47"/>
      <c r="UE65" s="47"/>
      <c r="UF65" s="47"/>
      <c r="UG65" s="47"/>
      <c r="UH65" s="47"/>
      <c r="UI65" s="47"/>
      <c r="UJ65" s="47"/>
      <c r="UK65" s="47"/>
      <c r="UL65" s="47"/>
      <c r="UM65" s="47"/>
      <c r="UN65" s="47"/>
      <c r="UO65" s="47"/>
      <c r="UP65" s="47"/>
      <c r="UQ65" s="47"/>
      <c r="UR65" s="47"/>
      <c r="US65" s="47"/>
      <c r="UT65" s="47"/>
      <c r="UU65" s="47"/>
      <c r="UV65" s="47"/>
      <c r="UW65" s="47"/>
      <c r="UX65" s="47"/>
      <c r="UY65" s="47"/>
      <c r="UZ65" s="47"/>
      <c r="VA65" s="47"/>
      <c r="VB65" s="47"/>
      <c r="VC65" s="47"/>
      <c r="VD65" s="47"/>
      <c r="VE65" s="47"/>
      <c r="VF65" s="47"/>
      <c r="VG65" s="47"/>
      <c r="VH65" s="47"/>
      <c r="VI65" s="47"/>
      <c r="VJ65" s="47"/>
      <c r="VK65" s="47"/>
      <c r="VL65" s="47"/>
      <c r="VM65" s="47"/>
      <c r="VN65" s="47"/>
      <c r="VO65" s="47"/>
      <c r="VP65" s="47"/>
      <c r="VQ65" s="47"/>
      <c r="VR65" s="47"/>
      <c r="VS65" s="47"/>
      <c r="VT65" s="47"/>
      <c r="VU65" s="47"/>
      <c r="VV65" s="47"/>
      <c r="VW65" s="47"/>
      <c r="VX65" s="47"/>
      <c r="VY65" s="47"/>
      <c r="VZ65" s="47"/>
      <c r="WA65" s="47"/>
      <c r="WB65" s="47"/>
      <c r="WC65" s="47"/>
      <c r="WD65" s="47"/>
      <c r="WE65" s="47"/>
      <c r="WF65" s="47"/>
      <c r="WG65" s="47"/>
      <c r="WH65" s="47"/>
      <c r="WI65" s="47"/>
      <c r="WJ65" s="47"/>
      <c r="WK65" s="47"/>
      <c r="WL65" s="47"/>
      <c r="WM65" s="47"/>
      <c r="WN65" s="47"/>
      <c r="WO65" s="47"/>
      <c r="WP65" s="47"/>
      <c r="WQ65" s="47"/>
      <c r="WR65" s="47"/>
      <c r="WS65" s="47"/>
      <c r="WT65" s="47"/>
      <c r="WU65" s="47"/>
      <c r="WV65" s="47"/>
      <c r="WW65" s="47"/>
      <c r="WX65" s="47"/>
      <c r="WY65" s="47"/>
      <c r="WZ65" s="47"/>
      <c r="XA65" s="47"/>
      <c r="XB65" s="47"/>
      <c r="XC65" s="47"/>
      <c r="XD65" s="47"/>
      <c r="XE65" s="47"/>
      <c r="XF65" s="47"/>
      <c r="XG65" s="47"/>
      <c r="XH65" s="47"/>
      <c r="XI65" s="47"/>
      <c r="XJ65" s="47"/>
      <c r="XK65" s="47"/>
      <c r="XL65" s="47"/>
      <c r="XM65" s="47"/>
      <c r="XN65" s="47"/>
      <c r="XO65" s="47"/>
      <c r="XP65" s="47"/>
      <c r="XQ65" s="47"/>
      <c r="XR65" s="47"/>
      <c r="XS65" s="47"/>
      <c r="XT65" s="47"/>
      <c r="XU65" s="47"/>
      <c r="XV65" s="47"/>
      <c r="XW65" s="47"/>
      <c r="XX65" s="47"/>
      <c r="XY65" s="47"/>
      <c r="XZ65" s="47"/>
      <c r="YA65" s="47"/>
      <c r="YB65" s="47"/>
      <c r="YC65" s="47"/>
      <c r="YD65" s="47"/>
      <c r="YE65" s="47"/>
      <c r="YF65" s="47"/>
      <c r="YG65" s="47"/>
      <c r="YH65" s="47"/>
      <c r="YI65" s="47"/>
      <c r="YJ65" s="47"/>
      <c r="YK65" s="47"/>
      <c r="YL65" s="47"/>
      <c r="YM65" s="47"/>
      <c r="YN65" s="47"/>
      <c r="YO65" s="47"/>
      <c r="YP65" s="47"/>
      <c r="YQ65" s="47"/>
      <c r="YR65" s="47"/>
      <c r="YS65" s="47"/>
      <c r="YT65" s="47"/>
      <c r="YU65" s="47"/>
      <c r="YV65" s="47"/>
      <c r="YW65" s="47"/>
      <c r="YX65" s="47"/>
      <c r="YY65" s="47"/>
      <c r="YZ65" s="47"/>
      <c r="ZA65" s="47"/>
      <c r="ZB65" s="47"/>
      <c r="ZC65" s="47"/>
      <c r="ZD65" s="47"/>
      <c r="ZE65" s="47"/>
      <c r="ZF65" s="47"/>
      <c r="ZG65" s="47"/>
      <c r="ZH65" s="47"/>
      <c r="ZI65" s="47"/>
      <c r="ZJ65" s="47"/>
      <c r="ZK65" s="47"/>
      <c r="ZL65" s="47"/>
      <c r="ZM65" s="47"/>
      <c r="ZN65" s="47"/>
      <c r="ZO65" s="47"/>
      <c r="ZP65" s="47"/>
      <c r="ZQ65" s="47"/>
      <c r="ZR65" s="47"/>
      <c r="ZS65" s="47"/>
      <c r="ZT65" s="47"/>
      <c r="ZU65" s="47"/>
      <c r="ZV65" s="47"/>
      <c r="ZW65" s="47"/>
      <c r="ZX65" s="47"/>
      <c r="ZY65" s="47"/>
      <c r="ZZ65" s="47"/>
      <c r="AAA65" s="47"/>
      <c r="AAB65" s="47"/>
      <c r="AAC65" s="47"/>
      <c r="AAD65" s="47"/>
      <c r="AAE65" s="47"/>
      <c r="AAF65" s="47"/>
      <c r="AAG65" s="47"/>
      <c r="AAH65" s="47"/>
      <c r="AAI65" s="47"/>
      <c r="AAJ65" s="47"/>
      <c r="AAK65" s="47"/>
      <c r="AAL65" s="47"/>
      <c r="AAM65" s="47"/>
      <c r="AAN65" s="47"/>
      <c r="AAO65" s="47"/>
      <c r="AAP65" s="47"/>
      <c r="AAQ65" s="47"/>
      <c r="AAR65" s="47"/>
      <c r="AAS65" s="47"/>
      <c r="AAT65" s="47"/>
      <c r="AAU65" s="47"/>
      <c r="AAV65" s="47"/>
      <c r="AAW65" s="47"/>
      <c r="AAX65" s="47"/>
      <c r="AAY65" s="47"/>
      <c r="AAZ65" s="47"/>
      <c r="ABA65" s="47"/>
      <c r="ABB65" s="47"/>
      <c r="ABC65" s="47"/>
      <c r="ABD65" s="47"/>
      <c r="ABE65" s="47"/>
      <c r="ABF65" s="47"/>
      <c r="ABG65" s="47"/>
      <c r="ABH65" s="47"/>
      <c r="ABI65" s="47"/>
      <c r="ABJ65" s="47"/>
      <c r="ABK65" s="47"/>
      <c r="ABL65" s="47"/>
      <c r="ABM65" s="47"/>
      <c r="ABN65" s="47"/>
      <c r="ABO65" s="47"/>
      <c r="ABP65" s="47"/>
      <c r="ABQ65" s="47"/>
      <c r="ABR65" s="47"/>
      <c r="ABS65" s="47"/>
      <c r="ABT65" s="47"/>
      <c r="ABU65" s="47"/>
      <c r="ABV65" s="47"/>
      <c r="ABW65" s="47"/>
      <c r="ABX65" s="47"/>
      <c r="ABY65" s="47"/>
      <c r="ABZ65" s="47"/>
      <c r="ACA65" s="47"/>
      <c r="ACB65" s="47"/>
      <c r="ACC65" s="47"/>
      <c r="ACD65" s="47"/>
      <c r="ACE65" s="47"/>
      <c r="ACF65" s="47"/>
      <c r="ACG65" s="47"/>
      <c r="ACH65" s="47"/>
      <c r="ACI65" s="47"/>
      <c r="ACJ65" s="47"/>
      <c r="ACK65" s="47"/>
      <c r="ACL65" s="47"/>
      <c r="ACM65" s="47"/>
      <c r="ACN65" s="47"/>
      <c r="ACO65" s="47"/>
      <c r="ACP65" s="47"/>
      <c r="ACQ65" s="47"/>
      <c r="ACR65" s="47"/>
      <c r="ACS65" s="47"/>
      <c r="ACT65" s="47"/>
      <c r="ACU65" s="47"/>
      <c r="ACV65" s="47"/>
      <c r="ACW65" s="47"/>
      <c r="ACX65" s="47"/>
      <c r="ACY65" s="47"/>
      <c r="ACZ65" s="47"/>
      <c r="ADA65" s="47"/>
      <c r="ADB65" s="47"/>
      <c r="ADC65" s="47"/>
      <c r="ADD65" s="47"/>
      <c r="ADE65" s="47"/>
      <c r="ADF65" s="47"/>
      <c r="ADG65" s="47"/>
      <c r="ADH65" s="47"/>
      <c r="ADI65" s="47"/>
      <c r="ADJ65" s="47"/>
      <c r="ADK65" s="47"/>
      <c r="ADL65" s="47"/>
      <c r="ADM65" s="47"/>
      <c r="ADN65" s="47"/>
      <c r="ADO65" s="47"/>
      <c r="ADP65" s="47"/>
      <c r="ADQ65" s="47"/>
      <c r="ADR65" s="47"/>
      <c r="ADS65" s="47"/>
      <c r="ADT65" s="47"/>
      <c r="ADU65" s="47"/>
      <c r="ADV65" s="47"/>
      <c r="ADW65" s="47"/>
      <c r="ADX65" s="47"/>
      <c r="ADY65" s="47"/>
      <c r="ADZ65" s="47"/>
      <c r="AEA65" s="47"/>
      <c r="AEB65" s="47"/>
      <c r="AEC65" s="47"/>
      <c r="AED65" s="47"/>
      <c r="AEE65" s="47"/>
      <c r="AEF65" s="47"/>
      <c r="AEG65" s="47"/>
      <c r="AEH65" s="47"/>
      <c r="AEI65" s="47"/>
      <c r="AEJ65" s="47"/>
      <c r="AEK65" s="47"/>
      <c r="AEL65" s="47"/>
      <c r="AEM65" s="47"/>
      <c r="AEN65" s="47"/>
      <c r="AEO65" s="47"/>
      <c r="AEP65" s="47"/>
      <c r="AEQ65" s="47"/>
      <c r="AER65" s="47"/>
      <c r="AES65" s="47"/>
      <c r="AET65" s="47"/>
      <c r="AEU65" s="47"/>
      <c r="AEV65" s="47"/>
      <c r="AEW65" s="47"/>
      <c r="AEX65" s="47"/>
      <c r="AEY65" s="47"/>
      <c r="AEZ65" s="47"/>
      <c r="AFA65" s="47"/>
      <c r="AFB65" s="47"/>
      <c r="AFC65" s="47"/>
      <c r="AFD65" s="47"/>
      <c r="AFE65" s="47"/>
      <c r="AFF65" s="47"/>
      <c r="AFG65" s="47"/>
      <c r="AFH65" s="47"/>
      <c r="AFI65" s="47"/>
      <c r="AFJ65" s="47"/>
      <c r="AFK65" s="47"/>
      <c r="AFL65" s="47"/>
      <c r="AFM65" s="47"/>
      <c r="AFN65" s="47"/>
      <c r="AFO65" s="47"/>
      <c r="AFP65" s="47"/>
      <c r="AFQ65" s="47"/>
      <c r="AFR65" s="47"/>
      <c r="AFS65" s="47"/>
      <c r="AFT65" s="47"/>
      <c r="AFU65" s="47"/>
      <c r="AFV65" s="47"/>
      <c r="AFW65" s="47"/>
      <c r="AFX65" s="47"/>
      <c r="AFY65" s="47"/>
      <c r="AFZ65" s="47"/>
      <c r="AGA65" s="47"/>
      <c r="AGB65" s="47"/>
      <c r="AGC65" s="47"/>
      <c r="AGD65" s="47"/>
      <c r="AGE65" s="47"/>
      <c r="AGF65" s="47"/>
      <c r="AGG65" s="47"/>
      <c r="AGH65" s="47"/>
      <c r="AGI65" s="47"/>
      <c r="AGJ65" s="47"/>
      <c r="AGK65" s="47"/>
      <c r="AGL65" s="47"/>
      <c r="AGM65" s="47"/>
      <c r="AGN65" s="47"/>
      <c r="AGO65" s="47"/>
      <c r="AGP65" s="47"/>
      <c r="AGQ65" s="47"/>
      <c r="AGR65" s="47"/>
      <c r="AGS65" s="47"/>
      <c r="AGT65" s="47"/>
      <c r="AGU65" s="47"/>
      <c r="AGV65" s="47"/>
      <c r="AGW65" s="47"/>
      <c r="AGX65" s="47"/>
      <c r="AGY65" s="47"/>
      <c r="AGZ65" s="47"/>
      <c r="AHA65" s="47"/>
      <c r="AHB65" s="47"/>
      <c r="AHC65" s="47"/>
      <c r="AHD65" s="47"/>
      <c r="AHE65" s="47"/>
      <c r="AHF65" s="47"/>
      <c r="AHG65" s="47"/>
      <c r="AHH65" s="47"/>
      <c r="AHI65" s="47"/>
      <c r="AHJ65" s="47"/>
      <c r="AHK65" s="47"/>
      <c r="AHL65" s="47"/>
      <c r="AHM65" s="47"/>
      <c r="AHN65" s="47"/>
      <c r="AHO65" s="47"/>
      <c r="AHP65" s="47"/>
      <c r="AHQ65" s="47"/>
      <c r="AHR65" s="47"/>
      <c r="AHS65" s="47"/>
      <c r="AHT65" s="47"/>
      <c r="AHU65" s="47"/>
      <c r="AHV65" s="47"/>
      <c r="AHW65" s="47"/>
      <c r="AHX65" s="47"/>
      <c r="AHY65" s="47"/>
      <c r="AHZ65" s="47"/>
      <c r="AIA65" s="47"/>
      <c r="AIB65" s="47"/>
      <c r="AIC65" s="47"/>
      <c r="AID65" s="47"/>
      <c r="AIE65" s="47"/>
      <c r="AIF65" s="47"/>
      <c r="AIG65" s="47"/>
      <c r="AIH65" s="47"/>
      <c r="AII65" s="47"/>
      <c r="AIJ65" s="47"/>
      <c r="AIK65" s="47"/>
      <c r="AIL65" s="47"/>
      <c r="AIM65" s="47"/>
      <c r="AIN65" s="47"/>
      <c r="AIO65" s="47"/>
      <c r="AIP65" s="47"/>
      <c r="AIQ65" s="47"/>
      <c r="AIR65" s="47"/>
      <c r="AIS65" s="47"/>
      <c r="AIT65" s="47"/>
      <c r="AIU65" s="47"/>
      <c r="AIV65" s="47"/>
      <c r="AIW65" s="47"/>
      <c r="AIX65" s="47"/>
      <c r="AIY65" s="47"/>
      <c r="AIZ65" s="47"/>
      <c r="AJA65" s="47"/>
      <c r="AJB65" s="47"/>
      <c r="AJC65" s="47"/>
      <c r="AJD65" s="47"/>
      <c r="AJE65" s="47"/>
      <c r="AJF65" s="47"/>
      <c r="AJG65" s="47"/>
      <c r="AJH65" s="47"/>
      <c r="AJI65" s="47"/>
      <c r="AJJ65" s="47"/>
      <c r="AJK65" s="47"/>
      <c r="AJL65" s="47"/>
      <c r="AJM65" s="47"/>
      <c r="AJN65" s="47"/>
      <c r="AJO65" s="47"/>
      <c r="AJP65" s="47"/>
      <c r="AJQ65" s="47"/>
      <c r="AJR65" s="47"/>
      <c r="AJS65" s="47"/>
      <c r="AJT65" s="47"/>
      <c r="AJU65" s="47"/>
      <c r="AJV65" s="47"/>
      <c r="AJW65" s="47"/>
      <c r="AJX65" s="47"/>
      <c r="AJY65" s="47"/>
      <c r="AJZ65" s="47"/>
      <c r="AKA65" s="47"/>
      <c r="AKB65" s="47"/>
      <c r="AKC65" s="47"/>
      <c r="AKD65" s="47"/>
      <c r="AKE65" s="47"/>
      <c r="AKF65" s="47"/>
      <c r="AKG65" s="47"/>
      <c r="AKH65" s="47"/>
      <c r="AKI65" s="47"/>
      <c r="AKJ65" s="47"/>
      <c r="AKK65" s="47"/>
      <c r="AKL65" s="47"/>
      <c r="AKM65" s="47"/>
      <c r="AKN65" s="47"/>
      <c r="AKO65" s="47"/>
      <c r="AKP65" s="47"/>
      <c r="AKQ65" s="47"/>
      <c r="AKR65" s="47"/>
      <c r="AKS65" s="47"/>
      <c r="AKT65" s="47"/>
      <c r="AKU65" s="47"/>
      <c r="AKV65" s="47"/>
      <c r="AKW65" s="47"/>
      <c r="AKX65" s="47"/>
      <c r="AKY65" s="47"/>
      <c r="AKZ65" s="47"/>
      <c r="ALA65" s="47"/>
      <c r="ALB65" s="47"/>
      <c r="ALC65" s="47"/>
      <c r="ALD65" s="47"/>
      <c r="ALE65" s="47"/>
      <c r="ALF65" s="47"/>
      <c r="ALG65" s="47"/>
      <c r="ALH65" s="47"/>
      <c r="ALI65" s="47"/>
      <c r="ALJ65" s="47"/>
      <c r="ALK65" s="47"/>
      <c r="ALL65" s="47"/>
      <c r="ALM65" s="47"/>
      <c r="ALN65" s="47"/>
      <c r="ALO65" s="47"/>
      <c r="ALP65" s="47"/>
      <c r="ALQ65" s="47"/>
      <c r="ALR65" s="47"/>
      <c r="ALS65" s="47"/>
      <c r="ALT65" s="47"/>
      <c r="ALU65" s="47"/>
      <c r="ALV65" s="47"/>
      <c r="ALW65" s="47"/>
      <c r="ALX65" s="47"/>
      <c r="ALY65" s="47"/>
      <c r="ALZ65" s="47"/>
      <c r="AMA65" s="47"/>
      <c r="AMB65" s="47"/>
      <c r="AMC65" s="47"/>
      <c r="AMD65" s="47"/>
      <c r="AME65" s="47"/>
      <c r="AMF65" s="47"/>
      <c r="AMG65" s="47"/>
      <c r="AMH65" s="47"/>
      <c r="AMI65" s="47"/>
      <c r="AMJ65" s="47"/>
      <c r="AMK65" s="47"/>
      <c r="AML65" s="47"/>
      <c r="AMM65" s="47"/>
      <c r="AMN65" s="47"/>
      <c r="AMO65" s="47"/>
      <c r="AMP65" s="47"/>
      <c r="AMQ65" s="47"/>
      <c r="AMR65" s="47"/>
      <c r="AMS65" s="47"/>
      <c r="AMT65" s="47"/>
      <c r="AMU65" s="47"/>
      <c r="AMV65" s="47"/>
      <c r="AMW65" s="47"/>
      <c r="AMX65" s="47"/>
      <c r="AMY65" s="47"/>
      <c r="AMZ65" s="47"/>
      <c r="ANA65" s="47"/>
      <c r="ANB65" s="47"/>
      <c r="ANC65" s="47"/>
      <c r="AND65" s="47"/>
      <c r="ANE65" s="47"/>
      <c r="ANF65" s="47"/>
      <c r="ANG65" s="47"/>
      <c r="ANH65" s="47"/>
      <c r="ANI65" s="47"/>
      <c r="ANJ65" s="47"/>
      <c r="ANK65" s="47"/>
      <c r="ANL65" s="47"/>
      <c r="ANM65" s="47"/>
      <c r="ANN65" s="47"/>
      <c r="ANO65" s="47"/>
      <c r="ANP65" s="47"/>
      <c r="ANQ65" s="47"/>
      <c r="ANR65" s="47"/>
      <c r="ANS65" s="47"/>
      <c r="ANT65" s="47"/>
      <c r="ANU65" s="47"/>
      <c r="ANV65" s="47"/>
      <c r="ANW65" s="47"/>
      <c r="ANX65" s="47"/>
      <c r="ANY65" s="47"/>
      <c r="ANZ65" s="47"/>
      <c r="AOA65" s="47"/>
      <c r="AOB65" s="47"/>
      <c r="AOC65" s="47"/>
      <c r="AOD65" s="47"/>
      <c r="AOE65" s="47"/>
      <c r="AOF65" s="47"/>
      <c r="AOG65" s="47"/>
      <c r="AOH65" s="47"/>
      <c r="AOI65" s="47"/>
      <c r="AOJ65" s="47"/>
      <c r="AOK65" s="47"/>
      <c r="AOL65" s="47"/>
      <c r="AOM65" s="47"/>
      <c r="AON65" s="47"/>
      <c r="AOO65" s="47"/>
      <c r="AOP65" s="47"/>
      <c r="AOQ65" s="47"/>
      <c r="AOR65" s="47"/>
      <c r="AOS65" s="47"/>
      <c r="AOT65" s="47"/>
      <c r="AOU65" s="47"/>
      <c r="AOV65" s="47"/>
      <c r="AOW65" s="47"/>
      <c r="AOX65" s="47"/>
      <c r="AOY65" s="47"/>
      <c r="AOZ65" s="47"/>
      <c r="APA65" s="47"/>
      <c r="APB65" s="47"/>
      <c r="APC65" s="47"/>
      <c r="APD65" s="47"/>
      <c r="APE65" s="47"/>
      <c r="APF65" s="47"/>
      <c r="APG65" s="47"/>
      <c r="APH65" s="47"/>
      <c r="API65" s="47"/>
      <c r="APJ65" s="47"/>
      <c r="APK65" s="47"/>
      <c r="APL65" s="47"/>
      <c r="APM65" s="47"/>
      <c r="APN65" s="47"/>
      <c r="APO65" s="47"/>
      <c r="APP65" s="47"/>
      <c r="APQ65" s="47"/>
      <c r="APR65" s="47"/>
      <c r="APS65" s="47"/>
      <c r="APT65" s="47"/>
      <c r="APU65" s="47"/>
      <c r="APV65" s="47"/>
      <c r="APW65" s="47"/>
      <c r="APX65" s="47"/>
      <c r="APY65" s="47"/>
      <c r="APZ65" s="47"/>
      <c r="AQA65" s="47"/>
      <c r="AQB65" s="47"/>
      <c r="AQC65" s="47"/>
      <c r="AQD65" s="47"/>
      <c r="AQE65" s="47"/>
      <c r="AQF65" s="47"/>
      <c r="AQG65" s="47"/>
      <c r="AQH65" s="47"/>
      <c r="AQI65" s="47"/>
      <c r="AQJ65" s="47"/>
      <c r="AQK65" s="47"/>
      <c r="AQL65" s="47"/>
      <c r="AQM65" s="47"/>
      <c r="AQN65" s="47"/>
      <c r="AQO65" s="47"/>
      <c r="AQP65" s="47"/>
      <c r="AQQ65" s="47"/>
      <c r="AQR65" s="47"/>
      <c r="AQS65" s="47"/>
      <c r="AQT65" s="47"/>
      <c r="AQU65" s="47"/>
      <c r="AQV65" s="47"/>
      <c r="AQW65" s="47"/>
      <c r="AQX65" s="47"/>
      <c r="AQY65" s="47"/>
      <c r="AQZ65" s="47"/>
      <c r="ARA65" s="47"/>
      <c r="ARB65" s="47"/>
      <c r="ARC65" s="47"/>
      <c r="ARD65" s="47"/>
      <c r="ARE65" s="47"/>
      <c r="ARF65" s="47"/>
      <c r="ARG65" s="47"/>
      <c r="ARH65" s="47"/>
      <c r="ARI65" s="47"/>
      <c r="ARJ65" s="47"/>
      <c r="ARK65" s="47"/>
      <c r="ARL65" s="47"/>
      <c r="ARM65" s="47"/>
      <c r="ARN65" s="47"/>
      <c r="ARO65" s="47"/>
      <c r="ARP65" s="47"/>
      <c r="ARQ65" s="47"/>
      <c r="ARR65" s="47"/>
      <c r="ARS65" s="47"/>
      <c r="ART65" s="47"/>
      <c r="ARU65" s="47"/>
      <c r="ARV65" s="47"/>
      <c r="ARW65" s="47"/>
      <c r="ARX65" s="47"/>
      <c r="ARY65" s="47"/>
      <c r="ARZ65" s="47"/>
      <c r="ASA65" s="47"/>
      <c r="ASB65" s="47"/>
      <c r="ASC65" s="47"/>
      <c r="ASD65" s="47"/>
      <c r="ASE65" s="47"/>
      <c r="ASF65" s="47"/>
      <c r="ASG65" s="47"/>
      <c r="ASH65" s="47"/>
      <c r="ASI65" s="47"/>
      <c r="ASJ65" s="47"/>
      <c r="ASK65" s="47"/>
      <c r="ASL65" s="47"/>
      <c r="ASM65" s="47"/>
      <c r="ASN65" s="47"/>
      <c r="ASO65" s="47"/>
      <c r="ASP65" s="47"/>
      <c r="ASQ65" s="47"/>
      <c r="ASR65" s="47"/>
      <c r="ASS65" s="47"/>
      <c r="AST65" s="47"/>
      <c r="ASU65" s="47"/>
      <c r="ASV65" s="47"/>
      <c r="ASW65" s="47"/>
      <c r="ASX65" s="47"/>
      <c r="ASY65" s="47"/>
      <c r="ASZ65" s="47"/>
      <c r="ATA65" s="47"/>
      <c r="ATB65" s="47"/>
      <c r="ATC65" s="47"/>
      <c r="ATD65" s="47"/>
      <c r="ATE65" s="47"/>
      <c r="ATF65" s="47"/>
      <c r="ATG65" s="47"/>
      <c r="ATH65" s="47"/>
      <c r="ATI65" s="47"/>
      <c r="ATJ65" s="47"/>
      <c r="ATK65" s="47"/>
      <c r="ATL65" s="47"/>
      <c r="ATM65" s="47"/>
      <c r="ATN65" s="47"/>
      <c r="ATO65" s="47"/>
      <c r="ATP65" s="47"/>
      <c r="ATQ65" s="47"/>
      <c r="ATR65" s="47"/>
      <c r="ATS65" s="47"/>
      <c r="ATT65" s="47"/>
      <c r="ATU65" s="47"/>
      <c r="ATV65" s="47"/>
      <c r="ATW65" s="47"/>
      <c r="ATX65" s="47"/>
      <c r="ATY65" s="47"/>
      <c r="ATZ65" s="47"/>
      <c r="AUA65" s="47"/>
      <c r="AUB65" s="47"/>
      <c r="AUC65" s="47"/>
      <c r="AUD65" s="47"/>
      <c r="AUE65" s="47"/>
      <c r="AUF65" s="47"/>
      <c r="AUG65" s="47"/>
      <c r="AUH65" s="47"/>
      <c r="AUI65" s="47"/>
      <c r="AUJ65" s="47"/>
      <c r="AUK65" s="47"/>
      <c r="AUL65" s="47"/>
      <c r="AUM65" s="47"/>
      <c r="AUN65" s="47"/>
      <c r="AUO65" s="47"/>
      <c r="AUP65" s="47"/>
      <c r="AUQ65" s="47"/>
      <c r="AUR65" s="47"/>
      <c r="AUS65" s="47"/>
      <c r="AUT65" s="47"/>
      <c r="AUU65" s="47"/>
      <c r="AUV65" s="47"/>
      <c r="AUW65" s="47"/>
      <c r="AUX65" s="47"/>
      <c r="AUY65" s="47"/>
      <c r="AUZ65" s="47"/>
      <c r="AVA65" s="47"/>
      <c r="AVB65" s="47"/>
      <c r="AVC65" s="47"/>
      <c r="AVD65" s="47"/>
      <c r="AVE65" s="47"/>
      <c r="AVF65" s="47"/>
      <c r="AVG65" s="47"/>
      <c r="AVH65" s="47"/>
      <c r="AVI65" s="47"/>
      <c r="AVJ65" s="47"/>
      <c r="AVK65" s="47"/>
      <c r="AVL65" s="47"/>
      <c r="AVM65" s="47"/>
      <c r="AVN65" s="47"/>
      <c r="AVO65" s="47"/>
      <c r="AVP65" s="47"/>
      <c r="AVQ65" s="47"/>
      <c r="AVR65" s="47"/>
      <c r="AVS65" s="47"/>
      <c r="AVT65" s="47"/>
      <c r="AVU65" s="47"/>
      <c r="AVV65" s="47"/>
      <c r="AVW65" s="47"/>
      <c r="AVX65" s="47"/>
      <c r="AVY65" s="47"/>
      <c r="AVZ65" s="47"/>
      <c r="AWA65" s="47"/>
      <c r="AWB65" s="47"/>
      <c r="AWC65" s="47"/>
      <c r="AWD65" s="47"/>
      <c r="AWE65" s="47"/>
      <c r="AWF65" s="47"/>
      <c r="AWG65" s="47"/>
      <c r="AWH65" s="47"/>
      <c r="AWI65" s="47"/>
      <c r="AWJ65" s="47"/>
      <c r="AWK65" s="47"/>
      <c r="AWL65" s="47"/>
      <c r="AWM65" s="47"/>
      <c r="AWN65" s="47"/>
      <c r="AWO65" s="47"/>
      <c r="AWP65" s="47"/>
      <c r="AWQ65" s="47"/>
      <c r="AWR65" s="47"/>
      <c r="AWS65" s="47"/>
      <c r="AWT65" s="47"/>
      <c r="AWU65" s="47"/>
      <c r="AWV65" s="47"/>
      <c r="AWW65" s="47"/>
      <c r="AWX65" s="47"/>
      <c r="AWY65" s="47"/>
      <c r="AWZ65" s="47"/>
      <c r="AXA65" s="47"/>
      <c r="AXB65" s="47"/>
      <c r="AXC65" s="47"/>
      <c r="AXD65" s="47"/>
      <c r="AXE65" s="47"/>
      <c r="AXF65" s="47"/>
      <c r="AXG65" s="47"/>
      <c r="AXH65" s="47"/>
      <c r="AXI65" s="47"/>
      <c r="AXJ65" s="47"/>
      <c r="AXK65" s="47"/>
      <c r="AXL65" s="47"/>
      <c r="AXM65" s="47"/>
      <c r="AXN65" s="47"/>
      <c r="AXO65" s="47"/>
      <c r="AXP65" s="47"/>
      <c r="AXQ65" s="47"/>
      <c r="AXR65" s="47"/>
      <c r="AXS65" s="47"/>
      <c r="AXT65" s="47"/>
      <c r="AXU65" s="47"/>
      <c r="AXV65" s="47"/>
      <c r="AXW65" s="47"/>
      <c r="AXX65" s="47"/>
      <c r="AXY65" s="47"/>
      <c r="AXZ65" s="47"/>
      <c r="AYA65" s="47"/>
      <c r="AYB65" s="47"/>
      <c r="AYC65" s="47"/>
      <c r="AYD65" s="47"/>
      <c r="AYE65" s="47"/>
      <c r="AYF65" s="47"/>
      <c r="AYG65" s="47"/>
      <c r="AYH65" s="47"/>
      <c r="AYI65" s="47"/>
      <c r="AYJ65" s="47"/>
      <c r="AYK65" s="47"/>
      <c r="AYL65" s="47"/>
      <c r="AYM65" s="47"/>
      <c r="AYN65" s="47"/>
      <c r="AYO65" s="47"/>
      <c r="AYP65" s="47"/>
      <c r="AYQ65" s="47"/>
      <c r="AYR65" s="47"/>
      <c r="AYS65" s="47"/>
      <c r="AYT65" s="47"/>
      <c r="AYU65" s="47"/>
      <c r="AYV65" s="47"/>
      <c r="AYW65" s="47"/>
      <c r="AYX65" s="47"/>
      <c r="AYY65" s="47"/>
      <c r="AYZ65" s="47"/>
      <c r="AZA65" s="47"/>
      <c r="AZB65" s="47"/>
      <c r="AZC65" s="47"/>
      <c r="AZD65" s="47"/>
      <c r="AZE65" s="47"/>
      <c r="AZF65" s="47"/>
      <c r="AZG65" s="47"/>
      <c r="AZH65" s="47"/>
      <c r="AZI65" s="47"/>
      <c r="AZJ65" s="47"/>
      <c r="AZK65" s="47"/>
      <c r="AZL65" s="47"/>
      <c r="AZM65" s="47"/>
      <c r="AZN65" s="47"/>
      <c r="AZO65" s="47"/>
      <c r="AZP65" s="47"/>
      <c r="AZQ65" s="47"/>
      <c r="AZR65" s="47"/>
      <c r="AZS65" s="47"/>
      <c r="AZT65" s="47"/>
      <c r="AZU65" s="47"/>
      <c r="AZV65" s="47"/>
      <c r="AZW65" s="47"/>
      <c r="AZX65" s="47"/>
      <c r="AZY65" s="47"/>
      <c r="AZZ65" s="47"/>
      <c r="BAA65" s="47"/>
      <c r="BAB65" s="47"/>
      <c r="BAC65" s="47"/>
      <c r="BAD65" s="47"/>
      <c r="BAE65" s="47"/>
      <c r="BAF65" s="47"/>
      <c r="BAG65" s="47"/>
      <c r="BAH65" s="47"/>
      <c r="BAI65" s="47"/>
      <c r="BAJ65" s="47"/>
      <c r="BAK65" s="47"/>
      <c r="BAL65" s="47"/>
      <c r="BAM65" s="47"/>
      <c r="BAN65" s="47"/>
      <c r="BAO65" s="47"/>
      <c r="BAP65" s="47"/>
      <c r="BAQ65" s="47"/>
      <c r="BAR65" s="47"/>
      <c r="BAS65" s="47"/>
      <c r="BAT65" s="47"/>
      <c r="BAU65" s="47"/>
      <c r="BAV65" s="47"/>
      <c r="BAW65" s="47"/>
      <c r="BAX65" s="47"/>
      <c r="BAY65" s="47"/>
      <c r="BAZ65" s="47"/>
      <c r="BBA65" s="47"/>
      <c r="BBB65" s="47"/>
      <c r="BBC65" s="47"/>
      <c r="BBD65" s="47"/>
      <c r="BBE65" s="47"/>
      <c r="BBF65" s="47"/>
      <c r="BBG65" s="47"/>
      <c r="BBH65" s="47"/>
      <c r="BBI65" s="47"/>
      <c r="BBJ65" s="47"/>
      <c r="BBK65" s="47"/>
      <c r="BBL65" s="47"/>
      <c r="BBM65" s="47"/>
      <c r="BBN65" s="47"/>
      <c r="BBO65" s="47"/>
      <c r="BBP65" s="47"/>
      <c r="BBQ65" s="47"/>
      <c r="BBR65" s="47"/>
      <c r="BBS65" s="47"/>
      <c r="BBT65" s="47"/>
      <c r="BBU65" s="47"/>
      <c r="BBV65" s="47"/>
      <c r="BBW65" s="47"/>
      <c r="BBX65" s="47"/>
      <c r="BBY65" s="47"/>
      <c r="BBZ65" s="47"/>
      <c r="BCA65" s="47"/>
      <c r="BCB65" s="47"/>
      <c r="BCC65" s="47"/>
      <c r="BCD65" s="47"/>
      <c r="BCE65" s="47"/>
      <c r="BCF65" s="47"/>
      <c r="BCG65" s="47"/>
      <c r="BCH65" s="47"/>
      <c r="BCI65" s="47"/>
      <c r="BCJ65" s="47"/>
      <c r="BCK65" s="47"/>
      <c r="BCL65" s="47"/>
      <c r="BCM65" s="47"/>
      <c r="BCN65" s="47"/>
      <c r="BCO65" s="47"/>
      <c r="BCP65" s="47"/>
      <c r="BCQ65" s="47"/>
      <c r="BCR65" s="47"/>
      <c r="BCS65" s="47"/>
      <c r="BCT65" s="47"/>
      <c r="BCU65" s="47"/>
      <c r="BCV65" s="47"/>
      <c r="BCW65" s="47"/>
      <c r="BCX65" s="47"/>
      <c r="BCY65" s="47"/>
      <c r="BCZ65" s="47"/>
      <c r="BDA65" s="47"/>
      <c r="BDB65" s="47"/>
      <c r="BDC65" s="47"/>
      <c r="BDD65" s="47"/>
      <c r="BDE65" s="47"/>
      <c r="BDF65" s="47"/>
      <c r="BDG65" s="47"/>
      <c r="BDH65" s="47"/>
      <c r="BDI65" s="47"/>
      <c r="BDJ65" s="47"/>
      <c r="BDK65" s="47"/>
      <c r="BDL65" s="47"/>
      <c r="BDM65" s="47"/>
      <c r="BDN65" s="47"/>
      <c r="BDO65" s="47"/>
      <c r="BDP65" s="47"/>
      <c r="BDQ65" s="47"/>
      <c r="BDR65" s="47"/>
      <c r="BDS65" s="47"/>
      <c r="BDT65" s="47"/>
      <c r="BDU65" s="47"/>
      <c r="BDV65" s="47"/>
      <c r="BDW65" s="47"/>
      <c r="BDX65" s="47"/>
      <c r="BDY65" s="47"/>
      <c r="BDZ65" s="47"/>
      <c r="BEA65" s="47"/>
      <c r="BEB65" s="47"/>
      <c r="BEC65" s="47"/>
      <c r="BED65" s="47"/>
      <c r="BEE65" s="47"/>
      <c r="BEF65" s="47"/>
      <c r="BEG65" s="47"/>
      <c r="BEH65" s="47"/>
      <c r="BEI65" s="47"/>
      <c r="BEJ65" s="47"/>
      <c r="BEK65" s="47"/>
      <c r="BEL65" s="47"/>
      <c r="BEM65" s="47"/>
      <c r="BEN65" s="47"/>
      <c r="BEO65" s="47"/>
      <c r="BEP65" s="47"/>
      <c r="BEQ65" s="47"/>
      <c r="BER65" s="47"/>
      <c r="BES65" s="47"/>
      <c r="BET65" s="47"/>
      <c r="BEU65" s="47"/>
      <c r="BEV65" s="47"/>
      <c r="BEW65" s="47"/>
      <c r="BEX65" s="47"/>
      <c r="BEY65" s="47"/>
      <c r="BEZ65" s="47"/>
      <c r="BFA65" s="47"/>
      <c r="BFB65" s="47"/>
      <c r="BFC65" s="47"/>
      <c r="BFD65" s="47"/>
      <c r="BFE65" s="47"/>
      <c r="BFF65" s="47"/>
      <c r="BFG65" s="47"/>
      <c r="BFH65" s="47"/>
      <c r="BFI65" s="47"/>
      <c r="BFJ65" s="47"/>
      <c r="BFK65" s="47"/>
      <c r="BFL65" s="47"/>
      <c r="BFM65" s="47"/>
      <c r="BFN65" s="47"/>
      <c r="BFO65" s="47"/>
      <c r="BFP65" s="47"/>
      <c r="BFQ65" s="47"/>
      <c r="BFR65" s="47"/>
      <c r="BFS65" s="47"/>
      <c r="BFT65" s="47"/>
      <c r="BFU65" s="47"/>
      <c r="BFV65" s="47"/>
      <c r="BFW65" s="47"/>
      <c r="BFX65" s="47"/>
      <c r="BFY65" s="47"/>
      <c r="BFZ65" s="47"/>
      <c r="BGA65" s="47"/>
      <c r="BGB65" s="47"/>
      <c r="BGC65" s="47"/>
      <c r="BGD65" s="47"/>
      <c r="BGE65" s="47"/>
      <c r="BGF65" s="47"/>
      <c r="BGG65" s="47"/>
      <c r="BGH65" s="47"/>
      <c r="BGI65" s="47"/>
      <c r="BGJ65" s="47"/>
      <c r="BGK65" s="47"/>
      <c r="BGL65" s="47"/>
      <c r="BGM65" s="47"/>
      <c r="BGN65" s="47"/>
      <c r="BGO65" s="47"/>
      <c r="BGP65" s="47"/>
      <c r="BGQ65" s="47"/>
      <c r="BGR65" s="47"/>
      <c r="BGS65" s="47"/>
      <c r="BGT65" s="47"/>
      <c r="BGU65" s="47"/>
      <c r="BGV65" s="47"/>
      <c r="BGW65" s="47"/>
      <c r="BGX65" s="47"/>
      <c r="BGY65" s="47"/>
      <c r="BGZ65" s="47"/>
      <c r="BHA65" s="47"/>
      <c r="BHB65" s="47"/>
      <c r="BHC65" s="47"/>
      <c r="BHD65" s="47"/>
      <c r="BHE65" s="47"/>
      <c r="BHF65" s="47"/>
      <c r="BHG65" s="47"/>
      <c r="BHH65" s="47"/>
      <c r="BHI65" s="47"/>
      <c r="BHJ65" s="47"/>
      <c r="BHK65" s="47"/>
      <c r="BHL65" s="47"/>
      <c r="BHM65" s="47"/>
      <c r="BHN65" s="47"/>
      <c r="BHO65" s="47"/>
      <c r="BHP65" s="47"/>
      <c r="BHQ65" s="47"/>
      <c r="BHR65" s="47"/>
      <c r="BHS65" s="47"/>
      <c r="BHT65" s="47"/>
      <c r="BHU65" s="47"/>
      <c r="BHV65" s="47"/>
      <c r="BHW65" s="47"/>
      <c r="BHX65" s="47"/>
      <c r="BHY65" s="47"/>
      <c r="BHZ65" s="47"/>
      <c r="BIA65" s="47"/>
      <c r="BIB65" s="47"/>
      <c r="BIC65" s="47"/>
      <c r="BID65" s="47"/>
      <c r="BIE65" s="47"/>
      <c r="BIF65" s="47"/>
      <c r="BIG65" s="47"/>
      <c r="BIH65" s="47"/>
      <c r="BII65" s="47"/>
      <c r="BIJ65" s="47"/>
      <c r="BIK65" s="47"/>
      <c r="BIL65" s="47"/>
      <c r="BIM65" s="47"/>
      <c r="BIN65" s="47"/>
      <c r="BIO65" s="47"/>
      <c r="BIP65" s="47"/>
      <c r="BIQ65" s="47"/>
      <c r="BIR65" s="47"/>
      <c r="BIS65" s="47"/>
      <c r="BIT65" s="47"/>
      <c r="BIU65" s="47"/>
      <c r="BIV65" s="47"/>
      <c r="BIW65" s="47"/>
      <c r="BIX65" s="47"/>
      <c r="BIY65" s="47"/>
      <c r="BIZ65" s="47"/>
      <c r="BJA65" s="47"/>
      <c r="BJB65" s="47"/>
      <c r="BJC65" s="47"/>
      <c r="BJD65" s="47"/>
      <c r="BJE65" s="47"/>
      <c r="BJF65" s="47"/>
      <c r="BJG65" s="47"/>
      <c r="BJH65" s="47"/>
      <c r="BJI65" s="47"/>
      <c r="BJJ65" s="47"/>
      <c r="BJK65" s="47"/>
      <c r="BJL65" s="47"/>
      <c r="BJM65" s="47"/>
      <c r="BJN65" s="47"/>
      <c r="BJO65" s="47"/>
      <c r="BJP65" s="47"/>
      <c r="BJQ65" s="47"/>
      <c r="BJR65" s="47"/>
      <c r="BJS65" s="47"/>
      <c r="BJT65" s="47"/>
      <c r="BJU65" s="47"/>
      <c r="BJV65" s="47"/>
      <c r="BJW65" s="47"/>
      <c r="BJX65" s="47"/>
      <c r="BJY65" s="47"/>
      <c r="BJZ65" s="47"/>
      <c r="BKA65" s="47"/>
      <c r="BKB65" s="47"/>
      <c r="BKC65" s="47"/>
      <c r="BKD65" s="47"/>
      <c r="BKE65" s="47"/>
      <c r="BKF65" s="47"/>
      <c r="BKG65" s="47"/>
      <c r="BKH65" s="47"/>
      <c r="BKI65" s="47"/>
      <c r="BKJ65" s="47"/>
      <c r="BKK65" s="47"/>
      <c r="BKL65" s="47"/>
      <c r="BKM65" s="47"/>
      <c r="BKN65" s="47"/>
      <c r="BKO65" s="47"/>
      <c r="BKP65" s="47"/>
      <c r="BKQ65" s="47"/>
      <c r="BKR65" s="47"/>
      <c r="BKS65" s="47"/>
      <c r="BKT65" s="47"/>
      <c r="BKU65" s="47"/>
      <c r="BKV65" s="47"/>
      <c r="BKW65" s="47"/>
      <c r="BKX65" s="47"/>
      <c r="BKY65" s="47"/>
      <c r="BKZ65" s="47"/>
      <c r="BLA65" s="47"/>
      <c r="BLB65" s="47"/>
      <c r="BLC65" s="47"/>
      <c r="BLD65" s="47"/>
      <c r="BLE65" s="47"/>
      <c r="BLF65" s="47"/>
      <c r="BLG65" s="47"/>
      <c r="BLH65" s="47"/>
      <c r="BLI65" s="47"/>
      <c r="BLJ65" s="47"/>
      <c r="BLK65" s="47"/>
      <c r="BLL65" s="47"/>
      <c r="BLM65" s="47"/>
      <c r="BLN65" s="47"/>
      <c r="BLO65" s="47"/>
      <c r="BLP65" s="47"/>
      <c r="BLQ65" s="47"/>
      <c r="BLR65" s="47"/>
      <c r="BLS65" s="47"/>
      <c r="BLT65" s="47"/>
      <c r="BLU65" s="47"/>
      <c r="BLV65" s="47"/>
      <c r="BLW65" s="47"/>
      <c r="BLX65" s="47"/>
      <c r="BLY65" s="47"/>
      <c r="BLZ65" s="47"/>
      <c r="BMA65" s="47"/>
      <c r="BMB65" s="47"/>
      <c r="BMC65" s="47"/>
      <c r="BMD65" s="47"/>
      <c r="BME65" s="47"/>
      <c r="BMF65" s="47"/>
      <c r="BMG65" s="47"/>
      <c r="BMH65" s="47"/>
      <c r="BMI65" s="47"/>
      <c r="BMJ65" s="47"/>
      <c r="BMK65" s="47"/>
      <c r="BML65" s="47"/>
      <c r="BMM65" s="47"/>
      <c r="BMN65" s="47"/>
      <c r="BMO65" s="47"/>
      <c r="BMP65" s="47"/>
      <c r="BMQ65" s="47"/>
      <c r="BMR65" s="47"/>
      <c r="BMS65" s="47"/>
      <c r="BMT65" s="47"/>
      <c r="BMU65" s="47"/>
      <c r="BMV65" s="47"/>
      <c r="BMW65" s="47"/>
      <c r="BMX65" s="47"/>
      <c r="BMY65" s="47"/>
      <c r="BMZ65" s="47"/>
      <c r="BNA65" s="47"/>
      <c r="BNB65" s="47"/>
      <c r="BNC65" s="47"/>
      <c r="BND65" s="47"/>
      <c r="BNE65" s="47"/>
      <c r="BNF65" s="47"/>
      <c r="BNG65" s="47"/>
      <c r="BNH65" s="47"/>
      <c r="BNI65" s="47"/>
      <c r="BNJ65" s="47"/>
      <c r="BNK65" s="47"/>
      <c r="BNL65" s="47"/>
      <c r="BNM65" s="47"/>
      <c r="BNN65" s="47"/>
      <c r="BNO65" s="47"/>
      <c r="BNP65" s="47"/>
      <c r="BNQ65" s="47"/>
      <c r="BNR65" s="47"/>
      <c r="BNS65" s="47"/>
      <c r="BNT65" s="47"/>
      <c r="BNU65" s="47"/>
      <c r="BNV65" s="47"/>
      <c r="BNW65" s="47"/>
      <c r="BNX65" s="47"/>
      <c r="BNY65" s="47"/>
      <c r="BNZ65" s="47"/>
      <c r="BOA65" s="47"/>
      <c r="BOB65" s="47"/>
      <c r="BOC65" s="47"/>
      <c r="BOD65" s="47"/>
      <c r="BOE65" s="47"/>
      <c r="BOF65" s="47"/>
      <c r="BOG65" s="47"/>
      <c r="BOH65" s="47"/>
      <c r="BOI65" s="47"/>
      <c r="BOJ65" s="47"/>
      <c r="BOK65" s="47"/>
      <c r="BOL65" s="47"/>
      <c r="BOM65" s="47"/>
      <c r="BON65" s="47"/>
      <c r="BOO65" s="47"/>
      <c r="BOP65" s="47"/>
      <c r="BOQ65" s="47"/>
      <c r="BOR65" s="47"/>
      <c r="BOS65" s="47"/>
      <c r="BOT65" s="47"/>
      <c r="BOU65" s="47"/>
      <c r="BOV65" s="47"/>
      <c r="BOW65" s="47"/>
      <c r="BOX65" s="47"/>
      <c r="BOY65" s="47"/>
      <c r="BOZ65" s="47"/>
      <c r="BPA65" s="47"/>
      <c r="BPB65" s="47"/>
      <c r="BPC65" s="47"/>
      <c r="BPD65" s="47"/>
      <c r="BPE65" s="47"/>
      <c r="BPF65" s="47"/>
      <c r="BPG65" s="47"/>
      <c r="BPH65" s="47"/>
      <c r="BPI65" s="47"/>
      <c r="BPJ65" s="47"/>
      <c r="BPK65" s="47"/>
      <c r="BPL65" s="47"/>
      <c r="BPM65" s="47"/>
      <c r="BPN65" s="47"/>
      <c r="BPO65" s="47"/>
      <c r="BPP65" s="47"/>
      <c r="BPQ65" s="47"/>
      <c r="BPR65" s="47"/>
      <c r="BPS65" s="47"/>
      <c r="BPT65" s="47"/>
      <c r="BPU65" s="47"/>
      <c r="BPV65" s="47"/>
      <c r="BPW65" s="47"/>
      <c r="BPX65" s="47"/>
      <c r="BPY65" s="47"/>
      <c r="BPZ65" s="47"/>
      <c r="BQA65" s="47"/>
      <c r="BQB65" s="47"/>
      <c r="BQC65" s="47"/>
      <c r="BQD65" s="47"/>
      <c r="BQE65" s="47"/>
      <c r="BQF65" s="47"/>
      <c r="BQG65" s="47"/>
      <c r="BQH65" s="47"/>
      <c r="BQI65" s="47"/>
      <c r="BQJ65" s="47"/>
      <c r="BQK65" s="47"/>
      <c r="BQL65" s="47"/>
      <c r="BQM65" s="47"/>
      <c r="BQN65" s="47"/>
      <c r="BQO65" s="47"/>
      <c r="BQP65" s="47"/>
      <c r="BQQ65" s="47"/>
      <c r="BQR65" s="47"/>
      <c r="BQS65" s="47"/>
      <c r="BQT65" s="47"/>
      <c r="BQU65" s="47"/>
      <c r="BQV65" s="47"/>
      <c r="BQW65" s="47"/>
      <c r="BQX65" s="47"/>
      <c r="BQY65" s="47"/>
      <c r="BQZ65" s="47"/>
      <c r="BRA65" s="47"/>
      <c r="BRB65" s="47"/>
      <c r="BRC65" s="47"/>
      <c r="BRD65" s="47"/>
      <c r="BRE65" s="47"/>
      <c r="BRF65" s="47"/>
      <c r="BRG65" s="47"/>
      <c r="BRH65" s="47"/>
      <c r="BRI65" s="47"/>
      <c r="BRJ65" s="47"/>
      <c r="BRK65" s="47"/>
      <c r="BRL65" s="47"/>
      <c r="BRM65" s="47"/>
      <c r="BRN65" s="47"/>
      <c r="BRO65" s="47"/>
      <c r="BRP65" s="47"/>
      <c r="BRQ65" s="47"/>
      <c r="BRR65" s="47"/>
      <c r="BRS65" s="47"/>
      <c r="BRT65" s="47"/>
      <c r="BRU65" s="47"/>
      <c r="BRV65" s="47"/>
      <c r="BRW65" s="47"/>
      <c r="BRX65" s="47"/>
      <c r="BRY65" s="47"/>
      <c r="BRZ65" s="47"/>
      <c r="BSA65" s="47"/>
      <c r="BSB65" s="47"/>
      <c r="BSC65" s="47"/>
      <c r="BSD65" s="47"/>
      <c r="BSE65" s="47"/>
      <c r="BSF65" s="47"/>
      <c r="BSG65" s="47"/>
      <c r="BSH65" s="47"/>
      <c r="BSI65" s="47"/>
      <c r="BSJ65" s="47"/>
      <c r="BSK65" s="47"/>
      <c r="BSL65" s="47"/>
      <c r="BSM65" s="47"/>
      <c r="BSN65" s="47"/>
      <c r="BSO65" s="47"/>
      <c r="BSP65" s="47"/>
      <c r="BSQ65" s="47"/>
      <c r="BSR65" s="47"/>
      <c r="BSS65" s="47"/>
      <c r="BST65" s="47"/>
      <c r="BSU65" s="47"/>
      <c r="BSV65" s="47"/>
      <c r="BSW65" s="47"/>
      <c r="BSX65" s="47"/>
      <c r="BSY65" s="47"/>
      <c r="BSZ65" s="47"/>
      <c r="BTA65" s="47"/>
      <c r="BTB65" s="47"/>
      <c r="BTC65" s="47"/>
      <c r="BTD65" s="47"/>
      <c r="BTE65" s="47"/>
      <c r="BTF65" s="47"/>
      <c r="BTG65" s="47"/>
      <c r="BTH65" s="47"/>
      <c r="BTI65" s="47"/>
      <c r="BTJ65" s="47"/>
      <c r="BTK65" s="47"/>
      <c r="BTL65" s="47"/>
      <c r="BTM65" s="47"/>
      <c r="BTN65" s="47"/>
      <c r="BTO65" s="47"/>
      <c r="BTP65" s="47"/>
      <c r="BTQ65" s="47"/>
      <c r="BTR65" s="47"/>
      <c r="BTS65" s="47"/>
      <c r="BTT65" s="47"/>
      <c r="BTU65" s="47"/>
      <c r="BTV65" s="47"/>
      <c r="BTW65" s="47"/>
      <c r="BTX65" s="47"/>
      <c r="BTY65" s="47"/>
      <c r="BTZ65" s="47"/>
      <c r="BUA65" s="47"/>
      <c r="BUB65" s="47"/>
      <c r="BUC65" s="47"/>
      <c r="BUD65" s="47"/>
      <c r="BUE65" s="47"/>
      <c r="BUF65" s="47"/>
      <c r="BUG65" s="47"/>
      <c r="BUH65" s="47"/>
      <c r="BUI65" s="47"/>
      <c r="BUJ65" s="47"/>
      <c r="BUK65" s="47"/>
      <c r="BUL65" s="47"/>
      <c r="BUM65" s="47"/>
      <c r="BUN65" s="47"/>
      <c r="BUO65" s="47"/>
      <c r="BUP65" s="47"/>
      <c r="BUQ65" s="47"/>
      <c r="BUR65" s="47"/>
      <c r="BUS65" s="47"/>
      <c r="BUT65" s="47"/>
      <c r="BUU65" s="47"/>
      <c r="BUV65" s="47"/>
      <c r="BUW65" s="47"/>
      <c r="BUX65" s="47"/>
      <c r="BUY65" s="47"/>
      <c r="BUZ65" s="47"/>
      <c r="BVA65" s="47"/>
      <c r="BVB65" s="47"/>
      <c r="BVC65" s="47"/>
      <c r="BVD65" s="47"/>
      <c r="BVE65" s="47"/>
      <c r="BVF65" s="47"/>
      <c r="BVG65" s="47"/>
      <c r="BVH65" s="47"/>
      <c r="BVI65" s="47"/>
      <c r="BVJ65" s="47"/>
      <c r="BVK65" s="47"/>
      <c r="BVL65" s="47"/>
      <c r="BVM65" s="47"/>
      <c r="BVN65" s="47"/>
      <c r="BVO65" s="47"/>
      <c r="BVP65" s="47"/>
      <c r="BVQ65" s="47"/>
      <c r="BVR65" s="47"/>
      <c r="BVS65" s="47"/>
      <c r="BVT65" s="47"/>
      <c r="BVU65" s="47"/>
      <c r="BVV65" s="47"/>
      <c r="BVW65" s="47"/>
      <c r="BVX65" s="47"/>
      <c r="BVY65" s="47"/>
      <c r="BVZ65" s="47"/>
      <c r="BWA65" s="47"/>
      <c r="BWB65" s="47"/>
      <c r="BWC65" s="47"/>
      <c r="BWD65" s="47"/>
      <c r="BWE65" s="47"/>
      <c r="BWF65" s="47"/>
      <c r="BWG65" s="47"/>
      <c r="BWH65" s="47"/>
      <c r="BWI65" s="47"/>
      <c r="BWJ65" s="47"/>
      <c r="BWK65" s="47"/>
      <c r="BWL65" s="47"/>
      <c r="BWM65" s="47"/>
      <c r="BWN65" s="47"/>
      <c r="BWO65" s="47"/>
      <c r="BWP65" s="47"/>
      <c r="BWQ65" s="47"/>
      <c r="BWR65" s="47"/>
      <c r="BWS65" s="47"/>
      <c r="BWT65" s="47"/>
      <c r="BWU65" s="47"/>
      <c r="BWV65" s="47"/>
      <c r="BWW65" s="47"/>
      <c r="BWX65" s="47"/>
      <c r="BWY65" s="47"/>
      <c r="BWZ65" s="47"/>
      <c r="BXA65" s="47"/>
      <c r="BXB65" s="47"/>
      <c r="BXC65" s="47"/>
      <c r="BXD65" s="47"/>
      <c r="BXE65" s="47"/>
      <c r="BXF65" s="47"/>
      <c r="BXG65" s="47"/>
      <c r="BXH65" s="47"/>
      <c r="BXI65" s="47"/>
      <c r="BXJ65" s="47"/>
      <c r="BXK65" s="47"/>
      <c r="BXL65" s="47"/>
      <c r="BXM65" s="47"/>
      <c r="BXN65" s="47"/>
      <c r="BXO65" s="47"/>
      <c r="BXP65" s="47"/>
      <c r="BXQ65" s="47"/>
      <c r="BXR65" s="47"/>
      <c r="BXS65" s="47"/>
      <c r="BXT65" s="47"/>
      <c r="BXU65" s="47"/>
      <c r="BXV65" s="47"/>
      <c r="BXW65" s="47"/>
      <c r="BXX65" s="47"/>
      <c r="BXY65" s="47"/>
      <c r="BXZ65" s="47"/>
      <c r="BYA65" s="47"/>
      <c r="BYB65" s="47"/>
      <c r="BYC65" s="47"/>
      <c r="BYD65" s="47"/>
      <c r="BYE65" s="47"/>
      <c r="BYF65" s="47"/>
      <c r="BYG65" s="47"/>
      <c r="BYH65" s="47"/>
      <c r="BYI65" s="47"/>
      <c r="BYJ65" s="47"/>
      <c r="BYK65" s="47"/>
      <c r="BYL65" s="47"/>
      <c r="BYM65" s="47"/>
      <c r="BYN65" s="47"/>
      <c r="BYO65" s="47"/>
      <c r="BYP65" s="47"/>
      <c r="BYQ65" s="47"/>
      <c r="BYR65" s="47"/>
      <c r="BYS65" s="47"/>
      <c r="BYT65" s="47"/>
      <c r="BYU65" s="47"/>
      <c r="BYV65" s="47"/>
      <c r="BYW65" s="47"/>
      <c r="BYX65" s="47"/>
      <c r="BYY65" s="47"/>
      <c r="BYZ65" s="47"/>
      <c r="BZA65" s="47"/>
      <c r="BZB65" s="47"/>
      <c r="BZC65" s="47"/>
      <c r="BZD65" s="47"/>
      <c r="BZE65" s="47"/>
      <c r="BZF65" s="47"/>
      <c r="BZG65" s="47"/>
      <c r="BZH65" s="47"/>
      <c r="BZI65" s="47"/>
      <c r="BZJ65" s="47"/>
      <c r="BZK65" s="47"/>
      <c r="BZL65" s="47"/>
      <c r="BZM65" s="47"/>
      <c r="BZN65" s="47"/>
      <c r="BZO65" s="47"/>
      <c r="BZP65" s="47"/>
      <c r="BZQ65" s="47"/>
      <c r="BZR65" s="47"/>
      <c r="BZS65" s="47"/>
      <c r="BZT65" s="47"/>
      <c r="BZU65" s="47"/>
      <c r="BZV65" s="47"/>
      <c r="BZW65" s="47"/>
      <c r="BZX65" s="47"/>
      <c r="BZY65" s="47"/>
      <c r="BZZ65" s="47"/>
      <c r="CAA65" s="47"/>
      <c r="CAB65" s="47"/>
      <c r="CAC65" s="47"/>
      <c r="CAD65" s="47"/>
      <c r="CAE65" s="47"/>
      <c r="CAF65" s="47"/>
      <c r="CAG65" s="47"/>
      <c r="CAH65" s="47"/>
      <c r="CAI65" s="47"/>
      <c r="CAJ65" s="47"/>
      <c r="CAK65" s="47"/>
      <c r="CAL65" s="47"/>
      <c r="CAM65" s="47"/>
      <c r="CAN65" s="47"/>
      <c r="CAO65" s="47"/>
      <c r="CAP65" s="47"/>
      <c r="CAQ65" s="47"/>
      <c r="CAR65" s="47"/>
      <c r="CAS65" s="47"/>
      <c r="CAT65" s="47"/>
      <c r="CAU65" s="47"/>
      <c r="CAV65" s="47"/>
      <c r="CAW65" s="47"/>
      <c r="CAX65" s="47"/>
      <c r="CAY65" s="47"/>
      <c r="CAZ65" s="47"/>
      <c r="CBA65" s="47"/>
      <c r="CBB65" s="47"/>
      <c r="CBC65" s="47"/>
      <c r="CBD65" s="47"/>
      <c r="CBE65" s="47"/>
      <c r="CBF65" s="47"/>
      <c r="CBG65" s="47"/>
      <c r="CBH65" s="47"/>
      <c r="CBI65" s="47"/>
      <c r="CBJ65" s="47"/>
      <c r="CBK65" s="47"/>
      <c r="CBL65" s="47"/>
      <c r="CBM65" s="47"/>
      <c r="CBN65" s="47"/>
      <c r="CBO65" s="47"/>
      <c r="CBP65" s="47"/>
      <c r="CBQ65" s="47"/>
      <c r="CBR65" s="47"/>
      <c r="CBS65" s="47"/>
      <c r="CBT65" s="47"/>
      <c r="CBU65" s="47"/>
      <c r="CBV65" s="47"/>
      <c r="CBW65" s="47"/>
      <c r="CBX65" s="47"/>
      <c r="CBY65" s="47"/>
      <c r="CBZ65" s="47"/>
      <c r="CCA65" s="47"/>
      <c r="CCB65" s="47"/>
      <c r="CCC65" s="47"/>
      <c r="CCD65" s="47"/>
      <c r="CCE65" s="47"/>
      <c r="CCF65" s="47"/>
      <c r="CCG65" s="47"/>
      <c r="CCH65" s="47"/>
      <c r="CCI65" s="47"/>
      <c r="CCJ65" s="47"/>
      <c r="CCK65" s="47"/>
      <c r="CCL65" s="47"/>
      <c r="CCM65" s="47"/>
      <c r="CCN65" s="47"/>
      <c r="CCO65" s="47"/>
      <c r="CCP65" s="47"/>
      <c r="CCQ65" s="47"/>
      <c r="CCR65" s="47"/>
      <c r="CCS65" s="47"/>
      <c r="CCT65" s="47"/>
      <c r="CCU65" s="47"/>
      <c r="CCV65" s="47"/>
      <c r="CCW65" s="47"/>
      <c r="CCX65" s="47"/>
      <c r="CCY65" s="47"/>
      <c r="CCZ65" s="47"/>
      <c r="CDA65" s="47"/>
      <c r="CDB65" s="47"/>
      <c r="CDC65" s="47"/>
      <c r="CDD65" s="47"/>
      <c r="CDE65" s="47"/>
      <c r="CDF65" s="47"/>
      <c r="CDG65" s="47"/>
      <c r="CDH65" s="47"/>
      <c r="CDI65" s="47"/>
      <c r="CDJ65" s="47"/>
      <c r="CDK65" s="47"/>
      <c r="CDL65" s="47"/>
      <c r="CDM65" s="47"/>
      <c r="CDN65" s="47"/>
      <c r="CDO65" s="47"/>
      <c r="CDP65" s="47"/>
      <c r="CDQ65" s="47"/>
      <c r="CDR65" s="47"/>
      <c r="CDS65" s="47"/>
      <c r="CDT65" s="47"/>
      <c r="CDU65" s="47"/>
      <c r="CDV65" s="47"/>
      <c r="CDW65" s="47"/>
      <c r="CDX65" s="47"/>
      <c r="CDY65" s="47"/>
      <c r="CDZ65" s="47"/>
      <c r="CEA65" s="47"/>
      <c r="CEB65" s="47"/>
      <c r="CEC65" s="47"/>
      <c r="CED65" s="47"/>
      <c r="CEE65" s="47"/>
      <c r="CEF65" s="47"/>
      <c r="CEG65" s="47"/>
      <c r="CEH65" s="47"/>
      <c r="CEI65" s="47"/>
      <c r="CEJ65" s="47"/>
      <c r="CEK65" s="47"/>
      <c r="CEL65" s="47"/>
      <c r="CEM65" s="47"/>
      <c r="CEN65" s="47"/>
      <c r="CEO65" s="47"/>
      <c r="CEP65" s="47"/>
      <c r="CEQ65" s="47"/>
      <c r="CER65" s="47"/>
      <c r="CES65" s="47"/>
      <c r="CET65" s="47"/>
      <c r="CEU65" s="47"/>
      <c r="CEV65" s="47"/>
      <c r="CEW65" s="47"/>
      <c r="CEX65" s="47"/>
      <c r="CEY65" s="47"/>
      <c r="CEZ65" s="47"/>
      <c r="CFA65" s="47"/>
      <c r="CFB65" s="47"/>
      <c r="CFC65" s="47"/>
      <c r="CFD65" s="47"/>
      <c r="CFE65" s="47"/>
      <c r="CFF65" s="47"/>
      <c r="CFG65" s="47"/>
      <c r="CFH65" s="47"/>
      <c r="CFI65" s="47"/>
      <c r="CFJ65" s="47"/>
      <c r="CFK65" s="47"/>
      <c r="CFL65" s="47"/>
      <c r="CFM65" s="47"/>
      <c r="CFN65" s="47"/>
      <c r="CFO65" s="47"/>
      <c r="CFP65" s="47"/>
      <c r="CFQ65" s="47"/>
      <c r="CFR65" s="47"/>
      <c r="CFS65" s="47"/>
      <c r="CFT65" s="47"/>
      <c r="CFU65" s="47"/>
      <c r="CFV65" s="47"/>
      <c r="CFW65" s="47"/>
      <c r="CFX65" s="47"/>
      <c r="CFY65" s="47"/>
      <c r="CFZ65" s="47"/>
      <c r="CGA65" s="47"/>
      <c r="CGB65" s="47"/>
      <c r="CGC65" s="47"/>
      <c r="CGD65" s="47"/>
      <c r="CGE65" s="47"/>
      <c r="CGF65" s="47"/>
      <c r="CGG65" s="47"/>
      <c r="CGH65" s="47"/>
      <c r="CGI65" s="47"/>
      <c r="CGJ65" s="47"/>
      <c r="CGK65" s="47"/>
      <c r="CGL65" s="47"/>
      <c r="CGM65" s="47"/>
      <c r="CGN65" s="47"/>
      <c r="CGO65" s="47"/>
      <c r="CGP65" s="47"/>
      <c r="CGQ65" s="47"/>
      <c r="CGR65" s="47"/>
      <c r="CGS65" s="47"/>
      <c r="CGT65" s="47"/>
      <c r="CGU65" s="47"/>
      <c r="CGV65" s="47"/>
      <c r="CGW65" s="47"/>
      <c r="CGX65" s="47"/>
      <c r="CGY65" s="47"/>
      <c r="CGZ65" s="47"/>
      <c r="CHA65" s="47"/>
      <c r="CHB65" s="47"/>
      <c r="CHC65" s="47"/>
      <c r="CHD65" s="47"/>
      <c r="CHE65" s="47"/>
      <c r="CHF65" s="47"/>
      <c r="CHG65" s="47"/>
      <c r="CHH65" s="47"/>
      <c r="CHI65" s="47"/>
      <c r="CHJ65" s="47"/>
      <c r="CHK65" s="47"/>
      <c r="CHL65" s="47"/>
      <c r="CHM65" s="47"/>
      <c r="CHN65" s="47"/>
      <c r="CHO65" s="47"/>
      <c r="CHP65" s="47"/>
      <c r="CHQ65" s="47"/>
      <c r="CHR65" s="47"/>
      <c r="CHS65" s="47"/>
      <c r="CHT65" s="47"/>
      <c r="CHU65" s="47"/>
      <c r="CHV65" s="47"/>
      <c r="CHW65" s="47"/>
      <c r="CHX65" s="47"/>
      <c r="CHY65" s="47"/>
      <c r="CHZ65" s="47"/>
      <c r="CIA65" s="47"/>
      <c r="CIB65" s="47"/>
      <c r="CIC65" s="47"/>
      <c r="CID65" s="47"/>
      <c r="CIE65" s="47"/>
      <c r="CIF65" s="47"/>
      <c r="CIG65" s="47"/>
      <c r="CIH65" s="47"/>
      <c r="CII65" s="47"/>
      <c r="CIJ65" s="47"/>
      <c r="CIK65" s="47"/>
      <c r="CIL65" s="47"/>
      <c r="CIM65" s="47"/>
      <c r="CIN65" s="47"/>
      <c r="CIO65" s="47"/>
      <c r="CIP65" s="47"/>
      <c r="CIQ65" s="47"/>
      <c r="CIR65" s="47"/>
      <c r="CIS65" s="47"/>
      <c r="CIT65" s="47"/>
      <c r="CIU65" s="47"/>
      <c r="CIV65" s="47"/>
      <c r="CIW65" s="47"/>
      <c r="CIX65" s="47"/>
      <c r="CIY65" s="47"/>
      <c r="CIZ65" s="47"/>
      <c r="CJA65" s="47"/>
      <c r="CJB65" s="47"/>
      <c r="CJC65" s="47"/>
      <c r="CJD65" s="47"/>
      <c r="CJE65" s="47"/>
      <c r="CJF65" s="47"/>
      <c r="CJG65" s="47"/>
      <c r="CJH65" s="47"/>
      <c r="CJI65" s="47"/>
      <c r="CJJ65" s="47"/>
      <c r="CJK65" s="47"/>
      <c r="CJL65" s="47"/>
      <c r="CJM65" s="47"/>
      <c r="CJN65" s="47"/>
      <c r="CJO65" s="47"/>
      <c r="CJP65" s="47"/>
      <c r="CJQ65" s="47"/>
      <c r="CJR65" s="47"/>
      <c r="CJS65" s="47"/>
      <c r="CJT65" s="47"/>
      <c r="CJU65" s="47"/>
      <c r="CJV65" s="47"/>
      <c r="CJW65" s="47"/>
      <c r="CJX65" s="47"/>
      <c r="CJY65" s="47"/>
      <c r="CJZ65" s="47"/>
      <c r="CKA65" s="47"/>
      <c r="CKB65" s="47"/>
      <c r="CKC65" s="47"/>
      <c r="CKD65" s="47"/>
      <c r="CKE65" s="47"/>
      <c r="CKF65" s="47"/>
      <c r="CKG65" s="47"/>
      <c r="CKH65" s="47"/>
      <c r="CKI65" s="47"/>
      <c r="CKJ65" s="47"/>
      <c r="CKK65" s="47"/>
      <c r="CKL65" s="47"/>
      <c r="CKM65" s="47"/>
      <c r="CKN65" s="47"/>
      <c r="CKO65" s="47"/>
      <c r="CKP65" s="47"/>
      <c r="CKQ65" s="47"/>
      <c r="CKR65" s="47"/>
      <c r="CKS65" s="47"/>
      <c r="CKT65" s="47"/>
      <c r="CKU65" s="47"/>
      <c r="CKV65" s="47"/>
      <c r="CKW65" s="47"/>
      <c r="CKX65" s="47"/>
      <c r="CKY65" s="47"/>
      <c r="CKZ65" s="47"/>
      <c r="CLA65" s="47"/>
      <c r="CLB65" s="47"/>
      <c r="CLC65" s="47"/>
      <c r="CLD65" s="47"/>
      <c r="CLE65" s="47"/>
      <c r="CLF65" s="47"/>
      <c r="CLG65" s="47"/>
      <c r="CLH65" s="47"/>
      <c r="CLI65" s="47"/>
      <c r="CLJ65" s="47"/>
      <c r="CLK65" s="47"/>
      <c r="CLL65" s="47"/>
      <c r="CLM65" s="47"/>
      <c r="CLN65" s="47"/>
      <c r="CLO65" s="47"/>
      <c r="CLP65" s="47"/>
      <c r="CLQ65" s="47"/>
      <c r="CLR65" s="47"/>
      <c r="CLS65" s="47"/>
      <c r="CLT65" s="47"/>
      <c r="CLU65" s="47"/>
      <c r="CLV65" s="47"/>
      <c r="CLW65" s="47"/>
      <c r="CLX65" s="47"/>
      <c r="CLY65" s="47"/>
      <c r="CLZ65" s="47"/>
      <c r="CMA65" s="47"/>
      <c r="CMB65" s="47"/>
      <c r="CMC65" s="47"/>
      <c r="CMD65" s="47"/>
      <c r="CME65" s="47"/>
      <c r="CMF65" s="47"/>
      <c r="CMG65" s="47"/>
      <c r="CMH65" s="47"/>
      <c r="CMI65" s="47"/>
      <c r="CMJ65" s="47"/>
      <c r="CMK65" s="47"/>
      <c r="CML65" s="47"/>
      <c r="CMM65" s="47"/>
      <c r="CMN65" s="47"/>
      <c r="CMO65" s="47"/>
      <c r="CMP65" s="47"/>
      <c r="CMQ65" s="47"/>
      <c r="CMR65" s="47"/>
      <c r="CMS65" s="47"/>
      <c r="CMT65" s="47"/>
      <c r="CMU65" s="47"/>
      <c r="CMV65" s="47"/>
      <c r="CMW65" s="47"/>
      <c r="CMX65" s="47"/>
      <c r="CMY65" s="47"/>
      <c r="CMZ65" s="47"/>
      <c r="CNA65" s="47"/>
      <c r="CNB65" s="47"/>
      <c r="CNC65" s="47"/>
      <c r="CND65" s="47"/>
      <c r="CNE65" s="47"/>
      <c r="CNF65" s="47"/>
      <c r="CNG65" s="47"/>
      <c r="CNH65" s="47"/>
      <c r="CNI65" s="47"/>
      <c r="CNJ65" s="47"/>
      <c r="CNK65" s="47"/>
      <c r="CNL65" s="47"/>
      <c r="CNM65" s="47"/>
      <c r="CNN65" s="47"/>
      <c r="CNO65" s="47"/>
      <c r="CNP65" s="47"/>
      <c r="CNQ65" s="47"/>
      <c r="CNR65" s="47"/>
      <c r="CNS65" s="47"/>
      <c r="CNT65" s="47"/>
      <c r="CNU65" s="47"/>
      <c r="CNV65" s="47"/>
      <c r="CNW65" s="47"/>
      <c r="CNX65" s="47"/>
      <c r="CNY65" s="47"/>
      <c r="CNZ65" s="47"/>
      <c r="COA65" s="47"/>
      <c r="COB65" s="47"/>
      <c r="COC65" s="47"/>
      <c r="COD65" s="47"/>
      <c r="COE65" s="47"/>
      <c r="COF65" s="47"/>
      <c r="COG65" s="47"/>
      <c r="COH65" s="47"/>
      <c r="COI65" s="47"/>
      <c r="COJ65" s="47"/>
      <c r="COK65" s="47"/>
      <c r="COL65" s="47"/>
      <c r="COM65" s="47"/>
      <c r="CON65" s="47"/>
      <c r="COO65" s="47"/>
      <c r="COP65" s="47"/>
      <c r="COQ65" s="47"/>
      <c r="COR65" s="47"/>
      <c r="COS65" s="47"/>
      <c r="COT65" s="47"/>
      <c r="COU65" s="47"/>
      <c r="COV65" s="47"/>
      <c r="COW65" s="47"/>
      <c r="COX65" s="47"/>
      <c r="COY65" s="47"/>
      <c r="COZ65" s="47"/>
      <c r="CPA65" s="47"/>
      <c r="CPB65" s="47"/>
      <c r="CPC65" s="47"/>
      <c r="CPD65" s="47"/>
      <c r="CPE65" s="47"/>
      <c r="CPF65" s="47"/>
      <c r="CPG65" s="47"/>
      <c r="CPH65" s="47"/>
      <c r="CPI65" s="47"/>
      <c r="CPJ65" s="47"/>
      <c r="CPK65" s="47"/>
      <c r="CPL65" s="47"/>
      <c r="CPM65" s="47"/>
      <c r="CPN65" s="47"/>
      <c r="CPO65" s="47"/>
      <c r="CPP65" s="47"/>
      <c r="CPQ65" s="47"/>
      <c r="CPR65" s="47"/>
      <c r="CPS65" s="47"/>
      <c r="CPT65" s="47"/>
      <c r="CPU65" s="47"/>
      <c r="CPV65" s="47"/>
      <c r="CPW65" s="47"/>
      <c r="CPX65" s="47"/>
      <c r="CPY65" s="47"/>
      <c r="CPZ65" s="47"/>
      <c r="CQA65" s="47"/>
      <c r="CQB65" s="47"/>
      <c r="CQC65" s="47"/>
      <c r="CQD65" s="47"/>
      <c r="CQE65" s="47"/>
      <c r="CQF65" s="47"/>
      <c r="CQG65" s="47"/>
      <c r="CQH65" s="47"/>
      <c r="CQI65" s="47"/>
      <c r="CQJ65" s="47"/>
      <c r="CQK65" s="47"/>
      <c r="CQL65" s="47"/>
      <c r="CQM65" s="47"/>
      <c r="CQN65" s="47"/>
      <c r="CQO65" s="47"/>
      <c r="CQP65" s="47"/>
      <c r="CQQ65" s="47"/>
      <c r="CQR65" s="47"/>
      <c r="CQS65" s="47"/>
      <c r="CQT65" s="47"/>
      <c r="CQU65" s="47"/>
      <c r="CQV65" s="47"/>
      <c r="CQW65" s="47"/>
      <c r="CQX65" s="47"/>
      <c r="CQY65" s="47"/>
      <c r="CQZ65" s="47"/>
      <c r="CRA65" s="47"/>
      <c r="CRB65" s="47"/>
      <c r="CRC65" s="47"/>
      <c r="CRD65" s="47"/>
      <c r="CRE65" s="47"/>
      <c r="CRF65" s="47"/>
      <c r="CRG65" s="47"/>
      <c r="CRH65" s="47"/>
      <c r="CRI65" s="47"/>
      <c r="CRJ65" s="47"/>
      <c r="CRK65" s="47"/>
      <c r="CRL65" s="47"/>
      <c r="CRM65" s="47"/>
      <c r="CRN65" s="47"/>
      <c r="CRO65" s="47"/>
      <c r="CRP65" s="47"/>
      <c r="CRQ65" s="47"/>
      <c r="CRR65" s="47"/>
      <c r="CRS65" s="47"/>
      <c r="CRT65" s="47"/>
      <c r="CRU65" s="47"/>
      <c r="CRV65" s="47"/>
      <c r="CRW65" s="47"/>
      <c r="CRX65" s="47"/>
      <c r="CRY65" s="47"/>
      <c r="CRZ65" s="47"/>
      <c r="CSA65" s="47"/>
      <c r="CSB65" s="47"/>
      <c r="CSC65" s="47"/>
      <c r="CSD65" s="47"/>
      <c r="CSE65" s="47"/>
      <c r="CSF65" s="47"/>
      <c r="CSG65" s="47"/>
      <c r="CSH65" s="47"/>
      <c r="CSI65" s="47"/>
      <c r="CSJ65" s="47"/>
      <c r="CSK65" s="47"/>
      <c r="CSL65" s="47"/>
      <c r="CSM65" s="47"/>
      <c r="CSN65" s="47"/>
      <c r="CSO65" s="47"/>
      <c r="CSP65" s="47"/>
      <c r="CSQ65" s="47"/>
      <c r="CSR65" s="47"/>
      <c r="CSS65" s="47"/>
      <c r="CST65" s="47"/>
      <c r="CSU65" s="47"/>
      <c r="CSV65" s="47"/>
      <c r="CSW65" s="47"/>
      <c r="CSX65" s="47"/>
      <c r="CSY65" s="47"/>
      <c r="CSZ65" s="47"/>
      <c r="CTA65" s="47"/>
      <c r="CTB65" s="47"/>
      <c r="CTC65" s="47"/>
      <c r="CTD65" s="47"/>
      <c r="CTE65" s="47"/>
      <c r="CTF65" s="47"/>
      <c r="CTG65" s="47"/>
      <c r="CTH65" s="47"/>
      <c r="CTI65" s="47"/>
      <c r="CTJ65" s="47"/>
      <c r="CTK65" s="47"/>
      <c r="CTL65" s="47"/>
      <c r="CTM65" s="47"/>
      <c r="CTN65" s="47"/>
      <c r="CTO65" s="47"/>
      <c r="CTP65" s="47"/>
      <c r="CTQ65" s="47"/>
      <c r="CTR65" s="47"/>
      <c r="CTS65" s="47"/>
      <c r="CTT65" s="47"/>
      <c r="CTU65" s="47"/>
      <c r="CTV65" s="47"/>
      <c r="CTW65" s="47"/>
      <c r="CTX65" s="47"/>
      <c r="CTY65" s="47"/>
      <c r="CTZ65" s="47"/>
      <c r="CUA65" s="47"/>
      <c r="CUB65" s="47"/>
      <c r="CUC65" s="47"/>
      <c r="CUD65" s="47"/>
      <c r="CUE65" s="47"/>
      <c r="CUF65" s="47"/>
      <c r="CUG65" s="47"/>
      <c r="CUH65" s="47"/>
      <c r="CUI65" s="47"/>
      <c r="CUJ65" s="47"/>
      <c r="CUK65" s="47"/>
      <c r="CUL65" s="47"/>
      <c r="CUM65" s="47"/>
      <c r="CUN65" s="47"/>
      <c r="CUO65" s="47"/>
      <c r="CUP65" s="47"/>
      <c r="CUQ65" s="47"/>
      <c r="CUR65" s="47"/>
      <c r="CUS65" s="47"/>
      <c r="CUT65" s="47"/>
      <c r="CUU65" s="47"/>
      <c r="CUV65" s="47"/>
      <c r="CUW65" s="47"/>
      <c r="CUX65" s="47"/>
      <c r="CUY65" s="47"/>
      <c r="CUZ65" s="47"/>
      <c r="CVA65" s="47"/>
      <c r="CVB65" s="47"/>
      <c r="CVC65" s="47"/>
      <c r="CVD65" s="47"/>
      <c r="CVE65" s="47"/>
      <c r="CVF65" s="47"/>
      <c r="CVG65" s="47"/>
      <c r="CVH65" s="47"/>
      <c r="CVI65" s="47"/>
      <c r="CVJ65" s="47"/>
      <c r="CVK65" s="47"/>
      <c r="CVL65" s="47"/>
      <c r="CVM65" s="47"/>
      <c r="CVN65" s="47"/>
      <c r="CVO65" s="47"/>
      <c r="CVP65" s="47"/>
      <c r="CVQ65" s="47"/>
      <c r="CVR65" s="47"/>
      <c r="CVS65" s="47"/>
      <c r="CVT65" s="47"/>
      <c r="CVU65" s="47"/>
      <c r="CVV65" s="47"/>
      <c r="CVW65" s="47"/>
      <c r="CVX65" s="47"/>
      <c r="CVY65" s="47"/>
      <c r="CVZ65" s="47"/>
      <c r="CWA65" s="47"/>
      <c r="CWB65" s="47"/>
      <c r="CWC65" s="47"/>
      <c r="CWD65" s="47"/>
      <c r="CWE65" s="47"/>
      <c r="CWF65" s="47"/>
      <c r="CWG65" s="47"/>
      <c r="CWH65" s="47"/>
      <c r="CWI65" s="47"/>
      <c r="CWJ65" s="47"/>
      <c r="CWK65" s="47"/>
      <c r="CWL65" s="47"/>
      <c r="CWM65" s="47"/>
      <c r="CWN65" s="47"/>
      <c r="CWO65" s="47"/>
      <c r="CWP65" s="47"/>
      <c r="CWQ65" s="47"/>
      <c r="CWR65" s="47"/>
      <c r="CWS65" s="47"/>
      <c r="CWT65" s="47"/>
      <c r="CWU65" s="47"/>
      <c r="CWV65" s="47"/>
      <c r="CWW65" s="47"/>
      <c r="CWX65" s="47"/>
      <c r="CWY65" s="47"/>
      <c r="CWZ65" s="47"/>
      <c r="CXA65" s="47"/>
      <c r="CXB65" s="47"/>
      <c r="CXC65" s="47"/>
      <c r="CXD65" s="47"/>
      <c r="CXE65" s="47"/>
      <c r="CXF65" s="47"/>
      <c r="CXG65" s="47"/>
      <c r="CXH65" s="47"/>
      <c r="CXI65" s="47"/>
      <c r="CXJ65" s="47"/>
      <c r="CXK65" s="47"/>
      <c r="CXL65" s="47"/>
      <c r="CXM65" s="47"/>
      <c r="CXN65" s="47"/>
      <c r="CXO65" s="47"/>
      <c r="CXP65" s="47"/>
      <c r="CXQ65" s="47"/>
      <c r="CXR65" s="47"/>
      <c r="CXS65" s="47"/>
      <c r="CXT65" s="47"/>
      <c r="CXU65" s="47"/>
      <c r="CXV65" s="47"/>
      <c r="CXW65" s="47"/>
      <c r="CXX65" s="47"/>
      <c r="CXY65" s="47"/>
      <c r="CXZ65" s="47"/>
      <c r="CYA65" s="47"/>
      <c r="CYB65" s="47"/>
      <c r="CYC65" s="47"/>
      <c r="CYD65" s="47"/>
      <c r="CYE65" s="47"/>
      <c r="CYF65" s="47"/>
      <c r="CYG65" s="47"/>
      <c r="CYH65" s="47"/>
      <c r="CYI65" s="47"/>
      <c r="CYJ65" s="47"/>
      <c r="CYK65" s="47"/>
      <c r="CYL65" s="47"/>
      <c r="CYM65" s="47"/>
      <c r="CYN65" s="47"/>
      <c r="CYO65" s="47"/>
      <c r="CYP65" s="47"/>
      <c r="CYQ65" s="47"/>
      <c r="CYR65" s="47"/>
      <c r="CYS65" s="47"/>
      <c r="CYT65" s="47"/>
      <c r="CYU65" s="47"/>
      <c r="CYV65" s="47"/>
      <c r="CYW65" s="47"/>
      <c r="CYX65" s="47"/>
      <c r="CYY65" s="47"/>
      <c r="CYZ65" s="47"/>
      <c r="CZA65" s="47"/>
      <c r="CZB65" s="47"/>
      <c r="CZC65" s="47"/>
      <c r="CZD65" s="47"/>
      <c r="CZE65" s="47"/>
      <c r="CZF65" s="47"/>
      <c r="CZG65" s="47"/>
      <c r="CZH65" s="47"/>
      <c r="CZI65" s="47"/>
      <c r="CZJ65" s="47"/>
      <c r="CZK65" s="47"/>
      <c r="CZL65" s="47"/>
      <c r="CZM65" s="47"/>
      <c r="CZN65" s="47"/>
      <c r="CZO65" s="47"/>
      <c r="CZP65" s="47"/>
      <c r="CZQ65" s="47"/>
      <c r="CZR65" s="47"/>
      <c r="CZS65" s="47"/>
      <c r="CZT65" s="47"/>
      <c r="CZU65" s="47"/>
      <c r="CZV65" s="47"/>
      <c r="CZW65" s="47"/>
      <c r="CZX65" s="47"/>
      <c r="CZY65" s="47"/>
      <c r="CZZ65" s="47"/>
      <c r="DAA65" s="47"/>
      <c r="DAB65" s="47"/>
      <c r="DAC65" s="47"/>
      <c r="DAD65" s="47"/>
      <c r="DAE65" s="47"/>
      <c r="DAF65" s="47"/>
      <c r="DAG65" s="47"/>
      <c r="DAH65" s="47"/>
      <c r="DAI65" s="47"/>
      <c r="DAJ65" s="47"/>
      <c r="DAK65" s="47"/>
      <c r="DAL65" s="47"/>
      <c r="DAM65" s="47"/>
      <c r="DAN65" s="47"/>
      <c r="DAO65" s="47"/>
      <c r="DAP65" s="47"/>
      <c r="DAQ65" s="47"/>
      <c r="DAR65" s="47"/>
      <c r="DAS65" s="47"/>
      <c r="DAT65" s="47"/>
      <c r="DAU65" s="47"/>
      <c r="DAV65" s="47"/>
      <c r="DAW65" s="47"/>
      <c r="DAX65" s="47"/>
      <c r="DAY65" s="47"/>
      <c r="DAZ65" s="47"/>
      <c r="DBA65" s="47"/>
      <c r="DBB65" s="47"/>
      <c r="DBC65" s="47"/>
      <c r="DBD65" s="47"/>
      <c r="DBE65" s="47"/>
      <c r="DBF65" s="47"/>
      <c r="DBG65" s="47"/>
      <c r="DBH65" s="47"/>
      <c r="DBI65" s="47"/>
      <c r="DBJ65" s="47"/>
      <c r="DBK65" s="47"/>
      <c r="DBL65" s="47"/>
      <c r="DBM65" s="47"/>
      <c r="DBN65" s="47"/>
      <c r="DBO65" s="47"/>
      <c r="DBP65" s="47"/>
      <c r="DBQ65" s="47"/>
      <c r="DBR65" s="47"/>
      <c r="DBS65" s="47"/>
      <c r="DBT65" s="47"/>
      <c r="DBU65" s="47"/>
      <c r="DBV65" s="47"/>
      <c r="DBW65" s="47"/>
      <c r="DBX65" s="47"/>
      <c r="DBY65" s="47"/>
      <c r="DBZ65" s="47"/>
      <c r="DCA65" s="47"/>
      <c r="DCB65" s="47"/>
      <c r="DCC65" s="47"/>
      <c r="DCD65" s="47"/>
      <c r="DCE65" s="47"/>
      <c r="DCF65" s="47"/>
      <c r="DCG65" s="47"/>
      <c r="DCH65" s="47"/>
      <c r="DCI65" s="47"/>
      <c r="DCJ65" s="47"/>
      <c r="DCK65" s="47"/>
      <c r="DCL65" s="47"/>
      <c r="DCM65" s="47"/>
      <c r="DCN65" s="47"/>
      <c r="DCO65" s="47"/>
      <c r="DCP65" s="47"/>
      <c r="DCQ65" s="47"/>
      <c r="DCR65" s="47"/>
      <c r="DCS65" s="47"/>
      <c r="DCT65" s="47"/>
      <c r="DCU65" s="47"/>
      <c r="DCV65" s="47"/>
      <c r="DCW65" s="47"/>
      <c r="DCX65" s="47"/>
      <c r="DCY65" s="47"/>
      <c r="DCZ65" s="47"/>
      <c r="DDA65" s="47"/>
      <c r="DDB65" s="47"/>
      <c r="DDC65" s="47"/>
      <c r="DDD65" s="47"/>
      <c r="DDE65" s="47"/>
      <c r="DDF65" s="47"/>
      <c r="DDG65" s="47"/>
      <c r="DDH65" s="47"/>
      <c r="DDI65" s="47"/>
      <c r="DDJ65" s="47"/>
      <c r="DDK65" s="47"/>
      <c r="DDL65" s="47"/>
      <c r="DDM65" s="47"/>
      <c r="DDN65" s="47"/>
      <c r="DDO65" s="47"/>
      <c r="DDP65" s="47"/>
      <c r="DDQ65" s="47"/>
      <c r="DDR65" s="47"/>
      <c r="DDS65" s="47"/>
      <c r="DDT65" s="47"/>
      <c r="DDU65" s="47"/>
      <c r="DDV65" s="47"/>
      <c r="DDW65" s="47"/>
      <c r="DDX65" s="47"/>
      <c r="DDY65" s="47"/>
      <c r="DDZ65" s="47"/>
      <c r="DEA65" s="47"/>
      <c r="DEB65" s="47"/>
      <c r="DEC65" s="47"/>
      <c r="DED65" s="47"/>
      <c r="DEE65" s="47"/>
      <c r="DEF65" s="47"/>
      <c r="DEG65" s="47"/>
      <c r="DEH65" s="47"/>
      <c r="DEI65" s="47"/>
      <c r="DEJ65" s="47"/>
      <c r="DEK65" s="47"/>
      <c r="DEL65" s="47"/>
      <c r="DEM65" s="47"/>
      <c r="DEN65" s="47"/>
      <c r="DEO65" s="47"/>
      <c r="DEP65" s="47"/>
      <c r="DEQ65" s="47"/>
      <c r="DER65" s="47"/>
      <c r="DES65" s="47"/>
      <c r="DET65" s="47"/>
      <c r="DEU65" s="47"/>
      <c r="DEV65" s="47"/>
      <c r="DEW65" s="47"/>
      <c r="DEX65" s="47"/>
      <c r="DEY65" s="47"/>
      <c r="DEZ65" s="47"/>
      <c r="DFA65" s="47"/>
      <c r="DFB65" s="47"/>
      <c r="DFC65" s="47"/>
      <c r="DFD65" s="47"/>
      <c r="DFE65" s="47"/>
      <c r="DFF65" s="47"/>
      <c r="DFG65" s="47"/>
      <c r="DFH65" s="47"/>
      <c r="DFI65" s="47"/>
      <c r="DFJ65" s="47"/>
      <c r="DFK65" s="47"/>
      <c r="DFL65" s="47"/>
      <c r="DFM65" s="47"/>
      <c r="DFN65" s="47"/>
      <c r="DFO65" s="47"/>
      <c r="DFP65" s="47"/>
      <c r="DFQ65" s="47"/>
      <c r="DFR65" s="47"/>
      <c r="DFS65" s="47"/>
      <c r="DFT65" s="47"/>
      <c r="DFU65" s="47"/>
      <c r="DFV65" s="47"/>
      <c r="DFW65" s="47"/>
      <c r="DFX65" s="47"/>
      <c r="DFY65" s="47"/>
      <c r="DFZ65" s="47"/>
      <c r="DGA65" s="47"/>
      <c r="DGB65" s="47"/>
      <c r="DGC65" s="47"/>
      <c r="DGD65" s="47"/>
      <c r="DGE65" s="47"/>
      <c r="DGF65" s="47"/>
      <c r="DGG65" s="47"/>
      <c r="DGH65" s="47"/>
      <c r="DGI65" s="47"/>
      <c r="DGJ65" s="47"/>
      <c r="DGK65" s="47"/>
      <c r="DGL65" s="47"/>
      <c r="DGM65" s="47"/>
      <c r="DGN65" s="47"/>
      <c r="DGO65" s="47"/>
      <c r="DGP65" s="47"/>
      <c r="DGQ65" s="47"/>
      <c r="DGR65" s="47"/>
      <c r="DGS65" s="47"/>
      <c r="DGT65" s="47"/>
      <c r="DGU65" s="47"/>
      <c r="DGV65" s="47"/>
      <c r="DGW65" s="47"/>
      <c r="DGX65" s="47"/>
      <c r="DGY65" s="47"/>
      <c r="DGZ65" s="47"/>
      <c r="DHA65" s="47"/>
      <c r="DHB65" s="47"/>
      <c r="DHC65" s="47"/>
      <c r="DHD65" s="47"/>
      <c r="DHE65" s="47"/>
      <c r="DHF65" s="47"/>
      <c r="DHG65" s="47"/>
      <c r="DHH65" s="47"/>
      <c r="DHI65" s="47"/>
      <c r="DHJ65" s="47"/>
      <c r="DHK65" s="47"/>
      <c r="DHL65" s="47"/>
      <c r="DHM65" s="47"/>
      <c r="DHN65" s="47"/>
      <c r="DHO65" s="47"/>
      <c r="DHP65" s="47"/>
      <c r="DHQ65" s="47"/>
      <c r="DHR65" s="47"/>
      <c r="DHS65" s="47"/>
      <c r="DHT65" s="47"/>
      <c r="DHU65" s="47"/>
      <c r="DHV65" s="47"/>
      <c r="DHW65" s="47"/>
      <c r="DHX65" s="47"/>
      <c r="DHY65" s="47"/>
      <c r="DHZ65" s="47"/>
      <c r="DIA65" s="47"/>
      <c r="DIB65" s="47"/>
      <c r="DIC65" s="47"/>
      <c r="DID65" s="47"/>
      <c r="DIE65" s="47"/>
      <c r="DIF65" s="47"/>
      <c r="DIG65" s="47"/>
      <c r="DIH65" s="47"/>
      <c r="DII65" s="47"/>
      <c r="DIJ65" s="47"/>
      <c r="DIK65" s="47"/>
      <c r="DIL65" s="47"/>
      <c r="DIM65" s="47"/>
      <c r="DIN65" s="47"/>
      <c r="DIO65" s="47"/>
      <c r="DIP65" s="47"/>
      <c r="DIQ65" s="47"/>
      <c r="DIR65" s="47"/>
      <c r="DIS65" s="47"/>
      <c r="DIT65" s="47"/>
      <c r="DIU65" s="47"/>
      <c r="DIV65" s="47"/>
      <c r="DIW65" s="47"/>
      <c r="DIX65" s="47"/>
      <c r="DIY65" s="47"/>
      <c r="DIZ65" s="47"/>
      <c r="DJA65" s="47"/>
      <c r="DJB65" s="47"/>
      <c r="DJC65" s="47"/>
      <c r="DJD65" s="47"/>
      <c r="DJE65" s="47"/>
      <c r="DJF65" s="47"/>
      <c r="DJG65" s="47"/>
      <c r="DJH65" s="47"/>
      <c r="DJI65" s="47"/>
      <c r="DJJ65" s="47"/>
      <c r="DJK65" s="47"/>
      <c r="DJL65" s="47"/>
      <c r="DJM65" s="47"/>
      <c r="DJN65" s="47"/>
      <c r="DJO65" s="47"/>
      <c r="DJP65" s="47"/>
      <c r="DJQ65" s="47"/>
      <c r="DJR65" s="47"/>
      <c r="DJS65" s="47"/>
      <c r="DJT65" s="47"/>
      <c r="DJU65" s="47"/>
      <c r="DJV65" s="47"/>
      <c r="DJW65" s="47"/>
      <c r="DJX65" s="47"/>
      <c r="DJY65" s="47"/>
      <c r="DJZ65" s="47"/>
      <c r="DKA65" s="47"/>
      <c r="DKB65" s="47"/>
      <c r="DKC65" s="47"/>
      <c r="DKD65" s="47"/>
      <c r="DKE65" s="47"/>
      <c r="DKF65" s="47"/>
      <c r="DKG65" s="47"/>
      <c r="DKH65" s="47"/>
      <c r="DKI65" s="47"/>
      <c r="DKJ65" s="47"/>
      <c r="DKK65" s="47"/>
      <c r="DKL65" s="47"/>
      <c r="DKM65" s="47"/>
      <c r="DKN65" s="47"/>
      <c r="DKO65" s="47"/>
      <c r="DKP65" s="47"/>
      <c r="DKQ65" s="47"/>
      <c r="DKR65" s="47"/>
      <c r="DKS65" s="47"/>
      <c r="DKT65" s="47"/>
      <c r="DKU65" s="47"/>
      <c r="DKV65" s="47"/>
      <c r="DKW65" s="47"/>
      <c r="DKX65" s="47"/>
      <c r="DKY65" s="47"/>
      <c r="DKZ65" s="47"/>
      <c r="DLA65" s="47"/>
      <c r="DLB65" s="47"/>
      <c r="DLC65" s="47"/>
      <c r="DLD65" s="47"/>
      <c r="DLE65" s="47"/>
      <c r="DLF65" s="47"/>
      <c r="DLG65" s="47"/>
      <c r="DLH65" s="47"/>
      <c r="DLI65" s="47"/>
      <c r="DLJ65" s="47"/>
      <c r="DLK65" s="47"/>
      <c r="DLL65" s="47"/>
      <c r="DLM65" s="47"/>
      <c r="DLN65" s="47"/>
      <c r="DLO65" s="47"/>
      <c r="DLP65" s="47"/>
      <c r="DLQ65" s="47"/>
      <c r="DLR65" s="47"/>
      <c r="DLS65" s="47"/>
      <c r="DLT65" s="47"/>
      <c r="DLU65" s="47"/>
      <c r="DLV65" s="47"/>
      <c r="DLW65" s="47"/>
      <c r="DLX65" s="47"/>
      <c r="DLY65" s="47"/>
      <c r="DLZ65" s="47"/>
      <c r="DMA65" s="47"/>
      <c r="DMB65" s="47"/>
      <c r="DMC65" s="47"/>
      <c r="DMD65" s="47"/>
      <c r="DME65" s="47"/>
      <c r="DMF65" s="47"/>
      <c r="DMG65" s="47"/>
      <c r="DMH65" s="47"/>
      <c r="DMI65" s="47"/>
      <c r="DMJ65" s="47"/>
      <c r="DMK65" s="47"/>
      <c r="DML65" s="47"/>
      <c r="DMM65" s="47"/>
      <c r="DMN65" s="47"/>
      <c r="DMO65" s="47"/>
      <c r="DMP65" s="47"/>
      <c r="DMQ65" s="47"/>
      <c r="DMR65" s="47"/>
      <c r="DMS65" s="47"/>
      <c r="DMT65" s="47"/>
      <c r="DMU65" s="47"/>
      <c r="DMV65" s="47"/>
      <c r="DMW65" s="47"/>
      <c r="DMX65" s="47"/>
      <c r="DMY65" s="47"/>
      <c r="DMZ65" s="47"/>
      <c r="DNA65" s="47"/>
      <c r="DNB65" s="47"/>
      <c r="DNC65" s="47"/>
      <c r="DND65" s="47"/>
      <c r="DNE65" s="47"/>
      <c r="DNF65" s="47"/>
      <c r="DNG65" s="47"/>
      <c r="DNH65" s="47"/>
      <c r="DNI65" s="47"/>
      <c r="DNJ65" s="47"/>
      <c r="DNK65" s="47"/>
      <c r="DNL65" s="47"/>
      <c r="DNM65" s="47"/>
      <c r="DNN65" s="47"/>
      <c r="DNO65" s="47"/>
      <c r="DNP65" s="47"/>
      <c r="DNQ65" s="47"/>
      <c r="DNR65" s="47"/>
      <c r="DNS65" s="47"/>
      <c r="DNT65" s="47"/>
      <c r="DNU65" s="47"/>
      <c r="DNV65" s="47"/>
      <c r="DNW65" s="47"/>
      <c r="DNX65" s="47"/>
      <c r="DNY65" s="47"/>
      <c r="DNZ65" s="47"/>
      <c r="DOA65" s="47"/>
      <c r="DOB65" s="47"/>
      <c r="DOC65" s="47"/>
      <c r="DOD65" s="47"/>
      <c r="DOE65" s="47"/>
      <c r="DOF65" s="47"/>
      <c r="DOG65" s="47"/>
      <c r="DOH65" s="47"/>
      <c r="DOI65" s="47"/>
      <c r="DOJ65" s="47"/>
      <c r="DOK65" s="47"/>
      <c r="DOL65" s="47"/>
      <c r="DOM65" s="47"/>
      <c r="DON65" s="47"/>
      <c r="DOO65" s="47"/>
      <c r="DOP65" s="47"/>
      <c r="DOQ65" s="47"/>
      <c r="DOR65" s="47"/>
      <c r="DOS65" s="47"/>
      <c r="DOT65" s="47"/>
      <c r="DOU65" s="47"/>
      <c r="DOV65" s="47"/>
      <c r="DOW65" s="47"/>
      <c r="DOX65" s="47"/>
      <c r="DOY65" s="47"/>
      <c r="DOZ65" s="47"/>
      <c r="DPA65" s="47"/>
      <c r="DPB65" s="47"/>
      <c r="DPC65" s="47"/>
      <c r="DPD65" s="47"/>
      <c r="DPE65" s="47"/>
      <c r="DPF65" s="47"/>
      <c r="DPG65" s="47"/>
      <c r="DPH65" s="47"/>
      <c r="DPI65" s="47"/>
      <c r="DPJ65" s="47"/>
      <c r="DPK65" s="47"/>
      <c r="DPL65" s="47"/>
      <c r="DPM65" s="47"/>
      <c r="DPN65" s="47"/>
      <c r="DPO65" s="47"/>
      <c r="DPP65" s="47"/>
      <c r="DPQ65" s="47"/>
      <c r="DPR65" s="47"/>
      <c r="DPS65" s="47"/>
      <c r="DPT65" s="47"/>
      <c r="DPU65" s="47"/>
      <c r="DPV65" s="47"/>
      <c r="DPW65" s="47"/>
      <c r="DPX65" s="47"/>
      <c r="DPY65" s="47"/>
      <c r="DPZ65" s="47"/>
      <c r="DQA65" s="47"/>
      <c r="DQB65" s="47"/>
      <c r="DQC65" s="47"/>
      <c r="DQD65" s="47"/>
      <c r="DQE65" s="47"/>
      <c r="DQF65" s="47"/>
      <c r="DQG65" s="47"/>
      <c r="DQH65" s="47"/>
      <c r="DQI65" s="47"/>
      <c r="DQJ65" s="47"/>
      <c r="DQK65" s="47"/>
      <c r="DQL65" s="47"/>
      <c r="DQM65" s="47"/>
      <c r="DQN65" s="47"/>
      <c r="DQO65" s="47"/>
      <c r="DQP65" s="47"/>
      <c r="DQQ65" s="47"/>
      <c r="DQR65" s="47"/>
      <c r="DQS65" s="47"/>
      <c r="DQT65" s="47"/>
      <c r="DQU65" s="47"/>
      <c r="DQV65" s="47"/>
      <c r="DQW65" s="47"/>
      <c r="DQX65" s="47"/>
      <c r="DQY65" s="47"/>
      <c r="DQZ65" s="47"/>
      <c r="DRA65" s="47"/>
      <c r="DRB65" s="47"/>
      <c r="DRC65" s="47"/>
      <c r="DRD65" s="47"/>
      <c r="DRE65" s="47"/>
      <c r="DRF65" s="47"/>
      <c r="DRG65" s="47"/>
      <c r="DRH65" s="47"/>
      <c r="DRI65" s="47"/>
      <c r="DRJ65" s="47"/>
      <c r="DRK65" s="47"/>
      <c r="DRL65" s="47"/>
      <c r="DRM65" s="47"/>
      <c r="DRN65" s="47"/>
      <c r="DRO65" s="47"/>
      <c r="DRP65" s="47"/>
      <c r="DRQ65" s="47"/>
      <c r="DRR65" s="47"/>
      <c r="DRS65" s="47"/>
      <c r="DRT65" s="47"/>
      <c r="DRU65" s="47"/>
      <c r="DRV65" s="47"/>
      <c r="DRW65" s="47"/>
      <c r="DRX65" s="47"/>
      <c r="DRY65" s="47"/>
      <c r="DRZ65" s="47"/>
      <c r="DSA65" s="47"/>
      <c r="DSB65" s="47"/>
      <c r="DSC65" s="47"/>
      <c r="DSD65" s="47"/>
      <c r="DSE65" s="47"/>
      <c r="DSF65" s="47"/>
      <c r="DSG65" s="47"/>
      <c r="DSH65" s="47"/>
      <c r="DSI65" s="47"/>
      <c r="DSJ65" s="47"/>
      <c r="DSK65" s="47"/>
      <c r="DSL65" s="47"/>
      <c r="DSM65" s="47"/>
      <c r="DSN65" s="47"/>
      <c r="DSO65" s="47"/>
      <c r="DSP65" s="47"/>
      <c r="DSQ65" s="47"/>
      <c r="DSR65" s="47"/>
      <c r="DSS65" s="47"/>
      <c r="DST65" s="47"/>
      <c r="DSU65" s="47"/>
      <c r="DSV65" s="47"/>
      <c r="DSW65" s="47"/>
      <c r="DSX65" s="47"/>
      <c r="DSY65" s="47"/>
      <c r="DSZ65" s="47"/>
      <c r="DTA65" s="47"/>
      <c r="DTB65" s="47"/>
      <c r="DTC65" s="47"/>
      <c r="DTD65" s="47"/>
      <c r="DTE65" s="47"/>
      <c r="DTF65" s="47"/>
      <c r="DTG65" s="47"/>
      <c r="DTH65" s="47"/>
      <c r="DTI65" s="47"/>
      <c r="DTJ65" s="47"/>
      <c r="DTK65" s="47"/>
      <c r="DTL65" s="47"/>
      <c r="DTM65" s="47"/>
      <c r="DTN65" s="47"/>
      <c r="DTO65" s="47"/>
      <c r="DTP65" s="47"/>
      <c r="DTQ65" s="47"/>
      <c r="DTR65" s="47"/>
      <c r="DTS65" s="47"/>
      <c r="DTT65" s="47"/>
      <c r="DTU65" s="47"/>
      <c r="DTV65" s="47"/>
      <c r="DTW65" s="47"/>
      <c r="DTX65" s="47"/>
      <c r="DTY65" s="47"/>
      <c r="DTZ65" s="47"/>
      <c r="DUA65" s="47"/>
      <c r="DUB65" s="47"/>
      <c r="DUC65" s="47"/>
      <c r="DUD65" s="47"/>
      <c r="DUE65" s="47"/>
      <c r="DUF65" s="47"/>
      <c r="DUG65" s="47"/>
      <c r="DUH65" s="47"/>
      <c r="DUI65" s="47"/>
      <c r="DUJ65" s="47"/>
      <c r="DUK65" s="47"/>
      <c r="DUL65" s="47"/>
      <c r="DUM65" s="47"/>
      <c r="DUN65" s="47"/>
      <c r="DUO65" s="47"/>
      <c r="DUP65" s="47"/>
      <c r="DUQ65" s="47"/>
      <c r="DUR65" s="47"/>
      <c r="DUS65" s="47"/>
      <c r="DUT65" s="47"/>
      <c r="DUU65" s="47"/>
      <c r="DUV65" s="47"/>
      <c r="DUW65" s="47"/>
      <c r="DUX65" s="47"/>
      <c r="DUY65" s="47"/>
      <c r="DUZ65" s="47"/>
      <c r="DVA65" s="47"/>
      <c r="DVB65" s="47"/>
      <c r="DVC65" s="47"/>
      <c r="DVD65" s="47"/>
      <c r="DVE65" s="47"/>
      <c r="DVF65" s="47"/>
      <c r="DVG65" s="47"/>
      <c r="DVH65" s="47"/>
      <c r="DVI65" s="47"/>
      <c r="DVJ65" s="47"/>
      <c r="DVK65" s="47"/>
      <c r="DVL65" s="47"/>
      <c r="DVM65" s="47"/>
      <c r="DVN65" s="47"/>
      <c r="DVO65" s="47"/>
      <c r="DVP65" s="47"/>
      <c r="DVQ65" s="47"/>
      <c r="DVR65" s="47"/>
      <c r="DVS65" s="47"/>
      <c r="DVT65" s="47"/>
      <c r="DVU65" s="47"/>
      <c r="DVV65" s="47"/>
      <c r="DVW65" s="47"/>
      <c r="DVX65" s="47"/>
      <c r="DVY65" s="47"/>
      <c r="DVZ65" s="47"/>
      <c r="DWA65" s="47"/>
      <c r="DWB65" s="47"/>
      <c r="DWC65" s="47"/>
      <c r="DWD65" s="47"/>
      <c r="DWE65" s="47"/>
      <c r="DWF65" s="47"/>
      <c r="DWG65" s="47"/>
      <c r="DWH65" s="47"/>
      <c r="DWI65" s="47"/>
      <c r="DWJ65" s="47"/>
      <c r="DWK65" s="47"/>
      <c r="DWL65" s="47"/>
      <c r="DWM65" s="47"/>
      <c r="DWN65" s="47"/>
      <c r="DWO65" s="47"/>
      <c r="DWP65" s="47"/>
      <c r="DWQ65" s="47"/>
      <c r="DWR65" s="47"/>
      <c r="DWS65" s="47"/>
      <c r="DWT65" s="47"/>
      <c r="DWU65" s="47"/>
      <c r="DWV65" s="47"/>
      <c r="DWW65" s="47"/>
      <c r="DWX65" s="47"/>
      <c r="DWY65" s="47"/>
      <c r="DWZ65" s="47"/>
      <c r="DXA65" s="47"/>
      <c r="DXB65" s="47"/>
      <c r="DXC65" s="47"/>
      <c r="DXD65" s="47"/>
      <c r="DXE65" s="47"/>
      <c r="DXF65" s="47"/>
      <c r="DXG65" s="47"/>
      <c r="DXH65" s="47"/>
      <c r="DXI65" s="47"/>
      <c r="DXJ65" s="47"/>
      <c r="DXK65" s="47"/>
      <c r="DXL65" s="47"/>
      <c r="DXM65" s="47"/>
      <c r="DXN65" s="47"/>
      <c r="DXO65" s="47"/>
      <c r="DXP65" s="47"/>
      <c r="DXQ65" s="47"/>
      <c r="DXR65" s="47"/>
      <c r="DXS65" s="47"/>
      <c r="DXT65" s="47"/>
      <c r="DXU65" s="47"/>
      <c r="DXV65" s="47"/>
      <c r="DXW65" s="47"/>
      <c r="DXX65" s="47"/>
      <c r="DXY65" s="47"/>
      <c r="DXZ65" s="47"/>
      <c r="DYA65" s="47"/>
      <c r="DYB65" s="47"/>
      <c r="DYC65" s="47"/>
      <c r="DYD65" s="47"/>
      <c r="DYE65" s="47"/>
      <c r="DYF65" s="47"/>
      <c r="DYG65" s="47"/>
      <c r="DYH65" s="47"/>
      <c r="DYI65" s="47"/>
      <c r="DYJ65" s="47"/>
      <c r="DYK65" s="47"/>
      <c r="DYL65" s="47"/>
      <c r="DYM65" s="47"/>
      <c r="DYN65" s="47"/>
      <c r="DYO65" s="47"/>
      <c r="DYP65" s="47"/>
      <c r="DYQ65" s="47"/>
      <c r="DYR65" s="47"/>
      <c r="DYS65" s="47"/>
      <c r="DYT65" s="47"/>
      <c r="DYU65" s="47"/>
      <c r="DYV65" s="47"/>
      <c r="DYW65" s="47"/>
      <c r="DYX65" s="47"/>
      <c r="DYY65" s="47"/>
      <c r="DYZ65" s="47"/>
      <c r="DZA65" s="47"/>
      <c r="DZB65" s="47"/>
      <c r="DZC65" s="47"/>
      <c r="DZD65" s="47"/>
      <c r="DZE65" s="47"/>
      <c r="DZF65" s="47"/>
      <c r="DZG65" s="47"/>
      <c r="DZH65" s="47"/>
      <c r="DZI65" s="47"/>
      <c r="DZJ65" s="47"/>
      <c r="DZK65" s="47"/>
      <c r="DZL65" s="47"/>
      <c r="DZM65" s="47"/>
      <c r="DZN65" s="47"/>
      <c r="DZO65" s="47"/>
      <c r="DZP65" s="47"/>
      <c r="DZQ65" s="47"/>
      <c r="DZR65" s="47"/>
      <c r="DZS65" s="47"/>
      <c r="DZT65" s="47"/>
      <c r="DZU65" s="47"/>
      <c r="DZV65" s="47"/>
      <c r="DZW65" s="47"/>
      <c r="DZX65" s="47"/>
      <c r="DZY65" s="47"/>
      <c r="DZZ65" s="47"/>
      <c r="EAA65" s="47"/>
      <c r="EAB65" s="47"/>
      <c r="EAC65" s="47"/>
      <c r="EAD65" s="47"/>
      <c r="EAE65" s="47"/>
      <c r="EAF65" s="47"/>
      <c r="EAG65" s="47"/>
      <c r="EAH65" s="47"/>
      <c r="EAI65" s="47"/>
      <c r="EAJ65" s="47"/>
      <c r="EAK65" s="47"/>
      <c r="EAL65" s="47"/>
      <c r="EAM65" s="47"/>
      <c r="EAN65" s="47"/>
      <c r="EAO65" s="47"/>
      <c r="EAP65" s="47"/>
      <c r="EAQ65" s="47"/>
      <c r="EAR65" s="47"/>
      <c r="EAS65" s="47"/>
      <c r="EAT65" s="47"/>
      <c r="EAU65" s="47"/>
      <c r="EAV65" s="47"/>
      <c r="EAW65" s="47"/>
      <c r="EAX65" s="47"/>
      <c r="EAY65" s="47"/>
      <c r="EAZ65" s="47"/>
      <c r="EBA65" s="47"/>
      <c r="EBB65" s="47"/>
      <c r="EBC65" s="47"/>
      <c r="EBD65" s="47"/>
      <c r="EBE65" s="47"/>
      <c r="EBF65" s="47"/>
      <c r="EBG65" s="47"/>
      <c r="EBH65" s="47"/>
      <c r="EBI65" s="47"/>
      <c r="EBJ65" s="47"/>
      <c r="EBK65" s="47"/>
      <c r="EBL65" s="47"/>
      <c r="EBM65" s="47"/>
      <c r="EBN65" s="47"/>
      <c r="EBO65" s="47"/>
      <c r="EBP65" s="47"/>
      <c r="EBQ65" s="47"/>
      <c r="EBR65" s="47"/>
      <c r="EBS65" s="47"/>
      <c r="EBT65" s="47"/>
      <c r="EBU65" s="47"/>
      <c r="EBV65" s="47"/>
      <c r="EBW65" s="47"/>
      <c r="EBX65" s="47"/>
      <c r="EBY65" s="47"/>
      <c r="EBZ65" s="47"/>
      <c r="ECA65" s="47"/>
      <c r="ECB65" s="47"/>
      <c r="ECC65" s="47"/>
      <c r="ECD65" s="47"/>
      <c r="ECE65" s="47"/>
      <c r="ECF65" s="47"/>
      <c r="ECG65" s="47"/>
      <c r="ECH65" s="47"/>
      <c r="ECI65" s="47"/>
      <c r="ECJ65" s="47"/>
      <c r="ECK65" s="47"/>
      <c r="ECL65" s="47"/>
      <c r="ECM65" s="47"/>
      <c r="ECN65" s="47"/>
      <c r="ECO65" s="47"/>
      <c r="ECP65" s="47"/>
      <c r="ECQ65" s="47"/>
      <c r="ECR65" s="47"/>
      <c r="ECS65" s="47"/>
      <c r="ECT65" s="47"/>
      <c r="ECU65" s="47"/>
      <c r="ECV65" s="47"/>
      <c r="ECW65" s="47"/>
      <c r="ECX65" s="47"/>
      <c r="ECY65" s="47"/>
      <c r="ECZ65" s="47"/>
      <c r="EDA65" s="47"/>
      <c r="EDB65" s="47"/>
      <c r="EDC65" s="47"/>
      <c r="EDD65" s="47"/>
      <c r="EDE65" s="47"/>
      <c r="EDF65" s="47"/>
      <c r="EDG65" s="47"/>
      <c r="EDH65" s="47"/>
      <c r="EDI65" s="47"/>
      <c r="EDJ65" s="47"/>
      <c r="EDK65" s="47"/>
      <c r="EDL65" s="47"/>
      <c r="EDM65" s="47"/>
      <c r="EDN65" s="47"/>
      <c r="EDO65" s="47"/>
      <c r="EDP65" s="47"/>
      <c r="EDQ65" s="47"/>
      <c r="EDR65" s="47"/>
      <c r="EDS65" s="47"/>
      <c r="EDT65" s="47"/>
      <c r="EDU65" s="47"/>
      <c r="EDV65" s="47"/>
      <c r="EDW65" s="47"/>
      <c r="EDX65" s="47"/>
      <c r="EDY65" s="47"/>
      <c r="EDZ65" s="47"/>
      <c r="EEA65" s="47"/>
      <c r="EEB65" s="47"/>
      <c r="EEC65" s="47"/>
      <c r="EED65" s="47"/>
      <c r="EEE65" s="47"/>
      <c r="EEF65" s="47"/>
      <c r="EEG65" s="47"/>
      <c r="EEH65" s="47"/>
      <c r="EEI65" s="47"/>
      <c r="EEJ65" s="47"/>
      <c r="EEK65" s="47"/>
      <c r="EEL65" s="47"/>
      <c r="EEM65" s="47"/>
      <c r="EEN65" s="47"/>
      <c r="EEO65" s="47"/>
      <c r="EEP65" s="47"/>
      <c r="EEQ65" s="47"/>
      <c r="EER65" s="47"/>
      <c r="EES65" s="47"/>
      <c r="EET65" s="47"/>
      <c r="EEU65" s="47"/>
      <c r="EEV65" s="47"/>
      <c r="EEW65" s="47"/>
      <c r="EEX65" s="47"/>
      <c r="EEY65" s="47"/>
      <c r="EEZ65" s="47"/>
      <c r="EFA65" s="47"/>
      <c r="EFB65" s="47"/>
      <c r="EFC65" s="47"/>
      <c r="EFD65" s="47"/>
      <c r="EFE65" s="47"/>
      <c r="EFF65" s="47"/>
      <c r="EFG65" s="47"/>
      <c r="EFH65" s="47"/>
      <c r="EFI65" s="47"/>
      <c r="EFJ65" s="47"/>
      <c r="EFK65" s="47"/>
      <c r="EFL65" s="47"/>
      <c r="EFM65" s="47"/>
      <c r="EFN65" s="47"/>
      <c r="EFO65" s="47"/>
      <c r="EFP65" s="47"/>
      <c r="EFQ65" s="47"/>
      <c r="EFR65" s="47"/>
      <c r="EFS65" s="47"/>
      <c r="EFT65" s="47"/>
      <c r="EFU65" s="47"/>
      <c r="EFV65" s="47"/>
      <c r="EFW65" s="47"/>
      <c r="EFX65" s="47"/>
      <c r="EFY65" s="47"/>
      <c r="EFZ65" s="47"/>
      <c r="EGA65" s="47"/>
      <c r="EGB65" s="47"/>
      <c r="EGC65" s="47"/>
      <c r="EGD65" s="47"/>
      <c r="EGE65" s="47"/>
      <c r="EGF65" s="47"/>
      <c r="EGG65" s="47"/>
      <c r="EGH65" s="47"/>
      <c r="EGI65" s="47"/>
      <c r="EGJ65" s="47"/>
      <c r="EGK65" s="47"/>
      <c r="EGL65" s="47"/>
      <c r="EGM65" s="47"/>
      <c r="EGN65" s="47"/>
      <c r="EGO65" s="47"/>
      <c r="EGP65" s="47"/>
      <c r="EGQ65" s="47"/>
      <c r="EGR65" s="47"/>
      <c r="EGS65" s="47"/>
      <c r="EGT65" s="47"/>
      <c r="EGU65" s="47"/>
      <c r="EGV65" s="47"/>
      <c r="EGW65" s="47"/>
      <c r="EGX65" s="47"/>
      <c r="EGY65" s="47"/>
      <c r="EGZ65" s="47"/>
      <c r="EHA65" s="47"/>
      <c r="EHB65" s="47"/>
      <c r="EHC65" s="47"/>
      <c r="EHD65" s="47"/>
      <c r="EHE65" s="47"/>
      <c r="EHF65" s="47"/>
      <c r="EHG65" s="47"/>
      <c r="EHH65" s="47"/>
      <c r="EHI65" s="47"/>
      <c r="EHJ65" s="47"/>
      <c r="EHK65" s="47"/>
      <c r="EHL65" s="47"/>
      <c r="EHM65" s="47"/>
      <c r="EHN65" s="47"/>
      <c r="EHO65" s="47"/>
      <c r="EHP65" s="47"/>
      <c r="EHQ65" s="47"/>
      <c r="EHR65" s="47"/>
      <c r="EHS65" s="47"/>
      <c r="EHT65" s="47"/>
      <c r="EHU65" s="47"/>
      <c r="EHV65" s="47"/>
      <c r="EHW65" s="47"/>
      <c r="EHX65" s="47"/>
      <c r="EHY65" s="47"/>
      <c r="EHZ65" s="47"/>
      <c r="EIA65" s="47"/>
      <c r="EIB65" s="47"/>
      <c r="EIC65" s="47"/>
      <c r="EID65" s="47"/>
      <c r="EIE65" s="47"/>
      <c r="EIF65" s="47"/>
      <c r="EIG65" s="47"/>
      <c r="EIH65" s="47"/>
      <c r="EII65" s="47"/>
      <c r="EIJ65" s="47"/>
      <c r="EIK65" s="47"/>
      <c r="EIL65" s="47"/>
      <c r="EIM65" s="47"/>
      <c r="EIN65" s="47"/>
      <c r="EIO65" s="47"/>
      <c r="EIP65" s="47"/>
      <c r="EIQ65" s="47"/>
      <c r="EIR65" s="47"/>
      <c r="EIS65" s="47"/>
      <c r="EIT65" s="47"/>
      <c r="EIU65" s="47"/>
      <c r="EIV65" s="47"/>
      <c r="EIW65" s="47"/>
      <c r="EIX65" s="47"/>
      <c r="EIY65" s="47"/>
      <c r="EIZ65" s="47"/>
      <c r="EJA65" s="47"/>
      <c r="EJB65" s="47"/>
      <c r="EJC65" s="47"/>
      <c r="EJD65" s="47"/>
      <c r="EJE65" s="47"/>
      <c r="EJF65" s="47"/>
      <c r="EJG65" s="47"/>
      <c r="EJH65" s="47"/>
      <c r="EJI65" s="47"/>
      <c r="EJJ65" s="47"/>
      <c r="EJK65" s="47"/>
      <c r="EJL65" s="47"/>
      <c r="EJM65" s="47"/>
      <c r="EJN65" s="47"/>
      <c r="EJO65" s="47"/>
      <c r="EJP65" s="47"/>
      <c r="EJQ65" s="47"/>
      <c r="EJR65" s="47"/>
      <c r="EJS65" s="47"/>
      <c r="EJT65" s="47"/>
      <c r="EJU65" s="47"/>
      <c r="EJV65" s="47"/>
      <c r="EJW65" s="47"/>
      <c r="EJX65" s="47"/>
      <c r="EJY65" s="47"/>
      <c r="EJZ65" s="47"/>
      <c r="EKA65" s="47"/>
      <c r="EKB65" s="47"/>
      <c r="EKC65" s="47"/>
      <c r="EKD65" s="47"/>
      <c r="EKE65" s="47"/>
      <c r="EKF65" s="47"/>
      <c r="EKG65" s="47"/>
      <c r="EKH65" s="47"/>
      <c r="EKI65" s="47"/>
      <c r="EKJ65" s="47"/>
      <c r="EKK65" s="47"/>
      <c r="EKL65" s="47"/>
      <c r="EKM65" s="47"/>
      <c r="EKN65" s="47"/>
      <c r="EKO65" s="47"/>
      <c r="EKP65" s="47"/>
      <c r="EKQ65" s="47"/>
      <c r="EKR65" s="47"/>
      <c r="EKS65" s="47"/>
      <c r="EKT65" s="47"/>
      <c r="EKU65" s="47"/>
      <c r="EKV65" s="47"/>
      <c r="EKW65" s="47"/>
      <c r="EKX65" s="47"/>
      <c r="EKY65" s="47"/>
      <c r="EKZ65" s="47"/>
      <c r="ELA65" s="47"/>
      <c r="ELB65" s="47"/>
      <c r="ELC65" s="47"/>
      <c r="ELD65" s="47"/>
      <c r="ELE65" s="47"/>
      <c r="ELF65" s="47"/>
      <c r="ELG65" s="47"/>
      <c r="ELH65" s="47"/>
      <c r="ELI65" s="47"/>
      <c r="ELJ65" s="47"/>
      <c r="ELK65" s="47"/>
      <c r="ELL65" s="47"/>
      <c r="ELM65" s="47"/>
      <c r="ELN65" s="47"/>
      <c r="ELO65" s="47"/>
      <c r="ELP65" s="47"/>
      <c r="ELQ65" s="47"/>
      <c r="ELR65" s="47"/>
      <c r="ELS65" s="47"/>
      <c r="ELT65" s="47"/>
      <c r="ELU65" s="47"/>
      <c r="ELV65" s="47"/>
      <c r="ELW65" s="47"/>
      <c r="ELX65" s="47"/>
      <c r="ELY65" s="47"/>
      <c r="ELZ65" s="47"/>
      <c r="EMA65" s="47"/>
      <c r="EMB65" s="47"/>
      <c r="EMC65" s="47"/>
      <c r="EMD65" s="47"/>
      <c r="EME65" s="47"/>
      <c r="EMF65" s="47"/>
      <c r="EMG65" s="47"/>
      <c r="EMH65" s="47"/>
      <c r="EMI65" s="47"/>
      <c r="EMJ65" s="47"/>
      <c r="EMK65" s="47"/>
      <c r="EML65" s="47"/>
      <c r="EMM65" s="47"/>
      <c r="EMN65" s="47"/>
      <c r="EMO65" s="47"/>
      <c r="EMP65" s="47"/>
      <c r="EMQ65" s="47"/>
      <c r="EMR65" s="47"/>
      <c r="EMS65" s="47"/>
      <c r="EMT65" s="47"/>
      <c r="EMU65" s="47"/>
      <c r="EMV65" s="47"/>
      <c r="EMW65" s="47"/>
      <c r="EMX65" s="47"/>
      <c r="EMY65" s="47"/>
      <c r="EMZ65" s="47"/>
      <c r="ENA65" s="47"/>
      <c r="ENB65" s="47"/>
      <c r="ENC65" s="47"/>
      <c r="END65" s="47"/>
      <c r="ENE65" s="47"/>
      <c r="ENF65" s="47"/>
      <c r="ENG65" s="47"/>
      <c r="ENH65" s="47"/>
      <c r="ENI65" s="47"/>
      <c r="ENJ65" s="47"/>
      <c r="ENK65" s="47"/>
      <c r="ENL65" s="47"/>
      <c r="ENM65" s="47"/>
      <c r="ENN65" s="47"/>
      <c r="ENO65" s="47"/>
      <c r="ENP65" s="47"/>
      <c r="ENQ65" s="47"/>
      <c r="ENR65" s="47"/>
      <c r="ENS65" s="47"/>
      <c r="ENT65" s="47"/>
      <c r="ENU65" s="47"/>
      <c r="ENV65" s="47"/>
      <c r="ENW65" s="47"/>
      <c r="ENX65" s="47"/>
      <c r="ENY65" s="47"/>
      <c r="ENZ65" s="47"/>
      <c r="EOA65" s="47"/>
      <c r="EOB65" s="47"/>
      <c r="EOC65" s="47"/>
      <c r="EOD65" s="47"/>
      <c r="EOE65" s="47"/>
      <c r="EOF65" s="47"/>
      <c r="EOG65" s="47"/>
      <c r="EOH65" s="47"/>
      <c r="EOI65" s="47"/>
      <c r="EOJ65" s="47"/>
      <c r="EOK65" s="47"/>
      <c r="EOL65" s="47"/>
      <c r="EOM65" s="47"/>
      <c r="EON65" s="47"/>
      <c r="EOO65" s="47"/>
      <c r="EOP65" s="47"/>
      <c r="EOQ65" s="47"/>
      <c r="EOR65" s="47"/>
      <c r="EOS65" s="47"/>
      <c r="EOT65" s="47"/>
      <c r="EOU65" s="47"/>
      <c r="EOV65" s="47"/>
      <c r="EOW65" s="47"/>
      <c r="EOX65" s="47"/>
      <c r="EOY65" s="47"/>
      <c r="EOZ65" s="47"/>
      <c r="EPA65" s="47"/>
      <c r="EPB65" s="47"/>
      <c r="EPC65" s="47"/>
      <c r="EPD65" s="47"/>
      <c r="EPE65" s="47"/>
      <c r="EPF65" s="47"/>
      <c r="EPG65" s="47"/>
      <c r="EPH65" s="47"/>
      <c r="EPI65" s="47"/>
      <c r="EPJ65" s="47"/>
      <c r="EPK65" s="47"/>
      <c r="EPL65" s="47"/>
      <c r="EPM65" s="47"/>
      <c r="EPN65" s="47"/>
      <c r="EPO65" s="47"/>
      <c r="EPP65" s="47"/>
      <c r="EPQ65" s="47"/>
      <c r="EPR65" s="47"/>
      <c r="EPS65" s="47"/>
      <c r="EPT65" s="47"/>
      <c r="EPU65" s="47"/>
      <c r="EPV65" s="47"/>
      <c r="EPW65" s="47"/>
      <c r="EPX65" s="47"/>
      <c r="EPY65" s="47"/>
      <c r="EPZ65" s="47"/>
      <c r="EQA65" s="47"/>
      <c r="EQB65" s="47"/>
      <c r="EQC65" s="47"/>
      <c r="EQD65" s="47"/>
      <c r="EQE65" s="47"/>
      <c r="EQF65" s="47"/>
      <c r="EQG65" s="47"/>
      <c r="EQH65" s="47"/>
      <c r="EQI65" s="47"/>
      <c r="EQJ65" s="47"/>
      <c r="EQK65" s="47"/>
      <c r="EQL65" s="47"/>
      <c r="EQM65" s="47"/>
      <c r="EQN65" s="47"/>
      <c r="EQO65" s="47"/>
      <c r="EQP65" s="47"/>
      <c r="EQQ65" s="47"/>
      <c r="EQR65" s="47"/>
      <c r="EQS65" s="47"/>
      <c r="EQT65" s="47"/>
      <c r="EQU65" s="47"/>
      <c r="EQV65" s="47"/>
      <c r="EQW65" s="47"/>
      <c r="EQX65" s="47"/>
      <c r="EQY65" s="47"/>
      <c r="EQZ65" s="47"/>
      <c r="ERA65" s="47"/>
      <c r="ERB65" s="47"/>
      <c r="ERC65" s="47"/>
      <c r="ERD65" s="47"/>
      <c r="ERE65" s="47"/>
      <c r="ERF65" s="47"/>
      <c r="ERG65" s="47"/>
      <c r="ERH65" s="47"/>
      <c r="ERI65" s="47"/>
      <c r="ERJ65" s="47"/>
      <c r="ERK65" s="47"/>
      <c r="ERL65" s="47"/>
      <c r="ERM65" s="47"/>
      <c r="ERN65" s="47"/>
      <c r="ERO65" s="47"/>
      <c r="ERP65" s="47"/>
      <c r="ERQ65" s="47"/>
      <c r="ERR65" s="47"/>
      <c r="ERS65" s="47"/>
      <c r="ERT65" s="47"/>
      <c r="ERU65" s="47"/>
      <c r="ERV65" s="47"/>
      <c r="ERW65" s="47"/>
      <c r="ERX65" s="47"/>
      <c r="ERY65" s="47"/>
      <c r="ERZ65" s="47"/>
      <c r="ESA65" s="47"/>
      <c r="ESB65" s="47"/>
      <c r="ESC65" s="47"/>
      <c r="ESD65" s="47"/>
      <c r="ESE65" s="47"/>
      <c r="ESF65" s="47"/>
      <c r="ESG65" s="47"/>
      <c r="ESH65" s="47"/>
      <c r="ESI65" s="47"/>
      <c r="ESJ65" s="47"/>
      <c r="ESK65" s="47"/>
      <c r="ESL65" s="47"/>
      <c r="ESM65" s="47"/>
      <c r="ESN65" s="47"/>
      <c r="ESO65" s="47"/>
      <c r="ESP65" s="47"/>
      <c r="ESQ65" s="47"/>
      <c r="ESR65" s="47"/>
      <c r="ESS65" s="47"/>
      <c r="EST65" s="47"/>
      <c r="ESU65" s="47"/>
      <c r="ESV65" s="47"/>
      <c r="ESW65" s="47"/>
      <c r="ESX65" s="47"/>
      <c r="ESY65" s="47"/>
      <c r="ESZ65" s="47"/>
      <c r="ETA65" s="47"/>
      <c r="ETB65" s="47"/>
      <c r="ETC65" s="47"/>
      <c r="ETD65" s="47"/>
      <c r="ETE65" s="47"/>
      <c r="ETF65" s="47"/>
      <c r="ETG65" s="47"/>
      <c r="ETH65" s="47"/>
      <c r="ETI65" s="47"/>
      <c r="ETJ65" s="47"/>
      <c r="ETK65" s="47"/>
      <c r="ETL65" s="47"/>
      <c r="ETM65" s="47"/>
      <c r="ETN65" s="47"/>
      <c r="ETO65" s="47"/>
      <c r="ETP65" s="47"/>
      <c r="ETQ65" s="47"/>
      <c r="ETR65" s="47"/>
      <c r="ETS65" s="47"/>
      <c r="ETT65" s="47"/>
      <c r="ETU65" s="47"/>
      <c r="ETV65" s="47"/>
      <c r="ETW65" s="47"/>
      <c r="ETX65" s="47"/>
      <c r="ETY65" s="47"/>
      <c r="ETZ65" s="47"/>
      <c r="EUA65" s="47"/>
      <c r="EUB65" s="47"/>
      <c r="EUC65" s="47"/>
      <c r="EUD65" s="47"/>
      <c r="EUE65" s="47"/>
      <c r="EUF65" s="47"/>
      <c r="EUG65" s="47"/>
      <c r="EUH65" s="47"/>
      <c r="EUI65" s="47"/>
      <c r="EUJ65" s="47"/>
      <c r="EUK65" s="47"/>
      <c r="EUL65" s="47"/>
      <c r="EUM65" s="47"/>
      <c r="EUN65" s="47"/>
      <c r="EUO65" s="47"/>
      <c r="EUP65" s="47"/>
      <c r="EUQ65" s="47"/>
      <c r="EUR65" s="47"/>
      <c r="EUS65" s="47"/>
      <c r="EUT65" s="47"/>
      <c r="EUU65" s="47"/>
      <c r="EUV65" s="47"/>
      <c r="EUW65" s="47"/>
      <c r="EUX65" s="47"/>
      <c r="EUY65" s="47"/>
      <c r="EUZ65" s="47"/>
      <c r="EVA65" s="47"/>
      <c r="EVB65" s="47"/>
      <c r="EVC65" s="47"/>
      <c r="EVD65" s="47"/>
      <c r="EVE65" s="47"/>
      <c r="EVF65" s="47"/>
      <c r="EVG65" s="47"/>
      <c r="EVH65" s="47"/>
      <c r="EVI65" s="47"/>
      <c r="EVJ65" s="47"/>
      <c r="EVK65" s="47"/>
      <c r="EVL65" s="47"/>
      <c r="EVM65" s="47"/>
      <c r="EVN65" s="47"/>
      <c r="EVO65" s="47"/>
      <c r="EVP65" s="47"/>
      <c r="EVQ65" s="47"/>
      <c r="EVR65" s="47"/>
      <c r="EVS65" s="47"/>
      <c r="EVT65" s="47"/>
      <c r="EVU65" s="47"/>
      <c r="EVV65" s="47"/>
      <c r="EVW65" s="47"/>
      <c r="EVX65" s="47"/>
      <c r="EVY65" s="47"/>
      <c r="EVZ65" s="47"/>
      <c r="EWA65" s="47"/>
      <c r="EWB65" s="47"/>
      <c r="EWC65" s="47"/>
      <c r="EWD65" s="47"/>
      <c r="EWE65" s="47"/>
      <c r="EWF65" s="47"/>
      <c r="EWG65" s="47"/>
      <c r="EWH65" s="47"/>
      <c r="EWI65" s="47"/>
      <c r="EWJ65" s="47"/>
      <c r="EWK65" s="47"/>
      <c r="EWL65" s="47"/>
      <c r="EWM65" s="47"/>
      <c r="EWN65" s="47"/>
      <c r="EWO65" s="47"/>
      <c r="EWP65" s="47"/>
      <c r="EWQ65" s="47"/>
      <c r="EWR65" s="47"/>
      <c r="EWS65" s="47"/>
      <c r="EWT65" s="47"/>
      <c r="EWU65" s="47"/>
      <c r="EWV65" s="47"/>
      <c r="EWW65" s="47"/>
      <c r="EWX65" s="47"/>
      <c r="EWY65" s="47"/>
      <c r="EWZ65" s="47"/>
      <c r="EXA65" s="47"/>
      <c r="EXB65" s="47"/>
      <c r="EXC65" s="47"/>
      <c r="EXD65" s="47"/>
      <c r="EXE65" s="47"/>
      <c r="EXF65" s="47"/>
      <c r="EXG65" s="47"/>
      <c r="EXH65" s="47"/>
      <c r="EXI65" s="47"/>
      <c r="EXJ65" s="47"/>
      <c r="EXK65" s="47"/>
      <c r="EXL65" s="47"/>
      <c r="EXM65" s="47"/>
      <c r="EXN65" s="47"/>
      <c r="EXO65" s="47"/>
      <c r="EXP65" s="47"/>
      <c r="EXQ65" s="47"/>
      <c r="EXR65" s="47"/>
      <c r="EXS65" s="47"/>
      <c r="EXT65" s="47"/>
      <c r="EXU65" s="47"/>
      <c r="EXV65" s="47"/>
      <c r="EXW65" s="47"/>
      <c r="EXX65" s="47"/>
      <c r="EXY65" s="47"/>
      <c r="EXZ65" s="47"/>
      <c r="EYA65" s="47"/>
      <c r="EYB65" s="47"/>
      <c r="EYC65" s="47"/>
      <c r="EYD65" s="47"/>
      <c r="EYE65" s="47"/>
      <c r="EYF65" s="47"/>
      <c r="EYG65" s="47"/>
      <c r="EYH65" s="47"/>
      <c r="EYI65" s="47"/>
      <c r="EYJ65" s="47"/>
      <c r="EYK65" s="47"/>
      <c r="EYL65" s="47"/>
      <c r="EYM65" s="47"/>
      <c r="EYN65" s="47"/>
      <c r="EYO65" s="47"/>
      <c r="EYP65" s="47"/>
      <c r="EYQ65" s="47"/>
      <c r="EYR65" s="47"/>
      <c r="EYS65" s="47"/>
      <c r="EYT65" s="47"/>
      <c r="EYU65" s="47"/>
      <c r="EYV65" s="47"/>
      <c r="EYW65" s="47"/>
      <c r="EYX65" s="47"/>
      <c r="EYY65" s="47"/>
      <c r="EYZ65" s="47"/>
      <c r="EZA65" s="47"/>
      <c r="EZB65" s="47"/>
      <c r="EZC65" s="47"/>
      <c r="EZD65" s="47"/>
      <c r="EZE65" s="47"/>
      <c r="EZF65" s="47"/>
      <c r="EZG65" s="47"/>
      <c r="EZH65" s="47"/>
      <c r="EZI65" s="47"/>
      <c r="EZJ65" s="47"/>
      <c r="EZK65" s="47"/>
      <c r="EZL65" s="47"/>
      <c r="EZM65" s="47"/>
      <c r="EZN65" s="47"/>
      <c r="EZO65" s="47"/>
      <c r="EZP65" s="47"/>
      <c r="EZQ65" s="47"/>
      <c r="EZR65" s="47"/>
      <c r="EZS65" s="47"/>
      <c r="EZT65" s="47"/>
      <c r="EZU65" s="47"/>
      <c r="EZV65" s="47"/>
      <c r="EZW65" s="47"/>
      <c r="EZX65" s="47"/>
      <c r="EZY65" s="47"/>
      <c r="EZZ65" s="47"/>
      <c r="FAA65" s="47"/>
      <c r="FAB65" s="47"/>
      <c r="FAC65" s="47"/>
      <c r="FAD65" s="47"/>
      <c r="FAE65" s="47"/>
      <c r="FAF65" s="47"/>
      <c r="FAG65" s="47"/>
      <c r="FAH65" s="47"/>
      <c r="FAI65" s="47"/>
      <c r="FAJ65" s="47"/>
      <c r="FAK65" s="47"/>
      <c r="FAL65" s="47"/>
      <c r="FAM65" s="47"/>
      <c r="FAN65" s="47"/>
      <c r="FAO65" s="47"/>
      <c r="FAP65" s="47"/>
      <c r="FAQ65" s="47"/>
      <c r="FAR65" s="47"/>
      <c r="FAS65" s="47"/>
      <c r="FAT65" s="47"/>
      <c r="FAU65" s="47"/>
      <c r="FAV65" s="47"/>
      <c r="FAW65" s="47"/>
      <c r="FAX65" s="47"/>
      <c r="FAY65" s="47"/>
      <c r="FAZ65" s="47"/>
      <c r="FBA65" s="47"/>
      <c r="FBB65" s="47"/>
      <c r="FBC65" s="47"/>
      <c r="FBD65" s="47"/>
      <c r="FBE65" s="47"/>
      <c r="FBF65" s="47"/>
      <c r="FBG65" s="47"/>
      <c r="FBH65" s="47"/>
      <c r="FBI65" s="47"/>
      <c r="FBJ65" s="47"/>
      <c r="FBK65" s="47"/>
      <c r="FBL65" s="47"/>
      <c r="FBM65" s="47"/>
      <c r="FBN65" s="47"/>
      <c r="FBO65" s="47"/>
      <c r="FBP65" s="47"/>
      <c r="FBQ65" s="47"/>
      <c r="FBR65" s="47"/>
      <c r="FBS65" s="47"/>
      <c r="FBT65" s="47"/>
      <c r="FBU65" s="47"/>
      <c r="FBV65" s="47"/>
      <c r="FBW65" s="47"/>
      <c r="FBX65" s="47"/>
      <c r="FBY65" s="47"/>
      <c r="FBZ65" s="47"/>
      <c r="FCA65" s="47"/>
      <c r="FCB65" s="47"/>
      <c r="FCC65" s="47"/>
      <c r="FCD65" s="47"/>
      <c r="FCE65" s="47"/>
      <c r="FCF65" s="47"/>
      <c r="FCG65" s="47"/>
      <c r="FCH65" s="47"/>
      <c r="FCI65" s="47"/>
      <c r="FCJ65" s="47"/>
      <c r="FCK65" s="47"/>
      <c r="FCL65" s="47"/>
      <c r="FCM65" s="47"/>
      <c r="FCN65" s="47"/>
      <c r="FCO65" s="47"/>
      <c r="FCP65" s="47"/>
      <c r="FCQ65" s="47"/>
      <c r="FCR65" s="47"/>
      <c r="FCS65" s="47"/>
      <c r="FCT65" s="47"/>
      <c r="FCU65" s="47"/>
      <c r="FCV65" s="47"/>
      <c r="FCW65" s="47"/>
      <c r="FCX65" s="47"/>
      <c r="FCY65" s="47"/>
      <c r="FCZ65" s="47"/>
      <c r="FDA65" s="47"/>
      <c r="FDB65" s="47"/>
      <c r="FDC65" s="47"/>
      <c r="FDD65" s="47"/>
      <c r="FDE65" s="47"/>
      <c r="FDF65" s="47"/>
      <c r="FDG65" s="47"/>
      <c r="FDH65" s="47"/>
      <c r="FDI65" s="47"/>
      <c r="FDJ65" s="47"/>
      <c r="FDK65" s="47"/>
      <c r="FDL65" s="47"/>
      <c r="FDM65" s="47"/>
      <c r="FDN65" s="47"/>
      <c r="FDO65" s="47"/>
      <c r="FDP65" s="47"/>
      <c r="FDQ65" s="47"/>
      <c r="FDR65" s="47"/>
      <c r="FDS65" s="47"/>
      <c r="FDT65" s="47"/>
      <c r="FDU65" s="47"/>
      <c r="FDV65" s="47"/>
      <c r="FDW65" s="47"/>
      <c r="FDX65" s="47"/>
      <c r="FDY65" s="47"/>
      <c r="FDZ65" s="47"/>
      <c r="FEA65" s="47"/>
      <c r="FEB65" s="47"/>
      <c r="FEC65" s="47"/>
      <c r="FED65" s="47"/>
      <c r="FEE65" s="47"/>
      <c r="FEF65" s="47"/>
      <c r="FEG65" s="47"/>
      <c r="FEH65" s="47"/>
      <c r="FEI65" s="47"/>
      <c r="FEJ65" s="47"/>
      <c r="FEK65" s="47"/>
      <c r="FEL65" s="47"/>
      <c r="FEM65" s="47"/>
      <c r="FEN65" s="47"/>
      <c r="FEO65" s="47"/>
      <c r="FEP65" s="47"/>
      <c r="FEQ65" s="47"/>
      <c r="FER65" s="47"/>
      <c r="FES65" s="47"/>
      <c r="FET65" s="47"/>
      <c r="FEU65" s="47"/>
      <c r="FEV65" s="47"/>
      <c r="FEW65" s="47"/>
      <c r="FEX65" s="47"/>
      <c r="FEY65" s="47"/>
      <c r="FEZ65" s="47"/>
      <c r="FFA65" s="47"/>
      <c r="FFB65" s="47"/>
      <c r="FFC65" s="47"/>
      <c r="FFD65" s="47"/>
      <c r="FFE65" s="47"/>
      <c r="FFF65" s="47"/>
      <c r="FFG65" s="47"/>
      <c r="FFH65" s="47"/>
      <c r="FFI65" s="47"/>
      <c r="FFJ65" s="47"/>
      <c r="FFK65" s="47"/>
      <c r="FFL65" s="47"/>
      <c r="FFM65" s="47"/>
      <c r="FFN65" s="47"/>
      <c r="FFO65" s="47"/>
      <c r="FFP65" s="47"/>
      <c r="FFQ65" s="47"/>
      <c r="FFR65" s="47"/>
      <c r="FFS65" s="47"/>
      <c r="FFT65" s="47"/>
      <c r="FFU65" s="47"/>
      <c r="FFV65" s="47"/>
      <c r="FFW65" s="47"/>
      <c r="FFX65" s="47"/>
      <c r="FFY65" s="47"/>
      <c r="FFZ65" s="47"/>
      <c r="FGA65" s="47"/>
      <c r="FGB65" s="47"/>
      <c r="FGC65" s="47"/>
      <c r="FGD65" s="47"/>
      <c r="FGE65" s="47"/>
      <c r="FGF65" s="47"/>
      <c r="FGG65" s="47"/>
      <c r="FGH65" s="47"/>
      <c r="FGI65" s="47"/>
      <c r="FGJ65" s="47"/>
      <c r="FGK65" s="47"/>
      <c r="FGL65" s="47"/>
      <c r="FGM65" s="47"/>
      <c r="FGN65" s="47"/>
      <c r="FGO65" s="47"/>
      <c r="FGP65" s="47"/>
      <c r="FGQ65" s="47"/>
      <c r="FGR65" s="47"/>
      <c r="FGS65" s="47"/>
      <c r="FGT65" s="47"/>
      <c r="FGU65" s="47"/>
      <c r="FGV65" s="47"/>
      <c r="FGW65" s="47"/>
      <c r="FGX65" s="47"/>
      <c r="FGY65" s="47"/>
      <c r="FGZ65" s="47"/>
      <c r="FHA65" s="47"/>
      <c r="FHB65" s="47"/>
      <c r="FHC65" s="47"/>
      <c r="FHD65" s="47"/>
      <c r="FHE65" s="47"/>
      <c r="FHF65" s="47"/>
      <c r="FHG65" s="47"/>
      <c r="FHH65" s="47"/>
      <c r="FHI65" s="47"/>
      <c r="FHJ65" s="47"/>
      <c r="FHK65" s="47"/>
      <c r="FHL65" s="47"/>
      <c r="FHM65" s="47"/>
      <c r="FHN65" s="47"/>
      <c r="FHO65" s="47"/>
      <c r="FHP65" s="47"/>
      <c r="FHQ65" s="47"/>
      <c r="FHR65" s="47"/>
      <c r="FHS65" s="47"/>
      <c r="FHT65" s="47"/>
      <c r="FHU65" s="47"/>
      <c r="FHV65" s="47"/>
      <c r="FHW65" s="47"/>
      <c r="FHX65" s="47"/>
      <c r="FHY65" s="47"/>
      <c r="FHZ65" s="47"/>
      <c r="FIA65" s="47"/>
      <c r="FIB65" s="47"/>
      <c r="FIC65" s="47"/>
      <c r="FID65" s="47"/>
      <c r="FIE65" s="47"/>
      <c r="FIF65" s="47"/>
      <c r="FIG65" s="47"/>
      <c r="FIH65" s="47"/>
      <c r="FII65" s="47"/>
      <c r="FIJ65" s="47"/>
      <c r="FIK65" s="47"/>
      <c r="FIL65" s="47"/>
      <c r="FIM65" s="47"/>
      <c r="FIN65" s="47"/>
      <c r="FIO65" s="47"/>
      <c r="FIP65" s="47"/>
      <c r="FIQ65" s="47"/>
      <c r="FIR65" s="47"/>
      <c r="FIS65" s="47"/>
      <c r="FIT65" s="47"/>
      <c r="FIU65" s="47"/>
      <c r="FIV65" s="47"/>
      <c r="FIW65" s="47"/>
      <c r="FIX65" s="47"/>
      <c r="FIY65" s="47"/>
      <c r="FIZ65" s="47"/>
      <c r="FJA65" s="47"/>
      <c r="FJB65" s="47"/>
      <c r="FJC65" s="47"/>
      <c r="FJD65" s="47"/>
      <c r="FJE65" s="47"/>
      <c r="FJF65" s="47"/>
      <c r="FJG65" s="47"/>
      <c r="FJH65" s="47"/>
      <c r="FJI65" s="47"/>
      <c r="FJJ65" s="47"/>
      <c r="FJK65" s="47"/>
      <c r="FJL65" s="47"/>
      <c r="FJM65" s="47"/>
      <c r="FJN65" s="47"/>
      <c r="FJO65" s="47"/>
      <c r="FJP65" s="47"/>
      <c r="FJQ65" s="47"/>
      <c r="FJR65" s="47"/>
      <c r="FJS65" s="47"/>
      <c r="FJT65" s="47"/>
      <c r="FJU65" s="47"/>
      <c r="FJV65" s="47"/>
      <c r="FJW65" s="47"/>
      <c r="FJX65" s="47"/>
      <c r="FJY65" s="47"/>
      <c r="FJZ65" s="47"/>
      <c r="FKA65" s="47"/>
      <c r="FKB65" s="47"/>
      <c r="FKC65" s="47"/>
      <c r="FKD65" s="47"/>
      <c r="FKE65" s="47"/>
      <c r="FKF65" s="47"/>
      <c r="FKG65" s="47"/>
      <c r="FKH65" s="47"/>
      <c r="FKI65" s="47"/>
      <c r="FKJ65" s="47"/>
      <c r="FKK65" s="47"/>
      <c r="FKL65" s="47"/>
      <c r="FKM65" s="47"/>
      <c r="FKN65" s="47"/>
      <c r="FKO65" s="47"/>
      <c r="FKP65" s="47"/>
      <c r="FKQ65" s="47"/>
      <c r="FKR65" s="47"/>
      <c r="FKS65" s="47"/>
      <c r="FKT65" s="47"/>
      <c r="FKU65" s="47"/>
      <c r="FKV65" s="47"/>
      <c r="FKW65" s="47"/>
      <c r="FKX65" s="47"/>
      <c r="FKY65" s="47"/>
      <c r="FKZ65" s="47"/>
      <c r="FLA65" s="47"/>
      <c r="FLB65" s="47"/>
      <c r="FLC65" s="47"/>
      <c r="FLD65" s="47"/>
      <c r="FLE65" s="47"/>
      <c r="FLF65" s="47"/>
      <c r="FLG65" s="47"/>
      <c r="FLH65" s="47"/>
      <c r="FLI65" s="47"/>
      <c r="FLJ65" s="47"/>
      <c r="FLK65" s="47"/>
      <c r="FLL65" s="47"/>
      <c r="FLM65" s="47"/>
      <c r="FLN65" s="47"/>
      <c r="FLO65" s="47"/>
      <c r="FLP65" s="47"/>
      <c r="FLQ65" s="47"/>
      <c r="FLR65" s="47"/>
      <c r="FLS65" s="47"/>
      <c r="FLT65" s="47"/>
      <c r="FLU65" s="47"/>
      <c r="FLV65" s="47"/>
      <c r="FLW65" s="47"/>
      <c r="FLX65" s="47"/>
      <c r="FLY65" s="47"/>
      <c r="FLZ65" s="47"/>
      <c r="FMA65" s="47"/>
      <c r="FMB65" s="47"/>
      <c r="FMC65" s="47"/>
      <c r="FMD65" s="47"/>
      <c r="FME65" s="47"/>
      <c r="FMF65" s="47"/>
      <c r="FMG65" s="47"/>
      <c r="FMH65" s="47"/>
      <c r="FMI65" s="47"/>
      <c r="FMJ65" s="47"/>
      <c r="FMK65" s="47"/>
      <c r="FML65" s="47"/>
      <c r="FMM65" s="47"/>
      <c r="FMN65" s="47"/>
      <c r="FMO65" s="47"/>
      <c r="FMP65" s="47"/>
      <c r="FMQ65" s="47"/>
      <c r="FMR65" s="47"/>
      <c r="FMS65" s="47"/>
      <c r="FMT65" s="47"/>
      <c r="FMU65" s="47"/>
      <c r="FMV65" s="47"/>
      <c r="FMW65" s="47"/>
      <c r="FMX65" s="47"/>
      <c r="FMY65" s="47"/>
      <c r="FMZ65" s="47"/>
      <c r="FNA65" s="47"/>
      <c r="FNB65" s="47"/>
      <c r="FNC65" s="47"/>
      <c r="FND65" s="47"/>
      <c r="FNE65" s="47"/>
      <c r="FNF65" s="47"/>
      <c r="FNG65" s="47"/>
      <c r="FNH65" s="47"/>
      <c r="FNI65" s="47"/>
      <c r="FNJ65" s="47"/>
      <c r="FNK65" s="47"/>
      <c r="FNL65" s="47"/>
      <c r="FNM65" s="47"/>
      <c r="FNN65" s="47"/>
      <c r="FNO65" s="47"/>
      <c r="FNP65" s="47"/>
      <c r="FNQ65" s="47"/>
      <c r="FNR65" s="47"/>
      <c r="FNS65" s="47"/>
      <c r="FNT65" s="47"/>
      <c r="FNU65" s="47"/>
      <c r="FNV65" s="47"/>
      <c r="FNW65" s="47"/>
      <c r="FNX65" s="47"/>
      <c r="FNY65" s="47"/>
      <c r="FNZ65" s="47"/>
      <c r="FOA65" s="47"/>
      <c r="FOB65" s="47"/>
      <c r="FOC65" s="47"/>
      <c r="FOD65" s="47"/>
      <c r="FOE65" s="47"/>
      <c r="FOF65" s="47"/>
      <c r="FOG65" s="47"/>
      <c r="FOH65" s="47"/>
      <c r="FOI65" s="47"/>
      <c r="FOJ65" s="47"/>
      <c r="FOK65" s="47"/>
      <c r="FOL65" s="47"/>
      <c r="FOM65" s="47"/>
      <c r="FON65" s="47"/>
      <c r="FOO65" s="47"/>
      <c r="FOP65" s="47"/>
      <c r="FOQ65" s="47"/>
      <c r="FOR65" s="47"/>
      <c r="FOS65" s="47"/>
      <c r="FOT65" s="47"/>
      <c r="FOU65" s="47"/>
      <c r="FOV65" s="47"/>
      <c r="FOW65" s="47"/>
      <c r="FOX65" s="47"/>
      <c r="FOY65" s="47"/>
      <c r="FOZ65" s="47"/>
      <c r="FPA65" s="47"/>
      <c r="FPB65" s="47"/>
      <c r="FPC65" s="47"/>
      <c r="FPD65" s="47"/>
      <c r="FPE65" s="47"/>
      <c r="FPF65" s="47"/>
      <c r="FPG65" s="47"/>
      <c r="FPH65" s="47"/>
      <c r="FPI65" s="47"/>
      <c r="FPJ65" s="47"/>
      <c r="FPK65" s="47"/>
      <c r="FPL65" s="47"/>
      <c r="FPM65" s="47"/>
      <c r="FPN65" s="47"/>
      <c r="FPO65" s="47"/>
      <c r="FPP65" s="47"/>
      <c r="FPQ65" s="47"/>
      <c r="FPR65" s="47"/>
      <c r="FPS65" s="47"/>
      <c r="FPT65" s="47"/>
      <c r="FPU65" s="47"/>
      <c r="FPV65" s="47"/>
      <c r="FPW65" s="47"/>
      <c r="FPX65" s="47"/>
      <c r="FPY65" s="47"/>
      <c r="FPZ65" s="47"/>
      <c r="FQA65" s="47"/>
      <c r="FQB65" s="47"/>
      <c r="FQC65" s="47"/>
      <c r="FQD65" s="47"/>
      <c r="FQE65" s="47"/>
      <c r="FQF65" s="47"/>
      <c r="FQG65" s="47"/>
      <c r="FQH65" s="47"/>
      <c r="FQI65" s="47"/>
      <c r="FQJ65" s="47"/>
      <c r="FQK65" s="47"/>
      <c r="FQL65" s="47"/>
      <c r="FQM65" s="47"/>
      <c r="FQN65" s="47"/>
      <c r="FQO65" s="47"/>
      <c r="FQP65" s="47"/>
      <c r="FQQ65" s="47"/>
      <c r="FQR65" s="47"/>
      <c r="FQS65" s="47"/>
      <c r="FQT65" s="47"/>
      <c r="FQU65" s="47"/>
      <c r="FQV65" s="47"/>
      <c r="FQW65" s="47"/>
      <c r="FQX65" s="47"/>
      <c r="FQY65" s="47"/>
      <c r="FQZ65" s="47"/>
      <c r="FRA65" s="47"/>
      <c r="FRB65" s="47"/>
      <c r="FRC65" s="47"/>
      <c r="FRD65" s="47"/>
      <c r="FRE65" s="47"/>
      <c r="FRF65" s="47"/>
      <c r="FRG65" s="47"/>
      <c r="FRH65" s="47"/>
      <c r="FRI65" s="47"/>
      <c r="FRJ65" s="47"/>
      <c r="FRK65" s="47"/>
      <c r="FRL65" s="47"/>
      <c r="FRM65" s="47"/>
      <c r="FRN65" s="47"/>
      <c r="FRO65" s="47"/>
      <c r="FRP65" s="47"/>
      <c r="FRQ65" s="47"/>
      <c r="FRR65" s="47"/>
      <c r="FRS65" s="47"/>
      <c r="FRT65" s="47"/>
      <c r="FRU65" s="47"/>
      <c r="FRV65" s="47"/>
      <c r="FRW65" s="47"/>
      <c r="FRX65" s="47"/>
      <c r="FRY65" s="47"/>
      <c r="FRZ65" s="47"/>
      <c r="FSA65" s="47"/>
      <c r="FSB65" s="47"/>
      <c r="FSC65" s="47"/>
      <c r="FSD65" s="47"/>
      <c r="FSE65" s="47"/>
      <c r="FSF65" s="47"/>
      <c r="FSG65" s="47"/>
      <c r="FSH65" s="47"/>
      <c r="FSI65" s="47"/>
      <c r="FSJ65" s="47"/>
      <c r="FSK65" s="47"/>
      <c r="FSL65" s="47"/>
      <c r="FSM65" s="47"/>
      <c r="FSN65" s="47"/>
      <c r="FSO65" s="47"/>
      <c r="FSP65" s="47"/>
      <c r="FSQ65" s="47"/>
      <c r="FSR65" s="47"/>
      <c r="FSS65" s="47"/>
      <c r="FST65" s="47"/>
      <c r="FSU65" s="47"/>
      <c r="FSV65" s="47"/>
      <c r="FSW65" s="47"/>
      <c r="FSX65" s="47"/>
      <c r="FSY65" s="47"/>
      <c r="FSZ65" s="47"/>
      <c r="FTA65" s="47"/>
      <c r="FTB65" s="47"/>
      <c r="FTC65" s="47"/>
      <c r="FTD65" s="47"/>
      <c r="FTE65" s="47"/>
      <c r="FTF65" s="47"/>
      <c r="FTG65" s="47"/>
      <c r="FTH65" s="47"/>
      <c r="FTI65" s="47"/>
      <c r="FTJ65" s="47"/>
      <c r="FTK65" s="47"/>
      <c r="FTL65" s="47"/>
      <c r="FTM65" s="47"/>
      <c r="FTN65" s="47"/>
      <c r="FTO65" s="47"/>
      <c r="FTP65" s="47"/>
      <c r="FTQ65" s="47"/>
      <c r="FTR65" s="47"/>
      <c r="FTS65" s="47"/>
      <c r="FTT65" s="47"/>
      <c r="FTU65" s="47"/>
      <c r="FTV65" s="47"/>
      <c r="FTW65" s="47"/>
      <c r="FTX65" s="47"/>
      <c r="FTY65" s="47"/>
      <c r="FTZ65" s="47"/>
      <c r="FUA65" s="47"/>
      <c r="FUB65" s="47"/>
      <c r="FUC65" s="47"/>
      <c r="FUD65" s="47"/>
      <c r="FUE65" s="47"/>
      <c r="FUF65" s="47"/>
      <c r="FUG65" s="47"/>
      <c r="FUH65" s="47"/>
      <c r="FUI65" s="47"/>
      <c r="FUJ65" s="47"/>
      <c r="FUK65" s="47"/>
      <c r="FUL65" s="47"/>
      <c r="FUM65" s="47"/>
      <c r="FUN65" s="47"/>
      <c r="FUO65" s="47"/>
      <c r="FUP65" s="47"/>
      <c r="FUQ65" s="47"/>
      <c r="FUR65" s="47"/>
      <c r="FUS65" s="47"/>
      <c r="FUT65" s="47"/>
      <c r="FUU65" s="47"/>
      <c r="FUV65" s="47"/>
      <c r="FUW65" s="47"/>
      <c r="FUX65" s="47"/>
      <c r="FUY65" s="47"/>
      <c r="FUZ65" s="47"/>
      <c r="FVA65" s="47"/>
      <c r="FVB65" s="47"/>
      <c r="FVC65" s="47"/>
      <c r="FVD65" s="47"/>
      <c r="FVE65" s="47"/>
      <c r="FVF65" s="47"/>
      <c r="FVG65" s="47"/>
      <c r="FVH65" s="47"/>
      <c r="FVI65" s="47"/>
      <c r="FVJ65" s="47"/>
      <c r="FVK65" s="47"/>
      <c r="FVL65" s="47"/>
      <c r="FVM65" s="47"/>
      <c r="FVN65" s="47"/>
      <c r="FVO65" s="47"/>
      <c r="FVP65" s="47"/>
      <c r="FVQ65" s="47"/>
      <c r="FVR65" s="47"/>
      <c r="FVS65" s="47"/>
      <c r="FVT65" s="47"/>
      <c r="FVU65" s="47"/>
      <c r="FVV65" s="47"/>
      <c r="FVW65" s="47"/>
      <c r="FVX65" s="47"/>
      <c r="FVY65" s="47"/>
      <c r="FVZ65" s="47"/>
      <c r="FWA65" s="47"/>
      <c r="FWB65" s="47"/>
      <c r="FWC65" s="47"/>
      <c r="FWD65" s="47"/>
      <c r="FWE65" s="47"/>
      <c r="FWF65" s="47"/>
      <c r="FWG65" s="47"/>
      <c r="FWH65" s="47"/>
      <c r="FWI65" s="47"/>
      <c r="FWJ65" s="47"/>
      <c r="FWK65" s="47"/>
      <c r="FWL65" s="47"/>
      <c r="FWM65" s="47"/>
      <c r="FWN65" s="47"/>
      <c r="FWO65" s="47"/>
      <c r="FWP65" s="47"/>
      <c r="FWQ65" s="47"/>
      <c r="FWR65" s="47"/>
      <c r="FWS65" s="47"/>
      <c r="FWT65" s="47"/>
      <c r="FWU65" s="47"/>
      <c r="FWV65" s="47"/>
      <c r="FWW65" s="47"/>
      <c r="FWX65" s="47"/>
      <c r="FWY65" s="47"/>
      <c r="FWZ65" s="47"/>
      <c r="FXA65" s="47"/>
      <c r="FXB65" s="47"/>
      <c r="FXC65" s="47"/>
      <c r="FXD65" s="47"/>
      <c r="FXE65" s="47"/>
      <c r="FXF65" s="47"/>
      <c r="FXG65" s="47"/>
      <c r="FXH65" s="47"/>
      <c r="FXI65" s="47"/>
      <c r="FXJ65" s="47"/>
      <c r="FXK65" s="47"/>
      <c r="FXL65" s="47"/>
      <c r="FXM65" s="47"/>
      <c r="FXN65" s="47"/>
      <c r="FXO65" s="47"/>
      <c r="FXP65" s="47"/>
      <c r="FXQ65" s="47"/>
      <c r="FXR65" s="47"/>
      <c r="FXS65" s="47"/>
      <c r="FXT65" s="47"/>
      <c r="FXU65" s="47"/>
      <c r="FXV65" s="47"/>
      <c r="FXW65" s="47"/>
      <c r="FXX65" s="47"/>
      <c r="FXY65" s="47"/>
      <c r="FXZ65" s="47"/>
      <c r="FYA65" s="47"/>
      <c r="FYB65" s="47"/>
      <c r="FYC65" s="47"/>
      <c r="FYD65" s="47"/>
      <c r="FYE65" s="47"/>
      <c r="FYF65" s="47"/>
      <c r="FYG65" s="47"/>
      <c r="FYH65" s="47"/>
      <c r="FYI65" s="47"/>
      <c r="FYJ65" s="47"/>
      <c r="FYK65" s="47"/>
      <c r="FYL65" s="47"/>
      <c r="FYM65" s="47"/>
      <c r="FYN65" s="47"/>
      <c r="FYO65" s="47"/>
      <c r="FYP65" s="47"/>
      <c r="FYQ65" s="47"/>
      <c r="FYR65" s="47"/>
      <c r="FYS65" s="47"/>
      <c r="FYT65" s="47"/>
      <c r="FYU65" s="47"/>
      <c r="FYV65" s="47"/>
      <c r="FYW65" s="47"/>
      <c r="FYX65" s="47"/>
      <c r="FYY65" s="47"/>
      <c r="FYZ65" s="47"/>
      <c r="FZA65" s="47"/>
      <c r="FZB65" s="47"/>
      <c r="FZC65" s="47"/>
      <c r="FZD65" s="47"/>
      <c r="FZE65" s="47"/>
      <c r="FZF65" s="47"/>
      <c r="FZG65" s="47"/>
      <c r="FZH65" s="47"/>
      <c r="FZI65" s="47"/>
      <c r="FZJ65" s="47"/>
      <c r="FZK65" s="47"/>
      <c r="FZL65" s="47"/>
      <c r="FZM65" s="47"/>
      <c r="FZN65" s="47"/>
      <c r="FZO65" s="47"/>
      <c r="FZP65" s="47"/>
      <c r="FZQ65" s="47"/>
      <c r="FZR65" s="47"/>
      <c r="FZS65" s="47"/>
      <c r="FZT65" s="47"/>
      <c r="FZU65" s="47"/>
      <c r="FZV65" s="47"/>
      <c r="FZW65" s="47"/>
      <c r="FZX65" s="47"/>
      <c r="FZY65" s="47"/>
      <c r="FZZ65" s="47"/>
      <c r="GAA65" s="47"/>
      <c r="GAB65" s="47"/>
      <c r="GAC65" s="47"/>
      <c r="GAD65" s="47"/>
      <c r="GAE65" s="47"/>
      <c r="GAF65" s="47"/>
      <c r="GAG65" s="47"/>
      <c r="GAH65" s="47"/>
      <c r="GAI65" s="47"/>
      <c r="GAJ65" s="47"/>
      <c r="GAK65" s="47"/>
      <c r="GAL65" s="47"/>
      <c r="GAM65" s="47"/>
      <c r="GAN65" s="47"/>
      <c r="GAO65" s="47"/>
      <c r="GAP65" s="47"/>
      <c r="GAQ65" s="47"/>
      <c r="GAR65" s="47"/>
      <c r="GAS65" s="47"/>
      <c r="GAT65" s="47"/>
      <c r="GAU65" s="47"/>
      <c r="GAV65" s="47"/>
      <c r="GAW65" s="47"/>
      <c r="GAX65" s="47"/>
      <c r="GAY65" s="47"/>
      <c r="GAZ65" s="47"/>
      <c r="GBA65" s="47"/>
      <c r="GBB65" s="47"/>
      <c r="GBC65" s="47"/>
      <c r="GBD65" s="47"/>
      <c r="GBE65" s="47"/>
      <c r="GBF65" s="47"/>
      <c r="GBG65" s="47"/>
      <c r="GBH65" s="47"/>
      <c r="GBI65" s="47"/>
      <c r="GBJ65" s="47"/>
      <c r="GBK65" s="47"/>
      <c r="GBL65" s="47"/>
      <c r="GBM65" s="47"/>
      <c r="GBN65" s="47"/>
      <c r="GBO65" s="47"/>
      <c r="GBP65" s="47"/>
      <c r="GBQ65" s="47"/>
      <c r="GBR65" s="47"/>
      <c r="GBS65" s="47"/>
      <c r="GBT65" s="47"/>
      <c r="GBU65" s="47"/>
      <c r="GBV65" s="47"/>
      <c r="GBW65" s="47"/>
      <c r="GBX65" s="47"/>
      <c r="GBY65" s="47"/>
      <c r="GBZ65" s="47"/>
      <c r="GCA65" s="47"/>
      <c r="GCB65" s="47"/>
      <c r="GCC65" s="47"/>
      <c r="GCD65" s="47"/>
      <c r="GCE65" s="47"/>
      <c r="GCF65" s="47"/>
      <c r="GCG65" s="47"/>
      <c r="GCH65" s="47"/>
      <c r="GCI65" s="47"/>
      <c r="GCJ65" s="47"/>
      <c r="GCK65" s="47"/>
      <c r="GCL65" s="47"/>
      <c r="GCM65" s="47"/>
      <c r="GCN65" s="47"/>
      <c r="GCO65" s="47"/>
      <c r="GCP65" s="47"/>
      <c r="GCQ65" s="47"/>
      <c r="GCR65" s="47"/>
      <c r="GCS65" s="47"/>
      <c r="GCT65" s="47"/>
      <c r="GCU65" s="47"/>
      <c r="GCV65" s="47"/>
      <c r="GCW65" s="47"/>
      <c r="GCX65" s="47"/>
      <c r="GCY65" s="47"/>
      <c r="GCZ65" s="47"/>
      <c r="GDA65" s="47"/>
      <c r="GDB65" s="47"/>
      <c r="GDC65" s="47"/>
      <c r="GDD65" s="47"/>
      <c r="GDE65" s="47"/>
      <c r="GDF65" s="47"/>
      <c r="GDG65" s="47"/>
      <c r="GDH65" s="47"/>
      <c r="GDI65" s="47"/>
      <c r="GDJ65" s="47"/>
      <c r="GDK65" s="47"/>
      <c r="GDL65" s="47"/>
      <c r="GDM65" s="47"/>
      <c r="GDN65" s="47"/>
      <c r="GDO65" s="47"/>
      <c r="GDP65" s="47"/>
      <c r="GDQ65" s="47"/>
      <c r="GDR65" s="47"/>
      <c r="GDS65" s="47"/>
      <c r="GDT65" s="47"/>
      <c r="GDU65" s="47"/>
      <c r="GDV65" s="47"/>
      <c r="GDW65" s="47"/>
      <c r="GDX65" s="47"/>
      <c r="GDY65" s="47"/>
      <c r="GDZ65" s="47"/>
      <c r="GEA65" s="47"/>
      <c r="GEB65" s="47"/>
      <c r="GEC65" s="47"/>
      <c r="GED65" s="47"/>
      <c r="GEE65" s="47"/>
      <c r="GEF65" s="47"/>
      <c r="GEG65" s="47"/>
      <c r="GEH65" s="47"/>
      <c r="GEI65" s="47"/>
      <c r="GEJ65" s="47"/>
      <c r="GEK65" s="47"/>
      <c r="GEL65" s="47"/>
      <c r="GEM65" s="47"/>
      <c r="GEN65" s="47"/>
      <c r="GEO65" s="47"/>
      <c r="GEP65" s="47"/>
      <c r="GEQ65" s="47"/>
      <c r="GER65" s="47"/>
      <c r="GES65" s="47"/>
      <c r="GET65" s="47"/>
      <c r="GEU65" s="47"/>
      <c r="GEV65" s="47"/>
      <c r="GEW65" s="47"/>
      <c r="GEX65" s="47"/>
      <c r="GEY65" s="47"/>
      <c r="GEZ65" s="47"/>
      <c r="GFA65" s="47"/>
      <c r="GFB65" s="47"/>
      <c r="GFC65" s="47"/>
      <c r="GFD65" s="47"/>
      <c r="GFE65" s="47"/>
      <c r="GFF65" s="47"/>
      <c r="GFG65" s="47"/>
      <c r="GFH65" s="47"/>
      <c r="GFI65" s="47"/>
      <c r="GFJ65" s="47"/>
      <c r="GFK65" s="47"/>
      <c r="GFL65" s="47"/>
      <c r="GFM65" s="47"/>
      <c r="GFN65" s="47"/>
      <c r="GFO65" s="47"/>
      <c r="GFP65" s="47"/>
      <c r="GFQ65" s="47"/>
      <c r="GFR65" s="47"/>
      <c r="GFS65" s="47"/>
      <c r="GFT65" s="47"/>
      <c r="GFU65" s="47"/>
      <c r="GFV65" s="47"/>
      <c r="GFW65" s="47"/>
      <c r="GFX65" s="47"/>
      <c r="GFY65" s="47"/>
      <c r="GFZ65" s="47"/>
      <c r="GGA65" s="47"/>
      <c r="GGB65" s="47"/>
      <c r="GGC65" s="47"/>
      <c r="GGD65" s="47"/>
      <c r="GGE65" s="47"/>
      <c r="GGF65" s="47"/>
      <c r="GGG65" s="47"/>
      <c r="GGH65" s="47"/>
      <c r="GGI65" s="47"/>
      <c r="GGJ65" s="47"/>
      <c r="GGK65" s="47"/>
      <c r="GGL65" s="47"/>
      <c r="GGM65" s="47"/>
      <c r="GGN65" s="47"/>
      <c r="GGO65" s="47"/>
      <c r="GGP65" s="47"/>
      <c r="GGQ65" s="47"/>
      <c r="GGR65" s="47"/>
      <c r="GGS65" s="47"/>
      <c r="GGT65" s="47"/>
      <c r="GGU65" s="47"/>
      <c r="GGV65" s="47"/>
      <c r="GGW65" s="47"/>
      <c r="GGX65" s="47"/>
      <c r="GGY65" s="47"/>
      <c r="GGZ65" s="47"/>
      <c r="GHA65" s="47"/>
      <c r="GHB65" s="47"/>
      <c r="GHC65" s="47"/>
      <c r="GHD65" s="47"/>
      <c r="GHE65" s="47"/>
      <c r="GHF65" s="47"/>
      <c r="GHG65" s="47"/>
      <c r="GHH65" s="47"/>
      <c r="GHI65" s="47"/>
      <c r="GHJ65" s="47"/>
      <c r="GHK65" s="47"/>
      <c r="GHL65" s="47"/>
      <c r="GHM65" s="47"/>
      <c r="GHN65" s="47"/>
      <c r="GHO65" s="47"/>
      <c r="GHP65" s="47"/>
      <c r="GHQ65" s="47"/>
      <c r="GHR65" s="47"/>
      <c r="GHS65" s="47"/>
      <c r="GHT65" s="47"/>
      <c r="GHU65" s="47"/>
      <c r="GHV65" s="47"/>
      <c r="GHW65" s="47"/>
      <c r="GHX65" s="47"/>
      <c r="GHY65" s="47"/>
      <c r="GHZ65" s="47"/>
      <c r="GIA65" s="47"/>
      <c r="GIB65" s="47"/>
      <c r="GIC65" s="47"/>
      <c r="GID65" s="47"/>
      <c r="GIE65" s="47"/>
      <c r="GIF65" s="47"/>
      <c r="GIG65" s="47"/>
      <c r="GIH65" s="47"/>
      <c r="GII65" s="47"/>
      <c r="GIJ65" s="47"/>
      <c r="GIK65" s="47"/>
      <c r="GIL65" s="47"/>
      <c r="GIM65" s="47"/>
      <c r="GIN65" s="47"/>
      <c r="GIO65" s="47"/>
      <c r="GIP65" s="47"/>
      <c r="GIQ65" s="47"/>
      <c r="GIR65" s="47"/>
      <c r="GIS65" s="47"/>
      <c r="GIT65" s="47"/>
      <c r="GIU65" s="47"/>
      <c r="GIV65" s="47"/>
      <c r="GIW65" s="47"/>
      <c r="GIX65" s="47"/>
      <c r="GIY65" s="47"/>
      <c r="GIZ65" s="47"/>
      <c r="GJA65" s="47"/>
      <c r="GJB65" s="47"/>
      <c r="GJC65" s="47"/>
      <c r="GJD65" s="47"/>
      <c r="GJE65" s="47"/>
      <c r="GJF65" s="47"/>
      <c r="GJG65" s="47"/>
      <c r="GJH65" s="47"/>
      <c r="GJI65" s="47"/>
      <c r="GJJ65" s="47"/>
      <c r="GJK65" s="47"/>
      <c r="GJL65" s="47"/>
      <c r="GJM65" s="47"/>
      <c r="GJN65" s="47"/>
      <c r="GJO65" s="47"/>
      <c r="GJP65" s="47"/>
      <c r="GJQ65" s="47"/>
      <c r="GJR65" s="47"/>
      <c r="GJS65" s="47"/>
      <c r="GJT65" s="47"/>
      <c r="GJU65" s="47"/>
      <c r="GJV65" s="47"/>
      <c r="GJW65" s="47"/>
      <c r="GJX65" s="47"/>
      <c r="GJY65" s="47"/>
      <c r="GJZ65" s="47"/>
      <c r="GKA65" s="47"/>
      <c r="GKB65" s="47"/>
      <c r="GKC65" s="47"/>
      <c r="GKD65" s="47"/>
      <c r="GKE65" s="47"/>
      <c r="GKF65" s="47"/>
      <c r="GKG65" s="47"/>
      <c r="GKH65" s="47"/>
      <c r="GKI65" s="47"/>
      <c r="GKJ65" s="47"/>
      <c r="GKK65" s="47"/>
      <c r="GKL65" s="47"/>
      <c r="GKM65" s="47"/>
      <c r="GKN65" s="47"/>
      <c r="GKO65" s="47"/>
      <c r="GKP65" s="47"/>
      <c r="GKQ65" s="47"/>
      <c r="GKR65" s="47"/>
      <c r="GKS65" s="47"/>
      <c r="GKT65" s="47"/>
      <c r="GKU65" s="47"/>
      <c r="GKV65" s="47"/>
      <c r="GKW65" s="47"/>
      <c r="GKX65" s="47"/>
      <c r="GKY65" s="47"/>
      <c r="GKZ65" s="47"/>
      <c r="GLA65" s="47"/>
      <c r="GLB65" s="47"/>
      <c r="GLC65" s="47"/>
      <c r="GLD65" s="47"/>
      <c r="GLE65" s="47"/>
      <c r="GLF65" s="47"/>
      <c r="GLG65" s="47"/>
      <c r="GLH65" s="47"/>
      <c r="GLI65" s="47"/>
      <c r="GLJ65" s="47"/>
      <c r="GLK65" s="47"/>
      <c r="GLL65" s="47"/>
      <c r="GLM65" s="47"/>
      <c r="GLN65" s="47"/>
      <c r="GLO65" s="47"/>
      <c r="GLP65" s="47"/>
      <c r="GLQ65" s="47"/>
      <c r="GLR65" s="47"/>
      <c r="GLS65" s="47"/>
      <c r="GLT65" s="47"/>
      <c r="GLU65" s="47"/>
      <c r="GLV65" s="47"/>
      <c r="GLW65" s="47"/>
      <c r="GLX65" s="47"/>
      <c r="GLY65" s="47"/>
      <c r="GLZ65" s="47"/>
      <c r="GMA65" s="47"/>
      <c r="GMB65" s="47"/>
      <c r="GMC65" s="47"/>
      <c r="GMD65" s="47"/>
      <c r="GME65" s="47"/>
      <c r="GMF65" s="47"/>
      <c r="GMG65" s="47"/>
      <c r="GMH65" s="47"/>
      <c r="GMI65" s="47"/>
      <c r="GMJ65" s="47"/>
      <c r="GMK65" s="47"/>
      <c r="GML65" s="47"/>
      <c r="GMM65" s="47"/>
      <c r="GMN65" s="47"/>
      <c r="GMO65" s="47"/>
      <c r="GMP65" s="47"/>
      <c r="GMQ65" s="47"/>
      <c r="GMR65" s="47"/>
      <c r="GMS65" s="47"/>
      <c r="GMT65" s="47"/>
      <c r="GMU65" s="47"/>
      <c r="GMV65" s="47"/>
      <c r="GMW65" s="47"/>
      <c r="GMX65" s="47"/>
      <c r="GMY65" s="47"/>
      <c r="GMZ65" s="47"/>
      <c r="GNA65" s="47"/>
      <c r="GNB65" s="47"/>
      <c r="GNC65" s="47"/>
      <c r="GND65" s="47"/>
      <c r="GNE65" s="47"/>
      <c r="GNF65" s="47"/>
      <c r="GNG65" s="47"/>
      <c r="GNH65" s="47"/>
      <c r="GNI65" s="47"/>
      <c r="GNJ65" s="47"/>
      <c r="GNK65" s="47"/>
      <c r="GNL65" s="47"/>
      <c r="GNM65" s="47"/>
      <c r="GNN65" s="47"/>
      <c r="GNO65" s="47"/>
      <c r="GNP65" s="47"/>
      <c r="GNQ65" s="47"/>
      <c r="GNR65" s="47"/>
      <c r="GNS65" s="47"/>
      <c r="GNT65" s="47"/>
      <c r="GNU65" s="47"/>
      <c r="GNV65" s="47"/>
      <c r="GNW65" s="47"/>
      <c r="GNX65" s="47"/>
      <c r="GNY65" s="47"/>
      <c r="GNZ65" s="47"/>
      <c r="GOA65" s="47"/>
      <c r="GOB65" s="47"/>
      <c r="GOC65" s="47"/>
      <c r="GOD65" s="47"/>
      <c r="GOE65" s="47"/>
      <c r="GOF65" s="47"/>
      <c r="GOG65" s="47"/>
      <c r="GOH65" s="47"/>
      <c r="GOI65" s="47"/>
      <c r="GOJ65" s="47"/>
      <c r="GOK65" s="47"/>
      <c r="GOL65" s="47"/>
      <c r="GOM65" s="47"/>
      <c r="GON65" s="47"/>
      <c r="GOO65" s="47"/>
      <c r="GOP65" s="47"/>
      <c r="GOQ65" s="47"/>
      <c r="GOR65" s="47"/>
      <c r="GOS65" s="47"/>
      <c r="GOT65" s="47"/>
      <c r="GOU65" s="47"/>
      <c r="GOV65" s="47"/>
      <c r="GOW65" s="47"/>
      <c r="GOX65" s="47"/>
      <c r="GOY65" s="47"/>
      <c r="GOZ65" s="47"/>
      <c r="GPA65" s="47"/>
      <c r="GPB65" s="47"/>
      <c r="GPC65" s="47"/>
      <c r="GPD65" s="47"/>
      <c r="GPE65" s="47"/>
      <c r="GPF65" s="47"/>
      <c r="GPG65" s="47"/>
      <c r="GPH65" s="47"/>
      <c r="GPI65" s="47"/>
      <c r="GPJ65" s="47"/>
      <c r="GPK65" s="47"/>
      <c r="GPL65" s="47"/>
      <c r="GPM65" s="47"/>
      <c r="GPN65" s="47"/>
      <c r="GPO65" s="47"/>
      <c r="GPP65" s="47"/>
      <c r="GPQ65" s="47"/>
      <c r="GPR65" s="47"/>
      <c r="GPS65" s="47"/>
      <c r="GPT65" s="47"/>
      <c r="GPU65" s="47"/>
      <c r="GPV65" s="47"/>
      <c r="GPW65" s="47"/>
      <c r="GPX65" s="47"/>
      <c r="GPY65" s="47"/>
      <c r="GPZ65" s="47"/>
      <c r="GQA65" s="47"/>
      <c r="GQB65" s="47"/>
      <c r="GQC65" s="47"/>
      <c r="GQD65" s="47"/>
      <c r="GQE65" s="47"/>
      <c r="GQF65" s="47"/>
      <c r="GQG65" s="47"/>
      <c r="GQH65" s="47"/>
      <c r="GQI65" s="47"/>
      <c r="GQJ65" s="47"/>
      <c r="GQK65" s="47"/>
      <c r="GQL65" s="47"/>
      <c r="GQM65" s="47"/>
      <c r="GQN65" s="47"/>
      <c r="GQO65" s="47"/>
      <c r="GQP65" s="47"/>
      <c r="GQQ65" s="47"/>
      <c r="GQR65" s="47"/>
      <c r="GQS65" s="47"/>
      <c r="GQT65" s="47"/>
      <c r="GQU65" s="47"/>
      <c r="GQV65" s="47"/>
      <c r="GQW65" s="47"/>
      <c r="GQX65" s="47"/>
      <c r="GQY65" s="47"/>
      <c r="GQZ65" s="47"/>
      <c r="GRA65" s="47"/>
      <c r="GRB65" s="47"/>
      <c r="GRC65" s="47"/>
      <c r="GRD65" s="47"/>
      <c r="GRE65" s="47"/>
      <c r="GRF65" s="47"/>
      <c r="GRG65" s="47"/>
      <c r="GRH65" s="47"/>
      <c r="GRI65" s="47"/>
      <c r="GRJ65" s="47"/>
      <c r="GRK65" s="47"/>
      <c r="GRL65" s="47"/>
      <c r="GRM65" s="47"/>
      <c r="GRN65" s="47"/>
      <c r="GRO65" s="47"/>
      <c r="GRP65" s="47"/>
      <c r="GRQ65" s="47"/>
      <c r="GRR65" s="47"/>
      <c r="GRS65" s="47"/>
      <c r="GRT65" s="47"/>
      <c r="GRU65" s="47"/>
      <c r="GRV65" s="47"/>
      <c r="GRW65" s="47"/>
      <c r="GRX65" s="47"/>
      <c r="GRY65" s="47"/>
      <c r="GRZ65" s="47"/>
      <c r="GSA65" s="47"/>
      <c r="GSB65" s="47"/>
      <c r="GSC65" s="47"/>
      <c r="GSD65" s="47"/>
      <c r="GSE65" s="47"/>
      <c r="GSF65" s="47"/>
      <c r="GSG65" s="47"/>
      <c r="GSH65" s="47"/>
      <c r="GSI65" s="47"/>
      <c r="GSJ65" s="47"/>
      <c r="GSK65" s="47"/>
      <c r="GSL65" s="47"/>
      <c r="GSM65" s="47"/>
      <c r="GSN65" s="47"/>
      <c r="GSO65" s="47"/>
      <c r="GSP65" s="47"/>
      <c r="GSQ65" s="47"/>
      <c r="GSR65" s="47"/>
      <c r="GSS65" s="47"/>
      <c r="GST65" s="47"/>
      <c r="GSU65" s="47"/>
      <c r="GSV65" s="47"/>
      <c r="GSW65" s="47"/>
      <c r="GSX65" s="47"/>
      <c r="GSY65" s="47"/>
      <c r="GSZ65" s="47"/>
      <c r="GTA65" s="47"/>
      <c r="GTB65" s="47"/>
      <c r="GTC65" s="47"/>
      <c r="GTD65" s="47"/>
      <c r="GTE65" s="47"/>
      <c r="GTF65" s="47"/>
      <c r="GTG65" s="47"/>
      <c r="GTH65" s="47"/>
      <c r="GTI65" s="47"/>
      <c r="GTJ65" s="47"/>
      <c r="GTK65" s="47"/>
      <c r="GTL65" s="47"/>
      <c r="GTM65" s="47"/>
      <c r="GTN65" s="47"/>
      <c r="GTO65" s="47"/>
      <c r="GTP65" s="47"/>
      <c r="GTQ65" s="47"/>
      <c r="GTR65" s="47"/>
      <c r="GTS65" s="47"/>
      <c r="GTT65" s="47"/>
      <c r="GTU65" s="47"/>
      <c r="GTV65" s="47"/>
      <c r="GTW65" s="47"/>
      <c r="GTX65" s="47"/>
      <c r="GTY65" s="47"/>
      <c r="GTZ65" s="47"/>
      <c r="GUA65" s="47"/>
      <c r="GUB65" s="47"/>
      <c r="GUC65" s="47"/>
      <c r="GUD65" s="47"/>
      <c r="GUE65" s="47"/>
      <c r="GUF65" s="47"/>
      <c r="GUG65" s="47"/>
      <c r="GUH65" s="47"/>
      <c r="GUI65" s="47"/>
      <c r="GUJ65" s="47"/>
      <c r="GUK65" s="47"/>
      <c r="GUL65" s="47"/>
      <c r="GUM65" s="47"/>
      <c r="GUN65" s="47"/>
      <c r="GUO65" s="47"/>
      <c r="GUP65" s="47"/>
      <c r="GUQ65" s="47"/>
      <c r="GUR65" s="47"/>
      <c r="GUS65" s="47"/>
      <c r="GUT65" s="47"/>
      <c r="GUU65" s="47"/>
      <c r="GUV65" s="47"/>
      <c r="GUW65" s="47"/>
      <c r="GUX65" s="47"/>
      <c r="GUY65" s="47"/>
      <c r="GUZ65" s="47"/>
      <c r="GVA65" s="47"/>
      <c r="GVB65" s="47"/>
      <c r="GVC65" s="47"/>
      <c r="GVD65" s="47"/>
      <c r="GVE65" s="47"/>
      <c r="GVF65" s="47"/>
      <c r="GVG65" s="47"/>
      <c r="GVH65" s="47"/>
      <c r="GVI65" s="47"/>
      <c r="GVJ65" s="47"/>
      <c r="GVK65" s="47"/>
      <c r="GVL65" s="47"/>
      <c r="GVM65" s="47"/>
      <c r="GVN65" s="47"/>
      <c r="GVO65" s="47"/>
      <c r="GVP65" s="47"/>
      <c r="GVQ65" s="47"/>
      <c r="GVR65" s="47"/>
      <c r="GVS65" s="47"/>
      <c r="GVT65" s="47"/>
      <c r="GVU65" s="47"/>
      <c r="GVV65" s="47"/>
      <c r="GVW65" s="47"/>
      <c r="GVX65" s="47"/>
      <c r="GVY65" s="47"/>
      <c r="GVZ65" s="47"/>
      <c r="GWA65" s="47"/>
      <c r="GWB65" s="47"/>
      <c r="GWC65" s="47"/>
      <c r="GWD65" s="47"/>
      <c r="GWE65" s="47"/>
      <c r="GWF65" s="47"/>
      <c r="GWG65" s="47"/>
      <c r="GWH65" s="47"/>
      <c r="GWI65" s="47"/>
      <c r="GWJ65" s="47"/>
      <c r="GWK65" s="47"/>
      <c r="GWL65" s="47"/>
      <c r="GWM65" s="47"/>
      <c r="GWN65" s="47"/>
      <c r="GWO65" s="47"/>
      <c r="GWP65" s="47"/>
      <c r="GWQ65" s="47"/>
      <c r="GWR65" s="47"/>
      <c r="GWS65" s="47"/>
      <c r="GWT65" s="47"/>
      <c r="GWU65" s="47"/>
      <c r="GWV65" s="47"/>
      <c r="GWW65" s="47"/>
      <c r="GWX65" s="47"/>
      <c r="GWY65" s="47"/>
      <c r="GWZ65" s="47"/>
      <c r="GXA65" s="47"/>
      <c r="GXB65" s="47"/>
      <c r="GXC65" s="47"/>
      <c r="GXD65" s="47"/>
      <c r="GXE65" s="47"/>
      <c r="GXF65" s="47"/>
      <c r="GXG65" s="47"/>
      <c r="GXH65" s="47"/>
      <c r="GXI65" s="47"/>
      <c r="GXJ65" s="47"/>
      <c r="GXK65" s="47"/>
      <c r="GXL65" s="47"/>
      <c r="GXM65" s="47"/>
      <c r="GXN65" s="47"/>
      <c r="GXO65" s="47"/>
      <c r="GXP65" s="47"/>
      <c r="GXQ65" s="47"/>
      <c r="GXR65" s="47"/>
      <c r="GXS65" s="47"/>
      <c r="GXT65" s="47"/>
      <c r="GXU65" s="47"/>
      <c r="GXV65" s="47"/>
      <c r="GXW65" s="47"/>
      <c r="GXX65" s="47"/>
      <c r="GXY65" s="47"/>
      <c r="GXZ65" s="47"/>
      <c r="GYA65" s="47"/>
      <c r="GYB65" s="47"/>
      <c r="GYC65" s="47"/>
      <c r="GYD65" s="47"/>
      <c r="GYE65" s="47"/>
      <c r="GYF65" s="47"/>
      <c r="GYG65" s="47"/>
      <c r="GYH65" s="47"/>
      <c r="GYI65" s="47"/>
      <c r="GYJ65" s="47"/>
      <c r="GYK65" s="47"/>
      <c r="GYL65" s="47"/>
      <c r="GYM65" s="47"/>
      <c r="GYN65" s="47"/>
      <c r="GYO65" s="47"/>
      <c r="GYP65" s="47"/>
      <c r="GYQ65" s="47"/>
      <c r="GYR65" s="47"/>
      <c r="GYS65" s="47"/>
      <c r="GYT65" s="47"/>
      <c r="GYU65" s="47"/>
      <c r="GYV65" s="47"/>
      <c r="GYW65" s="47"/>
      <c r="GYX65" s="47"/>
      <c r="GYY65" s="47"/>
      <c r="GYZ65" s="47"/>
      <c r="GZA65" s="47"/>
      <c r="GZB65" s="47"/>
      <c r="GZC65" s="47"/>
      <c r="GZD65" s="47"/>
      <c r="GZE65" s="47"/>
      <c r="GZF65" s="47"/>
      <c r="GZG65" s="47"/>
      <c r="GZH65" s="47"/>
      <c r="GZI65" s="47"/>
      <c r="GZJ65" s="47"/>
      <c r="GZK65" s="47"/>
      <c r="GZL65" s="47"/>
      <c r="GZM65" s="47"/>
      <c r="GZN65" s="47"/>
      <c r="GZO65" s="47"/>
      <c r="GZP65" s="47"/>
      <c r="GZQ65" s="47"/>
      <c r="GZR65" s="47"/>
      <c r="GZS65" s="47"/>
      <c r="GZT65" s="47"/>
      <c r="GZU65" s="47"/>
      <c r="GZV65" s="47"/>
      <c r="GZW65" s="47"/>
      <c r="GZX65" s="47"/>
      <c r="GZY65" s="47"/>
      <c r="GZZ65" s="47"/>
      <c r="HAA65" s="47"/>
      <c r="HAB65" s="47"/>
      <c r="HAC65" s="47"/>
      <c r="HAD65" s="47"/>
      <c r="HAE65" s="47"/>
      <c r="HAF65" s="47"/>
      <c r="HAG65" s="47"/>
      <c r="HAH65" s="47"/>
      <c r="HAI65" s="47"/>
      <c r="HAJ65" s="47"/>
      <c r="HAK65" s="47"/>
      <c r="HAL65" s="47"/>
      <c r="HAM65" s="47"/>
      <c r="HAN65" s="47"/>
      <c r="HAO65" s="47"/>
      <c r="HAP65" s="47"/>
      <c r="HAQ65" s="47"/>
      <c r="HAR65" s="47"/>
      <c r="HAS65" s="47"/>
      <c r="HAT65" s="47"/>
      <c r="HAU65" s="47"/>
      <c r="HAV65" s="47"/>
      <c r="HAW65" s="47"/>
      <c r="HAX65" s="47"/>
      <c r="HAY65" s="47"/>
      <c r="HAZ65" s="47"/>
      <c r="HBA65" s="47"/>
      <c r="HBB65" s="47"/>
      <c r="HBC65" s="47"/>
      <c r="HBD65" s="47"/>
      <c r="HBE65" s="47"/>
      <c r="HBF65" s="47"/>
      <c r="HBG65" s="47"/>
      <c r="HBH65" s="47"/>
      <c r="HBI65" s="47"/>
      <c r="HBJ65" s="47"/>
      <c r="HBK65" s="47"/>
      <c r="HBL65" s="47"/>
      <c r="HBM65" s="47"/>
      <c r="HBN65" s="47"/>
      <c r="HBO65" s="47"/>
      <c r="HBP65" s="47"/>
      <c r="HBQ65" s="47"/>
      <c r="HBR65" s="47"/>
      <c r="HBS65" s="47"/>
      <c r="HBT65" s="47"/>
      <c r="HBU65" s="47"/>
      <c r="HBV65" s="47"/>
      <c r="HBW65" s="47"/>
      <c r="HBX65" s="47"/>
      <c r="HBY65" s="47"/>
      <c r="HBZ65" s="47"/>
      <c r="HCA65" s="47"/>
      <c r="HCB65" s="47"/>
      <c r="HCC65" s="47"/>
      <c r="HCD65" s="47"/>
      <c r="HCE65" s="47"/>
      <c r="HCF65" s="47"/>
      <c r="HCG65" s="47"/>
      <c r="HCH65" s="47"/>
      <c r="HCI65" s="47"/>
      <c r="HCJ65" s="47"/>
      <c r="HCK65" s="47"/>
      <c r="HCL65" s="47"/>
      <c r="HCM65" s="47"/>
      <c r="HCN65" s="47"/>
      <c r="HCO65" s="47"/>
      <c r="HCP65" s="47"/>
      <c r="HCQ65" s="47"/>
      <c r="HCR65" s="47"/>
      <c r="HCS65" s="47"/>
      <c r="HCT65" s="47"/>
      <c r="HCU65" s="47"/>
      <c r="HCV65" s="47"/>
      <c r="HCW65" s="47"/>
      <c r="HCX65" s="47"/>
      <c r="HCY65" s="47"/>
      <c r="HCZ65" s="47"/>
      <c r="HDA65" s="47"/>
      <c r="HDB65" s="47"/>
      <c r="HDC65" s="47"/>
      <c r="HDD65" s="47"/>
      <c r="HDE65" s="47"/>
      <c r="HDF65" s="47"/>
      <c r="HDG65" s="47"/>
      <c r="HDH65" s="47"/>
      <c r="HDI65" s="47"/>
      <c r="HDJ65" s="47"/>
      <c r="HDK65" s="47"/>
      <c r="HDL65" s="47"/>
      <c r="HDM65" s="47"/>
      <c r="HDN65" s="47"/>
      <c r="HDO65" s="47"/>
      <c r="HDP65" s="47"/>
      <c r="HDQ65" s="47"/>
      <c r="HDR65" s="47"/>
      <c r="HDS65" s="47"/>
      <c r="HDT65" s="47"/>
      <c r="HDU65" s="47"/>
      <c r="HDV65" s="47"/>
      <c r="HDW65" s="47"/>
      <c r="HDX65" s="47"/>
      <c r="HDY65" s="47"/>
      <c r="HDZ65" s="47"/>
      <c r="HEA65" s="47"/>
      <c r="HEB65" s="47"/>
      <c r="HEC65" s="47"/>
      <c r="HED65" s="47"/>
      <c r="HEE65" s="47"/>
      <c r="HEF65" s="47"/>
      <c r="HEG65" s="47"/>
      <c r="HEH65" s="47"/>
      <c r="HEI65" s="47"/>
      <c r="HEJ65" s="47"/>
      <c r="HEK65" s="47"/>
      <c r="HEL65" s="47"/>
      <c r="HEM65" s="47"/>
      <c r="HEN65" s="47"/>
      <c r="HEO65" s="47"/>
      <c r="HEP65" s="47"/>
      <c r="HEQ65" s="47"/>
      <c r="HER65" s="47"/>
      <c r="HES65" s="47"/>
      <c r="HET65" s="47"/>
      <c r="HEU65" s="47"/>
      <c r="HEV65" s="47"/>
      <c r="HEW65" s="47"/>
      <c r="HEX65" s="47"/>
      <c r="HEY65" s="47"/>
      <c r="HEZ65" s="47"/>
      <c r="HFA65" s="47"/>
      <c r="HFB65" s="47"/>
      <c r="HFC65" s="47"/>
      <c r="HFD65" s="47"/>
      <c r="HFE65" s="47"/>
      <c r="HFF65" s="47"/>
      <c r="HFG65" s="47"/>
      <c r="HFH65" s="47"/>
      <c r="HFI65" s="47"/>
      <c r="HFJ65" s="47"/>
      <c r="HFK65" s="47"/>
      <c r="HFL65" s="47"/>
      <c r="HFM65" s="47"/>
      <c r="HFN65" s="47"/>
      <c r="HFO65" s="47"/>
      <c r="HFP65" s="47"/>
      <c r="HFQ65" s="47"/>
      <c r="HFR65" s="47"/>
      <c r="HFS65" s="47"/>
      <c r="HFT65" s="47"/>
      <c r="HFU65" s="47"/>
      <c r="HFV65" s="47"/>
      <c r="HFW65" s="47"/>
      <c r="HFX65" s="47"/>
      <c r="HFY65" s="47"/>
      <c r="HFZ65" s="47"/>
      <c r="HGA65" s="47"/>
      <c r="HGB65" s="47"/>
      <c r="HGC65" s="47"/>
      <c r="HGD65" s="47"/>
      <c r="HGE65" s="47"/>
      <c r="HGF65" s="47"/>
      <c r="HGG65" s="47"/>
      <c r="HGH65" s="47"/>
      <c r="HGI65" s="47"/>
      <c r="HGJ65" s="47"/>
      <c r="HGK65" s="47"/>
      <c r="HGL65" s="47"/>
      <c r="HGM65" s="47"/>
      <c r="HGN65" s="47"/>
      <c r="HGO65" s="47"/>
      <c r="HGP65" s="47"/>
      <c r="HGQ65" s="47"/>
      <c r="HGR65" s="47"/>
      <c r="HGS65" s="47"/>
      <c r="HGT65" s="47"/>
      <c r="HGU65" s="47"/>
      <c r="HGV65" s="47"/>
      <c r="HGW65" s="47"/>
      <c r="HGX65" s="47"/>
      <c r="HGY65" s="47"/>
      <c r="HGZ65" s="47"/>
      <c r="HHA65" s="47"/>
      <c r="HHB65" s="47"/>
      <c r="HHC65" s="47"/>
      <c r="HHD65" s="47"/>
      <c r="HHE65" s="47"/>
      <c r="HHF65" s="47"/>
      <c r="HHG65" s="47"/>
      <c r="HHH65" s="47"/>
      <c r="HHI65" s="47"/>
      <c r="HHJ65" s="47"/>
      <c r="HHK65" s="47"/>
      <c r="HHL65" s="47"/>
      <c r="HHM65" s="47"/>
      <c r="HHN65" s="47"/>
      <c r="HHO65" s="47"/>
      <c r="HHP65" s="47"/>
      <c r="HHQ65" s="47"/>
      <c r="HHR65" s="47"/>
      <c r="HHS65" s="47"/>
      <c r="HHT65" s="47"/>
      <c r="HHU65" s="47"/>
      <c r="HHV65" s="47"/>
      <c r="HHW65" s="47"/>
      <c r="HHX65" s="47"/>
      <c r="HHY65" s="47"/>
      <c r="HHZ65" s="47"/>
      <c r="HIA65" s="47"/>
      <c r="HIB65" s="47"/>
      <c r="HIC65" s="47"/>
      <c r="HID65" s="47"/>
      <c r="HIE65" s="47"/>
      <c r="HIF65" s="47"/>
      <c r="HIG65" s="47"/>
      <c r="HIH65" s="47"/>
      <c r="HII65" s="47"/>
      <c r="HIJ65" s="47"/>
      <c r="HIK65" s="47"/>
      <c r="HIL65" s="47"/>
      <c r="HIM65" s="47"/>
      <c r="HIN65" s="47"/>
      <c r="HIO65" s="47"/>
      <c r="HIP65" s="47"/>
      <c r="HIQ65" s="47"/>
      <c r="HIR65" s="47"/>
      <c r="HIS65" s="47"/>
      <c r="HIT65" s="47"/>
      <c r="HIU65" s="47"/>
      <c r="HIV65" s="47"/>
      <c r="HIW65" s="47"/>
      <c r="HIX65" s="47"/>
      <c r="HIY65" s="47"/>
      <c r="HIZ65" s="47"/>
      <c r="HJA65" s="47"/>
      <c r="HJB65" s="47"/>
      <c r="HJC65" s="47"/>
      <c r="HJD65" s="47"/>
      <c r="HJE65" s="47"/>
      <c r="HJF65" s="47"/>
      <c r="HJG65" s="47"/>
      <c r="HJH65" s="47"/>
      <c r="HJI65" s="47"/>
      <c r="HJJ65" s="47"/>
      <c r="HJK65" s="47"/>
      <c r="HJL65" s="47"/>
      <c r="HJM65" s="47"/>
      <c r="HJN65" s="47"/>
      <c r="HJO65" s="47"/>
      <c r="HJP65" s="47"/>
      <c r="HJQ65" s="47"/>
      <c r="HJR65" s="47"/>
      <c r="HJS65" s="47"/>
      <c r="HJT65" s="47"/>
      <c r="HJU65" s="47"/>
      <c r="HJV65" s="47"/>
      <c r="HJW65" s="47"/>
      <c r="HJX65" s="47"/>
      <c r="HJY65" s="47"/>
      <c r="HJZ65" s="47"/>
      <c r="HKA65" s="47"/>
      <c r="HKB65" s="47"/>
      <c r="HKC65" s="47"/>
      <c r="HKD65" s="47"/>
      <c r="HKE65" s="47"/>
      <c r="HKF65" s="47"/>
      <c r="HKG65" s="47"/>
      <c r="HKH65" s="47"/>
      <c r="HKI65" s="47"/>
      <c r="HKJ65" s="47"/>
      <c r="HKK65" s="47"/>
      <c r="HKL65" s="47"/>
      <c r="HKM65" s="47"/>
      <c r="HKN65" s="47"/>
      <c r="HKO65" s="47"/>
      <c r="HKP65" s="47"/>
      <c r="HKQ65" s="47"/>
      <c r="HKR65" s="47"/>
      <c r="HKS65" s="47"/>
      <c r="HKT65" s="47"/>
      <c r="HKU65" s="47"/>
      <c r="HKV65" s="47"/>
      <c r="HKW65" s="47"/>
      <c r="HKX65" s="47"/>
      <c r="HKY65" s="47"/>
      <c r="HKZ65" s="47"/>
      <c r="HLA65" s="47"/>
      <c r="HLB65" s="47"/>
      <c r="HLC65" s="47"/>
      <c r="HLD65" s="47"/>
      <c r="HLE65" s="47"/>
      <c r="HLF65" s="47"/>
      <c r="HLG65" s="47"/>
      <c r="HLH65" s="47"/>
      <c r="HLI65" s="47"/>
      <c r="HLJ65" s="47"/>
      <c r="HLK65" s="47"/>
      <c r="HLL65" s="47"/>
      <c r="HLM65" s="47"/>
      <c r="HLN65" s="47"/>
      <c r="HLO65" s="47"/>
      <c r="HLP65" s="47"/>
      <c r="HLQ65" s="47"/>
      <c r="HLR65" s="47"/>
      <c r="HLS65" s="47"/>
      <c r="HLT65" s="47"/>
      <c r="HLU65" s="47"/>
      <c r="HLV65" s="47"/>
      <c r="HLW65" s="47"/>
      <c r="HLX65" s="47"/>
      <c r="HLY65" s="47"/>
      <c r="HLZ65" s="47"/>
      <c r="HMA65" s="47"/>
      <c r="HMB65" s="47"/>
      <c r="HMC65" s="47"/>
      <c r="HMD65" s="47"/>
      <c r="HME65" s="47"/>
      <c r="HMF65" s="47"/>
      <c r="HMG65" s="47"/>
      <c r="HMH65" s="47"/>
      <c r="HMI65" s="47"/>
      <c r="HMJ65" s="47"/>
      <c r="HMK65" s="47"/>
      <c r="HML65" s="47"/>
      <c r="HMM65" s="47"/>
      <c r="HMN65" s="47"/>
      <c r="HMO65" s="47"/>
      <c r="HMP65" s="47"/>
      <c r="HMQ65" s="47"/>
      <c r="HMR65" s="47"/>
      <c r="HMS65" s="47"/>
      <c r="HMT65" s="47"/>
      <c r="HMU65" s="47"/>
      <c r="HMV65" s="47"/>
      <c r="HMW65" s="47"/>
      <c r="HMX65" s="47"/>
      <c r="HMY65" s="47"/>
      <c r="HMZ65" s="47"/>
      <c r="HNA65" s="47"/>
      <c r="HNB65" s="47"/>
      <c r="HNC65" s="47"/>
      <c r="HND65" s="47"/>
      <c r="HNE65" s="47"/>
      <c r="HNF65" s="47"/>
      <c r="HNG65" s="47"/>
      <c r="HNH65" s="47"/>
      <c r="HNI65" s="47"/>
      <c r="HNJ65" s="47"/>
      <c r="HNK65" s="47"/>
      <c r="HNL65" s="47"/>
      <c r="HNM65" s="47"/>
      <c r="HNN65" s="47"/>
      <c r="HNO65" s="47"/>
      <c r="HNP65" s="47"/>
      <c r="HNQ65" s="47"/>
      <c r="HNR65" s="47"/>
      <c r="HNS65" s="47"/>
      <c r="HNT65" s="47"/>
      <c r="HNU65" s="47"/>
      <c r="HNV65" s="47"/>
      <c r="HNW65" s="47"/>
      <c r="HNX65" s="47"/>
      <c r="HNY65" s="47"/>
      <c r="HNZ65" s="47"/>
      <c r="HOA65" s="47"/>
      <c r="HOB65" s="47"/>
      <c r="HOC65" s="47"/>
      <c r="HOD65" s="47"/>
      <c r="HOE65" s="47"/>
      <c r="HOF65" s="47"/>
      <c r="HOG65" s="47"/>
      <c r="HOH65" s="47"/>
      <c r="HOI65" s="47"/>
      <c r="HOJ65" s="47"/>
      <c r="HOK65" s="47"/>
      <c r="HOL65" s="47"/>
      <c r="HOM65" s="47"/>
      <c r="HON65" s="47"/>
      <c r="HOO65" s="47"/>
      <c r="HOP65" s="47"/>
      <c r="HOQ65" s="47"/>
      <c r="HOR65" s="47"/>
      <c r="HOS65" s="47"/>
      <c r="HOT65" s="47"/>
      <c r="HOU65" s="47"/>
      <c r="HOV65" s="47"/>
      <c r="HOW65" s="47"/>
      <c r="HOX65" s="47"/>
      <c r="HOY65" s="47"/>
      <c r="HOZ65" s="47"/>
      <c r="HPA65" s="47"/>
      <c r="HPB65" s="47"/>
      <c r="HPC65" s="47"/>
      <c r="HPD65" s="47"/>
      <c r="HPE65" s="47"/>
      <c r="HPF65" s="47"/>
      <c r="HPG65" s="47"/>
      <c r="HPH65" s="47"/>
      <c r="HPI65" s="47"/>
      <c r="HPJ65" s="47"/>
      <c r="HPK65" s="47"/>
      <c r="HPL65" s="47"/>
      <c r="HPM65" s="47"/>
      <c r="HPN65" s="47"/>
      <c r="HPO65" s="47"/>
      <c r="HPP65" s="47"/>
      <c r="HPQ65" s="47"/>
      <c r="HPR65" s="47"/>
      <c r="HPS65" s="47"/>
      <c r="HPT65" s="47"/>
      <c r="HPU65" s="47"/>
      <c r="HPV65" s="47"/>
      <c r="HPW65" s="47"/>
      <c r="HPX65" s="47"/>
      <c r="HPY65" s="47"/>
      <c r="HPZ65" s="47"/>
      <c r="HQA65" s="47"/>
      <c r="HQB65" s="47"/>
      <c r="HQC65" s="47"/>
      <c r="HQD65" s="47"/>
      <c r="HQE65" s="47"/>
      <c r="HQF65" s="47"/>
      <c r="HQG65" s="47"/>
      <c r="HQH65" s="47"/>
      <c r="HQI65" s="47"/>
      <c r="HQJ65" s="47"/>
      <c r="HQK65" s="47"/>
      <c r="HQL65" s="47"/>
      <c r="HQM65" s="47"/>
      <c r="HQN65" s="47"/>
      <c r="HQO65" s="47"/>
      <c r="HQP65" s="47"/>
      <c r="HQQ65" s="47"/>
      <c r="HQR65" s="47"/>
      <c r="HQS65" s="47"/>
      <c r="HQT65" s="47"/>
      <c r="HQU65" s="47"/>
      <c r="HQV65" s="47"/>
      <c r="HQW65" s="47"/>
      <c r="HQX65" s="47"/>
      <c r="HQY65" s="47"/>
      <c r="HQZ65" s="47"/>
      <c r="HRA65" s="47"/>
      <c r="HRB65" s="47"/>
      <c r="HRC65" s="47"/>
      <c r="HRD65" s="47"/>
      <c r="HRE65" s="47"/>
      <c r="HRF65" s="47"/>
      <c r="HRG65" s="47"/>
      <c r="HRH65" s="47"/>
      <c r="HRI65" s="47"/>
      <c r="HRJ65" s="47"/>
      <c r="HRK65" s="47"/>
      <c r="HRL65" s="47"/>
      <c r="HRM65" s="47"/>
      <c r="HRN65" s="47"/>
      <c r="HRO65" s="47"/>
      <c r="HRP65" s="47"/>
      <c r="HRQ65" s="47"/>
      <c r="HRR65" s="47"/>
      <c r="HRS65" s="47"/>
      <c r="HRT65" s="47"/>
      <c r="HRU65" s="47"/>
      <c r="HRV65" s="47"/>
      <c r="HRW65" s="47"/>
      <c r="HRX65" s="47"/>
      <c r="HRY65" s="47"/>
      <c r="HRZ65" s="47"/>
      <c r="HSA65" s="47"/>
      <c r="HSB65" s="47"/>
      <c r="HSC65" s="47"/>
      <c r="HSD65" s="47"/>
      <c r="HSE65" s="47"/>
      <c r="HSF65" s="47"/>
      <c r="HSG65" s="47"/>
      <c r="HSH65" s="47"/>
      <c r="HSI65" s="47"/>
      <c r="HSJ65" s="47"/>
      <c r="HSK65" s="47"/>
      <c r="HSL65" s="47"/>
      <c r="HSM65" s="47"/>
      <c r="HSN65" s="47"/>
      <c r="HSO65" s="47"/>
      <c r="HSP65" s="47"/>
      <c r="HSQ65" s="47"/>
      <c r="HSR65" s="47"/>
      <c r="HSS65" s="47"/>
      <c r="HST65" s="47"/>
      <c r="HSU65" s="47"/>
      <c r="HSV65" s="47"/>
      <c r="HSW65" s="47"/>
      <c r="HSX65" s="47"/>
      <c r="HSY65" s="47"/>
      <c r="HSZ65" s="47"/>
      <c r="HTA65" s="47"/>
      <c r="HTB65" s="47"/>
      <c r="HTC65" s="47"/>
      <c r="HTD65" s="47"/>
      <c r="HTE65" s="47"/>
      <c r="HTF65" s="47"/>
      <c r="HTG65" s="47"/>
      <c r="HTH65" s="47"/>
      <c r="HTI65" s="47"/>
      <c r="HTJ65" s="47"/>
      <c r="HTK65" s="47"/>
      <c r="HTL65" s="47"/>
      <c r="HTM65" s="47"/>
      <c r="HTN65" s="47"/>
      <c r="HTO65" s="47"/>
      <c r="HTP65" s="47"/>
      <c r="HTQ65" s="47"/>
      <c r="HTR65" s="47"/>
      <c r="HTS65" s="47"/>
      <c r="HTT65" s="47"/>
      <c r="HTU65" s="47"/>
      <c r="HTV65" s="47"/>
      <c r="HTW65" s="47"/>
      <c r="HTX65" s="47"/>
      <c r="HTY65" s="47"/>
      <c r="HTZ65" s="47"/>
      <c r="HUA65" s="47"/>
      <c r="HUB65" s="47"/>
      <c r="HUC65" s="47"/>
      <c r="HUD65" s="47"/>
      <c r="HUE65" s="47"/>
      <c r="HUF65" s="47"/>
      <c r="HUG65" s="47"/>
      <c r="HUH65" s="47"/>
      <c r="HUI65" s="47"/>
      <c r="HUJ65" s="47"/>
      <c r="HUK65" s="47"/>
      <c r="HUL65" s="47"/>
      <c r="HUM65" s="47"/>
      <c r="HUN65" s="47"/>
      <c r="HUO65" s="47"/>
      <c r="HUP65" s="47"/>
      <c r="HUQ65" s="47"/>
      <c r="HUR65" s="47"/>
      <c r="HUS65" s="47"/>
      <c r="HUT65" s="47"/>
      <c r="HUU65" s="47"/>
      <c r="HUV65" s="47"/>
      <c r="HUW65" s="47"/>
      <c r="HUX65" s="47"/>
      <c r="HUY65" s="47"/>
      <c r="HUZ65" s="47"/>
      <c r="HVA65" s="47"/>
      <c r="HVB65" s="47"/>
      <c r="HVC65" s="47"/>
      <c r="HVD65" s="47"/>
      <c r="HVE65" s="47"/>
      <c r="HVF65" s="47"/>
      <c r="HVG65" s="47"/>
      <c r="HVH65" s="47"/>
      <c r="HVI65" s="47"/>
      <c r="HVJ65" s="47"/>
      <c r="HVK65" s="47"/>
      <c r="HVL65" s="47"/>
      <c r="HVM65" s="47"/>
      <c r="HVN65" s="47"/>
      <c r="HVO65" s="47"/>
      <c r="HVP65" s="47"/>
      <c r="HVQ65" s="47"/>
      <c r="HVR65" s="47"/>
      <c r="HVS65" s="47"/>
      <c r="HVT65" s="47"/>
      <c r="HVU65" s="47"/>
      <c r="HVV65" s="47"/>
      <c r="HVW65" s="47"/>
      <c r="HVX65" s="47"/>
      <c r="HVY65" s="47"/>
      <c r="HVZ65" s="47"/>
      <c r="HWA65" s="47"/>
      <c r="HWB65" s="47"/>
      <c r="HWC65" s="47"/>
      <c r="HWD65" s="47"/>
      <c r="HWE65" s="47"/>
      <c r="HWF65" s="47"/>
      <c r="HWG65" s="47"/>
      <c r="HWH65" s="47"/>
      <c r="HWI65" s="47"/>
      <c r="HWJ65" s="47"/>
      <c r="HWK65" s="47"/>
      <c r="HWL65" s="47"/>
      <c r="HWM65" s="47"/>
      <c r="HWN65" s="47"/>
      <c r="HWO65" s="47"/>
      <c r="HWP65" s="47"/>
      <c r="HWQ65" s="47"/>
      <c r="HWR65" s="47"/>
      <c r="HWS65" s="47"/>
      <c r="HWT65" s="47"/>
      <c r="HWU65" s="47"/>
      <c r="HWV65" s="47"/>
      <c r="HWW65" s="47"/>
      <c r="HWX65" s="47"/>
      <c r="HWY65" s="47"/>
      <c r="HWZ65" s="47"/>
      <c r="HXA65" s="47"/>
      <c r="HXB65" s="47"/>
      <c r="HXC65" s="47"/>
      <c r="HXD65" s="47"/>
      <c r="HXE65" s="47"/>
      <c r="HXF65" s="47"/>
      <c r="HXG65" s="47"/>
      <c r="HXH65" s="47"/>
      <c r="HXI65" s="47"/>
      <c r="HXJ65" s="47"/>
      <c r="HXK65" s="47"/>
      <c r="HXL65" s="47"/>
      <c r="HXM65" s="47"/>
      <c r="HXN65" s="47"/>
      <c r="HXO65" s="47"/>
      <c r="HXP65" s="47"/>
      <c r="HXQ65" s="47"/>
      <c r="HXR65" s="47"/>
      <c r="HXS65" s="47"/>
      <c r="HXT65" s="47"/>
      <c r="HXU65" s="47"/>
      <c r="HXV65" s="47"/>
      <c r="HXW65" s="47"/>
      <c r="HXX65" s="47"/>
      <c r="HXY65" s="47"/>
      <c r="HXZ65" s="47"/>
      <c r="HYA65" s="47"/>
      <c r="HYB65" s="47"/>
      <c r="HYC65" s="47"/>
      <c r="HYD65" s="47"/>
      <c r="HYE65" s="47"/>
      <c r="HYF65" s="47"/>
      <c r="HYG65" s="47"/>
      <c r="HYH65" s="47"/>
      <c r="HYI65" s="47"/>
      <c r="HYJ65" s="47"/>
      <c r="HYK65" s="47"/>
      <c r="HYL65" s="47"/>
      <c r="HYM65" s="47"/>
      <c r="HYN65" s="47"/>
      <c r="HYO65" s="47"/>
      <c r="HYP65" s="47"/>
      <c r="HYQ65" s="47"/>
      <c r="HYR65" s="47"/>
      <c r="HYS65" s="47"/>
      <c r="HYT65" s="47"/>
      <c r="HYU65" s="47"/>
      <c r="HYV65" s="47"/>
      <c r="HYW65" s="47"/>
      <c r="HYX65" s="47"/>
      <c r="HYY65" s="47"/>
      <c r="HYZ65" s="47"/>
      <c r="HZA65" s="47"/>
      <c r="HZB65" s="47"/>
      <c r="HZC65" s="47"/>
      <c r="HZD65" s="47"/>
      <c r="HZE65" s="47"/>
      <c r="HZF65" s="47"/>
      <c r="HZG65" s="47"/>
      <c r="HZH65" s="47"/>
      <c r="HZI65" s="47"/>
      <c r="HZJ65" s="47"/>
      <c r="HZK65" s="47"/>
      <c r="HZL65" s="47"/>
      <c r="HZM65" s="47"/>
      <c r="HZN65" s="47"/>
      <c r="HZO65" s="47"/>
      <c r="HZP65" s="47"/>
      <c r="HZQ65" s="47"/>
      <c r="HZR65" s="47"/>
      <c r="HZS65" s="47"/>
      <c r="HZT65" s="47"/>
      <c r="HZU65" s="47"/>
      <c r="HZV65" s="47"/>
      <c r="HZW65" s="47"/>
      <c r="HZX65" s="47"/>
      <c r="HZY65" s="47"/>
      <c r="HZZ65" s="47"/>
      <c r="IAA65" s="47"/>
      <c r="IAB65" s="47"/>
      <c r="IAC65" s="47"/>
      <c r="IAD65" s="47"/>
      <c r="IAE65" s="47"/>
      <c r="IAF65" s="47"/>
      <c r="IAG65" s="47"/>
      <c r="IAH65" s="47"/>
      <c r="IAI65" s="47"/>
      <c r="IAJ65" s="47"/>
      <c r="IAK65" s="47"/>
      <c r="IAL65" s="47"/>
      <c r="IAM65" s="47"/>
      <c r="IAN65" s="47"/>
      <c r="IAO65" s="47"/>
      <c r="IAP65" s="47"/>
      <c r="IAQ65" s="47"/>
      <c r="IAR65" s="47"/>
      <c r="IAS65" s="47"/>
      <c r="IAT65" s="47"/>
      <c r="IAU65" s="47"/>
      <c r="IAV65" s="47"/>
      <c r="IAW65" s="47"/>
      <c r="IAX65" s="47"/>
      <c r="IAY65" s="47"/>
      <c r="IAZ65" s="47"/>
      <c r="IBA65" s="47"/>
      <c r="IBB65" s="47"/>
      <c r="IBC65" s="47"/>
      <c r="IBD65" s="47"/>
      <c r="IBE65" s="47"/>
      <c r="IBF65" s="47"/>
      <c r="IBG65" s="47"/>
      <c r="IBH65" s="47"/>
      <c r="IBI65" s="47"/>
      <c r="IBJ65" s="47"/>
      <c r="IBK65" s="47"/>
      <c r="IBL65" s="47"/>
      <c r="IBM65" s="47"/>
      <c r="IBN65" s="47"/>
      <c r="IBO65" s="47"/>
      <c r="IBP65" s="47"/>
      <c r="IBQ65" s="47"/>
      <c r="IBR65" s="47"/>
      <c r="IBS65" s="47"/>
      <c r="IBT65" s="47"/>
      <c r="IBU65" s="47"/>
      <c r="IBV65" s="47"/>
      <c r="IBW65" s="47"/>
      <c r="IBX65" s="47"/>
      <c r="IBY65" s="47"/>
      <c r="IBZ65" s="47"/>
      <c r="ICA65" s="47"/>
      <c r="ICB65" s="47"/>
      <c r="ICC65" s="47"/>
      <c r="ICD65" s="47"/>
      <c r="ICE65" s="47"/>
      <c r="ICF65" s="47"/>
      <c r="ICG65" s="47"/>
      <c r="ICH65" s="47"/>
      <c r="ICI65" s="47"/>
      <c r="ICJ65" s="47"/>
      <c r="ICK65" s="47"/>
      <c r="ICL65" s="47"/>
      <c r="ICM65" s="47"/>
      <c r="ICN65" s="47"/>
      <c r="ICO65" s="47"/>
      <c r="ICP65" s="47"/>
      <c r="ICQ65" s="47"/>
      <c r="ICR65" s="47"/>
      <c r="ICS65" s="47"/>
      <c r="ICT65" s="47"/>
      <c r="ICU65" s="47"/>
      <c r="ICV65" s="47"/>
      <c r="ICW65" s="47"/>
      <c r="ICX65" s="47"/>
      <c r="ICY65" s="47"/>
      <c r="ICZ65" s="47"/>
      <c r="IDA65" s="47"/>
      <c r="IDB65" s="47"/>
      <c r="IDC65" s="47"/>
      <c r="IDD65" s="47"/>
      <c r="IDE65" s="47"/>
      <c r="IDF65" s="47"/>
      <c r="IDG65" s="47"/>
      <c r="IDH65" s="47"/>
      <c r="IDI65" s="47"/>
      <c r="IDJ65" s="47"/>
      <c r="IDK65" s="47"/>
      <c r="IDL65" s="47"/>
      <c r="IDM65" s="47"/>
      <c r="IDN65" s="47"/>
      <c r="IDO65" s="47"/>
      <c r="IDP65" s="47"/>
      <c r="IDQ65" s="47"/>
      <c r="IDR65" s="47"/>
      <c r="IDS65" s="47"/>
      <c r="IDT65" s="47"/>
      <c r="IDU65" s="47"/>
      <c r="IDV65" s="47"/>
      <c r="IDW65" s="47"/>
      <c r="IDX65" s="47"/>
      <c r="IDY65" s="47"/>
      <c r="IDZ65" s="47"/>
      <c r="IEA65" s="47"/>
      <c r="IEB65" s="47"/>
      <c r="IEC65" s="47"/>
      <c r="IED65" s="47"/>
      <c r="IEE65" s="47"/>
      <c r="IEF65" s="47"/>
      <c r="IEG65" s="47"/>
      <c r="IEH65" s="47"/>
      <c r="IEI65" s="47"/>
      <c r="IEJ65" s="47"/>
      <c r="IEK65" s="47"/>
      <c r="IEL65" s="47"/>
      <c r="IEM65" s="47"/>
      <c r="IEN65" s="47"/>
      <c r="IEO65" s="47"/>
      <c r="IEP65" s="47"/>
      <c r="IEQ65" s="47"/>
      <c r="IER65" s="47"/>
      <c r="IES65" s="47"/>
      <c r="IET65" s="47"/>
      <c r="IEU65" s="47"/>
      <c r="IEV65" s="47"/>
      <c r="IEW65" s="47"/>
      <c r="IEX65" s="47"/>
      <c r="IEY65" s="47"/>
      <c r="IEZ65" s="47"/>
      <c r="IFA65" s="47"/>
      <c r="IFB65" s="47"/>
      <c r="IFC65" s="47"/>
      <c r="IFD65" s="47"/>
      <c r="IFE65" s="47"/>
      <c r="IFF65" s="47"/>
      <c r="IFG65" s="47"/>
      <c r="IFH65" s="47"/>
      <c r="IFI65" s="47"/>
      <c r="IFJ65" s="47"/>
      <c r="IFK65" s="47"/>
      <c r="IFL65" s="47"/>
      <c r="IFM65" s="47"/>
      <c r="IFN65" s="47"/>
      <c r="IFO65" s="47"/>
      <c r="IFP65" s="47"/>
      <c r="IFQ65" s="47"/>
      <c r="IFR65" s="47"/>
      <c r="IFS65" s="47"/>
      <c r="IFT65" s="47"/>
      <c r="IFU65" s="47"/>
      <c r="IFV65" s="47"/>
      <c r="IFW65" s="47"/>
      <c r="IFX65" s="47"/>
      <c r="IFY65" s="47"/>
      <c r="IFZ65" s="47"/>
      <c r="IGA65" s="47"/>
      <c r="IGB65" s="47"/>
      <c r="IGC65" s="47"/>
      <c r="IGD65" s="47"/>
      <c r="IGE65" s="47"/>
      <c r="IGF65" s="47"/>
      <c r="IGG65" s="47"/>
      <c r="IGH65" s="47"/>
      <c r="IGI65" s="47"/>
      <c r="IGJ65" s="47"/>
      <c r="IGK65" s="47"/>
      <c r="IGL65" s="47"/>
      <c r="IGM65" s="47"/>
      <c r="IGN65" s="47"/>
      <c r="IGO65" s="47"/>
      <c r="IGP65" s="47"/>
      <c r="IGQ65" s="47"/>
      <c r="IGR65" s="47"/>
      <c r="IGS65" s="47"/>
      <c r="IGT65" s="47"/>
      <c r="IGU65" s="47"/>
      <c r="IGV65" s="47"/>
      <c r="IGW65" s="47"/>
      <c r="IGX65" s="47"/>
      <c r="IGY65" s="47"/>
      <c r="IGZ65" s="47"/>
      <c r="IHA65" s="47"/>
      <c r="IHB65" s="47"/>
      <c r="IHC65" s="47"/>
      <c r="IHD65" s="47"/>
      <c r="IHE65" s="47"/>
      <c r="IHF65" s="47"/>
      <c r="IHG65" s="47"/>
      <c r="IHH65" s="47"/>
      <c r="IHI65" s="47"/>
      <c r="IHJ65" s="47"/>
      <c r="IHK65" s="47"/>
      <c r="IHL65" s="47"/>
      <c r="IHM65" s="47"/>
      <c r="IHN65" s="47"/>
      <c r="IHO65" s="47"/>
      <c r="IHP65" s="47"/>
      <c r="IHQ65" s="47"/>
      <c r="IHR65" s="47"/>
      <c r="IHS65" s="47"/>
      <c r="IHT65" s="47"/>
      <c r="IHU65" s="47"/>
      <c r="IHV65" s="47"/>
      <c r="IHW65" s="47"/>
      <c r="IHX65" s="47"/>
      <c r="IHY65" s="47"/>
      <c r="IHZ65" s="47"/>
      <c r="IIA65" s="47"/>
      <c r="IIB65" s="47"/>
      <c r="IIC65" s="47"/>
      <c r="IID65" s="47"/>
      <c r="IIE65" s="47"/>
      <c r="IIF65" s="47"/>
      <c r="IIG65" s="47"/>
      <c r="IIH65" s="47"/>
      <c r="III65" s="47"/>
      <c r="IIJ65" s="47"/>
      <c r="IIK65" s="47"/>
      <c r="IIL65" s="47"/>
      <c r="IIM65" s="47"/>
      <c r="IIN65" s="47"/>
      <c r="IIO65" s="47"/>
      <c r="IIP65" s="47"/>
      <c r="IIQ65" s="47"/>
      <c r="IIR65" s="47"/>
      <c r="IIS65" s="47"/>
      <c r="IIT65" s="47"/>
      <c r="IIU65" s="47"/>
      <c r="IIV65" s="47"/>
      <c r="IIW65" s="47"/>
      <c r="IIX65" s="47"/>
      <c r="IIY65" s="47"/>
      <c r="IIZ65" s="47"/>
      <c r="IJA65" s="47"/>
      <c r="IJB65" s="47"/>
      <c r="IJC65" s="47"/>
      <c r="IJD65" s="47"/>
      <c r="IJE65" s="47"/>
      <c r="IJF65" s="47"/>
      <c r="IJG65" s="47"/>
      <c r="IJH65" s="47"/>
      <c r="IJI65" s="47"/>
      <c r="IJJ65" s="47"/>
      <c r="IJK65" s="47"/>
      <c r="IJL65" s="47"/>
      <c r="IJM65" s="47"/>
      <c r="IJN65" s="47"/>
      <c r="IJO65" s="47"/>
      <c r="IJP65" s="47"/>
      <c r="IJQ65" s="47"/>
      <c r="IJR65" s="47"/>
      <c r="IJS65" s="47"/>
      <c r="IJT65" s="47"/>
      <c r="IJU65" s="47"/>
      <c r="IJV65" s="47"/>
      <c r="IJW65" s="47"/>
      <c r="IJX65" s="47"/>
      <c r="IJY65" s="47"/>
      <c r="IJZ65" s="47"/>
      <c r="IKA65" s="47"/>
      <c r="IKB65" s="47"/>
      <c r="IKC65" s="47"/>
      <c r="IKD65" s="47"/>
      <c r="IKE65" s="47"/>
      <c r="IKF65" s="47"/>
      <c r="IKG65" s="47"/>
      <c r="IKH65" s="47"/>
      <c r="IKI65" s="47"/>
      <c r="IKJ65" s="47"/>
      <c r="IKK65" s="47"/>
      <c r="IKL65" s="47"/>
      <c r="IKM65" s="47"/>
      <c r="IKN65" s="47"/>
      <c r="IKO65" s="47"/>
      <c r="IKP65" s="47"/>
      <c r="IKQ65" s="47"/>
      <c r="IKR65" s="47"/>
      <c r="IKS65" s="47"/>
      <c r="IKT65" s="47"/>
      <c r="IKU65" s="47"/>
      <c r="IKV65" s="47"/>
      <c r="IKW65" s="47"/>
      <c r="IKX65" s="47"/>
      <c r="IKY65" s="47"/>
      <c r="IKZ65" s="47"/>
      <c r="ILA65" s="47"/>
      <c r="ILB65" s="47"/>
      <c r="ILC65" s="47"/>
      <c r="ILD65" s="47"/>
      <c r="ILE65" s="47"/>
      <c r="ILF65" s="47"/>
      <c r="ILG65" s="47"/>
      <c r="ILH65" s="47"/>
      <c r="ILI65" s="47"/>
      <c r="ILJ65" s="47"/>
      <c r="ILK65" s="47"/>
      <c r="ILL65" s="47"/>
      <c r="ILM65" s="47"/>
      <c r="ILN65" s="47"/>
      <c r="ILO65" s="47"/>
      <c r="ILP65" s="47"/>
      <c r="ILQ65" s="47"/>
      <c r="ILR65" s="47"/>
      <c r="ILS65" s="47"/>
      <c r="ILT65" s="47"/>
      <c r="ILU65" s="47"/>
      <c r="ILV65" s="47"/>
      <c r="ILW65" s="47"/>
      <c r="ILX65" s="47"/>
      <c r="ILY65" s="47"/>
      <c r="ILZ65" s="47"/>
      <c r="IMA65" s="47"/>
      <c r="IMB65" s="47"/>
      <c r="IMC65" s="47"/>
      <c r="IMD65" s="47"/>
      <c r="IME65" s="47"/>
      <c r="IMF65" s="47"/>
      <c r="IMG65" s="47"/>
      <c r="IMH65" s="47"/>
      <c r="IMI65" s="47"/>
      <c r="IMJ65" s="47"/>
      <c r="IMK65" s="47"/>
      <c r="IML65" s="47"/>
      <c r="IMM65" s="47"/>
      <c r="IMN65" s="47"/>
      <c r="IMO65" s="47"/>
      <c r="IMP65" s="47"/>
      <c r="IMQ65" s="47"/>
      <c r="IMR65" s="47"/>
      <c r="IMS65" s="47"/>
      <c r="IMT65" s="47"/>
      <c r="IMU65" s="47"/>
      <c r="IMV65" s="47"/>
      <c r="IMW65" s="47"/>
      <c r="IMX65" s="47"/>
      <c r="IMY65" s="47"/>
      <c r="IMZ65" s="47"/>
      <c r="INA65" s="47"/>
      <c r="INB65" s="47"/>
      <c r="INC65" s="47"/>
      <c r="IND65" s="47"/>
      <c r="INE65" s="47"/>
      <c r="INF65" s="47"/>
      <c r="ING65" s="47"/>
      <c r="INH65" s="47"/>
      <c r="INI65" s="47"/>
      <c r="INJ65" s="47"/>
      <c r="INK65" s="47"/>
      <c r="INL65" s="47"/>
      <c r="INM65" s="47"/>
      <c r="INN65" s="47"/>
      <c r="INO65" s="47"/>
      <c r="INP65" s="47"/>
      <c r="INQ65" s="47"/>
      <c r="INR65" s="47"/>
      <c r="INS65" s="47"/>
      <c r="INT65" s="47"/>
      <c r="INU65" s="47"/>
      <c r="INV65" s="47"/>
      <c r="INW65" s="47"/>
      <c r="INX65" s="47"/>
      <c r="INY65" s="47"/>
      <c r="INZ65" s="47"/>
      <c r="IOA65" s="47"/>
      <c r="IOB65" s="47"/>
      <c r="IOC65" s="47"/>
      <c r="IOD65" s="47"/>
      <c r="IOE65" s="47"/>
      <c r="IOF65" s="47"/>
      <c r="IOG65" s="47"/>
      <c r="IOH65" s="47"/>
      <c r="IOI65" s="47"/>
      <c r="IOJ65" s="47"/>
      <c r="IOK65" s="47"/>
      <c r="IOL65" s="47"/>
      <c r="IOM65" s="47"/>
      <c r="ION65" s="47"/>
      <c r="IOO65" s="47"/>
      <c r="IOP65" s="47"/>
      <c r="IOQ65" s="47"/>
      <c r="IOR65" s="47"/>
      <c r="IOS65" s="47"/>
      <c r="IOT65" s="47"/>
      <c r="IOU65" s="47"/>
      <c r="IOV65" s="47"/>
      <c r="IOW65" s="47"/>
      <c r="IOX65" s="47"/>
      <c r="IOY65" s="47"/>
      <c r="IOZ65" s="47"/>
      <c r="IPA65" s="47"/>
      <c r="IPB65" s="47"/>
      <c r="IPC65" s="47"/>
      <c r="IPD65" s="47"/>
      <c r="IPE65" s="47"/>
      <c r="IPF65" s="47"/>
      <c r="IPG65" s="47"/>
      <c r="IPH65" s="47"/>
      <c r="IPI65" s="47"/>
      <c r="IPJ65" s="47"/>
      <c r="IPK65" s="47"/>
      <c r="IPL65" s="47"/>
      <c r="IPM65" s="47"/>
      <c r="IPN65" s="47"/>
      <c r="IPO65" s="47"/>
      <c r="IPP65" s="47"/>
      <c r="IPQ65" s="47"/>
      <c r="IPR65" s="47"/>
      <c r="IPS65" s="47"/>
      <c r="IPT65" s="47"/>
      <c r="IPU65" s="47"/>
      <c r="IPV65" s="47"/>
      <c r="IPW65" s="47"/>
      <c r="IPX65" s="47"/>
      <c r="IPY65" s="47"/>
      <c r="IPZ65" s="47"/>
      <c r="IQA65" s="47"/>
      <c r="IQB65" s="47"/>
      <c r="IQC65" s="47"/>
      <c r="IQD65" s="47"/>
      <c r="IQE65" s="47"/>
      <c r="IQF65" s="47"/>
      <c r="IQG65" s="47"/>
      <c r="IQH65" s="47"/>
      <c r="IQI65" s="47"/>
      <c r="IQJ65" s="47"/>
      <c r="IQK65" s="47"/>
      <c r="IQL65" s="47"/>
      <c r="IQM65" s="47"/>
      <c r="IQN65" s="47"/>
      <c r="IQO65" s="47"/>
      <c r="IQP65" s="47"/>
      <c r="IQQ65" s="47"/>
      <c r="IQR65" s="47"/>
      <c r="IQS65" s="47"/>
      <c r="IQT65" s="47"/>
      <c r="IQU65" s="47"/>
      <c r="IQV65" s="47"/>
      <c r="IQW65" s="47"/>
      <c r="IQX65" s="47"/>
      <c r="IQY65" s="47"/>
      <c r="IQZ65" s="47"/>
      <c r="IRA65" s="47"/>
      <c r="IRB65" s="47"/>
      <c r="IRC65" s="47"/>
      <c r="IRD65" s="47"/>
      <c r="IRE65" s="47"/>
      <c r="IRF65" s="47"/>
      <c r="IRG65" s="47"/>
      <c r="IRH65" s="47"/>
      <c r="IRI65" s="47"/>
      <c r="IRJ65" s="47"/>
      <c r="IRK65" s="47"/>
      <c r="IRL65" s="47"/>
      <c r="IRM65" s="47"/>
      <c r="IRN65" s="47"/>
      <c r="IRO65" s="47"/>
      <c r="IRP65" s="47"/>
      <c r="IRQ65" s="47"/>
      <c r="IRR65" s="47"/>
      <c r="IRS65" s="47"/>
      <c r="IRT65" s="47"/>
      <c r="IRU65" s="47"/>
      <c r="IRV65" s="47"/>
      <c r="IRW65" s="47"/>
      <c r="IRX65" s="47"/>
      <c r="IRY65" s="47"/>
      <c r="IRZ65" s="47"/>
      <c r="ISA65" s="47"/>
      <c r="ISB65" s="47"/>
      <c r="ISC65" s="47"/>
      <c r="ISD65" s="47"/>
      <c r="ISE65" s="47"/>
      <c r="ISF65" s="47"/>
      <c r="ISG65" s="47"/>
      <c r="ISH65" s="47"/>
      <c r="ISI65" s="47"/>
      <c r="ISJ65" s="47"/>
      <c r="ISK65" s="47"/>
      <c r="ISL65" s="47"/>
      <c r="ISM65" s="47"/>
      <c r="ISN65" s="47"/>
      <c r="ISO65" s="47"/>
      <c r="ISP65" s="47"/>
      <c r="ISQ65" s="47"/>
      <c r="ISR65" s="47"/>
      <c r="ISS65" s="47"/>
      <c r="IST65" s="47"/>
      <c r="ISU65" s="47"/>
      <c r="ISV65" s="47"/>
      <c r="ISW65" s="47"/>
      <c r="ISX65" s="47"/>
      <c r="ISY65" s="47"/>
      <c r="ISZ65" s="47"/>
      <c r="ITA65" s="47"/>
      <c r="ITB65" s="47"/>
      <c r="ITC65" s="47"/>
      <c r="ITD65" s="47"/>
      <c r="ITE65" s="47"/>
      <c r="ITF65" s="47"/>
      <c r="ITG65" s="47"/>
      <c r="ITH65" s="47"/>
      <c r="ITI65" s="47"/>
      <c r="ITJ65" s="47"/>
      <c r="ITK65" s="47"/>
      <c r="ITL65" s="47"/>
      <c r="ITM65" s="47"/>
      <c r="ITN65" s="47"/>
      <c r="ITO65" s="47"/>
      <c r="ITP65" s="47"/>
      <c r="ITQ65" s="47"/>
      <c r="ITR65" s="47"/>
      <c r="ITS65" s="47"/>
      <c r="ITT65" s="47"/>
      <c r="ITU65" s="47"/>
      <c r="ITV65" s="47"/>
      <c r="ITW65" s="47"/>
      <c r="ITX65" s="47"/>
      <c r="ITY65" s="47"/>
      <c r="ITZ65" s="47"/>
      <c r="IUA65" s="47"/>
      <c r="IUB65" s="47"/>
      <c r="IUC65" s="47"/>
      <c r="IUD65" s="47"/>
      <c r="IUE65" s="47"/>
      <c r="IUF65" s="47"/>
      <c r="IUG65" s="47"/>
      <c r="IUH65" s="47"/>
      <c r="IUI65" s="47"/>
      <c r="IUJ65" s="47"/>
      <c r="IUK65" s="47"/>
      <c r="IUL65" s="47"/>
      <c r="IUM65" s="47"/>
      <c r="IUN65" s="47"/>
      <c r="IUO65" s="47"/>
      <c r="IUP65" s="47"/>
      <c r="IUQ65" s="47"/>
      <c r="IUR65" s="47"/>
      <c r="IUS65" s="47"/>
      <c r="IUT65" s="47"/>
      <c r="IUU65" s="47"/>
      <c r="IUV65" s="47"/>
      <c r="IUW65" s="47"/>
      <c r="IUX65" s="47"/>
      <c r="IUY65" s="47"/>
      <c r="IUZ65" s="47"/>
      <c r="IVA65" s="47"/>
      <c r="IVB65" s="47"/>
      <c r="IVC65" s="47"/>
      <c r="IVD65" s="47"/>
      <c r="IVE65" s="47"/>
      <c r="IVF65" s="47"/>
      <c r="IVG65" s="47"/>
      <c r="IVH65" s="47"/>
      <c r="IVI65" s="47"/>
      <c r="IVJ65" s="47"/>
      <c r="IVK65" s="47"/>
      <c r="IVL65" s="47"/>
      <c r="IVM65" s="47"/>
      <c r="IVN65" s="47"/>
      <c r="IVO65" s="47"/>
      <c r="IVP65" s="47"/>
      <c r="IVQ65" s="47"/>
      <c r="IVR65" s="47"/>
      <c r="IVS65" s="47"/>
      <c r="IVT65" s="47"/>
      <c r="IVU65" s="47"/>
      <c r="IVV65" s="47"/>
      <c r="IVW65" s="47"/>
      <c r="IVX65" s="47"/>
      <c r="IVY65" s="47"/>
      <c r="IVZ65" s="47"/>
      <c r="IWA65" s="47"/>
      <c r="IWB65" s="47"/>
      <c r="IWC65" s="47"/>
      <c r="IWD65" s="47"/>
      <c r="IWE65" s="47"/>
      <c r="IWF65" s="47"/>
      <c r="IWG65" s="47"/>
      <c r="IWH65" s="47"/>
      <c r="IWI65" s="47"/>
      <c r="IWJ65" s="47"/>
      <c r="IWK65" s="47"/>
      <c r="IWL65" s="47"/>
      <c r="IWM65" s="47"/>
      <c r="IWN65" s="47"/>
      <c r="IWO65" s="47"/>
      <c r="IWP65" s="47"/>
      <c r="IWQ65" s="47"/>
      <c r="IWR65" s="47"/>
      <c r="IWS65" s="47"/>
      <c r="IWT65" s="47"/>
      <c r="IWU65" s="47"/>
      <c r="IWV65" s="47"/>
      <c r="IWW65" s="47"/>
      <c r="IWX65" s="47"/>
      <c r="IWY65" s="47"/>
      <c r="IWZ65" s="47"/>
      <c r="IXA65" s="47"/>
      <c r="IXB65" s="47"/>
      <c r="IXC65" s="47"/>
      <c r="IXD65" s="47"/>
      <c r="IXE65" s="47"/>
      <c r="IXF65" s="47"/>
      <c r="IXG65" s="47"/>
      <c r="IXH65" s="47"/>
      <c r="IXI65" s="47"/>
      <c r="IXJ65" s="47"/>
      <c r="IXK65" s="47"/>
      <c r="IXL65" s="47"/>
      <c r="IXM65" s="47"/>
      <c r="IXN65" s="47"/>
      <c r="IXO65" s="47"/>
      <c r="IXP65" s="47"/>
      <c r="IXQ65" s="47"/>
      <c r="IXR65" s="47"/>
      <c r="IXS65" s="47"/>
      <c r="IXT65" s="47"/>
      <c r="IXU65" s="47"/>
      <c r="IXV65" s="47"/>
      <c r="IXW65" s="47"/>
      <c r="IXX65" s="47"/>
      <c r="IXY65" s="47"/>
      <c r="IXZ65" s="47"/>
      <c r="IYA65" s="47"/>
      <c r="IYB65" s="47"/>
      <c r="IYC65" s="47"/>
      <c r="IYD65" s="47"/>
      <c r="IYE65" s="47"/>
      <c r="IYF65" s="47"/>
      <c r="IYG65" s="47"/>
      <c r="IYH65" s="47"/>
      <c r="IYI65" s="47"/>
      <c r="IYJ65" s="47"/>
      <c r="IYK65" s="47"/>
      <c r="IYL65" s="47"/>
      <c r="IYM65" s="47"/>
      <c r="IYN65" s="47"/>
      <c r="IYO65" s="47"/>
      <c r="IYP65" s="47"/>
      <c r="IYQ65" s="47"/>
      <c r="IYR65" s="47"/>
      <c r="IYS65" s="47"/>
      <c r="IYT65" s="47"/>
      <c r="IYU65" s="47"/>
      <c r="IYV65" s="47"/>
      <c r="IYW65" s="47"/>
      <c r="IYX65" s="47"/>
      <c r="IYY65" s="47"/>
      <c r="IYZ65" s="47"/>
      <c r="IZA65" s="47"/>
      <c r="IZB65" s="47"/>
      <c r="IZC65" s="47"/>
      <c r="IZD65" s="47"/>
      <c r="IZE65" s="47"/>
      <c r="IZF65" s="47"/>
      <c r="IZG65" s="47"/>
      <c r="IZH65" s="47"/>
      <c r="IZI65" s="47"/>
      <c r="IZJ65" s="47"/>
      <c r="IZK65" s="47"/>
      <c r="IZL65" s="47"/>
      <c r="IZM65" s="47"/>
      <c r="IZN65" s="47"/>
      <c r="IZO65" s="47"/>
      <c r="IZP65" s="47"/>
      <c r="IZQ65" s="47"/>
      <c r="IZR65" s="47"/>
      <c r="IZS65" s="47"/>
      <c r="IZT65" s="47"/>
      <c r="IZU65" s="47"/>
      <c r="IZV65" s="47"/>
      <c r="IZW65" s="47"/>
      <c r="IZX65" s="47"/>
      <c r="IZY65" s="47"/>
      <c r="IZZ65" s="47"/>
      <c r="JAA65" s="47"/>
      <c r="JAB65" s="47"/>
      <c r="JAC65" s="47"/>
      <c r="JAD65" s="47"/>
      <c r="JAE65" s="47"/>
      <c r="JAF65" s="47"/>
      <c r="JAG65" s="47"/>
      <c r="JAH65" s="47"/>
      <c r="JAI65" s="47"/>
      <c r="JAJ65" s="47"/>
      <c r="JAK65" s="47"/>
      <c r="JAL65" s="47"/>
      <c r="JAM65" s="47"/>
      <c r="JAN65" s="47"/>
      <c r="JAO65" s="47"/>
      <c r="JAP65" s="47"/>
      <c r="JAQ65" s="47"/>
      <c r="JAR65" s="47"/>
      <c r="JAS65" s="47"/>
      <c r="JAT65" s="47"/>
      <c r="JAU65" s="47"/>
      <c r="JAV65" s="47"/>
      <c r="JAW65" s="47"/>
      <c r="JAX65" s="47"/>
      <c r="JAY65" s="47"/>
      <c r="JAZ65" s="47"/>
      <c r="JBA65" s="47"/>
      <c r="JBB65" s="47"/>
      <c r="JBC65" s="47"/>
      <c r="JBD65" s="47"/>
      <c r="JBE65" s="47"/>
      <c r="JBF65" s="47"/>
      <c r="JBG65" s="47"/>
      <c r="JBH65" s="47"/>
      <c r="JBI65" s="47"/>
      <c r="JBJ65" s="47"/>
      <c r="JBK65" s="47"/>
      <c r="JBL65" s="47"/>
      <c r="JBM65" s="47"/>
      <c r="JBN65" s="47"/>
      <c r="JBO65" s="47"/>
      <c r="JBP65" s="47"/>
      <c r="JBQ65" s="47"/>
      <c r="JBR65" s="47"/>
      <c r="JBS65" s="47"/>
      <c r="JBT65" s="47"/>
      <c r="JBU65" s="47"/>
      <c r="JBV65" s="47"/>
      <c r="JBW65" s="47"/>
      <c r="JBX65" s="47"/>
      <c r="JBY65" s="47"/>
      <c r="JBZ65" s="47"/>
      <c r="JCA65" s="47"/>
      <c r="JCB65" s="47"/>
      <c r="JCC65" s="47"/>
      <c r="JCD65" s="47"/>
      <c r="JCE65" s="47"/>
      <c r="JCF65" s="47"/>
      <c r="JCG65" s="47"/>
      <c r="JCH65" s="47"/>
      <c r="JCI65" s="47"/>
      <c r="JCJ65" s="47"/>
      <c r="JCK65" s="47"/>
      <c r="JCL65" s="47"/>
      <c r="JCM65" s="47"/>
      <c r="JCN65" s="47"/>
      <c r="JCO65" s="47"/>
      <c r="JCP65" s="47"/>
      <c r="JCQ65" s="47"/>
      <c r="JCR65" s="47"/>
      <c r="JCS65" s="47"/>
      <c r="JCT65" s="47"/>
      <c r="JCU65" s="47"/>
      <c r="JCV65" s="47"/>
      <c r="JCW65" s="47"/>
      <c r="JCX65" s="47"/>
      <c r="JCY65" s="47"/>
      <c r="JCZ65" s="47"/>
      <c r="JDA65" s="47"/>
      <c r="JDB65" s="47"/>
      <c r="JDC65" s="47"/>
      <c r="JDD65" s="47"/>
      <c r="JDE65" s="47"/>
      <c r="JDF65" s="47"/>
      <c r="JDG65" s="47"/>
      <c r="JDH65" s="47"/>
      <c r="JDI65" s="47"/>
      <c r="JDJ65" s="47"/>
      <c r="JDK65" s="47"/>
      <c r="JDL65" s="47"/>
      <c r="JDM65" s="47"/>
      <c r="JDN65" s="47"/>
      <c r="JDO65" s="47"/>
      <c r="JDP65" s="47"/>
      <c r="JDQ65" s="47"/>
      <c r="JDR65" s="47"/>
      <c r="JDS65" s="47"/>
      <c r="JDT65" s="47"/>
      <c r="JDU65" s="47"/>
      <c r="JDV65" s="47"/>
      <c r="JDW65" s="47"/>
      <c r="JDX65" s="47"/>
      <c r="JDY65" s="47"/>
      <c r="JDZ65" s="47"/>
      <c r="JEA65" s="47"/>
      <c r="JEB65" s="47"/>
      <c r="JEC65" s="47"/>
      <c r="JED65" s="47"/>
      <c r="JEE65" s="47"/>
      <c r="JEF65" s="47"/>
      <c r="JEG65" s="47"/>
      <c r="JEH65" s="47"/>
      <c r="JEI65" s="47"/>
      <c r="JEJ65" s="47"/>
      <c r="JEK65" s="47"/>
      <c r="JEL65" s="47"/>
      <c r="JEM65" s="47"/>
      <c r="JEN65" s="47"/>
      <c r="JEO65" s="47"/>
      <c r="JEP65" s="47"/>
      <c r="JEQ65" s="47"/>
      <c r="JER65" s="47"/>
      <c r="JES65" s="47"/>
      <c r="JET65" s="47"/>
      <c r="JEU65" s="47"/>
      <c r="JEV65" s="47"/>
      <c r="JEW65" s="47"/>
      <c r="JEX65" s="47"/>
      <c r="JEY65" s="47"/>
      <c r="JEZ65" s="47"/>
      <c r="JFA65" s="47"/>
      <c r="JFB65" s="47"/>
      <c r="JFC65" s="47"/>
      <c r="JFD65" s="47"/>
      <c r="JFE65" s="47"/>
      <c r="JFF65" s="47"/>
      <c r="JFG65" s="47"/>
      <c r="JFH65" s="47"/>
      <c r="JFI65" s="47"/>
      <c r="JFJ65" s="47"/>
      <c r="JFK65" s="47"/>
      <c r="JFL65" s="47"/>
      <c r="JFM65" s="47"/>
      <c r="JFN65" s="47"/>
      <c r="JFO65" s="47"/>
      <c r="JFP65" s="47"/>
      <c r="JFQ65" s="47"/>
      <c r="JFR65" s="47"/>
      <c r="JFS65" s="47"/>
      <c r="JFT65" s="47"/>
      <c r="JFU65" s="47"/>
      <c r="JFV65" s="47"/>
      <c r="JFW65" s="47"/>
      <c r="JFX65" s="47"/>
      <c r="JFY65" s="47"/>
      <c r="JFZ65" s="47"/>
      <c r="JGA65" s="47"/>
      <c r="JGB65" s="47"/>
      <c r="JGC65" s="47"/>
      <c r="JGD65" s="47"/>
      <c r="JGE65" s="47"/>
      <c r="JGF65" s="47"/>
      <c r="JGG65" s="47"/>
      <c r="JGH65" s="47"/>
      <c r="JGI65" s="47"/>
      <c r="JGJ65" s="47"/>
      <c r="JGK65" s="47"/>
      <c r="JGL65" s="47"/>
      <c r="JGM65" s="47"/>
      <c r="JGN65" s="47"/>
      <c r="JGO65" s="47"/>
      <c r="JGP65" s="47"/>
      <c r="JGQ65" s="47"/>
      <c r="JGR65" s="47"/>
      <c r="JGS65" s="47"/>
      <c r="JGT65" s="47"/>
      <c r="JGU65" s="47"/>
      <c r="JGV65" s="47"/>
      <c r="JGW65" s="47"/>
      <c r="JGX65" s="47"/>
      <c r="JGY65" s="47"/>
      <c r="JGZ65" s="47"/>
      <c r="JHA65" s="47"/>
      <c r="JHB65" s="47"/>
      <c r="JHC65" s="47"/>
      <c r="JHD65" s="47"/>
      <c r="JHE65" s="47"/>
      <c r="JHF65" s="47"/>
      <c r="JHG65" s="47"/>
      <c r="JHH65" s="47"/>
      <c r="JHI65" s="47"/>
      <c r="JHJ65" s="47"/>
      <c r="JHK65" s="47"/>
      <c r="JHL65" s="47"/>
      <c r="JHM65" s="47"/>
      <c r="JHN65" s="47"/>
      <c r="JHO65" s="47"/>
      <c r="JHP65" s="47"/>
      <c r="JHQ65" s="47"/>
      <c r="JHR65" s="47"/>
      <c r="JHS65" s="47"/>
      <c r="JHT65" s="47"/>
      <c r="JHU65" s="47"/>
      <c r="JHV65" s="47"/>
      <c r="JHW65" s="47"/>
      <c r="JHX65" s="47"/>
      <c r="JHY65" s="47"/>
      <c r="JHZ65" s="47"/>
      <c r="JIA65" s="47"/>
      <c r="JIB65" s="47"/>
      <c r="JIC65" s="47"/>
      <c r="JID65" s="47"/>
      <c r="JIE65" s="47"/>
      <c r="JIF65" s="47"/>
      <c r="JIG65" s="47"/>
      <c r="JIH65" s="47"/>
      <c r="JII65" s="47"/>
      <c r="JIJ65" s="47"/>
      <c r="JIK65" s="47"/>
      <c r="JIL65" s="47"/>
      <c r="JIM65" s="47"/>
      <c r="JIN65" s="47"/>
      <c r="JIO65" s="47"/>
      <c r="JIP65" s="47"/>
      <c r="JIQ65" s="47"/>
      <c r="JIR65" s="47"/>
      <c r="JIS65" s="47"/>
      <c r="JIT65" s="47"/>
      <c r="JIU65" s="47"/>
      <c r="JIV65" s="47"/>
      <c r="JIW65" s="47"/>
      <c r="JIX65" s="47"/>
      <c r="JIY65" s="47"/>
      <c r="JIZ65" s="47"/>
      <c r="JJA65" s="47"/>
      <c r="JJB65" s="47"/>
      <c r="JJC65" s="47"/>
      <c r="JJD65" s="47"/>
      <c r="JJE65" s="47"/>
      <c r="JJF65" s="47"/>
      <c r="JJG65" s="47"/>
      <c r="JJH65" s="47"/>
      <c r="JJI65" s="47"/>
      <c r="JJJ65" s="47"/>
      <c r="JJK65" s="47"/>
      <c r="JJL65" s="47"/>
      <c r="JJM65" s="47"/>
      <c r="JJN65" s="47"/>
      <c r="JJO65" s="47"/>
      <c r="JJP65" s="47"/>
      <c r="JJQ65" s="47"/>
      <c r="JJR65" s="47"/>
      <c r="JJS65" s="47"/>
      <c r="JJT65" s="47"/>
      <c r="JJU65" s="47"/>
      <c r="JJV65" s="47"/>
      <c r="JJW65" s="47"/>
      <c r="JJX65" s="47"/>
      <c r="JJY65" s="47"/>
      <c r="JJZ65" s="47"/>
      <c r="JKA65" s="47"/>
      <c r="JKB65" s="47"/>
      <c r="JKC65" s="47"/>
      <c r="JKD65" s="47"/>
      <c r="JKE65" s="47"/>
      <c r="JKF65" s="47"/>
      <c r="JKG65" s="47"/>
      <c r="JKH65" s="47"/>
      <c r="JKI65" s="47"/>
      <c r="JKJ65" s="47"/>
      <c r="JKK65" s="47"/>
      <c r="JKL65" s="47"/>
      <c r="JKM65" s="47"/>
      <c r="JKN65" s="47"/>
      <c r="JKO65" s="47"/>
      <c r="JKP65" s="47"/>
      <c r="JKQ65" s="47"/>
      <c r="JKR65" s="47"/>
      <c r="JKS65" s="47"/>
      <c r="JKT65" s="47"/>
      <c r="JKU65" s="47"/>
      <c r="JKV65" s="47"/>
      <c r="JKW65" s="47"/>
      <c r="JKX65" s="47"/>
      <c r="JKY65" s="47"/>
      <c r="JKZ65" s="47"/>
      <c r="JLA65" s="47"/>
      <c r="JLB65" s="47"/>
      <c r="JLC65" s="47"/>
      <c r="JLD65" s="47"/>
      <c r="JLE65" s="47"/>
      <c r="JLF65" s="47"/>
      <c r="JLG65" s="47"/>
      <c r="JLH65" s="47"/>
      <c r="JLI65" s="47"/>
      <c r="JLJ65" s="47"/>
      <c r="JLK65" s="47"/>
      <c r="JLL65" s="47"/>
      <c r="JLM65" s="47"/>
      <c r="JLN65" s="47"/>
      <c r="JLO65" s="47"/>
      <c r="JLP65" s="47"/>
      <c r="JLQ65" s="47"/>
      <c r="JLR65" s="47"/>
      <c r="JLS65" s="47"/>
      <c r="JLT65" s="47"/>
      <c r="JLU65" s="47"/>
      <c r="JLV65" s="47"/>
      <c r="JLW65" s="47"/>
      <c r="JLX65" s="47"/>
      <c r="JLY65" s="47"/>
      <c r="JLZ65" s="47"/>
      <c r="JMA65" s="47"/>
      <c r="JMB65" s="47"/>
      <c r="JMC65" s="47"/>
      <c r="JMD65" s="47"/>
      <c r="JME65" s="47"/>
      <c r="JMF65" s="47"/>
      <c r="JMG65" s="47"/>
      <c r="JMH65" s="47"/>
      <c r="JMI65" s="47"/>
      <c r="JMJ65" s="47"/>
      <c r="JMK65" s="47"/>
      <c r="JML65" s="47"/>
      <c r="JMM65" s="47"/>
      <c r="JMN65" s="47"/>
      <c r="JMO65" s="47"/>
      <c r="JMP65" s="47"/>
      <c r="JMQ65" s="47"/>
      <c r="JMR65" s="47"/>
      <c r="JMS65" s="47"/>
      <c r="JMT65" s="47"/>
      <c r="JMU65" s="47"/>
      <c r="JMV65" s="47"/>
      <c r="JMW65" s="47"/>
      <c r="JMX65" s="47"/>
      <c r="JMY65" s="47"/>
      <c r="JMZ65" s="47"/>
      <c r="JNA65" s="47"/>
      <c r="JNB65" s="47"/>
      <c r="JNC65" s="47"/>
      <c r="JND65" s="47"/>
      <c r="JNE65" s="47"/>
      <c r="JNF65" s="47"/>
      <c r="JNG65" s="47"/>
      <c r="JNH65" s="47"/>
      <c r="JNI65" s="47"/>
      <c r="JNJ65" s="47"/>
      <c r="JNK65" s="47"/>
      <c r="JNL65" s="47"/>
      <c r="JNM65" s="47"/>
      <c r="JNN65" s="47"/>
      <c r="JNO65" s="47"/>
      <c r="JNP65" s="47"/>
      <c r="JNQ65" s="47"/>
      <c r="JNR65" s="47"/>
      <c r="JNS65" s="47"/>
      <c r="JNT65" s="47"/>
      <c r="JNU65" s="47"/>
      <c r="JNV65" s="47"/>
      <c r="JNW65" s="47"/>
      <c r="JNX65" s="47"/>
      <c r="JNY65" s="47"/>
      <c r="JNZ65" s="47"/>
      <c r="JOA65" s="47"/>
      <c r="JOB65" s="47"/>
      <c r="JOC65" s="47"/>
      <c r="JOD65" s="47"/>
      <c r="JOE65" s="47"/>
      <c r="JOF65" s="47"/>
      <c r="JOG65" s="47"/>
      <c r="JOH65" s="47"/>
      <c r="JOI65" s="47"/>
      <c r="JOJ65" s="47"/>
      <c r="JOK65" s="47"/>
      <c r="JOL65" s="47"/>
      <c r="JOM65" s="47"/>
      <c r="JON65" s="47"/>
      <c r="JOO65" s="47"/>
      <c r="JOP65" s="47"/>
      <c r="JOQ65" s="47"/>
      <c r="JOR65" s="47"/>
      <c r="JOS65" s="47"/>
      <c r="JOT65" s="47"/>
      <c r="JOU65" s="47"/>
      <c r="JOV65" s="47"/>
      <c r="JOW65" s="47"/>
      <c r="JOX65" s="47"/>
      <c r="JOY65" s="47"/>
      <c r="JOZ65" s="47"/>
      <c r="JPA65" s="47"/>
      <c r="JPB65" s="47"/>
      <c r="JPC65" s="47"/>
      <c r="JPD65" s="47"/>
      <c r="JPE65" s="47"/>
      <c r="JPF65" s="47"/>
      <c r="JPG65" s="47"/>
      <c r="JPH65" s="47"/>
      <c r="JPI65" s="47"/>
      <c r="JPJ65" s="47"/>
      <c r="JPK65" s="47"/>
      <c r="JPL65" s="47"/>
      <c r="JPM65" s="47"/>
      <c r="JPN65" s="47"/>
      <c r="JPO65" s="47"/>
      <c r="JPP65" s="47"/>
      <c r="JPQ65" s="47"/>
      <c r="JPR65" s="47"/>
      <c r="JPS65" s="47"/>
      <c r="JPT65" s="47"/>
      <c r="JPU65" s="47"/>
      <c r="JPV65" s="47"/>
      <c r="JPW65" s="47"/>
      <c r="JPX65" s="47"/>
      <c r="JPY65" s="47"/>
      <c r="JPZ65" s="47"/>
      <c r="JQA65" s="47"/>
      <c r="JQB65" s="47"/>
      <c r="JQC65" s="47"/>
      <c r="JQD65" s="47"/>
      <c r="JQE65" s="47"/>
      <c r="JQF65" s="47"/>
      <c r="JQG65" s="47"/>
      <c r="JQH65" s="47"/>
      <c r="JQI65" s="47"/>
      <c r="JQJ65" s="47"/>
      <c r="JQK65" s="47"/>
      <c r="JQL65" s="47"/>
      <c r="JQM65" s="47"/>
      <c r="JQN65" s="47"/>
      <c r="JQO65" s="47"/>
      <c r="JQP65" s="47"/>
      <c r="JQQ65" s="47"/>
      <c r="JQR65" s="47"/>
      <c r="JQS65" s="47"/>
      <c r="JQT65" s="47"/>
      <c r="JQU65" s="47"/>
      <c r="JQV65" s="47"/>
      <c r="JQW65" s="47"/>
      <c r="JQX65" s="47"/>
      <c r="JQY65" s="47"/>
      <c r="JQZ65" s="47"/>
      <c r="JRA65" s="47"/>
      <c r="JRB65" s="47"/>
      <c r="JRC65" s="47"/>
      <c r="JRD65" s="47"/>
      <c r="JRE65" s="47"/>
      <c r="JRF65" s="47"/>
      <c r="JRG65" s="47"/>
      <c r="JRH65" s="47"/>
      <c r="JRI65" s="47"/>
      <c r="JRJ65" s="47"/>
      <c r="JRK65" s="47"/>
      <c r="JRL65" s="47"/>
      <c r="JRM65" s="47"/>
      <c r="JRN65" s="47"/>
      <c r="JRO65" s="47"/>
      <c r="JRP65" s="47"/>
      <c r="JRQ65" s="47"/>
      <c r="JRR65" s="47"/>
      <c r="JRS65" s="47"/>
      <c r="JRT65" s="47"/>
      <c r="JRU65" s="47"/>
      <c r="JRV65" s="47"/>
      <c r="JRW65" s="47"/>
      <c r="JRX65" s="47"/>
      <c r="JRY65" s="47"/>
      <c r="JRZ65" s="47"/>
      <c r="JSA65" s="47"/>
      <c r="JSB65" s="47"/>
      <c r="JSC65" s="47"/>
      <c r="JSD65" s="47"/>
      <c r="JSE65" s="47"/>
      <c r="JSF65" s="47"/>
      <c r="JSG65" s="47"/>
      <c r="JSH65" s="47"/>
      <c r="JSI65" s="47"/>
      <c r="JSJ65" s="47"/>
      <c r="JSK65" s="47"/>
      <c r="JSL65" s="47"/>
      <c r="JSM65" s="47"/>
      <c r="JSN65" s="47"/>
      <c r="JSO65" s="47"/>
      <c r="JSP65" s="47"/>
      <c r="JSQ65" s="47"/>
      <c r="JSR65" s="47"/>
      <c r="JSS65" s="47"/>
      <c r="JST65" s="47"/>
      <c r="JSU65" s="47"/>
      <c r="JSV65" s="47"/>
      <c r="JSW65" s="47"/>
      <c r="JSX65" s="47"/>
      <c r="JSY65" s="47"/>
      <c r="JSZ65" s="47"/>
      <c r="JTA65" s="47"/>
      <c r="JTB65" s="47"/>
      <c r="JTC65" s="47"/>
      <c r="JTD65" s="47"/>
      <c r="JTE65" s="47"/>
      <c r="JTF65" s="47"/>
      <c r="JTG65" s="47"/>
      <c r="JTH65" s="47"/>
      <c r="JTI65" s="47"/>
      <c r="JTJ65" s="47"/>
      <c r="JTK65" s="47"/>
      <c r="JTL65" s="47"/>
      <c r="JTM65" s="47"/>
      <c r="JTN65" s="47"/>
      <c r="JTO65" s="47"/>
      <c r="JTP65" s="47"/>
      <c r="JTQ65" s="47"/>
      <c r="JTR65" s="47"/>
      <c r="JTS65" s="47"/>
      <c r="JTT65" s="47"/>
      <c r="JTU65" s="47"/>
      <c r="JTV65" s="47"/>
      <c r="JTW65" s="47"/>
      <c r="JTX65" s="47"/>
      <c r="JTY65" s="47"/>
      <c r="JTZ65" s="47"/>
      <c r="JUA65" s="47"/>
      <c r="JUB65" s="47"/>
      <c r="JUC65" s="47"/>
      <c r="JUD65" s="47"/>
      <c r="JUE65" s="47"/>
      <c r="JUF65" s="47"/>
      <c r="JUG65" s="47"/>
      <c r="JUH65" s="47"/>
      <c r="JUI65" s="47"/>
      <c r="JUJ65" s="47"/>
      <c r="JUK65" s="47"/>
      <c r="JUL65" s="47"/>
      <c r="JUM65" s="47"/>
      <c r="JUN65" s="47"/>
      <c r="JUO65" s="47"/>
      <c r="JUP65" s="47"/>
      <c r="JUQ65" s="47"/>
      <c r="JUR65" s="47"/>
      <c r="JUS65" s="47"/>
      <c r="JUT65" s="47"/>
      <c r="JUU65" s="47"/>
      <c r="JUV65" s="47"/>
      <c r="JUW65" s="47"/>
      <c r="JUX65" s="47"/>
      <c r="JUY65" s="47"/>
      <c r="JUZ65" s="47"/>
      <c r="JVA65" s="47"/>
      <c r="JVB65" s="47"/>
      <c r="JVC65" s="47"/>
      <c r="JVD65" s="47"/>
      <c r="JVE65" s="47"/>
      <c r="JVF65" s="47"/>
      <c r="JVG65" s="47"/>
      <c r="JVH65" s="47"/>
      <c r="JVI65" s="47"/>
      <c r="JVJ65" s="47"/>
      <c r="JVK65" s="47"/>
      <c r="JVL65" s="47"/>
      <c r="JVM65" s="47"/>
      <c r="JVN65" s="47"/>
      <c r="JVO65" s="47"/>
      <c r="JVP65" s="47"/>
      <c r="JVQ65" s="47"/>
      <c r="JVR65" s="47"/>
      <c r="JVS65" s="47"/>
      <c r="JVT65" s="47"/>
      <c r="JVU65" s="47"/>
      <c r="JVV65" s="47"/>
      <c r="JVW65" s="47"/>
      <c r="JVX65" s="47"/>
      <c r="JVY65" s="47"/>
      <c r="JVZ65" s="47"/>
      <c r="JWA65" s="47"/>
      <c r="JWB65" s="47"/>
      <c r="JWC65" s="47"/>
      <c r="JWD65" s="47"/>
      <c r="JWE65" s="47"/>
      <c r="JWF65" s="47"/>
      <c r="JWG65" s="47"/>
      <c r="JWH65" s="47"/>
      <c r="JWI65" s="47"/>
      <c r="JWJ65" s="47"/>
      <c r="JWK65" s="47"/>
      <c r="JWL65" s="47"/>
      <c r="JWM65" s="47"/>
      <c r="JWN65" s="47"/>
      <c r="JWO65" s="47"/>
      <c r="JWP65" s="47"/>
      <c r="JWQ65" s="47"/>
      <c r="JWR65" s="47"/>
      <c r="JWS65" s="47"/>
      <c r="JWT65" s="47"/>
      <c r="JWU65" s="47"/>
      <c r="JWV65" s="47"/>
      <c r="JWW65" s="47"/>
      <c r="JWX65" s="47"/>
      <c r="JWY65" s="47"/>
      <c r="JWZ65" s="47"/>
      <c r="JXA65" s="47"/>
      <c r="JXB65" s="47"/>
      <c r="JXC65" s="47"/>
      <c r="JXD65" s="47"/>
      <c r="JXE65" s="47"/>
      <c r="JXF65" s="47"/>
      <c r="JXG65" s="47"/>
      <c r="JXH65" s="47"/>
      <c r="JXI65" s="47"/>
      <c r="JXJ65" s="47"/>
      <c r="JXK65" s="47"/>
      <c r="JXL65" s="47"/>
      <c r="JXM65" s="47"/>
      <c r="JXN65" s="47"/>
      <c r="JXO65" s="47"/>
      <c r="JXP65" s="47"/>
      <c r="JXQ65" s="47"/>
      <c r="JXR65" s="47"/>
      <c r="JXS65" s="47"/>
      <c r="JXT65" s="47"/>
      <c r="JXU65" s="47"/>
      <c r="JXV65" s="47"/>
      <c r="JXW65" s="47"/>
      <c r="JXX65" s="47"/>
      <c r="JXY65" s="47"/>
      <c r="JXZ65" s="47"/>
      <c r="JYA65" s="47"/>
      <c r="JYB65" s="47"/>
      <c r="JYC65" s="47"/>
      <c r="JYD65" s="47"/>
      <c r="JYE65" s="47"/>
      <c r="JYF65" s="47"/>
      <c r="JYG65" s="47"/>
      <c r="JYH65" s="47"/>
      <c r="JYI65" s="47"/>
      <c r="JYJ65" s="47"/>
      <c r="JYK65" s="47"/>
      <c r="JYL65" s="47"/>
      <c r="JYM65" s="47"/>
      <c r="JYN65" s="47"/>
      <c r="JYO65" s="47"/>
      <c r="JYP65" s="47"/>
      <c r="JYQ65" s="47"/>
      <c r="JYR65" s="47"/>
      <c r="JYS65" s="47"/>
      <c r="JYT65" s="47"/>
      <c r="JYU65" s="47"/>
      <c r="JYV65" s="47"/>
      <c r="JYW65" s="47"/>
      <c r="JYX65" s="47"/>
      <c r="JYY65" s="47"/>
      <c r="JYZ65" s="47"/>
      <c r="JZA65" s="47"/>
      <c r="JZB65" s="47"/>
      <c r="JZC65" s="47"/>
      <c r="JZD65" s="47"/>
      <c r="JZE65" s="47"/>
      <c r="JZF65" s="47"/>
      <c r="JZG65" s="47"/>
      <c r="JZH65" s="47"/>
      <c r="JZI65" s="47"/>
      <c r="JZJ65" s="47"/>
      <c r="JZK65" s="47"/>
      <c r="JZL65" s="47"/>
      <c r="JZM65" s="47"/>
      <c r="JZN65" s="47"/>
      <c r="JZO65" s="47"/>
      <c r="JZP65" s="47"/>
      <c r="JZQ65" s="47"/>
      <c r="JZR65" s="47"/>
      <c r="JZS65" s="47"/>
      <c r="JZT65" s="47"/>
      <c r="JZU65" s="47"/>
      <c r="JZV65" s="47"/>
      <c r="JZW65" s="47"/>
      <c r="JZX65" s="47"/>
      <c r="JZY65" s="47"/>
      <c r="JZZ65" s="47"/>
      <c r="KAA65" s="47"/>
      <c r="KAB65" s="47"/>
      <c r="KAC65" s="47"/>
      <c r="KAD65" s="47"/>
      <c r="KAE65" s="47"/>
      <c r="KAF65" s="47"/>
      <c r="KAG65" s="47"/>
      <c r="KAH65" s="47"/>
      <c r="KAI65" s="47"/>
      <c r="KAJ65" s="47"/>
      <c r="KAK65" s="47"/>
      <c r="KAL65" s="47"/>
      <c r="KAM65" s="47"/>
      <c r="KAN65" s="47"/>
      <c r="KAO65" s="47"/>
      <c r="KAP65" s="47"/>
      <c r="KAQ65" s="47"/>
      <c r="KAR65" s="47"/>
      <c r="KAS65" s="47"/>
      <c r="KAT65" s="47"/>
      <c r="KAU65" s="47"/>
      <c r="KAV65" s="47"/>
      <c r="KAW65" s="47"/>
      <c r="KAX65" s="47"/>
      <c r="KAY65" s="47"/>
      <c r="KAZ65" s="47"/>
      <c r="KBA65" s="47"/>
      <c r="KBB65" s="47"/>
      <c r="KBC65" s="47"/>
      <c r="KBD65" s="47"/>
      <c r="KBE65" s="47"/>
      <c r="KBF65" s="47"/>
      <c r="KBG65" s="47"/>
      <c r="KBH65" s="47"/>
      <c r="KBI65" s="47"/>
      <c r="KBJ65" s="47"/>
      <c r="KBK65" s="47"/>
      <c r="KBL65" s="47"/>
      <c r="KBM65" s="47"/>
      <c r="KBN65" s="47"/>
      <c r="KBO65" s="47"/>
      <c r="KBP65" s="47"/>
      <c r="KBQ65" s="47"/>
      <c r="KBR65" s="47"/>
      <c r="KBS65" s="47"/>
      <c r="KBT65" s="47"/>
      <c r="KBU65" s="47"/>
      <c r="KBV65" s="47"/>
      <c r="KBW65" s="47"/>
      <c r="KBX65" s="47"/>
      <c r="KBY65" s="47"/>
      <c r="KBZ65" s="47"/>
      <c r="KCA65" s="47"/>
      <c r="KCB65" s="47"/>
      <c r="KCC65" s="47"/>
      <c r="KCD65" s="47"/>
      <c r="KCE65" s="47"/>
      <c r="KCF65" s="47"/>
      <c r="KCG65" s="47"/>
      <c r="KCH65" s="47"/>
      <c r="KCI65" s="47"/>
      <c r="KCJ65" s="47"/>
      <c r="KCK65" s="47"/>
      <c r="KCL65" s="47"/>
      <c r="KCM65" s="47"/>
      <c r="KCN65" s="47"/>
      <c r="KCO65" s="47"/>
      <c r="KCP65" s="47"/>
      <c r="KCQ65" s="47"/>
      <c r="KCR65" s="47"/>
      <c r="KCS65" s="47"/>
      <c r="KCT65" s="47"/>
      <c r="KCU65" s="47"/>
      <c r="KCV65" s="47"/>
      <c r="KCW65" s="47"/>
      <c r="KCX65" s="47"/>
      <c r="KCY65" s="47"/>
      <c r="KCZ65" s="47"/>
      <c r="KDA65" s="47"/>
      <c r="KDB65" s="47"/>
      <c r="KDC65" s="47"/>
      <c r="KDD65" s="47"/>
      <c r="KDE65" s="47"/>
      <c r="KDF65" s="47"/>
      <c r="KDG65" s="47"/>
      <c r="KDH65" s="47"/>
      <c r="KDI65" s="47"/>
      <c r="KDJ65" s="47"/>
      <c r="KDK65" s="47"/>
      <c r="KDL65" s="47"/>
      <c r="KDM65" s="47"/>
      <c r="KDN65" s="47"/>
      <c r="KDO65" s="47"/>
      <c r="KDP65" s="47"/>
      <c r="KDQ65" s="47"/>
      <c r="KDR65" s="47"/>
      <c r="KDS65" s="47"/>
      <c r="KDT65" s="47"/>
      <c r="KDU65" s="47"/>
      <c r="KDV65" s="47"/>
      <c r="KDW65" s="47"/>
      <c r="KDX65" s="47"/>
      <c r="KDY65" s="47"/>
      <c r="KDZ65" s="47"/>
      <c r="KEA65" s="47"/>
      <c r="KEB65" s="47"/>
      <c r="KEC65" s="47"/>
      <c r="KED65" s="47"/>
      <c r="KEE65" s="47"/>
      <c r="KEF65" s="47"/>
      <c r="KEG65" s="47"/>
      <c r="KEH65" s="47"/>
      <c r="KEI65" s="47"/>
      <c r="KEJ65" s="47"/>
      <c r="KEK65" s="47"/>
      <c r="KEL65" s="47"/>
      <c r="KEM65" s="47"/>
      <c r="KEN65" s="47"/>
      <c r="KEO65" s="47"/>
      <c r="KEP65" s="47"/>
      <c r="KEQ65" s="47"/>
      <c r="KER65" s="47"/>
      <c r="KES65" s="47"/>
      <c r="KET65" s="47"/>
      <c r="KEU65" s="47"/>
      <c r="KEV65" s="47"/>
      <c r="KEW65" s="47"/>
      <c r="KEX65" s="47"/>
      <c r="KEY65" s="47"/>
      <c r="KEZ65" s="47"/>
      <c r="KFA65" s="47"/>
      <c r="KFB65" s="47"/>
      <c r="KFC65" s="47"/>
      <c r="KFD65" s="47"/>
      <c r="KFE65" s="47"/>
      <c r="KFF65" s="47"/>
      <c r="KFG65" s="47"/>
      <c r="KFH65" s="47"/>
      <c r="KFI65" s="47"/>
      <c r="KFJ65" s="47"/>
      <c r="KFK65" s="47"/>
      <c r="KFL65" s="47"/>
      <c r="KFM65" s="47"/>
      <c r="KFN65" s="47"/>
      <c r="KFO65" s="47"/>
      <c r="KFP65" s="47"/>
      <c r="KFQ65" s="47"/>
      <c r="KFR65" s="47"/>
      <c r="KFS65" s="47"/>
      <c r="KFT65" s="47"/>
      <c r="KFU65" s="47"/>
      <c r="KFV65" s="47"/>
      <c r="KFW65" s="47"/>
      <c r="KFX65" s="47"/>
      <c r="KFY65" s="47"/>
      <c r="KFZ65" s="47"/>
      <c r="KGA65" s="47"/>
      <c r="KGB65" s="47"/>
      <c r="KGC65" s="47"/>
      <c r="KGD65" s="47"/>
      <c r="KGE65" s="47"/>
      <c r="KGF65" s="47"/>
      <c r="KGG65" s="47"/>
      <c r="KGH65" s="47"/>
      <c r="KGI65" s="47"/>
      <c r="KGJ65" s="47"/>
      <c r="KGK65" s="47"/>
      <c r="KGL65" s="47"/>
      <c r="KGM65" s="47"/>
      <c r="KGN65" s="47"/>
      <c r="KGO65" s="47"/>
      <c r="KGP65" s="47"/>
      <c r="KGQ65" s="47"/>
      <c r="KGR65" s="47"/>
      <c r="KGS65" s="47"/>
      <c r="KGT65" s="47"/>
      <c r="KGU65" s="47"/>
      <c r="KGV65" s="47"/>
      <c r="KGW65" s="47"/>
      <c r="KGX65" s="47"/>
      <c r="KGY65" s="47"/>
      <c r="KGZ65" s="47"/>
      <c r="KHA65" s="47"/>
      <c r="KHB65" s="47"/>
      <c r="KHC65" s="47"/>
      <c r="KHD65" s="47"/>
      <c r="KHE65" s="47"/>
      <c r="KHF65" s="47"/>
      <c r="KHG65" s="47"/>
      <c r="KHH65" s="47"/>
      <c r="KHI65" s="47"/>
      <c r="KHJ65" s="47"/>
      <c r="KHK65" s="47"/>
      <c r="KHL65" s="47"/>
      <c r="KHM65" s="47"/>
      <c r="KHN65" s="47"/>
      <c r="KHO65" s="47"/>
      <c r="KHP65" s="47"/>
      <c r="KHQ65" s="47"/>
      <c r="KHR65" s="47"/>
      <c r="KHS65" s="47"/>
      <c r="KHT65" s="47"/>
      <c r="KHU65" s="47"/>
      <c r="KHV65" s="47"/>
      <c r="KHW65" s="47"/>
      <c r="KHX65" s="47"/>
      <c r="KHY65" s="47"/>
      <c r="KHZ65" s="47"/>
      <c r="KIA65" s="47"/>
      <c r="KIB65" s="47"/>
      <c r="KIC65" s="47"/>
      <c r="KID65" s="47"/>
      <c r="KIE65" s="47"/>
      <c r="KIF65" s="47"/>
      <c r="KIG65" s="47"/>
      <c r="KIH65" s="47"/>
      <c r="KII65" s="47"/>
      <c r="KIJ65" s="47"/>
      <c r="KIK65" s="47"/>
      <c r="KIL65" s="47"/>
      <c r="KIM65" s="47"/>
      <c r="KIN65" s="47"/>
      <c r="KIO65" s="47"/>
      <c r="KIP65" s="47"/>
      <c r="KIQ65" s="47"/>
      <c r="KIR65" s="47"/>
      <c r="KIS65" s="47"/>
      <c r="KIT65" s="47"/>
      <c r="KIU65" s="47"/>
      <c r="KIV65" s="47"/>
      <c r="KIW65" s="47"/>
      <c r="KIX65" s="47"/>
      <c r="KIY65" s="47"/>
      <c r="KIZ65" s="47"/>
      <c r="KJA65" s="47"/>
      <c r="KJB65" s="47"/>
      <c r="KJC65" s="47"/>
      <c r="KJD65" s="47"/>
      <c r="KJE65" s="47"/>
      <c r="KJF65" s="47"/>
      <c r="KJG65" s="47"/>
      <c r="KJH65" s="47"/>
      <c r="KJI65" s="47"/>
      <c r="KJJ65" s="47"/>
      <c r="KJK65" s="47"/>
      <c r="KJL65" s="47"/>
      <c r="KJM65" s="47"/>
      <c r="KJN65" s="47"/>
      <c r="KJO65" s="47"/>
      <c r="KJP65" s="47"/>
      <c r="KJQ65" s="47"/>
      <c r="KJR65" s="47"/>
      <c r="KJS65" s="47"/>
      <c r="KJT65" s="47"/>
      <c r="KJU65" s="47"/>
      <c r="KJV65" s="47"/>
      <c r="KJW65" s="47"/>
      <c r="KJX65" s="47"/>
      <c r="KJY65" s="47"/>
      <c r="KJZ65" s="47"/>
      <c r="KKA65" s="47"/>
      <c r="KKB65" s="47"/>
      <c r="KKC65" s="47"/>
      <c r="KKD65" s="47"/>
      <c r="KKE65" s="47"/>
      <c r="KKF65" s="47"/>
      <c r="KKG65" s="47"/>
      <c r="KKH65" s="47"/>
      <c r="KKI65" s="47"/>
      <c r="KKJ65" s="47"/>
      <c r="KKK65" s="47"/>
      <c r="KKL65" s="47"/>
      <c r="KKM65" s="47"/>
      <c r="KKN65" s="47"/>
      <c r="KKO65" s="47"/>
      <c r="KKP65" s="47"/>
      <c r="KKQ65" s="47"/>
      <c r="KKR65" s="47"/>
      <c r="KKS65" s="47"/>
      <c r="KKT65" s="47"/>
      <c r="KKU65" s="47"/>
      <c r="KKV65" s="47"/>
      <c r="KKW65" s="47"/>
      <c r="KKX65" s="47"/>
      <c r="KKY65" s="47"/>
      <c r="KKZ65" s="47"/>
      <c r="KLA65" s="47"/>
      <c r="KLB65" s="47"/>
      <c r="KLC65" s="47"/>
      <c r="KLD65" s="47"/>
      <c r="KLE65" s="47"/>
      <c r="KLF65" s="47"/>
      <c r="KLG65" s="47"/>
      <c r="KLH65" s="47"/>
      <c r="KLI65" s="47"/>
      <c r="KLJ65" s="47"/>
      <c r="KLK65" s="47"/>
      <c r="KLL65" s="47"/>
      <c r="KLM65" s="47"/>
      <c r="KLN65" s="47"/>
      <c r="KLO65" s="47"/>
      <c r="KLP65" s="47"/>
      <c r="KLQ65" s="47"/>
      <c r="KLR65" s="47"/>
      <c r="KLS65" s="47"/>
      <c r="KLT65" s="47"/>
      <c r="KLU65" s="47"/>
      <c r="KLV65" s="47"/>
      <c r="KLW65" s="47"/>
      <c r="KLX65" s="47"/>
      <c r="KLY65" s="47"/>
      <c r="KLZ65" s="47"/>
      <c r="KMA65" s="47"/>
      <c r="KMB65" s="47"/>
      <c r="KMC65" s="47"/>
      <c r="KMD65" s="47"/>
      <c r="KME65" s="47"/>
      <c r="KMF65" s="47"/>
      <c r="KMG65" s="47"/>
      <c r="KMH65" s="47"/>
      <c r="KMI65" s="47"/>
      <c r="KMJ65" s="47"/>
      <c r="KMK65" s="47"/>
      <c r="KML65" s="47"/>
      <c r="KMM65" s="47"/>
      <c r="KMN65" s="47"/>
      <c r="KMO65" s="47"/>
      <c r="KMP65" s="47"/>
      <c r="KMQ65" s="47"/>
      <c r="KMR65" s="47"/>
      <c r="KMS65" s="47"/>
      <c r="KMT65" s="47"/>
      <c r="KMU65" s="47"/>
      <c r="KMV65" s="47"/>
      <c r="KMW65" s="47"/>
      <c r="KMX65" s="47"/>
      <c r="KMY65" s="47"/>
      <c r="KMZ65" s="47"/>
      <c r="KNA65" s="47"/>
      <c r="KNB65" s="47"/>
      <c r="KNC65" s="47"/>
      <c r="KND65" s="47"/>
      <c r="KNE65" s="47"/>
      <c r="KNF65" s="47"/>
      <c r="KNG65" s="47"/>
      <c r="KNH65" s="47"/>
      <c r="KNI65" s="47"/>
      <c r="KNJ65" s="47"/>
      <c r="KNK65" s="47"/>
      <c r="KNL65" s="47"/>
      <c r="KNM65" s="47"/>
      <c r="KNN65" s="47"/>
      <c r="KNO65" s="47"/>
      <c r="KNP65" s="47"/>
      <c r="KNQ65" s="47"/>
      <c r="KNR65" s="47"/>
      <c r="KNS65" s="47"/>
      <c r="KNT65" s="47"/>
      <c r="KNU65" s="47"/>
      <c r="KNV65" s="47"/>
      <c r="KNW65" s="47"/>
      <c r="KNX65" s="47"/>
      <c r="KNY65" s="47"/>
      <c r="KNZ65" s="47"/>
      <c r="KOA65" s="47"/>
      <c r="KOB65" s="47"/>
      <c r="KOC65" s="47"/>
      <c r="KOD65" s="47"/>
      <c r="KOE65" s="47"/>
      <c r="KOF65" s="47"/>
      <c r="KOG65" s="47"/>
      <c r="KOH65" s="47"/>
      <c r="KOI65" s="47"/>
      <c r="KOJ65" s="47"/>
      <c r="KOK65" s="47"/>
      <c r="KOL65" s="47"/>
      <c r="KOM65" s="47"/>
      <c r="KON65" s="47"/>
      <c r="KOO65" s="47"/>
      <c r="KOP65" s="47"/>
      <c r="KOQ65" s="47"/>
      <c r="KOR65" s="47"/>
      <c r="KOS65" s="47"/>
      <c r="KOT65" s="47"/>
      <c r="KOU65" s="47"/>
      <c r="KOV65" s="47"/>
      <c r="KOW65" s="47"/>
      <c r="KOX65" s="47"/>
      <c r="KOY65" s="47"/>
      <c r="KOZ65" s="47"/>
      <c r="KPA65" s="47"/>
      <c r="KPB65" s="47"/>
      <c r="KPC65" s="47"/>
      <c r="KPD65" s="47"/>
      <c r="KPE65" s="47"/>
      <c r="KPF65" s="47"/>
      <c r="KPG65" s="47"/>
      <c r="KPH65" s="47"/>
      <c r="KPI65" s="47"/>
      <c r="KPJ65" s="47"/>
      <c r="KPK65" s="47"/>
      <c r="KPL65" s="47"/>
      <c r="KPM65" s="47"/>
      <c r="KPN65" s="47"/>
      <c r="KPO65" s="47"/>
      <c r="KPP65" s="47"/>
      <c r="KPQ65" s="47"/>
      <c r="KPR65" s="47"/>
      <c r="KPS65" s="47"/>
      <c r="KPT65" s="47"/>
      <c r="KPU65" s="47"/>
      <c r="KPV65" s="47"/>
      <c r="KPW65" s="47"/>
      <c r="KPX65" s="47"/>
      <c r="KPY65" s="47"/>
      <c r="KPZ65" s="47"/>
      <c r="KQA65" s="47"/>
      <c r="KQB65" s="47"/>
      <c r="KQC65" s="47"/>
      <c r="KQD65" s="47"/>
      <c r="KQE65" s="47"/>
      <c r="KQF65" s="47"/>
      <c r="KQG65" s="47"/>
      <c r="KQH65" s="47"/>
      <c r="KQI65" s="47"/>
      <c r="KQJ65" s="47"/>
      <c r="KQK65" s="47"/>
      <c r="KQL65" s="47"/>
      <c r="KQM65" s="47"/>
      <c r="KQN65" s="47"/>
      <c r="KQO65" s="47"/>
      <c r="KQP65" s="47"/>
      <c r="KQQ65" s="47"/>
      <c r="KQR65" s="47"/>
      <c r="KQS65" s="47"/>
      <c r="KQT65" s="47"/>
      <c r="KQU65" s="47"/>
      <c r="KQV65" s="47"/>
      <c r="KQW65" s="47"/>
      <c r="KQX65" s="47"/>
      <c r="KQY65" s="47"/>
      <c r="KQZ65" s="47"/>
      <c r="KRA65" s="47"/>
      <c r="KRB65" s="47"/>
      <c r="KRC65" s="47"/>
      <c r="KRD65" s="47"/>
      <c r="KRE65" s="47"/>
      <c r="KRF65" s="47"/>
      <c r="KRG65" s="47"/>
      <c r="KRH65" s="47"/>
      <c r="KRI65" s="47"/>
      <c r="KRJ65" s="47"/>
      <c r="KRK65" s="47"/>
      <c r="KRL65" s="47"/>
      <c r="KRM65" s="47"/>
      <c r="KRN65" s="47"/>
      <c r="KRO65" s="47"/>
      <c r="KRP65" s="47"/>
      <c r="KRQ65" s="47"/>
      <c r="KRR65" s="47"/>
      <c r="KRS65" s="47"/>
      <c r="KRT65" s="47"/>
      <c r="KRU65" s="47"/>
      <c r="KRV65" s="47"/>
      <c r="KRW65" s="47"/>
      <c r="KRX65" s="47"/>
      <c r="KRY65" s="47"/>
      <c r="KRZ65" s="47"/>
      <c r="KSA65" s="47"/>
      <c r="KSB65" s="47"/>
      <c r="KSC65" s="47"/>
      <c r="KSD65" s="47"/>
      <c r="KSE65" s="47"/>
      <c r="KSF65" s="47"/>
      <c r="KSG65" s="47"/>
      <c r="KSH65" s="47"/>
      <c r="KSI65" s="47"/>
      <c r="KSJ65" s="47"/>
      <c r="KSK65" s="47"/>
      <c r="KSL65" s="47"/>
      <c r="KSM65" s="47"/>
      <c r="KSN65" s="47"/>
      <c r="KSO65" s="47"/>
      <c r="KSP65" s="47"/>
      <c r="KSQ65" s="47"/>
      <c r="KSR65" s="47"/>
      <c r="KSS65" s="47"/>
      <c r="KST65" s="47"/>
      <c r="KSU65" s="47"/>
      <c r="KSV65" s="47"/>
      <c r="KSW65" s="47"/>
      <c r="KSX65" s="47"/>
      <c r="KSY65" s="47"/>
      <c r="KSZ65" s="47"/>
      <c r="KTA65" s="47"/>
      <c r="KTB65" s="47"/>
      <c r="KTC65" s="47"/>
      <c r="KTD65" s="47"/>
      <c r="KTE65" s="47"/>
      <c r="KTF65" s="47"/>
      <c r="KTG65" s="47"/>
      <c r="KTH65" s="47"/>
      <c r="KTI65" s="47"/>
      <c r="KTJ65" s="47"/>
      <c r="KTK65" s="47"/>
      <c r="KTL65" s="47"/>
      <c r="KTM65" s="47"/>
      <c r="KTN65" s="47"/>
      <c r="KTO65" s="47"/>
      <c r="KTP65" s="47"/>
      <c r="KTQ65" s="47"/>
      <c r="KTR65" s="47"/>
      <c r="KTS65" s="47"/>
      <c r="KTT65" s="47"/>
      <c r="KTU65" s="47"/>
      <c r="KTV65" s="47"/>
      <c r="KTW65" s="47"/>
      <c r="KTX65" s="47"/>
      <c r="KTY65" s="47"/>
      <c r="KTZ65" s="47"/>
      <c r="KUA65" s="47"/>
      <c r="KUB65" s="47"/>
      <c r="KUC65" s="47"/>
      <c r="KUD65" s="47"/>
      <c r="KUE65" s="47"/>
      <c r="KUF65" s="47"/>
      <c r="KUG65" s="47"/>
      <c r="KUH65" s="47"/>
      <c r="KUI65" s="47"/>
      <c r="KUJ65" s="47"/>
      <c r="KUK65" s="47"/>
      <c r="KUL65" s="47"/>
      <c r="KUM65" s="47"/>
      <c r="KUN65" s="47"/>
      <c r="KUO65" s="47"/>
      <c r="KUP65" s="47"/>
      <c r="KUQ65" s="47"/>
      <c r="KUR65" s="47"/>
      <c r="KUS65" s="47"/>
      <c r="KUT65" s="47"/>
      <c r="KUU65" s="47"/>
      <c r="KUV65" s="47"/>
      <c r="KUW65" s="47"/>
      <c r="KUX65" s="47"/>
      <c r="KUY65" s="47"/>
      <c r="KUZ65" s="47"/>
      <c r="KVA65" s="47"/>
      <c r="KVB65" s="47"/>
      <c r="KVC65" s="47"/>
      <c r="KVD65" s="47"/>
      <c r="KVE65" s="47"/>
      <c r="KVF65" s="47"/>
      <c r="KVG65" s="47"/>
      <c r="KVH65" s="47"/>
      <c r="KVI65" s="47"/>
      <c r="KVJ65" s="47"/>
      <c r="KVK65" s="47"/>
      <c r="KVL65" s="47"/>
      <c r="KVM65" s="47"/>
      <c r="KVN65" s="47"/>
      <c r="KVO65" s="47"/>
      <c r="KVP65" s="47"/>
      <c r="KVQ65" s="47"/>
      <c r="KVR65" s="47"/>
      <c r="KVS65" s="47"/>
      <c r="KVT65" s="47"/>
      <c r="KVU65" s="47"/>
      <c r="KVV65" s="47"/>
      <c r="KVW65" s="47"/>
      <c r="KVX65" s="47"/>
      <c r="KVY65" s="47"/>
      <c r="KVZ65" s="47"/>
      <c r="KWA65" s="47"/>
      <c r="KWB65" s="47"/>
      <c r="KWC65" s="47"/>
      <c r="KWD65" s="47"/>
      <c r="KWE65" s="47"/>
      <c r="KWF65" s="47"/>
      <c r="KWG65" s="47"/>
      <c r="KWH65" s="47"/>
      <c r="KWI65" s="47"/>
      <c r="KWJ65" s="47"/>
      <c r="KWK65" s="47"/>
      <c r="KWL65" s="47"/>
      <c r="KWM65" s="47"/>
      <c r="KWN65" s="47"/>
      <c r="KWO65" s="47"/>
      <c r="KWP65" s="47"/>
      <c r="KWQ65" s="47"/>
      <c r="KWR65" s="47"/>
      <c r="KWS65" s="47"/>
      <c r="KWT65" s="47"/>
      <c r="KWU65" s="47"/>
      <c r="KWV65" s="47"/>
      <c r="KWW65" s="47"/>
      <c r="KWX65" s="47"/>
      <c r="KWY65" s="47"/>
      <c r="KWZ65" s="47"/>
      <c r="KXA65" s="47"/>
      <c r="KXB65" s="47"/>
      <c r="KXC65" s="47"/>
      <c r="KXD65" s="47"/>
      <c r="KXE65" s="47"/>
      <c r="KXF65" s="47"/>
      <c r="KXG65" s="47"/>
      <c r="KXH65" s="47"/>
      <c r="KXI65" s="47"/>
      <c r="KXJ65" s="47"/>
      <c r="KXK65" s="47"/>
      <c r="KXL65" s="47"/>
      <c r="KXM65" s="47"/>
      <c r="KXN65" s="47"/>
      <c r="KXO65" s="47"/>
      <c r="KXP65" s="47"/>
      <c r="KXQ65" s="47"/>
      <c r="KXR65" s="47"/>
      <c r="KXS65" s="47"/>
      <c r="KXT65" s="47"/>
      <c r="KXU65" s="47"/>
      <c r="KXV65" s="47"/>
      <c r="KXW65" s="47"/>
      <c r="KXX65" s="47"/>
      <c r="KXY65" s="47"/>
      <c r="KXZ65" s="47"/>
      <c r="KYA65" s="47"/>
      <c r="KYB65" s="47"/>
      <c r="KYC65" s="47"/>
      <c r="KYD65" s="47"/>
      <c r="KYE65" s="47"/>
      <c r="KYF65" s="47"/>
      <c r="KYG65" s="47"/>
      <c r="KYH65" s="47"/>
      <c r="KYI65" s="47"/>
      <c r="KYJ65" s="47"/>
      <c r="KYK65" s="47"/>
      <c r="KYL65" s="47"/>
      <c r="KYM65" s="47"/>
      <c r="KYN65" s="47"/>
      <c r="KYO65" s="47"/>
      <c r="KYP65" s="47"/>
      <c r="KYQ65" s="47"/>
      <c r="KYR65" s="47"/>
      <c r="KYS65" s="47"/>
      <c r="KYT65" s="47"/>
      <c r="KYU65" s="47"/>
      <c r="KYV65" s="47"/>
      <c r="KYW65" s="47"/>
      <c r="KYX65" s="47"/>
      <c r="KYY65" s="47"/>
      <c r="KYZ65" s="47"/>
      <c r="KZA65" s="47"/>
      <c r="KZB65" s="47"/>
      <c r="KZC65" s="47"/>
      <c r="KZD65" s="47"/>
      <c r="KZE65" s="47"/>
      <c r="KZF65" s="47"/>
      <c r="KZG65" s="47"/>
      <c r="KZH65" s="47"/>
      <c r="KZI65" s="47"/>
      <c r="KZJ65" s="47"/>
      <c r="KZK65" s="47"/>
      <c r="KZL65" s="47"/>
      <c r="KZM65" s="47"/>
      <c r="KZN65" s="47"/>
      <c r="KZO65" s="47"/>
      <c r="KZP65" s="47"/>
      <c r="KZQ65" s="47"/>
      <c r="KZR65" s="47"/>
      <c r="KZS65" s="47"/>
      <c r="KZT65" s="47"/>
      <c r="KZU65" s="47"/>
      <c r="KZV65" s="47"/>
      <c r="KZW65" s="47"/>
      <c r="KZX65" s="47"/>
      <c r="KZY65" s="47"/>
      <c r="KZZ65" s="47"/>
      <c r="LAA65" s="47"/>
      <c r="LAB65" s="47"/>
      <c r="LAC65" s="47"/>
      <c r="LAD65" s="47"/>
      <c r="LAE65" s="47"/>
      <c r="LAF65" s="47"/>
      <c r="LAG65" s="47"/>
      <c r="LAH65" s="47"/>
      <c r="LAI65" s="47"/>
      <c r="LAJ65" s="47"/>
      <c r="LAK65" s="47"/>
      <c r="LAL65" s="47"/>
      <c r="LAM65" s="47"/>
      <c r="LAN65" s="47"/>
      <c r="LAO65" s="47"/>
      <c r="LAP65" s="47"/>
      <c r="LAQ65" s="47"/>
      <c r="LAR65" s="47"/>
      <c r="LAS65" s="47"/>
      <c r="LAT65" s="47"/>
      <c r="LAU65" s="47"/>
      <c r="LAV65" s="47"/>
      <c r="LAW65" s="47"/>
      <c r="LAX65" s="47"/>
      <c r="LAY65" s="47"/>
      <c r="LAZ65" s="47"/>
      <c r="LBA65" s="47"/>
      <c r="LBB65" s="47"/>
      <c r="LBC65" s="47"/>
      <c r="LBD65" s="47"/>
      <c r="LBE65" s="47"/>
      <c r="LBF65" s="47"/>
      <c r="LBG65" s="47"/>
      <c r="LBH65" s="47"/>
      <c r="LBI65" s="47"/>
      <c r="LBJ65" s="47"/>
      <c r="LBK65" s="47"/>
      <c r="LBL65" s="47"/>
      <c r="LBM65" s="47"/>
      <c r="LBN65" s="47"/>
      <c r="LBO65" s="47"/>
      <c r="LBP65" s="47"/>
      <c r="LBQ65" s="47"/>
      <c r="LBR65" s="47"/>
      <c r="LBS65" s="47"/>
      <c r="LBT65" s="47"/>
      <c r="LBU65" s="47"/>
      <c r="LBV65" s="47"/>
      <c r="LBW65" s="47"/>
      <c r="LBX65" s="47"/>
      <c r="LBY65" s="47"/>
      <c r="LBZ65" s="47"/>
      <c r="LCA65" s="47"/>
      <c r="LCB65" s="47"/>
      <c r="LCC65" s="47"/>
      <c r="LCD65" s="47"/>
      <c r="LCE65" s="47"/>
      <c r="LCF65" s="47"/>
      <c r="LCG65" s="47"/>
      <c r="LCH65" s="47"/>
      <c r="LCI65" s="47"/>
      <c r="LCJ65" s="47"/>
      <c r="LCK65" s="47"/>
      <c r="LCL65" s="47"/>
      <c r="LCM65" s="47"/>
      <c r="LCN65" s="47"/>
      <c r="LCO65" s="47"/>
      <c r="LCP65" s="47"/>
      <c r="LCQ65" s="47"/>
      <c r="LCR65" s="47"/>
      <c r="LCS65" s="47"/>
      <c r="LCT65" s="47"/>
      <c r="LCU65" s="47"/>
      <c r="LCV65" s="47"/>
      <c r="LCW65" s="47"/>
      <c r="LCX65" s="47"/>
      <c r="LCY65" s="47"/>
      <c r="LCZ65" s="47"/>
      <c r="LDA65" s="47"/>
      <c r="LDB65" s="47"/>
      <c r="LDC65" s="47"/>
      <c r="LDD65" s="47"/>
      <c r="LDE65" s="47"/>
      <c r="LDF65" s="47"/>
      <c r="LDG65" s="47"/>
      <c r="LDH65" s="47"/>
      <c r="LDI65" s="47"/>
      <c r="LDJ65" s="47"/>
      <c r="LDK65" s="47"/>
      <c r="LDL65" s="47"/>
      <c r="LDM65" s="47"/>
      <c r="LDN65" s="47"/>
      <c r="LDO65" s="47"/>
      <c r="LDP65" s="47"/>
      <c r="LDQ65" s="47"/>
      <c r="LDR65" s="47"/>
      <c r="LDS65" s="47"/>
      <c r="LDT65" s="47"/>
      <c r="LDU65" s="47"/>
      <c r="LDV65" s="47"/>
      <c r="LDW65" s="47"/>
      <c r="LDX65" s="47"/>
      <c r="LDY65" s="47"/>
      <c r="LDZ65" s="47"/>
      <c r="LEA65" s="47"/>
      <c r="LEB65" s="47"/>
      <c r="LEC65" s="47"/>
      <c r="LED65" s="47"/>
      <c r="LEE65" s="47"/>
      <c r="LEF65" s="47"/>
      <c r="LEG65" s="47"/>
      <c r="LEH65" s="47"/>
      <c r="LEI65" s="47"/>
      <c r="LEJ65" s="47"/>
      <c r="LEK65" s="47"/>
      <c r="LEL65" s="47"/>
      <c r="LEM65" s="47"/>
      <c r="LEN65" s="47"/>
      <c r="LEO65" s="47"/>
      <c r="LEP65" s="47"/>
      <c r="LEQ65" s="47"/>
      <c r="LER65" s="47"/>
      <c r="LES65" s="47"/>
      <c r="LET65" s="47"/>
      <c r="LEU65" s="47"/>
      <c r="LEV65" s="47"/>
      <c r="LEW65" s="47"/>
      <c r="LEX65" s="47"/>
      <c r="LEY65" s="47"/>
      <c r="LEZ65" s="47"/>
      <c r="LFA65" s="47"/>
      <c r="LFB65" s="47"/>
      <c r="LFC65" s="47"/>
      <c r="LFD65" s="47"/>
      <c r="LFE65" s="47"/>
      <c r="LFF65" s="47"/>
      <c r="LFG65" s="47"/>
      <c r="LFH65" s="47"/>
      <c r="LFI65" s="47"/>
      <c r="LFJ65" s="47"/>
      <c r="LFK65" s="47"/>
      <c r="LFL65" s="47"/>
      <c r="LFM65" s="47"/>
      <c r="LFN65" s="47"/>
      <c r="LFO65" s="47"/>
      <c r="LFP65" s="47"/>
      <c r="LFQ65" s="47"/>
      <c r="LFR65" s="47"/>
      <c r="LFS65" s="47"/>
      <c r="LFT65" s="47"/>
      <c r="LFU65" s="47"/>
      <c r="LFV65" s="47"/>
      <c r="LFW65" s="47"/>
      <c r="LFX65" s="47"/>
      <c r="LFY65" s="47"/>
      <c r="LFZ65" s="47"/>
      <c r="LGA65" s="47"/>
      <c r="LGB65" s="47"/>
      <c r="LGC65" s="47"/>
      <c r="LGD65" s="47"/>
      <c r="LGE65" s="47"/>
      <c r="LGF65" s="47"/>
      <c r="LGG65" s="47"/>
      <c r="LGH65" s="47"/>
      <c r="LGI65" s="47"/>
      <c r="LGJ65" s="47"/>
      <c r="LGK65" s="47"/>
      <c r="LGL65" s="47"/>
      <c r="LGM65" s="47"/>
      <c r="LGN65" s="47"/>
      <c r="LGO65" s="47"/>
      <c r="LGP65" s="47"/>
      <c r="LGQ65" s="47"/>
      <c r="LGR65" s="47"/>
      <c r="LGS65" s="47"/>
      <c r="LGT65" s="47"/>
      <c r="LGU65" s="47"/>
      <c r="LGV65" s="47"/>
      <c r="LGW65" s="47"/>
      <c r="LGX65" s="47"/>
      <c r="LGY65" s="47"/>
      <c r="LGZ65" s="47"/>
      <c r="LHA65" s="47"/>
      <c r="LHB65" s="47"/>
      <c r="LHC65" s="47"/>
      <c r="LHD65" s="47"/>
      <c r="LHE65" s="47"/>
      <c r="LHF65" s="47"/>
      <c r="LHG65" s="47"/>
      <c r="LHH65" s="47"/>
      <c r="LHI65" s="47"/>
      <c r="LHJ65" s="47"/>
      <c r="LHK65" s="47"/>
      <c r="LHL65" s="47"/>
      <c r="LHM65" s="47"/>
      <c r="LHN65" s="47"/>
      <c r="LHO65" s="47"/>
      <c r="LHP65" s="47"/>
      <c r="LHQ65" s="47"/>
      <c r="LHR65" s="47"/>
      <c r="LHS65" s="47"/>
      <c r="LHT65" s="47"/>
      <c r="LHU65" s="47"/>
      <c r="LHV65" s="47"/>
      <c r="LHW65" s="47"/>
      <c r="LHX65" s="47"/>
      <c r="LHY65" s="47"/>
      <c r="LHZ65" s="47"/>
      <c r="LIA65" s="47"/>
      <c r="LIB65" s="47"/>
      <c r="LIC65" s="47"/>
      <c r="LID65" s="47"/>
      <c r="LIE65" s="47"/>
      <c r="LIF65" s="47"/>
      <c r="LIG65" s="47"/>
      <c r="LIH65" s="47"/>
      <c r="LII65" s="47"/>
      <c r="LIJ65" s="47"/>
      <c r="LIK65" s="47"/>
      <c r="LIL65" s="47"/>
      <c r="LIM65" s="47"/>
      <c r="LIN65" s="47"/>
      <c r="LIO65" s="47"/>
      <c r="LIP65" s="47"/>
      <c r="LIQ65" s="47"/>
      <c r="LIR65" s="47"/>
      <c r="LIS65" s="47"/>
      <c r="LIT65" s="47"/>
      <c r="LIU65" s="47"/>
      <c r="LIV65" s="47"/>
      <c r="LIW65" s="47"/>
      <c r="LIX65" s="47"/>
      <c r="LIY65" s="47"/>
      <c r="LIZ65" s="47"/>
      <c r="LJA65" s="47"/>
      <c r="LJB65" s="47"/>
      <c r="LJC65" s="47"/>
      <c r="LJD65" s="47"/>
      <c r="LJE65" s="47"/>
      <c r="LJF65" s="47"/>
      <c r="LJG65" s="47"/>
      <c r="LJH65" s="47"/>
      <c r="LJI65" s="47"/>
      <c r="LJJ65" s="47"/>
      <c r="LJK65" s="47"/>
      <c r="LJL65" s="47"/>
      <c r="LJM65" s="47"/>
      <c r="LJN65" s="47"/>
      <c r="LJO65" s="47"/>
      <c r="LJP65" s="47"/>
      <c r="LJQ65" s="47"/>
      <c r="LJR65" s="47"/>
      <c r="LJS65" s="47"/>
      <c r="LJT65" s="47"/>
      <c r="LJU65" s="47"/>
      <c r="LJV65" s="47"/>
      <c r="LJW65" s="47"/>
      <c r="LJX65" s="47"/>
      <c r="LJY65" s="47"/>
      <c r="LJZ65" s="47"/>
      <c r="LKA65" s="47"/>
      <c r="LKB65" s="47"/>
      <c r="LKC65" s="47"/>
      <c r="LKD65" s="47"/>
      <c r="LKE65" s="47"/>
      <c r="LKF65" s="47"/>
      <c r="LKG65" s="47"/>
      <c r="LKH65" s="47"/>
      <c r="LKI65" s="47"/>
      <c r="LKJ65" s="47"/>
      <c r="LKK65" s="47"/>
      <c r="LKL65" s="47"/>
      <c r="LKM65" s="47"/>
      <c r="LKN65" s="47"/>
      <c r="LKO65" s="47"/>
      <c r="LKP65" s="47"/>
      <c r="LKQ65" s="47"/>
      <c r="LKR65" s="47"/>
      <c r="LKS65" s="47"/>
      <c r="LKT65" s="47"/>
      <c r="LKU65" s="47"/>
      <c r="LKV65" s="47"/>
      <c r="LKW65" s="47"/>
      <c r="LKX65" s="47"/>
      <c r="LKY65" s="47"/>
      <c r="LKZ65" s="47"/>
      <c r="LLA65" s="47"/>
      <c r="LLB65" s="47"/>
      <c r="LLC65" s="47"/>
      <c r="LLD65" s="47"/>
      <c r="LLE65" s="47"/>
      <c r="LLF65" s="47"/>
      <c r="LLG65" s="47"/>
      <c r="LLH65" s="47"/>
      <c r="LLI65" s="47"/>
      <c r="LLJ65" s="47"/>
      <c r="LLK65" s="47"/>
      <c r="LLL65" s="47"/>
      <c r="LLM65" s="47"/>
      <c r="LLN65" s="47"/>
      <c r="LLO65" s="47"/>
      <c r="LLP65" s="47"/>
      <c r="LLQ65" s="47"/>
      <c r="LLR65" s="47"/>
      <c r="LLS65" s="47"/>
      <c r="LLT65" s="47"/>
      <c r="LLU65" s="47"/>
      <c r="LLV65" s="47"/>
      <c r="LLW65" s="47"/>
      <c r="LLX65" s="47"/>
      <c r="LLY65" s="47"/>
      <c r="LLZ65" s="47"/>
      <c r="LMA65" s="47"/>
      <c r="LMB65" s="47"/>
      <c r="LMC65" s="47"/>
      <c r="LMD65" s="47"/>
      <c r="LME65" s="47"/>
      <c r="LMF65" s="47"/>
      <c r="LMG65" s="47"/>
      <c r="LMH65" s="47"/>
      <c r="LMI65" s="47"/>
      <c r="LMJ65" s="47"/>
      <c r="LMK65" s="47"/>
      <c r="LML65" s="47"/>
      <c r="LMM65" s="47"/>
      <c r="LMN65" s="47"/>
      <c r="LMO65" s="47"/>
      <c r="LMP65" s="47"/>
      <c r="LMQ65" s="47"/>
      <c r="LMR65" s="47"/>
      <c r="LMS65" s="47"/>
      <c r="LMT65" s="47"/>
      <c r="LMU65" s="47"/>
      <c r="LMV65" s="47"/>
      <c r="LMW65" s="47"/>
      <c r="LMX65" s="47"/>
      <c r="LMY65" s="47"/>
      <c r="LMZ65" s="47"/>
      <c r="LNA65" s="47"/>
      <c r="LNB65" s="47"/>
      <c r="LNC65" s="47"/>
      <c r="LND65" s="47"/>
      <c r="LNE65" s="47"/>
      <c r="LNF65" s="47"/>
      <c r="LNG65" s="47"/>
      <c r="LNH65" s="47"/>
      <c r="LNI65" s="47"/>
      <c r="LNJ65" s="47"/>
      <c r="LNK65" s="47"/>
      <c r="LNL65" s="47"/>
      <c r="LNM65" s="47"/>
      <c r="LNN65" s="47"/>
      <c r="LNO65" s="47"/>
      <c r="LNP65" s="47"/>
      <c r="LNQ65" s="47"/>
      <c r="LNR65" s="47"/>
      <c r="LNS65" s="47"/>
      <c r="LNT65" s="47"/>
      <c r="LNU65" s="47"/>
      <c r="LNV65" s="47"/>
      <c r="LNW65" s="47"/>
      <c r="LNX65" s="47"/>
      <c r="LNY65" s="47"/>
      <c r="LNZ65" s="47"/>
      <c r="LOA65" s="47"/>
      <c r="LOB65" s="47"/>
      <c r="LOC65" s="47"/>
      <c r="LOD65" s="47"/>
      <c r="LOE65" s="47"/>
      <c r="LOF65" s="47"/>
      <c r="LOG65" s="47"/>
      <c r="LOH65" s="47"/>
      <c r="LOI65" s="47"/>
      <c r="LOJ65" s="47"/>
      <c r="LOK65" s="47"/>
      <c r="LOL65" s="47"/>
      <c r="LOM65" s="47"/>
      <c r="LON65" s="47"/>
      <c r="LOO65" s="47"/>
      <c r="LOP65" s="47"/>
      <c r="LOQ65" s="47"/>
      <c r="LOR65" s="47"/>
      <c r="LOS65" s="47"/>
      <c r="LOT65" s="47"/>
      <c r="LOU65" s="47"/>
      <c r="LOV65" s="47"/>
      <c r="LOW65" s="47"/>
      <c r="LOX65" s="47"/>
      <c r="LOY65" s="47"/>
      <c r="LOZ65" s="47"/>
      <c r="LPA65" s="47"/>
      <c r="LPB65" s="47"/>
      <c r="LPC65" s="47"/>
      <c r="LPD65" s="47"/>
      <c r="LPE65" s="47"/>
      <c r="LPF65" s="47"/>
      <c r="LPG65" s="47"/>
      <c r="LPH65" s="47"/>
      <c r="LPI65" s="47"/>
      <c r="LPJ65" s="47"/>
      <c r="LPK65" s="47"/>
      <c r="LPL65" s="47"/>
      <c r="LPM65" s="47"/>
      <c r="LPN65" s="47"/>
      <c r="LPO65" s="47"/>
      <c r="LPP65" s="47"/>
      <c r="LPQ65" s="47"/>
      <c r="LPR65" s="47"/>
      <c r="LPS65" s="47"/>
      <c r="LPT65" s="47"/>
      <c r="LPU65" s="47"/>
      <c r="LPV65" s="47"/>
      <c r="LPW65" s="47"/>
      <c r="LPX65" s="47"/>
      <c r="LPY65" s="47"/>
      <c r="LPZ65" s="47"/>
      <c r="LQA65" s="47"/>
      <c r="LQB65" s="47"/>
      <c r="LQC65" s="47"/>
      <c r="LQD65" s="47"/>
      <c r="LQE65" s="47"/>
      <c r="LQF65" s="47"/>
      <c r="LQG65" s="47"/>
      <c r="LQH65" s="47"/>
      <c r="LQI65" s="47"/>
      <c r="LQJ65" s="47"/>
      <c r="LQK65" s="47"/>
      <c r="LQL65" s="47"/>
      <c r="LQM65" s="47"/>
      <c r="LQN65" s="47"/>
      <c r="LQO65" s="47"/>
      <c r="LQP65" s="47"/>
      <c r="LQQ65" s="47"/>
      <c r="LQR65" s="47"/>
      <c r="LQS65" s="47"/>
      <c r="LQT65" s="47"/>
      <c r="LQU65" s="47"/>
      <c r="LQV65" s="47"/>
      <c r="LQW65" s="47"/>
      <c r="LQX65" s="47"/>
      <c r="LQY65" s="47"/>
      <c r="LQZ65" s="47"/>
      <c r="LRA65" s="47"/>
      <c r="LRB65" s="47"/>
      <c r="LRC65" s="47"/>
      <c r="LRD65" s="47"/>
      <c r="LRE65" s="47"/>
      <c r="LRF65" s="47"/>
      <c r="LRG65" s="47"/>
      <c r="LRH65" s="47"/>
      <c r="LRI65" s="47"/>
      <c r="LRJ65" s="47"/>
      <c r="LRK65" s="47"/>
      <c r="LRL65" s="47"/>
      <c r="LRM65" s="47"/>
      <c r="LRN65" s="47"/>
      <c r="LRO65" s="47"/>
      <c r="LRP65" s="47"/>
      <c r="LRQ65" s="47"/>
      <c r="LRR65" s="47"/>
      <c r="LRS65" s="47"/>
      <c r="LRT65" s="47"/>
      <c r="LRU65" s="47"/>
      <c r="LRV65" s="47"/>
      <c r="LRW65" s="47"/>
      <c r="LRX65" s="47"/>
      <c r="LRY65" s="47"/>
      <c r="LRZ65" s="47"/>
      <c r="LSA65" s="47"/>
      <c r="LSB65" s="47"/>
      <c r="LSC65" s="47"/>
      <c r="LSD65" s="47"/>
      <c r="LSE65" s="47"/>
      <c r="LSF65" s="47"/>
      <c r="LSG65" s="47"/>
      <c r="LSH65" s="47"/>
      <c r="LSI65" s="47"/>
      <c r="LSJ65" s="47"/>
      <c r="LSK65" s="47"/>
      <c r="LSL65" s="47"/>
      <c r="LSM65" s="47"/>
      <c r="LSN65" s="47"/>
      <c r="LSO65" s="47"/>
      <c r="LSP65" s="47"/>
      <c r="LSQ65" s="47"/>
      <c r="LSR65" s="47"/>
      <c r="LSS65" s="47"/>
      <c r="LST65" s="47"/>
      <c r="LSU65" s="47"/>
      <c r="LSV65" s="47"/>
      <c r="LSW65" s="47"/>
      <c r="LSX65" s="47"/>
      <c r="LSY65" s="47"/>
      <c r="LSZ65" s="47"/>
      <c r="LTA65" s="47"/>
      <c r="LTB65" s="47"/>
      <c r="LTC65" s="47"/>
      <c r="LTD65" s="47"/>
      <c r="LTE65" s="47"/>
      <c r="LTF65" s="47"/>
      <c r="LTG65" s="47"/>
      <c r="LTH65" s="47"/>
      <c r="LTI65" s="47"/>
      <c r="LTJ65" s="47"/>
      <c r="LTK65" s="47"/>
      <c r="LTL65" s="47"/>
      <c r="LTM65" s="47"/>
      <c r="LTN65" s="47"/>
      <c r="LTO65" s="47"/>
      <c r="LTP65" s="47"/>
      <c r="LTQ65" s="47"/>
      <c r="LTR65" s="47"/>
      <c r="LTS65" s="47"/>
      <c r="LTT65" s="47"/>
      <c r="LTU65" s="47"/>
      <c r="LTV65" s="47"/>
      <c r="LTW65" s="47"/>
      <c r="LTX65" s="47"/>
      <c r="LTY65" s="47"/>
      <c r="LTZ65" s="47"/>
      <c r="LUA65" s="47"/>
      <c r="LUB65" s="47"/>
      <c r="LUC65" s="47"/>
      <c r="LUD65" s="47"/>
      <c r="LUE65" s="47"/>
      <c r="LUF65" s="47"/>
      <c r="LUG65" s="47"/>
      <c r="LUH65" s="47"/>
      <c r="LUI65" s="47"/>
      <c r="LUJ65" s="47"/>
      <c r="LUK65" s="47"/>
      <c r="LUL65" s="47"/>
      <c r="LUM65" s="47"/>
      <c r="LUN65" s="47"/>
      <c r="LUO65" s="47"/>
      <c r="LUP65" s="47"/>
      <c r="LUQ65" s="47"/>
      <c r="LUR65" s="47"/>
      <c r="LUS65" s="47"/>
      <c r="LUT65" s="47"/>
      <c r="LUU65" s="47"/>
      <c r="LUV65" s="47"/>
      <c r="LUW65" s="47"/>
      <c r="LUX65" s="47"/>
      <c r="LUY65" s="47"/>
      <c r="LUZ65" s="47"/>
      <c r="LVA65" s="47"/>
      <c r="LVB65" s="47"/>
      <c r="LVC65" s="47"/>
      <c r="LVD65" s="47"/>
      <c r="LVE65" s="47"/>
      <c r="LVF65" s="47"/>
      <c r="LVG65" s="47"/>
      <c r="LVH65" s="47"/>
      <c r="LVI65" s="47"/>
      <c r="LVJ65" s="47"/>
      <c r="LVK65" s="47"/>
      <c r="LVL65" s="47"/>
      <c r="LVM65" s="47"/>
      <c r="LVN65" s="47"/>
      <c r="LVO65" s="47"/>
      <c r="LVP65" s="47"/>
      <c r="LVQ65" s="47"/>
      <c r="LVR65" s="47"/>
      <c r="LVS65" s="47"/>
      <c r="LVT65" s="47"/>
      <c r="LVU65" s="47"/>
      <c r="LVV65" s="47"/>
      <c r="LVW65" s="47"/>
      <c r="LVX65" s="47"/>
      <c r="LVY65" s="47"/>
      <c r="LVZ65" s="47"/>
      <c r="LWA65" s="47"/>
      <c r="LWB65" s="47"/>
      <c r="LWC65" s="47"/>
      <c r="LWD65" s="47"/>
      <c r="LWE65" s="47"/>
      <c r="LWF65" s="47"/>
      <c r="LWG65" s="47"/>
      <c r="LWH65" s="47"/>
      <c r="LWI65" s="47"/>
      <c r="LWJ65" s="47"/>
      <c r="LWK65" s="47"/>
      <c r="LWL65" s="47"/>
      <c r="LWM65" s="47"/>
      <c r="LWN65" s="47"/>
      <c r="LWO65" s="47"/>
      <c r="LWP65" s="47"/>
      <c r="LWQ65" s="47"/>
      <c r="LWR65" s="47"/>
      <c r="LWS65" s="47"/>
      <c r="LWT65" s="47"/>
      <c r="LWU65" s="47"/>
      <c r="LWV65" s="47"/>
      <c r="LWW65" s="47"/>
      <c r="LWX65" s="47"/>
      <c r="LWY65" s="47"/>
      <c r="LWZ65" s="47"/>
      <c r="LXA65" s="47"/>
      <c r="LXB65" s="47"/>
      <c r="LXC65" s="47"/>
      <c r="LXD65" s="47"/>
      <c r="LXE65" s="47"/>
      <c r="LXF65" s="47"/>
      <c r="LXG65" s="47"/>
      <c r="LXH65" s="47"/>
      <c r="LXI65" s="47"/>
      <c r="LXJ65" s="47"/>
      <c r="LXK65" s="47"/>
      <c r="LXL65" s="47"/>
      <c r="LXM65" s="47"/>
      <c r="LXN65" s="47"/>
      <c r="LXO65" s="47"/>
      <c r="LXP65" s="47"/>
      <c r="LXQ65" s="47"/>
      <c r="LXR65" s="47"/>
      <c r="LXS65" s="47"/>
      <c r="LXT65" s="47"/>
      <c r="LXU65" s="47"/>
      <c r="LXV65" s="47"/>
      <c r="LXW65" s="47"/>
      <c r="LXX65" s="47"/>
      <c r="LXY65" s="47"/>
      <c r="LXZ65" s="47"/>
      <c r="LYA65" s="47"/>
      <c r="LYB65" s="47"/>
      <c r="LYC65" s="47"/>
      <c r="LYD65" s="47"/>
      <c r="LYE65" s="47"/>
      <c r="LYF65" s="47"/>
      <c r="LYG65" s="47"/>
      <c r="LYH65" s="47"/>
      <c r="LYI65" s="47"/>
      <c r="LYJ65" s="47"/>
      <c r="LYK65" s="47"/>
      <c r="LYL65" s="47"/>
      <c r="LYM65" s="47"/>
      <c r="LYN65" s="47"/>
      <c r="LYO65" s="47"/>
      <c r="LYP65" s="47"/>
      <c r="LYQ65" s="47"/>
      <c r="LYR65" s="47"/>
      <c r="LYS65" s="47"/>
      <c r="LYT65" s="47"/>
      <c r="LYU65" s="47"/>
      <c r="LYV65" s="47"/>
      <c r="LYW65" s="47"/>
      <c r="LYX65" s="47"/>
      <c r="LYY65" s="47"/>
      <c r="LYZ65" s="47"/>
      <c r="LZA65" s="47"/>
      <c r="LZB65" s="47"/>
      <c r="LZC65" s="47"/>
      <c r="LZD65" s="47"/>
      <c r="LZE65" s="47"/>
      <c r="LZF65" s="47"/>
      <c r="LZG65" s="47"/>
      <c r="LZH65" s="47"/>
      <c r="LZI65" s="47"/>
      <c r="LZJ65" s="47"/>
      <c r="LZK65" s="47"/>
      <c r="LZL65" s="47"/>
      <c r="LZM65" s="47"/>
      <c r="LZN65" s="47"/>
      <c r="LZO65" s="47"/>
      <c r="LZP65" s="47"/>
      <c r="LZQ65" s="47"/>
      <c r="LZR65" s="47"/>
      <c r="LZS65" s="47"/>
      <c r="LZT65" s="47"/>
      <c r="LZU65" s="47"/>
      <c r="LZV65" s="47"/>
      <c r="LZW65" s="47"/>
      <c r="LZX65" s="47"/>
      <c r="LZY65" s="47"/>
      <c r="LZZ65" s="47"/>
      <c r="MAA65" s="47"/>
      <c r="MAB65" s="47"/>
      <c r="MAC65" s="47"/>
      <c r="MAD65" s="47"/>
      <c r="MAE65" s="47"/>
      <c r="MAF65" s="47"/>
      <c r="MAG65" s="47"/>
      <c r="MAH65" s="47"/>
      <c r="MAI65" s="47"/>
      <c r="MAJ65" s="47"/>
      <c r="MAK65" s="47"/>
      <c r="MAL65" s="47"/>
      <c r="MAM65" s="47"/>
      <c r="MAN65" s="47"/>
      <c r="MAO65" s="47"/>
      <c r="MAP65" s="47"/>
      <c r="MAQ65" s="47"/>
      <c r="MAR65" s="47"/>
      <c r="MAS65" s="47"/>
      <c r="MAT65" s="47"/>
      <c r="MAU65" s="47"/>
      <c r="MAV65" s="47"/>
      <c r="MAW65" s="47"/>
      <c r="MAX65" s="47"/>
      <c r="MAY65" s="47"/>
      <c r="MAZ65" s="47"/>
      <c r="MBA65" s="47"/>
      <c r="MBB65" s="47"/>
      <c r="MBC65" s="47"/>
      <c r="MBD65" s="47"/>
      <c r="MBE65" s="47"/>
      <c r="MBF65" s="47"/>
      <c r="MBG65" s="47"/>
      <c r="MBH65" s="47"/>
      <c r="MBI65" s="47"/>
      <c r="MBJ65" s="47"/>
      <c r="MBK65" s="47"/>
      <c r="MBL65" s="47"/>
      <c r="MBM65" s="47"/>
      <c r="MBN65" s="47"/>
      <c r="MBO65" s="47"/>
      <c r="MBP65" s="47"/>
      <c r="MBQ65" s="47"/>
      <c r="MBR65" s="47"/>
      <c r="MBS65" s="47"/>
      <c r="MBT65" s="47"/>
      <c r="MBU65" s="47"/>
      <c r="MBV65" s="47"/>
      <c r="MBW65" s="47"/>
      <c r="MBX65" s="47"/>
      <c r="MBY65" s="47"/>
      <c r="MBZ65" s="47"/>
      <c r="MCA65" s="47"/>
      <c r="MCB65" s="47"/>
      <c r="MCC65" s="47"/>
      <c r="MCD65" s="47"/>
      <c r="MCE65" s="47"/>
      <c r="MCF65" s="47"/>
      <c r="MCG65" s="47"/>
      <c r="MCH65" s="47"/>
      <c r="MCI65" s="47"/>
      <c r="MCJ65" s="47"/>
      <c r="MCK65" s="47"/>
      <c r="MCL65" s="47"/>
      <c r="MCM65" s="47"/>
      <c r="MCN65" s="47"/>
      <c r="MCO65" s="47"/>
      <c r="MCP65" s="47"/>
      <c r="MCQ65" s="47"/>
      <c r="MCR65" s="47"/>
      <c r="MCS65" s="47"/>
      <c r="MCT65" s="47"/>
      <c r="MCU65" s="47"/>
      <c r="MCV65" s="47"/>
      <c r="MCW65" s="47"/>
      <c r="MCX65" s="47"/>
      <c r="MCY65" s="47"/>
      <c r="MCZ65" s="47"/>
      <c r="MDA65" s="47"/>
      <c r="MDB65" s="47"/>
      <c r="MDC65" s="47"/>
      <c r="MDD65" s="47"/>
      <c r="MDE65" s="47"/>
      <c r="MDF65" s="47"/>
      <c r="MDG65" s="47"/>
      <c r="MDH65" s="47"/>
      <c r="MDI65" s="47"/>
      <c r="MDJ65" s="47"/>
      <c r="MDK65" s="47"/>
      <c r="MDL65" s="47"/>
      <c r="MDM65" s="47"/>
      <c r="MDN65" s="47"/>
      <c r="MDO65" s="47"/>
      <c r="MDP65" s="47"/>
      <c r="MDQ65" s="47"/>
      <c r="MDR65" s="47"/>
      <c r="MDS65" s="47"/>
      <c r="MDT65" s="47"/>
      <c r="MDU65" s="47"/>
      <c r="MDV65" s="47"/>
      <c r="MDW65" s="47"/>
      <c r="MDX65" s="47"/>
      <c r="MDY65" s="47"/>
      <c r="MDZ65" s="47"/>
      <c r="MEA65" s="47"/>
      <c r="MEB65" s="47"/>
      <c r="MEC65" s="47"/>
      <c r="MED65" s="47"/>
      <c r="MEE65" s="47"/>
      <c r="MEF65" s="47"/>
      <c r="MEG65" s="47"/>
      <c r="MEH65" s="47"/>
      <c r="MEI65" s="47"/>
      <c r="MEJ65" s="47"/>
      <c r="MEK65" s="47"/>
      <c r="MEL65" s="47"/>
      <c r="MEM65" s="47"/>
      <c r="MEN65" s="47"/>
      <c r="MEO65" s="47"/>
      <c r="MEP65" s="47"/>
      <c r="MEQ65" s="47"/>
      <c r="MER65" s="47"/>
      <c r="MES65" s="47"/>
      <c r="MET65" s="47"/>
      <c r="MEU65" s="47"/>
      <c r="MEV65" s="47"/>
      <c r="MEW65" s="47"/>
      <c r="MEX65" s="47"/>
      <c r="MEY65" s="47"/>
      <c r="MEZ65" s="47"/>
      <c r="MFA65" s="47"/>
      <c r="MFB65" s="47"/>
      <c r="MFC65" s="47"/>
      <c r="MFD65" s="47"/>
      <c r="MFE65" s="47"/>
      <c r="MFF65" s="47"/>
      <c r="MFG65" s="47"/>
      <c r="MFH65" s="47"/>
      <c r="MFI65" s="47"/>
      <c r="MFJ65" s="47"/>
      <c r="MFK65" s="47"/>
      <c r="MFL65" s="47"/>
      <c r="MFM65" s="47"/>
      <c r="MFN65" s="47"/>
      <c r="MFO65" s="47"/>
      <c r="MFP65" s="47"/>
      <c r="MFQ65" s="47"/>
      <c r="MFR65" s="47"/>
      <c r="MFS65" s="47"/>
      <c r="MFT65" s="47"/>
      <c r="MFU65" s="47"/>
      <c r="MFV65" s="47"/>
      <c r="MFW65" s="47"/>
      <c r="MFX65" s="47"/>
      <c r="MFY65" s="47"/>
      <c r="MFZ65" s="47"/>
      <c r="MGA65" s="47"/>
      <c r="MGB65" s="47"/>
      <c r="MGC65" s="47"/>
      <c r="MGD65" s="47"/>
      <c r="MGE65" s="47"/>
      <c r="MGF65" s="47"/>
      <c r="MGG65" s="47"/>
      <c r="MGH65" s="47"/>
      <c r="MGI65" s="47"/>
      <c r="MGJ65" s="47"/>
      <c r="MGK65" s="47"/>
      <c r="MGL65" s="47"/>
      <c r="MGM65" s="47"/>
      <c r="MGN65" s="47"/>
      <c r="MGO65" s="47"/>
      <c r="MGP65" s="47"/>
      <c r="MGQ65" s="47"/>
      <c r="MGR65" s="47"/>
      <c r="MGS65" s="47"/>
      <c r="MGT65" s="47"/>
      <c r="MGU65" s="47"/>
      <c r="MGV65" s="47"/>
      <c r="MGW65" s="47"/>
      <c r="MGX65" s="47"/>
      <c r="MGY65" s="47"/>
      <c r="MGZ65" s="47"/>
      <c r="MHA65" s="47"/>
      <c r="MHB65" s="47"/>
      <c r="MHC65" s="47"/>
      <c r="MHD65" s="47"/>
      <c r="MHE65" s="47"/>
      <c r="MHF65" s="47"/>
      <c r="MHG65" s="47"/>
      <c r="MHH65" s="47"/>
      <c r="MHI65" s="47"/>
      <c r="MHJ65" s="47"/>
      <c r="MHK65" s="47"/>
      <c r="MHL65" s="47"/>
      <c r="MHM65" s="47"/>
      <c r="MHN65" s="47"/>
      <c r="MHO65" s="47"/>
      <c r="MHP65" s="47"/>
      <c r="MHQ65" s="47"/>
      <c r="MHR65" s="47"/>
      <c r="MHS65" s="47"/>
      <c r="MHT65" s="47"/>
      <c r="MHU65" s="47"/>
      <c r="MHV65" s="47"/>
      <c r="MHW65" s="47"/>
      <c r="MHX65" s="47"/>
      <c r="MHY65" s="47"/>
      <c r="MHZ65" s="47"/>
      <c r="MIA65" s="47"/>
      <c r="MIB65" s="47"/>
      <c r="MIC65" s="47"/>
      <c r="MID65" s="47"/>
      <c r="MIE65" s="47"/>
      <c r="MIF65" s="47"/>
      <c r="MIG65" s="47"/>
      <c r="MIH65" s="47"/>
      <c r="MII65" s="47"/>
      <c r="MIJ65" s="47"/>
      <c r="MIK65" s="47"/>
      <c r="MIL65" s="47"/>
      <c r="MIM65" s="47"/>
      <c r="MIN65" s="47"/>
      <c r="MIO65" s="47"/>
      <c r="MIP65" s="47"/>
      <c r="MIQ65" s="47"/>
      <c r="MIR65" s="47"/>
      <c r="MIS65" s="47"/>
      <c r="MIT65" s="47"/>
      <c r="MIU65" s="47"/>
      <c r="MIV65" s="47"/>
      <c r="MIW65" s="47"/>
      <c r="MIX65" s="47"/>
      <c r="MIY65" s="47"/>
      <c r="MIZ65" s="47"/>
      <c r="MJA65" s="47"/>
      <c r="MJB65" s="47"/>
      <c r="MJC65" s="47"/>
      <c r="MJD65" s="47"/>
      <c r="MJE65" s="47"/>
      <c r="MJF65" s="47"/>
      <c r="MJG65" s="47"/>
      <c r="MJH65" s="47"/>
      <c r="MJI65" s="47"/>
      <c r="MJJ65" s="47"/>
      <c r="MJK65" s="47"/>
      <c r="MJL65" s="47"/>
      <c r="MJM65" s="47"/>
      <c r="MJN65" s="47"/>
      <c r="MJO65" s="47"/>
      <c r="MJP65" s="47"/>
      <c r="MJQ65" s="47"/>
      <c r="MJR65" s="47"/>
      <c r="MJS65" s="47"/>
      <c r="MJT65" s="47"/>
      <c r="MJU65" s="47"/>
      <c r="MJV65" s="47"/>
      <c r="MJW65" s="47"/>
      <c r="MJX65" s="47"/>
      <c r="MJY65" s="47"/>
      <c r="MJZ65" s="47"/>
      <c r="MKA65" s="47"/>
      <c r="MKB65" s="47"/>
      <c r="MKC65" s="47"/>
      <c r="MKD65" s="47"/>
      <c r="MKE65" s="47"/>
      <c r="MKF65" s="47"/>
      <c r="MKG65" s="47"/>
      <c r="MKH65" s="47"/>
      <c r="MKI65" s="47"/>
      <c r="MKJ65" s="47"/>
      <c r="MKK65" s="47"/>
      <c r="MKL65" s="47"/>
      <c r="MKM65" s="47"/>
      <c r="MKN65" s="47"/>
      <c r="MKO65" s="47"/>
      <c r="MKP65" s="47"/>
      <c r="MKQ65" s="47"/>
      <c r="MKR65" s="47"/>
      <c r="MKS65" s="47"/>
      <c r="MKT65" s="47"/>
      <c r="MKU65" s="47"/>
      <c r="MKV65" s="47"/>
      <c r="MKW65" s="47"/>
      <c r="MKX65" s="47"/>
      <c r="MKY65" s="47"/>
      <c r="MKZ65" s="47"/>
      <c r="MLA65" s="47"/>
      <c r="MLB65" s="47"/>
      <c r="MLC65" s="47"/>
      <c r="MLD65" s="47"/>
      <c r="MLE65" s="47"/>
      <c r="MLF65" s="47"/>
      <c r="MLG65" s="47"/>
      <c r="MLH65" s="47"/>
      <c r="MLI65" s="47"/>
      <c r="MLJ65" s="47"/>
      <c r="MLK65" s="47"/>
      <c r="MLL65" s="47"/>
      <c r="MLM65" s="47"/>
      <c r="MLN65" s="47"/>
      <c r="MLO65" s="47"/>
      <c r="MLP65" s="47"/>
      <c r="MLQ65" s="47"/>
      <c r="MLR65" s="47"/>
      <c r="MLS65" s="47"/>
      <c r="MLT65" s="47"/>
      <c r="MLU65" s="47"/>
      <c r="MLV65" s="47"/>
      <c r="MLW65" s="47"/>
      <c r="MLX65" s="47"/>
      <c r="MLY65" s="47"/>
      <c r="MLZ65" s="47"/>
      <c r="MMA65" s="47"/>
      <c r="MMB65" s="47"/>
      <c r="MMC65" s="47"/>
      <c r="MMD65" s="47"/>
      <c r="MME65" s="47"/>
      <c r="MMF65" s="47"/>
      <c r="MMG65" s="47"/>
      <c r="MMH65" s="47"/>
      <c r="MMI65" s="47"/>
      <c r="MMJ65" s="47"/>
      <c r="MMK65" s="47"/>
      <c r="MML65" s="47"/>
      <c r="MMM65" s="47"/>
      <c r="MMN65" s="47"/>
      <c r="MMO65" s="47"/>
      <c r="MMP65" s="47"/>
      <c r="MMQ65" s="47"/>
      <c r="MMR65" s="47"/>
      <c r="MMS65" s="47"/>
      <c r="MMT65" s="47"/>
      <c r="MMU65" s="47"/>
      <c r="MMV65" s="47"/>
      <c r="MMW65" s="47"/>
      <c r="MMX65" s="47"/>
      <c r="MMY65" s="47"/>
      <c r="MMZ65" s="47"/>
      <c r="MNA65" s="47"/>
      <c r="MNB65" s="47"/>
      <c r="MNC65" s="47"/>
      <c r="MND65" s="47"/>
      <c r="MNE65" s="47"/>
      <c r="MNF65" s="47"/>
      <c r="MNG65" s="47"/>
      <c r="MNH65" s="47"/>
      <c r="MNI65" s="47"/>
      <c r="MNJ65" s="47"/>
      <c r="MNK65" s="47"/>
      <c r="MNL65" s="47"/>
      <c r="MNM65" s="47"/>
      <c r="MNN65" s="47"/>
      <c r="MNO65" s="47"/>
      <c r="MNP65" s="47"/>
      <c r="MNQ65" s="47"/>
      <c r="MNR65" s="47"/>
      <c r="MNS65" s="47"/>
      <c r="MNT65" s="47"/>
      <c r="MNU65" s="47"/>
      <c r="MNV65" s="47"/>
      <c r="MNW65" s="47"/>
      <c r="MNX65" s="47"/>
      <c r="MNY65" s="47"/>
      <c r="MNZ65" s="47"/>
      <c r="MOA65" s="47"/>
      <c r="MOB65" s="47"/>
      <c r="MOC65" s="47"/>
      <c r="MOD65" s="47"/>
      <c r="MOE65" s="47"/>
      <c r="MOF65" s="47"/>
      <c r="MOG65" s="47"/>
      <c r="MOH65" s="47"/>
      <c r="MOI65" s="47"/>
      <c r="MOJ65" s="47"/>
      <c r="MOK65" s="47"/>
      <c r="MOL65" s="47"/>
      <c r="MOM65" s="47"/>
      <c r="MON65" s="47"/>
      <c r="MOO65" s="47"/>
      <c r="MOP65" s="47"/>
      <c r="MOQ65" s="47"/>
      <c r="MOR65" s="47"/>
      <c r="MOS65" s="47"/>
      <c r="MOT65" s="47"/>
      <c r="MOU65" s="47"/>
      <c r="MOV65" s="47"/>
      <c r="MOW65" s="47"/>
      <c r="MOX65" s="47"/>
      <c r="MOY65" s="47"/>
      <c r="MOZ65" s="47"/>
      <c r="MPA65" s="47"/>
      <c r="MPB65" s="47"/>
      <c r="MPC65" s="47"/>
      <c r="MPD65" s="47"/>
      <c r="MPE65" s="47"/>
      <c r="MPF65" s="47"/>
      <c r="MPG65" s="47"/>
      <c r="MPH65" s="47"/>
      <c r="MPI65" s="47"/>
      <c r="MPJ65" s="47"/>
      <c r="MPK65" s="47"/>
      <c r="MPL65" s="47"/>
      <c r="MPM65" s="47"/>
      <c r="MPN65" s="47"/>
      <c r="MPO65" s="47"/>
      <c r="MPP65" s="47"/>
      <c r="MPQ65" s="47"/>
      <c r="MPR65" s="47"/>
      <c r="MPS65" s="47"/>
      <c r="MPT65" s="47"/>
      <c r="MPU65" s="47"/>
      <c r="MPV65" s="47"/>
      <c r="MPW65" s="47"/>
      <c r="MPX65" s="47"/>
      <c r="MPY65" s="47"/>
      <c r="MPZ65" s="47"/>
      <c r="MQA65" s="47"/>
      <c r="MQB65" s="47"/>
      <c r="MQC65" s="47"/>
      <c r="MQD65" s="47"/>
      <c r="MQE65" s="47"/>
      <c r="MQF65" s="47"/>
      <c r="MQG65" s="47"/>
      <c r="MQH65" s="47"/>
      <c r="MQI65" s="47"/>
      <c r="MQJ65" s="47"/>
      <c r="MQK65" s="47"/>
      <c r="MQL65" s="47"/>
      <c r="MQM65" s="47"/>
      <c r="MQN65" s="47"/>
      <c r="MQO65" s="47"/>
      <c r="MQP65" s="47"/>
      <c r="MQQ65" s="47"/>
      <c r="MQR65" s="47"/>
      <c r="MQS65" s="47"/>
      <c r="MQT65" s="47"/>
      <c r="MQU65" s="47"/>
      <c r="MQV65" s="47"/>
      <c r="MQW65" s="47"/>
      <c r="MQX65" s="47"/>
      <c r="MQY65" s="47"/>
      <c r="MQZ65" s="47"/>
      <c r="MRA65" s="47"/>
      <c r="MRB65" s="47"/>
      <c r="MRC65" s="47"/>
      <c r="MRD65" s="47"/>
      <c r="MRE65" s="47"/>
      <c r="MRF65" s="47"/>
      <c r="MRG65" s="47"/>
      <c r="MRH65" s="47"/>
      <c r="MRI65" s="47"/>
      <c r="MRJ65" s="47"/>
      <c r="MRK65" s="47"/>
      <c r="MRL65" s="47"/>
      <c r="MRM65" s="47"/>
      <c r="MRN65" s="47"/>
      <c r="MRO65" s="47"/>
      <c r="MRP65" s="47"/>
      <c r="MRQ65" s="47"/>
      <c r="MRR65" s="47"/>
      <c r="MRS65" s="47"/>
      <c r="MRT65" s="47"/>
      <c r="MRU65" s="47"/>
      <c r="MRV65" s="47"/>
      <c r="MRW65" s="47"/>
      <c r="MRX65" s="47"/>
      <c r="MRY65" s="47"/>
      <c r="MRZ65" s="47"/>
      <c r="MSA65" s="47"/>
      <c r="MSB65" s="47"/>
      <c r="MSC65" s="47"/>
      <c r="MSD65" s="47"/>
      <c r="MSE65" s="47"/>
      <c r="MSF65" s="47"/>
      <c r="MSG65" s="47"/>
      <c r="MSH65" s="47"/>
      <c r="MSI65" s="47"/>
      <c r="MSJ65" s="47"/>
      <c r="MSK65" s="47"/>
      <c r="MSL65" s="47"/>
      <c r="MSM65" s="47"/>
      <c r="MSN65" s="47"/>
      <c r="MSO65" s="47"/>
      <c r="MSP65" s="47"/>
      <c r="MSQ65" s="47"/>
      <c r="MSR65" s="47"/>
      <c r="MSS65" s="47"/>
      <c r="MST65" s="47"/>
      <c r="MSU65" s="47"/>
      <c r="MSV65" s="47"/>
      <c r="MSW65" s="47"/>
      <c r="MSX65" s="47"/>
      <c r="MSY65" s="47"/>
      <c r="MSZ65" s="47"/>
      <c r="MTA65" s="47"/>
      <c r="MTB65" s="47"/>
      <c r="MTC65" s="47"/>
      <c r="MTD65" s="47"/>
      <c r="MTE65" s="47"/>
      <c r="MTF65" s="47"/>
      <c r="MTG65" s="47"/>
      <c r="MTH65" s="47"/>
      <c r="MTI65" s="47"/>
      <c r="MTJ65" s="47"/>
      <c r="MTK65" s="47"/>
      <c r="MTL65" s="47"/>
      <c r="MTM65" s="47"/>
      <c r="MTN65" s="47"/>
      <c r="MTO65" s="47"/>
      <c r="MTP65" s="47"/>
      <c r="MTQ65" s="47"/>
      <c r="MTR65" s="47"/>
      <c r="MTS65" s="47"/>
      <c r="MTT65" s="47"/>
      <c r="MTU65" s="47"/>
      <c r="MTV65" s="47"/>
      <c r="MTW65" s="47"/>
      <c r="MTX65" s="47"/>
      <c r="MTY65" s="47"/>
      <c r="MTZ65" s="47"/>
      <c r="MUA65" s="47"/>
      <c r="MUB65" s="47"/>
      <c r="MUC65" s="47"/>
      <c r="MUD65" s="47"/>
      <c r="MUE65" s="47"/>
      <c r="MUF65" s="47"/>
      <c r="MUG65" s="47"/>
      <c r="MUH65" s="47"/>
      <c r="MUI65" s="47"/>
      <c r="MUJ65" s="47"/>
      <c r="MUK65" s="47"/>
      <c r="MUL65" s="47"/>
      <c r="MUM65" s="47"/>
      <c r="MUN65" s="47"/>
      <c r="MUO65" s="47"/>
      <c r="MUP65" s="47"/>
      <c r="MUQ65" s="47"/>
      <c r="MUR65" s="47"/>
      <c r="MUS65" s="47"/>
      <c r="MUT65" s="47"/>
      <c r="MUU65" s="47"/>
      <c r="MUV65" s="47"/>
      <c r="MUW65" s="47"/>
      <c r="MUX65" s="47"/>
      <c r="MUY65" s="47"/>
      <c r="MUZ65" s="47"/>
      <c r="MVA65" s="47"/>
      <c r="MVB65" s="47"/>
      <c r="MVC65" s="47"/>
      <c r="MVD65" s="47"/>
      <c r="MVE65" s="47"/>
      <c r="MVF65" s="47"/>
      <c r="MVG65" s="47"/>
      <c r="MVH65" s="47"/>
      <c r="MVI65" s="47"/>
      <c r="MVJ65" s="47"/>
      <c r="MVK65" s="47"/>
      <c r="MVL65" s="47"/>
      <c r="MVM65" s="47"/>
      <c r="MVN65" s="47"/>
      <c r="MVO65" s="47"/>
      <c r="MVP65" s="47"/>
      <c r="MVQ65" s="47"/>
      <c r="MVR65" s="47"/>
      <c r="MVS65" s="47"/>
      <c r="MVT65" s="47"/>
      <c r="MVU65" s="47"/>
      <c r="MVV65" s="47"/>
      <c r="MVW65" s="47"/>
      <c r="MVX65" s="47"/>
      <c r="MVY65" s="47"/>
      <c r="MVZ65" s="47"/>
      <c r="MWA65" s="47"/>
      <c r="MWB65" s="47"/>
      <c r="MWC65" s="47"/>
      <c r="MWD65" s="47"/>
      <c r="MWE65" s="47"/>
      <c r="MWF65" s="47"/>
      <c r="MWG65" s="47"/>
      <c r="MWH65" s="47"/>
      <c r="MWI65" s="47"/>
      <c r="MWJ65" s="47"/>
      <c r="MWK65" s="47"/>
      <c r="MWL65" s="47"/>
      <c r="MWM65" s="47"/>
      <c r="MWN65" s="47"/>
      <c r="MWO65" s="47"/>
      <c r="MWP65" s="47"/>
      <c r="MWQ65" s="47"/>
      <c r="MWR65" s="47"/>
      <c r="MWS65" s="47"/>
      <c r="MWT65" s="47"/>
      <c r="MWU65" s="47"/>
      <c r="MWV65" s="47"/>
      <c r="MWW65" s="47"/>
      <c r="MWX65" s="47"/>
      <c r="MWY65" s="47"/>
      <c r="MWZ65" s="47"/>
      <c r="MXA65" s="47"/>
      <c r="MXB65" s="47"/>
      <c r="MXC65" s="47"/>
      <c r="MXD65" s="47"/>
      <c r="MXE65" s="47"/>
      <c r="MXF65" s="47"/>
      <c r="MXG65" s="47"/>
      <c r="MXH65" s="47"/>
      <c r="MXI65" s="47"/>
      <c r="MXJ65" s="47"/>
      <c r="MXK65" s="47"/>
      <c r="MXL65" s="47"/>
      <c r="MXM65" s="47"/>
      <c r="MXN65" s="47"/>
      <c r="MXO65" s="47"/>
      <c r="MXP65" s="47"/>
      <c r="MXQ65" s="47"/>
      <c r="MXR65" s="47"/>
      <c r="MXS65" s="47"/>
      <c r="MXT65" s="47"/>
      <c r="MXU65" s="47"/>
      <c r="MXV65" s="47"/>
      <c r="MXW65" s="47"/>
      <c r="MXX65" s="47"/>
      <c r="MXY65" s="47"/>
      <c r="MXZ65" s="47"/>
      <c r="MYA65" s="47"/>
      <c r="MYB65" s="47"/>
      <c r="MYC65" s="47"/>
      <c r="MYD65" s="47"/>
      <c r="MYE65" s="47"/>
      <c r="MYF65" s="47"/>
      <c r="MYG65" s="47"/>
      <c r="MYH65" s="47"/>
      <c r="MYI65" s="47"/>
      <c r="MYJ65" s="47"/>
      <c r="MYK65" s="47"/>
      <c r="MYL65" s="47"/>
      <c r="MYM65" s="47"/>
      <c r="MYN65" s="47"/>
      <c r="MYO65" s="47"/>
      <c r="MYP65" s="47"/>
      <c r="MYQ65" s="47"/>
      <c r="MYR65" s="47"/>
      <c r="MYS65" s="47"/>
      <c r="MYT65" s="47"/>
      <c r="MYU65" s="47"/>
      <c r="MYV65" s="47"/>
      <c r="MYW65" s="47"/>
      <c r="MYX65" s="47"/>
      <c r="MYY65" s="47"/>
      <c r="MYZ65" s="47"/>
      <c r="MZA65" s="47"/>
      <c r="MZB65" s="47"/>
      <c r="MZC65" s="47"/>
      <c r="MZD65" s="47"/>
      <c r="MZE65" s="47"/>
      <c r="MZF65" s="47"/>
      <c r="MZG65" s="47"/>
      <c r="MZH65" s="47"/>
      <c r="MZI65" s="47"/>
      <c r="MZJ65" s="47"/>
      <c r="MZK65" s="47"/>
      <c r="MZL65" s="47"/>
      <c r="MZM65" s="47"/>
      <c r="MZN65" s="47"/>
      <c r="MZO65" s="47"/>
      <c r="MZP65" s="47"/>
      <c r="MZQ65" s="47"/>
      <c r="MZR65" s="47"/>
      <c r="MZS65" s="47"/>
      <c r="MZT65" s="47"/>
      <c r="MZU65" s="47"/>
      <c r="MZV65" s="47"/>
      <c r="MZW65" s="47"/>
      <c r="MZX65" s="47"/>
      <c r="MZY65" s="47"/>
      <c r="MZZ65" s="47"/>
      <c r="NAA65" s="47"/>
      <c r="NAB65" s="47"/>
      <c r="NAC65" s="47"/>
      <c r="NAD65" s="47"/>
      <c r="NAE65" s="47"/>
      <c r="NAF65" s="47"/>
      <c r="NAG65" s="47"/>
      <c r="NAH65" s="47"/>
      <c r="NAI65" s="47"/>
      <c r="NAJ65" s="47"/>
      <c r="NAK65" s="47"/>
      <c r="NAL65" s="47"/>
      <c r="NAM65" s="47"/>
      <c r="NAN65" s="47"/>
      <c r="NAO65" s="47"/>
      <c r="NAP65" s="47"/>
      <c r="NAQ65" s="47"/>
      <c r="NAR65" s="47"/>
      <c r="NAS65" s="47"/>
      <c r="NAT65" s="47"/>
      <c r="NAU65" s="47"/>
      <c r="NAV65" s="47"/>
      <c r="NAW65" s="47"/>
      <c r="NAX65" s="47"/>
      <c r="NAY65" s="47"/>
      <c r="NAZ65" s="47"/>
      <c r="NBA65" s="47"/>
      <c r="NBB65" s="47"/>
      <c r="NBC65" s="47"/>
      <c r="NBD65" s="47"/>
      <c r="NBE65" s="47"/>
      <c r="NBF65" s="47"/>
      <c r="NBG65" s="47"/>
      <c r="NBH65" s="47"/>
      <c r="NBI65" s="47"/>
      <c r="NBJ65" s="47"/>
      <c r="NBK65" s="47"/>
      <c r="NBL65" s="47"/>
      <c r="NBM65" s="47"/>
      <c r="NBN65" s="47"/>
      <c r="NBO65" s="47"/>
      <c r="NBP65" s="47"/>
      <c r="NBQ65" s="47"/>
      <c r="NBR65" s="47"/>
      <c r="NBS65" s="47"/>
      <c r="NBT65" s="47"/>
      <c r="NBU65" s="47"/>
      <c r="NBV65" s="47"/>
      <c r="NBW65" s="47"/>
      <c r="NBX65" s="47"/>
      <c r="NBY65" s="47"/>
      <c r="NBZ65" s="47"/>
      <c r="NCA65" s="47"/>
      <c r="NCB65" s="47"/>
      <c r="NCC65" s="47"/>
      <c r="NCD65" s="47"/>
      <c r="NCE65" s="47"/>
      <c r="NCF65" s="47"/>
      <c r="NCG65" s="47"/>
      <c r="NCH65" s="47"/>
      <c r="NCI65" s="47"/>
      <c r="NCJ65" s="47"/>
      <c r="NCK65" s="47"/>
      <c r="NCL65" s="47"/>
      <c r="NCM65" s="47"/>
      <c r="NCN65" s="47"/>
      <c r="NCO65" s="47"/>
      <c r="NCP65" s="47"/>
      <c r="NCQ65" s="47"/>
      <c r="NCR65" s="47"/>
      <c r="NCS65" s="47"/>
      <c r="NCT65" s="47"/>
      <c r="NCU65" s="47"/>
      <c r="NCV65" s="47"/>
      <c r="NCW65" s="47"/>
      <c r="NCX65" s="47"/>
      <c r="NCY65" s="47"/>
      <c r="NCZ65" s="47"/>
      <c r="NDA65" s="47"/>
      <c r="NDB65" s="47"/>
      <c r="NDC65" s="47"/>
      <c r="NDD65" s="47"/>
      <c r="NDE65" s="47"/>
      <c r="NDF65" s="47"/>
      <c r="NDG65" s="47"/>
      <c r="NDH65" s="47"/>
      <c r="NDI65" s="47"/>
      <c r="NDJ65" s="47"/>
      <c r="NDK65" s="47"/>
      <c r="NDL65" s="47"/>
      <c r="NDM65" s="47"/>
      <c r="NDN65" s="47"/>
      <c r="NDO65" s="47"/>
      <c r="NDP65" s="47"/>
      <c r="NDQ65" s="47"/>
      <c r="NDR65" s="47"/>
      <c r="NDS65" s="47"/>
      <c r="NDT65" s="47"/>
      <c r="NDU65" s="47"/>
      <c r="NDV65" s="47"/>
      <c r="NDW65" s="47"/>
      <c r="NDX65" s="47"/>
      <c r="NDY65" s="47"/>
      <c r="NDZ65" s="47"/>
      <c r="NEA65" s="47"/>
      <c r="NEB65" s="47"/>
      <c r="NEC65" s="47"/>
      <c r="NED65" s="47"/>
      <c r="NEE65" s="47"/>
      <c r="NEF65" s="47"/>
      <c r="NEG65" s="47"/>
      <c r="NEH65" s="47"/>
      <c r="NEI65" s="47"/>
      <c r="NEJ65" s="47"/>
      <c r="NEK65" s="47"/>
      <c r="NEL65" s="47"/>
      <c r="NEM65" s="47"/>
      <c r="NEN65" s="47"/>
      <c r="NEO65" s="47"/>
      <c r="NEP65" s="47"/>
      <c r="NEQ65" s="47"/>
      <c r="NER65" s="47"/>
      <c r="NES65" s="47"/>
      <c r="NET65" s="47"/>
      <c r="NEU65" s="47"/>
      <c r="NEV65" s="47"/>
      <c r="NEW65" s="47"/>
      <c r="NEX65" s="47"/>
      <c r="NEY65" s="47"/>
      <c r="NEZ65" s="47"/>
      <c r="NFA65" s="47"/>
      <c r="NFB65" s="47"/>
      <c r="NFC65" s="47"/>
      <c r="NFD65" s="47"/>
      <c r="NFE65" s="47"/>
      <c r="NFF65" s="47"/>
      <c r="NFG65" s="47"/>
      <c r="NFH65" s="47"/>
      <c r="NFI65" s="47"/>
      <c r="NFJ65" s="47"/>
      <c r="NFK65" s="47"/>
      <c r="NFL65" s="47"/>
      <c r="NFM65" s="47"/>
      <c r="NFN65" s="47"/>
      <c r="NFO65" s="47"/>
      <c r="NFP65" s="47"/>
      <c r="NFQ65" s="47"/>
      <c r="NFR65" s="47"/>
      <c r="NFS65" s="47"/>
      <c r="NFT65" s="47"/>
      <c r="NFU65" s="47"/>
      <c r="NFV65" s="47"/>
      <c r="NFW65" s="47"/>
      <c r="NFX65" s="47"/>
      <c r="NFY65" s="47"/>
      <c r="NFZ65" s="47"/>
      <c r="NGA65" s="47"/>
      <c r="NGB65" s="47"/>
      <c r="NGC65" s="47"/>
      <c r="NGD65" s="47"/>
      <c r="NGE65" s="47"/>
      <c r="NGF65" s="47"/>
      <c r="NGG65" s="47"/>
      <c r="NGH65" s="47"/>
      <c r="NGI65" s="47"/>
      <c r="NGJ65" s="47"/>
      <c r="NGK65" s="47"/>
      <c r="NGL65" s="47"/>
      <c r="NGM65" s="47"/>
      <c r="NGN65" s="47"/>
      <c r="NGO65" s="47"/>
      <c r="NGP65" s="47"/>
      <c r="NGQ65" s="47"/>
      <c r="NGR65" s="47"/>
      <c r="NGS65" s="47"/>
      <c r="NGT65" s="47"/>
      <c r="NGU65" s="47"/>
      <c r="NGV65" s="47"/>
      <c r="NGW65" s="47"/>
      <c r="NGX65" s="47"/>
      <c r="NGY65" s="47"/>
      <c r="NGZ65" s="47"/>
      <c r="NHA65" s="47"/>
      <c r="NHB65" s="47"/>
      <c r="NHC65" s="47"/>
      <c r="NHD65" s="47"/>
      <c r="NHE65" s="47"/>
      <c r="NHF65" s="47"/>
      <c r="NHG65" s="47"/>
      <c r="NHH65" s="47"/>
      <c r="NHI65" s="47"/>
      <c r="NHJ65" s="47"/>
      <c r="NHK65" s="47"/>
      <c r="NHL65" s="47"/>
      <c r="NHM65" s="47"/>
      <c r="NHN65" s="47"/>
      <c r="NHO65" s="47"/>
      <c r="NHP65" s="47"/>
      <c r="NHQ65" s="47"/>
      <c r="NHR65" s="47"/>
      <c r="NHS65" s="47"/>
      <c r="NHT65" s="47"/>
      <c r="NHU65" s="47"/>
      <c r="NHV65" s="47"/>
      <c r="NHW65" s="47"/>
      <c r="NHX65" s="47"/>
      <c r="NHY65" s="47"/>
      <c r="NHZ65" s="47"/>
      <c r="NIA65" s="47"/>
      <c r="NIB65" s="47"/>
      <c r="NIC65" s="47"/>
      <c r="NID65" s="47"/>
      <c r="NIE65" s="47"/>
      <c r="NIF65" s="47"/>
      <c r="NIG65" s="47"/>
      <c r="NIH65" s="47"/>
      <c r="NII65" s="47"/>
      <c r="NIJ65" s="47"/>
      <c r="NIK65" s="47"/>
      <c r="NIL65" s="47"/>
      <c r="NIM65" s="47"/>
      <c r="NIN65" s="47"/>
      <c r="NIO65" s="47"/>
      <c r="NIP65" s="47"/>
      <c r="NIQ65" s="47"/>
      <c r="NIR65" s="47"/>
      <c r="NIS65" s="47"/>
      <c r="NIT65" s="47"/>
      <c r="NIU65" s="47"/>
      <c r="NIV65" s="47"/>
      <c r="NIW65" s="47"/>
      <c r="NIX65" s="47"/>
      <c r="NIY65" s="47"/>
      <c r="NIZ65" s="47"/>
      <c r="NJA65" s="47"/>
      <c r="NJB65" s="47"/>
      <c r="NJC65" s="47"/>
      <c r="NJD65" s="47"/>
      <c r="NJE65" s="47"/>
      <c r="NJF65" s="47"/>
      <c r="NJG65" s="47"/>
      <c r="NJH65" s="47"/>
      <c r="NJI65" s="47"/>
      <c r="NJJ65" s="47"/>
      <c r="NJK65" s="47"/>
      <c r="NJL65" s="47"/>
      <c r="NJM65" s="47"/>
      <c r="NJN65" s="47"/>
      <c r="NJO65" s="47"/>
      <c r="NJP65" s="47"/>
      <c r="NJQ65" s="47"/>
      <c r="NJR65" s="47"/>
      <c r="NJS65" s="47"/>
      <c r="NJT65" s="47"/>
      <c r="NJU65" s="47"/>
      <c r="NJV65" s="47"/>
      <c r="NJW65" s="47"/>
      <c r="NJX65" s="47"/>
      <c r="NJY65" s="47"/>
      <c r="NJZ65" s="47"/>
      <c r="NKA65" s="47"/>
      <c r="NKB65" s="47"/>
      <c r="NKC65" s="47"/>
      <c r="NKD65" s="47"/>
      <c r="NKE65" s="47"/>
      <c r="NKF65" s="47"/>
      <c r="NKG65" s="47"/>
      <c r="NKH65" s="47"/>
      <c r="NKI65" s="47"/>
      <c r="NKJ65" s="47"/>
      <c r="NKK65" s="47"/>
      <c r="NKL65" s="47"/>
      <c r="NKM65" s="47"/>
      <c r="NKN65" s="47"/>
      <c r="NKO65" s="47"/>
      <c r="NKP65" s="47"/>
      <c r="NKQ65" s="47"/>
      <c r="NKR65" s="47"/>
      <c r="NKS65" s="47"/>
      <c r="NKT65" s="47"/>
      <c r="NKU65" s="47"/>
      <c r="NKV65" s="47"/>
      <c r="NKW65" s="47"/>
      <c r="NKX65" s="47"/>
      <c r="NKY65" s="47"/>
      <c r="NKZ65" s="47"/>
      <c r="NLA65" s="47"/>
      <c r="NLB65" s="47"/>
      <c r="NLC65" s="47"/>
      <c r="NLD65" s="47"/>
      <c r="NLE65" s="47"/>
      <c r="NLF65" s="47"/>
      <c r="NLG65" s="47"/>
      <c r="NLH65" s="47"/>
      <c r="NLI65" s="47"/>
      <c r="NLJ65" s="47"/>
      <c r="NLK65" s="47"/>
      <c r="NLL65" s="47"/>
      <c r="NLM65" s="47"/>
      <c r="NLN65" s="47"/>
      <c r="NLO65" s="47"/>
      <c r="NLP65" s="47"/>
      <c r="NLQ65" s="47"/>
      <c r="NLR65" s="47"/>
      <c r="NLS65" s="47"/>
      <c r="NLT65" s="47"/>
      <c r="NLU65" s="47"/>
      <c r="NLV65" s="47"/>
      <c r="NLW65" s="47"/>
      <c r="NLX65" s="47"/>
      <c r="NLY65" s="47"/>
      <c r="NLZ65" s="47"/>
      <c r="NMA65" s="47"/>
      <c r="NMB65" s="47"/>
      <c r="NMC65" s="47"/>
      <c r="NMD65" s="47"/>
      <c r="NME65" s="47"/>
      <c r="NMF65" s="47"/>
      <c r="NMG65" s="47"/>
      <c r="NMH65" s="47"/>
      <c r="NMI65" s="47"/>
      <c r="NMJ65" s="47"/>
      <c r="NMK65" s="47"/>
      <c r="NML65" s="47"/>
      <c r="NMM65" s="47"/>
      <c r="NMN65" s="47"/>
      <c r="NMO65" s="47"/>
      <c r="NMP65" s="47"/>
      <c r="NMQ65" s="47"/>
      <c r="NMR65" s="47"/>
      <c r="NMS65" s="47"/>
      <c r="NMT65" s="47"/>
      <c r="NMU65" s="47"/>
      <c r="NMV65" s="47"/>
      <c r="NMW65" s="47"/>
      <c r="NMX65" s="47"/>
      <c r="NMY65" s="47"/>
      <c r="NMZ65" s="47"/>
      <c r="NNA65" s="47"/>
      <c r="NNB65" s="47"/>
      <c r="NNC65" s="47"/>
      <c r="NND65" s="47"/>
      <c r="NNE65" s="47"/>
      <c r="NNF65" s="47"/>
      <c r="NNG65" s="47"/>
      <c r="NNH65" s="47"/>
      <c r="NNI65" s="47"/>
      <c r="NNJ65" s="47"/>
      <c r="NNK65" s="47"/>
      <c r="NNL65" s="47"/>
      <c r="NNM65" s="47"/>
      <c r="NNN65" s="47"/>
      <c r="NNO65" s="47"/>
      <c r="NNP65" s="47"/>
      <c r="NNQ65" s="47"/>
      <c r="NNR65" s="47"/>
      <c r="NNS65" s="47"/>
      <c r="NNT65" s="47"/>
      <c r="NNU65" s="47"/>
      <c r="NNV65" s="47"/>
      <c r="NNW65" s="47"/>
      <c r="NNX65" s="47"/>
      <c r="NNY65" s="47"/>
      <c r="NNZ65" s="47"/>
      <c r="NOA65" s="47"/>
      <c r="NOB65" s="47"/>
      <c r="NOC65" s="47"/>
      <c r="NOD65" s="47"/>
      <c r="NOE65" s="47"/>
      <c r="NOF65" s="47"/>
      <c r="NOG65" s="47"/>
      <c r="NOH65" s="47"/>
      <c r="NOI65" s="47"/>
      <c r="NOJ65" s="47"/>
      <c r="NOK65" s="47"/>
      <c r="NOL65" s="47"/>
      <c r="NOM65" s="47"/>
      <c r="NON65" s="47"/>
      <c r="NOO65" s="47"/>
      <c r="NOP65" s="47"/>
      <c r="NOQ65" s="47"/>
      <c r="NOR65" s="47"/>
      <c r="NOS65" s="47"/>
      <c r="NOT65" s="47"/>
      <c r="NOU65" s="47"/>
      <c r="NOV65" s="47"/>
      <c r="NOW65" s="47"/>
      <c r="NOX65" s="47"/>
      <c r="NOY65" s="47"/>
      <c r="NOZ65" s="47"/>
      <c r="NPA65" s="47"/>
      <c r="NPB65" s="47"/>
      <c r="NPC65" s="47"/>
      <c r="NPD65" s="47"/>
      <c r="NPE65" s="47"/>
      <c r="NPF65" s="47"/>
      <c r="NPG65" s="47"/>
      <c r="NPH65" s="47"/>
      <c r="NPI65" s="47"/>
      <c r="NPJ65" s="47"/>
      <c r="NPK65" s="47"/>
      <c r="NPL65" s="47"/>
      <c r="NPM65" s="47"/>
      <c r="NPN65" s="47"/>
      <c r="NPO65" s="47"/>
      <c r="NPP65" s="47"/>
      <c r="NPQ65" s="47"/>
      <c r="NPR65" s="47"/>
      <c r="NPS65" s="47"/>
      <c r="NPT65" s="47"/>
      <c r="NPU65" s="47"/>
      <c r="NPV65" s="47"/>
      <c r="NPW65" s="47"/>
      <c r="NPX65" s="47"/>
      <c r="NPY65" s="47"/>
      <c r="NPZ65" s="47"/>
      <c r="NQA65" s="47"/>
      <c r="NQB65" s="47"/>
      <c r="NQC65" s="47"/>
      <c r="NQD65" s="47"/>
      <c r="NQE65" s="47"/>
      <c r="NQF65" s="47"/>
      <c r="NQG65" s="47"/>
      <c r="NQH65" s="47"/>
      <c r="NQI65" s="47"/>
      <c r="NQJ65" s="47"/>
      <c r="NQK65" s="47"/>
      <c r="NQL65" s="47"/>
      <c r="NQM65" s="47"/>
      <c r="NQN65" s="47"/>
      <c r="NQO65" s="47"/>
      <c r="NQP65" s="47"/>
      <c r="NQQ65" s="47"/>
      <c r="NQR65" s="47"/>
      <c r="NQS65" s="47"/>
      <c r="NQT65" s="47"/>
      <c r="NQU65" s="47"/>
      <c r="NQV65" s="47"/>
      <c r="NQW65" s="47"/>
      <c r="NQX65" s="47"/>
      <c r="NQY65" s="47"/>
      <c r="NQZ65" s="47"/>
      <c r="NRA65" s="47"/>
      <c r="NRB65" s="47"/>
      <c r="NRC65" s="47"/>
      <c r="NRD65" s="47"/>
      <c r="NRE65" s="47"/>
      <c r="NRF65" s="47"/>
      <c r="NRG65" s="47"/>
      <c r="NRH65" s="47"/>
      <c r="NRI65" s="47"/>
      <c r="NRJ65" s="47"/>
      <c r="NRK65" s="47"/>
      <c r="NRL65" s="47"/>
      <c r="NRM65" s="47"/>
      <c r="NRN65" s="47"/>
      <c r="NRO65" s="47"/>
      <c r="NRP65" s="47"/>
      <c r="NRQ65" s="47"/>
      <c r="NRR65" s="47"/>
      <c r="NRS65" s="47"/>
      <c r="NRT65" s="47"/>
      <c r="NRU65" s="47"/>
      <c r="NRV65" s="47"/>
      <c r="NRW65" s="47"/>
      <c r="NRX65" s="47"/>
      <c r="NRY65" s="47"/>
      <c r="NRZ65" s="47"/>
      <c r="NSA65" s="47"/>
      <c r="NSB65" s="47"/>
      <c r="NSC65" s="47"/>
      <c r="NSD65" s="47"/>
      <c r="NSE65" s="47"/>
      <c r="NSF65" s="47"/>
      <c r="NSG65" s="47"/>
      <c r="NSH65" s="47"/>
      <c r="NSI65" s="47"/>
      <c r="NSJ65" s="47"/>
      <c r="NSK65" s="47"/>
      <c r="NSL65" s="47"/>
      <c r="NSM65" s="47"/>
      <c r="NSN65" s="47"/>
      <c r="NSO65" s="47"/>
      <c r="NSP65" s="47"/>
      <c r="NSQ65" s="47"/>
      <c r="NSR65" s="47"/>
      <c r="NSS65" s="47"/>
      <c r="NST65" s="47"/>
      <c r="NSU65" s="47"/>
      <c r="NSV65" s="47"/>
      <c r="NSW65" s="47"/>
      <c r="NSX65" s="47"/>
      <c r="NSY65" s="47"/>
      <c r="NSZ65" s="47"/>
      <c r="NTA65" s="47"/>
      <c r="NTB65" s="47"/>
      <c r="NTC65" s="47"/>
      <c r="NTD65" s="47"/>
      <c r="NTE65" s="47"/>
      <c r="NTF65" s="47"/>
      <c r="NTG65" s="47"/>
      <c r="NTH65" s="47"/>
      <c r="NTI65" s="47"/>
      <c r="NTJ65" s="47"/>
      <c r="NTK65" s="47"/>
      <c r="NTL65" s="47"/>
      <c r="NTM65" s="47"/>
      <c r="NTN65" s="47"/>
      <c r="NTO65" s="47"/>
      <c r="NTP65" s="47"/>
      <c r="NTQ65" s="47"/>
      <c r="NTR65" s="47"/>
      <c r="NTS65" s="47"/>
      <c r="NTT65" s="47"/>
      <c r="NTU65" s="47"/>
      <c r="NTV65" s="47"/>
      <c r="NTW65" s="47"/>
      <c r="NTX65" s="47"/>
      <c r="NTY65" s="47"/>
      <c r="NTZ65" s="47"/>
      <c r="NUA65" s="47"/>
      <c r="NUB65" s="47"/>
      <c r="NUC65" s="47"/>
      <c r="NUD65" s="47"/>
      <c r="NUE65" s="47"/>
      <c r="NUF65" s="47"/>
      <c r="NUG65" s="47"/>
      <c r="NUH65" s="47"/>
      <c r="NUI65" s="47"/>
      <c r="NUJ65" s="47"/>
      <c r="NUK65" s="47"/>
      <c r="NUL65" s="47"/>
      <c r="NUM65" s="47"/>
      <c r="NUN65" s="47"/>
      <c r="NUO65" s="47"/>
      <c r="NUP65" s="47"/>
      <c r="NUQ65" s="47"/>
      <c r="NUR65" s="47"/>
      <c r="NUS65" s="47"/>
      <c r="NUT65" s="47"/>
      <c r="NUU65" s="47"/>
      <c r="NUV65" s="47"/>
      <c r="NUW65" s="47"/>
      <c r="NUX65" s="47"/>
      <c r="NUY65" s="47"/>
      <c r="NUZ65" s="47"/>
      <c r="NVA65" s="47"/>
      <c r="NVB65" s="47"/>
      <c r="NVC65" s="47"/>
      <c r="NVD65" s="47"/>
      <c r="NVE65" s="47"/>
      <c r="NVF65" s="47"/>
      <c r="NVG65" s="47"/>
      <c r="NVH65" s="47"/>
      <c r="NVI65" s="47"/>
      <c r="NVJ65" s="47"/>
      <c r="NVK65" s="47"/>
      <c r="NVL65" s="47"/>
      <c r="NVM65" s="47"/>
      <c r="NVN65" s="47"/>
      <c r="NVO65" s="47"/>
      <c r="NVP65" s="47"/>
      <c r="NVQ65" s="47"/>
      <c r="NVR65" s="47"/>
      <c r="NVS65" s="47"/>
      <c r="NVT65" s="47"/>
      <c r="NVU65" s="47"/>
      <c r="NVV65" s="47"/>
      <c r="NVW65" s="47"/>
      <c r="NVX65" s="47"/>
      <c r="NVY65" s="47"/>
      <c r="NVZ65" s="47"/>
      <c r="NWA65" s="47"/>
      <c r="NWB65" s="47"/>
      <c r="NWC65" s="47"/>
      <c r="NWD65" s="47"/>
      <c r="NWE65" s="47"/>
      <c r="NWF65" s="47"/>
      <c r="NWG65" s="47"/>
      <c r="NWH65" s="47"/>
      <c r="NWI65" s="47"/>
      <c r="NWJ65" s="47"/>
      <c r="NWK65" s="47"/>
      <c r="NWL65" s="47"/>
      <c r="NWM65" s="47"/>
      <c r="NWN65" s="47"/>
      <c r="NWO65" s="47"/>
      <c r="NWP65" s="47"/>
      <c r="NWQ65" s="47"/>
      <c r="NWR65" s="47"/>
      <c r="NWS65" s="47"/>
      <c r="NWT65" s="47"/>
      <c r="NWU65" s="47"/>
      <c r="NWV65" s="47"/>
      <c r="NWW65" s="47"/>
      <c r="NWX65" s="47"/>
      <c r="NWY65" s="47"/>
      <c r="NWZ65" s="47"/>
      <c r="NXA65" s="47"/>
      <c r="NXB65" s="47"/>
      <c r="NXC65" s="47"/>
      <c r="NXD65" s="47"/>
      <c r="NXE65" s="47"/>
      <c r="NXF65" s="47"/>
      <c r="NXG65" s="47"/>
      <c r="NXH65" s="47"/>
      <c r="NXI65" s="47"/>
      <c r="NXJ65" s="47"/>
      <c r="NXK65" s="47"/>
      <c r="NXL65" s="47"/>
      <c r="NXM65" s="47"/>
      <c r="NXN65" s="47"/>
      <c r="NXO65" s="47"/>
      <c r="NXP65" s="47"/>
      <c r="NXQ65" s="47"/>
      <c r="NXR65" s="47"/>
      <c r="NXS65" s="47"/>
      <c r="NXT65" s="47"/>
      <c r="NXU65" s="47"/>
      <c r="NXV65" s="47"/>
      <c r="NXW65" s="47"/>
      <c r="NXX65" s="47"/>
      <c r="NXY65" s="47"/>
      <c r="NXZ65" s="47"/>
      <c r="NYA65" s="47"/>
      <c r="NYB65" s="47"/>
      <c r="NYC65" s="47"/>
      <c r="NYD65" s="47"/>
      <c r="NYE65" s="47"/>
      <c r="NYF65" s="47"/>
      <c r="NYG65" s="47"/>
      <c r="NYH65" s="47"/>
      <c r="NYI65" s="47"/>
      <c r="NYJ65" s="47"/>
      <c r="NYK65" s="47"/>
      <c r="NYL65" s="47"/>
      <c r="NYM65" s="47"/>
      <c r="NYN65" s="47"/>
      <c r="NYO65" s="47"/>
      <c r="NYP65" s="47"/>
      <c r="NYQ65" s="47"/>
      <c r="NYR65" s="47"/>
      <c r="NYS65" s="47"/>
      <c r="NYT65" s="47"/>
      <c r="NYU65" s="47"/>
      <c r="NYV65" s="47"/>
      <c r="NYW65" s="47"/>
      <c r="NYX65" s="47"/>
      <c r="NYY65" s="47"/>
      <c r="NYZ65" s="47"/>
      <c r="NZA65" s="47"/>
      <c r="NZB65" s="47"/>
      <c r="NZC65" s="47"/>
      <c r="NZD65" s="47"/>
      <c r="NZE65" s="47"/>
      <c r="NZF65" s="47"/>
      <c r="NZG65" s="47"/>
      <c r="NZH65" s="47"/>
      <c r="NZI65" s="47"/>
      <c r="NZJ65" s="47"/>
      <c r="NZK65" s="47"/>
      <c r="NZL65" s="47"/>
      <c r="NZM65" s="47"/>
      <c r="NZN65" s="47"/>
      <c r="NZO65" s="47"/>
      <c r="NZP65" s="47"/>
      <c r="NZQ65" s="47"/>
      <c r="NZR65" s="47"/>
      <c r="NZS65" s="47"/>
      <c r="NZT65" s="47"/>
      <c r="NZU65" s="47"/>
      <c r="NZV65" s="47"/>
      <c r="NZW65" s="47"/>
      <c r="NZX65" s="47"/>
      <c r="NZY65" s="47"/>
      <c r="NZZ65" s="47"/>
      <c r="OAA65" s="47"/>
      <c r="OAB65" s="47"/>
      <c r="OAC65" s="47"/>
      <c r="OAD65" s="47"/>
      <c r="OAE65" s="47"/>
      <c r="OAF65" s="47"/>
      <c r="OAG65" s="47"/>
      <c r="OAH65" s="47"/>
      <c r="OAI65" s="47"/>
      <c r="OAJ65" s="47"/>
      <c r="OAK65" s="47"/>
      <c r="OAL65" s="47"/>
      <c r="OAM65" s="47"/>
      <c r="OAN65" s="47"/>
      <c r="OAO65" s="47"/>
      <c r="OAP65" s="47"/>
      <c r="OAQ65" s="47"/>
      <c r="OAR65" s="47"/>
      <c r="OAS65" s="47"/>
      <c r="OAT65" s="47"/>
      <c r="OAU65" s="47"/>
      <c r="OAV65" s="47"/>
      <c r="OAW65" s="47"/>
      <c r="OAX65" s="47"/>
      <c r="OAY65" s="47"/>
      <c r="OAZ65" s="47"/>
      <c r="OBA65" s="47"/>
      <c r="OBB65" s="47"/>
      <c r="OBC65" s="47"/>
      <c r="OBD65" s="47"/>
      <c r="OBE65" s="47"/>
      <c r="OBF65" s="47"/>
      <c r="OBG65" s="47"/>
      <c r="OBH65" s="47"/>
      <c r="OBI65" s="47"/>
      <c r="OBJ65" s="47"/>
      <c r="OBK65" s="47"/>
      <c r="OBL65" s="47"/>
      <c r="OBM65" s="47"/>
      <c r="OBN65" s="47"/>
      <c r="OBO65" s="47"/>
      <c r="OBP65" s="47"/>
      <c r="OBQ65" s="47"/>
      <c r="OBR65" s="47"/>
      <c r="OBS65" s="47"/>
      <c r="OBT65" s="47"/>
      <c r="OBU65" s="47"/>
      <c r="OBV65" s="47"/>
      <c r="OBW65" s="47"/>
      <c r="OBX65" s="47"/>
      <c r="OBY65" s="47"/>
      <c r="OBZ65" s="47"/>
      <c r="OCA65" s="47"/>
      <c r="OCB65" s="47"/>
      <c r="OCC65" s="47"/>
      <c r="OCD65" s="47"/>
      <c r="OCE65" s="47"/>
      <c r="OCF65" s="47"/>
      <c r="OCG65" s="47"/>
      <c r="OCH65" s="47"/>
      <c r="OCI65" s="47"/>
      <c r="OCJ65" s="47"/>
      <c r="OCK65" s="47"/>
      <c r="OCL65" s="47"/>
      <c r="OCM65" s="47"/>
      <c r="OCN65" s="47"/>
      <c r="OCO65" s="47"/>
      <c r="OCP65" s="47"/>
      <c r="OCQ65" s="47"/>
      <c r="OCR65" s="47"/>
      <c r="OCS65" s="47"/>
      <c r="OCT65" s="47"/>
      <c r="OCU65" s="47"/>
      <c r="OCV65" s="47"/>
      <c r="OCW65" s="47"/>
      <c r="OCX65" s="47"/>
      <c r="OCY65" s="47"/>
      <c r="OCZ65" s="47"/>
      <c r="ODA65" s="47"/>
      <c r="ODB65" s="47"/>
      <c r="ODC65" s="47"/>
      <c r="ODD65" s="47"/>
      <c r="ODE65" s="47"/>
      <c r="ODF65" s="47"/>
      <c r="ODG65" s="47"/>
      <c r="ODH65" s="47"/>
      <c r="ODI65" s="47"/>
      <c r="ODJ65" s="47"/>
      <c r="ODK65" s="47"/>
      <c r="ODL65" s="47"/>
      <c r="ODM65" s="47"/>
      <c r="ODN65" s="47"/>
      <c r="ODO65" s="47"/>
      <c r="ODP65" s="47"/>
      <c r="ODQ65" s="47"/>
      <c r="ODR65" s="47"/>
      <c r="ODS65" s="47"/>
      <c r="ODT65" s="47"/>
      <c r="ODU65" s="47"/>
      <c r="ODV65" s="47"/>
      <c r="ODW65" s="47"/>
      <c r="ODX65" s="47"/>
      <c r="ODY65" s="47"/>
      <c r="ODZ65" s="47"/>
      <c r="OEA65" s="47"/>
      <c r="OEB65" s="47"/>
      <c r="OEC65" s="47"/>
      <c r="OED65" s="47"/>
      <c r="OEE65" s="47"/>
      <c r="OEF65" s="47"/>
      <c r="OEG65" s="47"/>
      <c r="OEH65" s="47"/>
      <c r="OEI65" s="47"/>
      <c r="OEJ65" s="47"/>
      <c r="OEK65" s="47"/>
      <c r="OEL65" s="47"/>
      <c r="OEM65" s="47"/>
      <c r="OEN65" s="47"/>
      <c r="OEO65" s="47"/>
      <c r="OEP65" s="47"/>
      <c r="OEQ65" s="47"/>
      <c r="OER65" s="47"/>
      <c r="OES65" s="47"/>
      <c r="OET65" s="47"/>
      <c r="OEU65" s="47"/>
      <c r="OEV65" s="47"/>
      <c r="OEW65" s="47"/>
      <c r="OEX65" s="47"/>
      <c r="OEY65" s="47"/>
      <c r="OEZ65" s="47"/>
      <c r="OFA65" s="47"/>
      <c r="OFB65" s="47"/>
      <c r="OFC65" s="47"/>
      <c r="OFD65" s="47"/>
      <c r="OFE65" s="47"/>
      <c r="OFF65" s="47"/>
      <c r="OFG65" s="47"/>
      <c r="OFH65" s="47"/>
      <c r="OFI65" s="47"/>
      <c r="OFJ65" s="47"/>
      <c r="OFK65" s="47"/>
      <c r="OFL65" s="47"/>
      <c r="OFM65" s="47"/>
      <c r="OFN65" s="47"/>
      <c r="OFO65" s="47"/>
      <c r="OFP65" s="47"/>
      <c r="OFQ65" s="47"/>
      <c r="OFR65" s="47"/>
      <c r="OFS65" s="47"/>
      <c r="OFT65" s="47"/>
      <c r="OFU65" s="47"/>
      <c r="OFV65" s="47"/>
      <c r="OFW65" s="47"/>
      <c r="OFX65" s="47"/>
      <c r="OFY65" s="47"/>
      <c r="OFZ65" s="47"/>
      <c r="OGA65" s="47"/>
      <c r="OGB65" s="47"/>
      <c r="OGC65" s="47"/>
      <c r="OGD65" s="47"/>
      <c r="OGE65" s="47"/>
      <c r="OGF65" s="47"/>
      <c r="OGG65" s="47"/>
      <c r="OGH65" s="47"/>
      <c r="OGI65" s="47"/>
      <c r="OGJ65" s="47"/>
      <c r="OGK65" s="47"/>
      <c r="OGL65" s="47"/>
      <c r="OGM65" s="47"/>
      <c r="OGN65" s="47"/>
      <c r="OGO65" s="47"/>
      <c r="OGP65" s="47"/>
      <c r="OGQ65" s="47"/>
      <c r="OGR65" s="47"/>
      <c r="OGS65" s="47"/>
      <c r="OGT65" s="47"/>
      <c r="OGU65" s="47"/>
      <c r="OGV65" s="47"/>
      <c r="OGW65" s="47"/>
      <c r="OGX65" s="47"/>
      <c r="OGY65" s="47"/>
      <c r="OGZ65" s="47"/>
      <c r="OHA65" s="47"/>
      <c r="OHB65" s="47"/>
      <c r="OHC65" s="47"/>
      <c r="OHD65" s="47"/>
      <c r="OHE65" s="47"/>
      <c r="OHF65" s="47"/>
      <c r="OHG65" s="47"/>
      <c r="OHH65" s="47"/>
      <c r="OHI65" s="47"/>
      <c r="OHJ65" s="47"/>
      <c r="OHK65" s="47"/>
      <c r="OHL65" s="47"/>
      <c r="OHM65" s="47"/>
      <c r="OHN65" s="47"/>
      <c r="OHO65" s="47"/>
      <c r="OHP65" s="47"/>
      <c r="OHQ65" s="47"/>
      <c r="OHR65" s="47"/>
      <c r="OHS65" s="47"/>
      <c r="OHT65" s="47"/>
      <c r="OHU65" s="47"/>
      <c r="OHV65" s="47"/>
      <c r="OHW65" s="47"/>
      <c r="OHX65" s="47"/>
      <c r="OHY65" s="47"/>
      <c r="OHZ65" s="47"/>
      <c r="OIA65" s="47"/>
      <c r="OIB65" s="47"/>
      <c r="OIC65" s="47"/>
      <c r="OID65" s="47"/>
      <c r="OIE65" s="47"/>
      <c r="OIF65" s="47"/>
      <c r="OIG65" s="47"/>
      <c r="OIH65" s="47"/>
      <c r="OII65" s="47"/>
      <c r="OIJ65" s="47"/>
      <c r="OIK65" s="47"/>
      <c r="OIL65" s="47"/>
      <c r="OIM65" s="47"/>
      <c r="OIN65" s="47"/>
      <c r="OIO65" s="47"/>
      <c r="OIP65" s="47"/>
      <c r="OIQ65" s="47"/>
      <c r="OIR65" s="47"/>
      <c r="OIS65" s="47"/>
      <c r="OIT65" s="47"/>
      <c r="OIU65" s="47"/>
      <c r="OIV65" s="47"/>
      <c r="OIW65" s="47"/>
      <c r="OIX65" s="47"/>
      <c r="OIY65" s="47"/>
      <c r="OIZ65" s="47"/>
      <c r="OJA65" s="47"/>
      <c r="OJB65" s="47"/>
      <c r="OJC65" s="47"/>
      <c r="OJD65" s="47"/>
      <c r="OJE65" s="47"/>
      <c r="OJF65" s="47"/>
      <c r="OJG65" s="47"/>
      <c r="OJH65" s="47"/>
      <c r="OJI65" s="47"/>
      <c r="OJJ65" s="47"/>
      <c r="OJK65" s="47"/>
      <c r="OJL65" s="47"/>
      <c r="OJM65" s="47"/>
      <c r="OJN65" s="47"/>
      <c r="OJO65" s="47"/>
      <c r="OJP65" s="47"/>
      <c r="OJQ65" s="47"/>
      <c r="OJR65" s="47"/>
      <c r="OJS65" s="47"/>
      <c r="OJT65" s="47"/>
      <c r="OJU65" s="47"/>
      <c r="OJV65" s="47"/>
      <c r="OJW65" s="47"/>
      <c r="OJX65" s="47"/>
      <c r="OJY65" s="47"/>
      <c r="OJZ65" s="47"/>
      <c r="OKA65" s="47"/>
      <c r="OKB65" s="47"/>
      <c r="OKC65" s="47"/>
      <c r="OKD65" s="47"/>
      <c r="OKE65" s="47"/>
      <c r="OKF65" s="47"/>
      <c r="OKG65" s="47"/>
      <c r="OKH65" s="47"/>
      <c r="OKI65" s="47"/>
      <c r="OKJ65" s="47"/>
      <c r="OKK65" s="47"/>
      <c r="OKL65" s="47"/>
      <c r="OKM65" s="47"/>
      <c r="OKN65" s="47"/>
      <c r="OKO65" s="47"/>
      <c r="OKP65" s="47"/>
      <c r="OKQ65" s="47"/>
      <c r="OKR65" s="47"/>
      <c r="OKS65" s="47"/>
      <c r="OKT65" s="47"/>
      <c r="OKU65" s="47"/>
      <c r="OKV65" s="47"/>
      <c r="OKW65" s="47"/>
      <c r="OKX65" s="47"/>
      <c r="OKY65" s="47"/>
      <c r="OKZ65" s="47"/>
      <c r="OLA65" s="47"/>
      <c r="OLB65" s="47"/>
      <c r="OLC65" s="47"/>
      <c r="OLD65" s="47"/>
      <c r="OLE65" s="47"/>
      <c r="OLF65" s="47"/>
      <c r="OLG65" s="47"/>
      <c r="OLH65" s="47"/>
      <c r="OLI65" s="47"/>
      <c r="OLJ65" s="47"/>
      <c r="OLK65" s="47"/>
      <c r="OLL65" s="47"/>
      <c r="OLM65" s="47"/>
      <c r="OLN65" s="47"/>
      <c r="OLO65" s="47"/>
      <c r="OLP65" s="47"/>
      <c r="OLQ65" s="47"/>
      <c r="OLR65" s="47"/>
      <c r="OLS65" s="47"/>
      <c r="OLT65" s="47"/>
      <c r="OLU65" s="47"/>
      <c r="OLV65" s="47"/>
      <c r="OLW65" s="47"/>
      <c r="OLX65" s="47"/>
      <c r="OLY65" s="47"/>
      <c r="OLZ65" s="47"/>
      <c r="OMA65" s="47"/>
      <c r="OMB65" s="47"/>
      <c r="OMC65" s="47"/>
      <c r="OMD65" s="47"/>
      <c r="OME65" s="47"/>
      <c r="OMF65" s="47"/>
      <c r="OMG65" s="47"/>
      <c r="OMH65" s="47"/>
      <c r="OMI65" s="47"/>
      <c r="OMJ65" s="47"/>
      <c r="OMK65" s="47"/>
      <c r="OML65" s="47"/>
      <c r="OMM65" s="47"/>
      <c r="OMN65" s="47"/>
      <c r="OMO65" s="47"/>
      <c r="OMP65" s="47"/>
      <c r="OMQ65" s="47"/>
      <c r="OMR65" s="47"/>
      <c r="OMS65" s="47"/>
      <c r="OMT65" s="47"/>
      <c r="OMU65" s="47"/>
      <c r="OMV65" s="47"/>
      <c r="OMW65" s="47"/>
      <c r="OMX65" s="47"/>
      <c r="OMY65" s="47"/>
      <c r="OMZ65" s="47"/>
      <c r="ONA65" s="47"/>
      <c r="ONB65" s="47"/>
      <c r="ONC65" s="47"/>
      <c r="OND65" s="47"/>
      <c r="ONE65" s="47"/>
      <c r="ONF65" s="47"/>
      <c r="ONG65" s="47"/>
      <c r="ONH65" s="47"/>
      <c r="ONI65" s="47"/>
      <c r="ONJ65" s="47"/>
      <c r="ONK65" s="47"/>
      <c r="ONL65" s="47"/>
      <c r="ONM65" s="47"/>
      <c r="ONN65" s="47"/>
      <c r="ONO65" s="47"/>
      <c r="ONP65" s="47"/>
      <c r="ONQ65" s="47"/>
      <c r="ONR65" s="47"/>
      <c r="ONS65" s="47"/>
      <c r="ONT65" s="47"/>
      <c r="ONU65" s="47"/>
      <c r="ONV65" s="47"/>
      <c r="ONW65" s="47"/>
      <c r="ONX65" s="47"/>
      <c r="ONY65" s="47"/>
      <c r="ONZ65" s="47"/>
      <c r="OOA65" s="47"/>
      <c r="OOB65" s="47"/>
      <c r="OOC65" s="47"/>
      <c r="OOD65" s="47"/>
      <c r="OOE65" s="47"/>
      <c r="OOF65" s="47"/>
      <c r="OOG65" s="47"/>
      <c r="OOH65" s="47"/>
      <c r="OOI65" s="47"/>
      <c r="OOJ65" s="47"/>
      <c r="OOK65" s="47"/>
      <c r="OOL65" s="47"/>
      <c r="OOM65" s="47"/>
      <c r="OON65" s="47"/>
      <c r="OOO65" s="47"/>
      <c r="OOP65" s="47"/>
      <c r="OOQ65" s="47"/>
      <c r="OOR65" s="47"/>
      <c r="OOS65" s="47"/>
      <c r="OOT65" s="47"/>
      <c r="OOU65" s="47"/>
      <c r="OOV65" s="47"/>
      <c r="OOW65" s="47"/>
      <c r="OOX65" s="47"/>
      <c r="OOY65" s="47"/>
      <c r="OOZ65" s="47"/>
      <c r="OPA65" s="47"/>
      <c r="OPB65" s="47"/>
      <c r="OPC65" s="47"/>
      <c r="OPD65" s="47"/>
      <c r="OPE65" s="47"/>
      <c r="OPF65" s="47"/>
      <c r="OPG65" s="47"/>
      <c r="OPH65" s="47"/>
      <c r="OPI65" s="47"/>
      <c r="OPJ65" s="47"/>
      <c r="OPK65" s="47"/>
      <c r="OPL65" s="47"/>
      <c r="OPM65" s="47"/>
      <c r="OPN65" s="47"/>
      <c r="OPO65" s="47"/>
      <c r="OPP65" s="47"/>
      <c r="OPQ65" s="47"/>
      <c r="OPR65" s="47"/>
      <c r="OPS65" s="47"/>
      <c r="OPT65" s="47"/>
      <c r="OPU65" s="47"/>
      <c r="OPV65" s="47"/>
      <c r="OPW65" s="47"/>
      <c r="OPX65" s="47"/>
      <c r="OPY65" s="47"/>
      <c r="OPZ65" s="47"/>
      <c r="OQA65" s="47"/>
      <c r="OQB65" s="47"/>
      <c r="OQC65" s="47"/>
      <c r="OQD65" s="47"/>
      <c r="OQE65" s="47"/>
      <c r="OQF65" s="47"/>
      <c r="OQG65" s="47"/>
      <c r="OQH65" s="47"/>
      <c r="OQI65" s="47"/>
      <c r="OQJ65" s="47"/>
      <c r="OQK65" s="47"/>
      <c r="OQL65" s="47"/>
      <c r="OQM65" s="47"/>
      <c r="OQN65" s="47"/>
      <c r="OQO65" s="47"/>
      <c r="OQP65" s="47"/>
      <c r="OQQ65" s="47"/>
      <c r="OQR65" s="47"/>
      <c r="OQS65" s="47"/>
      <c r="OQT65" s="47"/>
      <c r="OQU65" s="47"/>
      <c r="OQV65" s="47"/>
      <c r="OQW65" s="47"/>
      <c r="OQX65" s="47"/>
      <c r="OQY65" s="47"/>
      <c r="OQZ65" s="47"/>
      <c r="ORA65" s="47"/>
      <c r="ORB65" s="47"/>
      <c r="ORC65" s="47"/>
      <c r="ORD65" s="47"/>
      <c r="ORE65" s="47"/>
      <c r="ORF65" s="47"/>
      <c r="ORG65" s="47"/>
      <c r="ORH65" s="47"/>
      <c r="ORI65" s="47"/>
      <c r="ORJ65" s="47"/>
      <c r="ORK65" s="47"/>
      <c r="ORL65" s="47"/>
      <c r="ORM65" s="47"/>
      <c r="ORN65" s="47"/>
      <c r="ORO65" s="47"/>
      <c r="ORP65" s="47"/>
      <c r="ORQ65" s="47"/>
      <c r="ORR65" s="47"/>
      <c r="ORS65" s="47"/>
      <c r="ORT65" s="47"/>
      <c r="ORU65" s="47"/>
      <c r="ORV65" s="47"/>
      <c r="ORW65" s="47"/>
      <c r="ORX65" s="47"/>
      <c r="ORY65" s="47"/>
      <c r="ORZ65" s="47"/>
      <c r="OSA65" s="47"/>
      <c r="OSB65" s="47"/>
      <c r="OSC65" s="47"/>
      <c r="OSD65" s="47"/>
      <c r="OSE65" s="47"/>
      <c r="OSF65" s="47"/>
      <c r="OSG65" s="47"/>
      <c r="OSH65" s="47"/>
      <c r="OSI65" s="47"/>
      <c r="OSJ65" s="47"/>
      <c r="OSK65" s="47"/>
      <c r="OSL65" s="47"/>
      <c r="OSM65" s="47"/>
      <c r="OSN65" s="47"/>
      <c r="OSO65" s="47"/>
      <c r="OSP65" s="47"/>
      <c r="OSQ65" s="47"/>
      <c r="OSR65" s="47"/>
      <c r="OSS65" s="47"/>
      <c r="OST65" s="47"/>
      <c r="OSU65" s="47"/>
      <c r="OSV65" s="47"/>
      <c r="OSW65" s="47"/>
      <c r="OSX65" s="47"/>
      <c r="OSY65" s="47"/>
      <c r="OSZ65" s="47"/>
      <c r="OTA65" s="47"/>
      <c r="OTB65" s="47"/>
      <c r="OTC65" s="47"/>
      <c r="OTD65" s="47"/>
      <c r="OTE65" s="47"/>
      <c r="OTF65" s="47"/>
      <c r="OTG65" s="47"/>
      <c r="OTH65" s="47"/>
      <c r="OTI65" s="47"/>
      <c r="OTJ65" s="47"/>
      <c r="OTK65" s="47"/>
      <c r="OTL65" s="47"/>
      <c r="OTM65" s="47"/>
      <c r="OTN65" s="47"/>
      <c r="OTO65" s="47"/>
      <c r="OTP65" s="47"/>
      <c r="OTQ65" s="47"/>
      <c r="OTR65" s="47"/>
      <c r="OTS65" s="47"/>
      <c r="OTT65" s="47"/>
      <c r="OTU65" s="47"/>
      <c r="OTV65" s="47"/>
      <c r="OTW65" s="47"/>
      <c r="OTX65" s="47"/>
      <c r="OTY65" s="47"/>
      <c r="OTZ65" s="47"/>
      <c r="OUA65" s="47"/>
      <c r="OUB65" s="47"/>
      <c r="OUC65" s="47"/>
      <c r="OUD65" s="47"/>
      <c r="OUE65" s="47"/>
      <c r="OUF65" s="47"/>
      <c r="OUG65" s="47"/>
      <c r="OUH65" s="47"/>
      <c r="OUI65" s="47"/>
      <c r="OUJ65" s="47"/>
      <c r="OUK65" s="47"/>
      <c r="OUL65" s="47"/>
      <c r="OUM65" s="47"/>
      <c r="OUN65" s="47"/>
      <c r="OUO65" s="47"/>
      <c r="OUP65" s="47"/>
      <c r="OUQ65" s="47"/>
      <c r="OUR65" s="47"/>
      <c r="OUS65" s="47"/>
      <c r="OUT65" s="47"/>
      <c r="OUU65" s="47"/>
      <c r="OUV65" s="47"/>
      <c r="OUW65" s="47"/>
      <c r="OUX65" s="47"/>
      <c r="OUY65" s="47"/>
      <c r="OUZ65" s="47"/>
      <c r="OVA65" s="47"/>
      <c r="OVB65" s="47"/>
      <c r="OVC65" s="47"/>
      <c r="OVD65" s="47"/>
      <c r="OVE65" s="47"/>
      <c r="OVF65" s="47"/>
      <c r="OVG65" s="47"/>
      <c r="OVH65" s="47"/>
      <c r="OVI65" s="47"/>
      <c r="OVJ65" s="47"/>
      <c r="OVK65" s="47"/>
      <c r="OVL65" s="47"/>
      <c r="OVM65" s="47"/>
      <c r="OVN65" s="47"/>
      <c r="OVO65" s="47"/>
      <c r="OVP65" s="47"/>
      <c r="OVQ65" s="47"/>
      <c r="OVR65" s="47"/>
      <c r="OVS65" s="47"/>
      <c r="OVT65" s="47"/>
      <c r="OVU65" s="47"/>
      <c r="OVV65" s="47"/>
      <c r="OVW65" s="47"/>
      <c r="OVX65" s="47"/>
      <c r="OVY65" s="47"/>
      <c r="OVZ65" s="47"/>
      <c r="OWA65" s="47"/>
      <c r="OWB65" s="47"/>
      <c r="OWC65" s="47"/>
      <c r="OWD65" s="47"/>
      <c r="OWE65" s="47"/>
      <c r="OWF65" s="47"/>
      <c r="OWG65" s="47"/>
      <c r="OWH65" s="47"/>
      <c r="OWI65" s="47"/>
      <c r="OWJ65" s="47"/>
      <c r="OWK65" s="47"/>
      <c r="OWL65" s="47"/>
      <c r="OWM65" s="47"/>
      <c r="OWN65" s="47"/>
      <c r="OWO65" s="47"/>
      <c r="OWP65" s="47"/>
      <c r="OWQ65" s="47"/>
      <c r="OWR65" s="47"/>
      <c r="OWS65" s="47"/>
      <c r="OWT65" s="47"/>
      <c r="OWU65" s="47"/>
      <c r="OWV65" s="47"/>
      <c r="OWW65" s="47"/>
      <c r="OWX65" s="47"/>
      <c r="OWY65" s="47"/>
      <c r="OWZ65" s="47"/>
      <c r="OXA65" s="47"/>
      <c r="OXB65" s="47"/>
      <c r="OXC65" s="47"/>
      <c r="OXD65" s="47"/>
      <c r="OXE65" s="47"/>
      <c r="OXF65" s="47"/>
      <c r="OXG65" s="47"/>
      <c r="OXH65" s="47"/>
      <c r="OXI65" s="47"/>
      <c r="OXJ65" s="47"/>
      <c r="OXK65" s="47"/>
      <c r="OXL65" s="47"/>
      <c r="OXM65" s="47"/>
      <c r="OXN65" s="47"/>
      <c r="OXO65" s="47"/>
      <c r="OXP65" s="47"/>
      <c r="OXQ65" s="47"/>
      <c r="OXR65" s="47"/>
      <c r="OXS65" s="47"/>
      <c r="OXT65" s="47"/>
      <c r="OXU65" s="47"/>
      <c r="OXV65" s="47"/>
      <c r="OXW65" s="47"/>
      <c r="OXX65" s="47"/>
      <c r="OXY65" s="47"/>
      <c r="OXZ65" s="47"/>
      <c r="OYA65" s="47"/>
      <c r="OYB65" s="47"/>
      <c r="OYC65" s="47"/>
      <c r="OYD65" s="47"/>
      <c r="OYE65" s="47"/>
      <c r="OYF65" s="47"/>
      <c r="OYG65" s="47"/>
      <c r="OYH65" s="47"/>
      <c r="OYI65" s="47"/>
      <c r="OYJ65" s="47"/>
      <c r="OYK65" s="47"/>
      <c r="OYL65" s="47"/>
      <c r="OYM65" s="47"/>
      <c r="OYN65" s="47"/>
      <c r="OYO65" s="47"/>
      <c r="OYP65" s="47"/>
      <c r="OYQ65" s="47"/>
      <c r="OYR65" s="47"/>
      <c r="OYS65" s="47"/>
      <c r="OYT65" s="47"/>
      <c r="OYU65" s="47"/>
      <c r="OYV65" s="47"/>
      <c r="OYW65" s="47"/>
      <c r="OYX65" s="47"/>
      <c r="OYY65" s="47"/>
      <c r="OYZ65" s="47"/>
      <c r="OZA65" s="47"/>
      <c r="OZB65" s="47"/>
      <c r="OZC65" s="47"/>
      <c r="OZD65" s="47"/>
      <c r="OZE65" s="47"/>
      <c r="OZF65" s="47"/>
      <c r="OZG65" s="47"/>
      <c r="OZH65" s="47"/>
      <c r="OZI65" s="47"/>
      <c r="OZJ65" s="47"/>
      <c r="OZK65" s="47"/>
      <c r="OZL65" s="47"/>
      <c r="OZM65" s="47"/>
      <c r="OZN65" s="47"/>
      <c r="OZO65" s="47"/>
      <c r="OZP65" s="47"/>
      <c r="OZQ65" s="47"/>
      <c r="OZR65" s="47"/>
      <c r="OZS65" s="47"/>
      <c r="OZT65" s="47"/>
      <c r="OZU65" s="47"/>
      <c r="OZV65" s="47"/>
      <c r="OZW65" s="47"/>
      <c r="OZX65" s="47"/>
      <c r="OZY65" s="47"/>
      <c r="OZZ65" s="47"/>
      <c r="PAA65" s="47"/>
      <c r="PAB65" s="47"/>
      <c r="PAC65" s="47"/>
      <c r="PAD65" s="47"/>
      <c r="PAE65" s="47"/>
      <c r="PAF65" s="47"/>
      <c r="PAG65" s="47"/>
      <c r="PAH65" s="47"/>
      <c r="PAI65" s="47"/>
      <c r="PAJ65" s="47"/>
      <c r="PAK65" s="47"/>
      <c r="PAL65" s="47"/>
      <c r="PAM65" s="47"/>
      <c r="PAN65" s="47"/>
      <c r="PAO65" s="47"/>
      <c r="PAP65" s="47"/>
      <c r="PAQ65" s="47"/>
      <c r="PAR65" s="47"/>
      <c r="PAS65" s="47"/>
      <c r="PAT65" s="47"/>
      <c r="PAU65" s="47"/>
      <c r="PAV65" s="47"/>
      <c r="PAW65" s="47"/>
      <c r="PAX65" s="47"/>
      <c r="PAY65" s="47"/>
      <c r="PAZ65" s="47"/>
      <c r="PBA65" s="47"/>
      <c r="PBB65" s="47"/>
      <c r="PBC65" s="47"/>
      <c r="PBD65" s="47"/>
      <c r="PBE65" s="47"/>
      <c r="PBF65" s="47"/>
      <c r="PBG65" s="47"/>
      <c r="PBH65" s="47"/>
      <c r="PBI65" s="47"/>
      <c r="PBJ65" s="47"/>
      <c r="PBK65" s="47"/>
      <c r="PBL65" s="47"/>
      <c r="PBM65" s="47"/>
      <c r="PBN65" s="47"/>
      <c r="PBO65" s="47"/>
      <c r="PBP65" s="47"/>
      <c r="PBQ65" s="47"/>
      <c r="PBR65" s="47"/>
      <c r="PBS65" s="47"/>
      <c r="PBT65" s="47"/>
      <c r="PBU65" s="47"/>
      <c r="PBV65" s="47"/>
      <c r="PBW65" s="47"/>
      <c r="PBX65" s="47"/>
      <c r="PBY65" s="47"/>
      <c r="PBZ65" s="47"/>
      <c r="PCA65" s="47"/>
      <c r="PCB65" s="47"/>
      <c r="PCC65" s="47"/>
      <c r="PCD65" s="47"/>
      <c r="PCE65" s="47"/>
      <c r="PCF65" s="47"/>
      <c r="PCG65" s="47"/>
      <c r="PCH65" s="47"/>
      <c r="PCI65" s="47"/>
      <c r="PCJ65" s="47"/>
      <c r="PCK65" s="47"/>
      <c r="PCL65" s="47"/>
      <c r="PCM65" s="47"/>
      <c r="PCN65" s="47"/>
      <c r="PCO65" s="47"/>
      <c r="PCP65" s="47"/>
      <c r="PCQ65" s="47"/>
      <c r="PCR65" s="47"/>
      <c r="PCS65" s="47"/>
      <c r="PCT65" s="47"/>
      <c r="PCU65" s="47"/>
      <c r="PCV65" s="47"/>
      <c r="PCW65" s="47"/>
      <c r="PCX65" s="47"/>
      <c r="PCY65" s="47"/>
      <c r="PCZ65" s="47"/>
      <c r="PDA65" s="47"/>
      <c r="PDB65" s="47"/>
      <c r="PDC65" s="47"/>
      <c r="PDD65" s="47"/>
      <c r="PDE65" s="47"/>
      <c r="PDF65" s="47"/>
      <c r="PDG65" s="47"/>
      <c r="PDH65" s="47"/>
      <c r="PDI65" s="47"/>
      <c r="PDJ65" s="47"/>
      <c r="PDK65" s="47"/>
      <c r="PDL65" s="47"/>
      <c r="PDM65" s="47"/>
      <c r="PDN65" s="47"/>
      <c r="PDO65" s="47"/>
      <c r="PDP65" s="47"/>
      <c r="PDQ65" s="47"/>
      <c r="PDR65" s="47"/>
      <c r="PDS65" s="47"/>
      <c r="PDT65" s="47"/>
      <c r="PDU65" s="47"/>
      <c r="PDV65" s="47"/>
      <c r="PDW65" s="47"/>
      <c r="PDX65" s="47"/>
      <c r="PDY65" s="47"/>
      <c r="PDZ65" s="47"/>
      <c r="PEA65" s="47"/>
      <c r="PEB65" s="47"/>
      <c r="PEC65" s="47"/>
      <c r="PED65" s="47"/>
      <c r="PEE65" s="47"/>
      <c r="PEF65" s="47"/>
      <c r="PEG65" s="47"/>
      <c r="PEH65" s="47"/>
      <c r="PEI65" s="47"/>
      <c r="PEJ65" s="47"/>
      <c r="PEK65" s="47"/>
      <c r="PEL65" s="47"/>
      <c r="PEM65" s="47"/>
      <c r="PEN65" s="47"/>
      <c r="PEO65" s="47"/>
      <c r="PEP65" s="47"/>
      <c r="PEQ65" s="47"/>
      <c r="PER65" s="47"/>
      <c r="PES65" s="47"/>
      <c r="PET65" s="47"/>
      <c r="PEU65" s="47"/>
      <c r="PEV65" s="47"/>
      <c r="PEW65" s="47"/>
      <c r="PEX65" s="47"/>
      <c r="PEY65" s="47"/>
      <c r="PEZ65" s="47"/>
      <c r="PFA65" s="47"/>
      <c r="PFB65" s="47"/>
      <c r="PFC65" s="47"/>
      <c r="PFD65" s="47"/>
      <c r="PFE65" s="47"/>
      <c r="PFF65" s="47"/>
      <c r="PFG65" s="47"/>
      <c r="PFH65" s="47"/>
      <c r="PFI65" s="47"/>
      <c r="PFJ65" s="47"/>
      <c r="PFK65" s="47"/>
      <c r="PFL65" s="47"/>
      <c r="PFM65" s="47"/>
      <c r="PFN65" s="47"/>
      <c r="PFO65" s="47"/>
      <c r="PFP65" s="47"/>
      <c r="PFQ65" s="47"/>
      <c r="PFR65" s="47"/>
      <c r="PFS65" s="47"/>
      <c r="PFT65" s="47"/>
      <c r="PFU65" s="47"/>
      <c r="PFV65" s="47"/>
      <c r="PFW65" s="47"/>
      <c r="PFX65" s="47"/>
      <c r="PFY65" s="47"/>
      <c r="PFZ65" s="47"/>
      <c r="PGA65" s="47"/>
      <c r="PGB65" s="47"/>
      <c r="PGC65" s="47"/>
      <c r="PGD65" s="47"/>
      <c r="PGE65" s="47"/>
      <c r="PGF65" s="47"/>
      <c r="PGG65" s="47"/>
      <c r="PGH65" s="47"/>
      <c r="PGI65" s="47"/>
      <c r="PGJ65" s="47"/>
      <c r="PGK65" s="47"/>
      <c r="PGL65" s="47"/>
      <c r="PGM65" s="47"/>
      <c r="PGN65" s="47"/>
      <c r="PGO65" s="47"/>
      <c r="PGP65" s="47"/>
      <c r="PGQ65" s="47"/>
      <c r="PGR65" s="47"/>
      <c r="PGS65" s="47"/>
      <c r="PGT65" s="47"/>
      <c r="PGU65" s="47"/>
      <c r="PGV65" s="47"/>
      <c r="PGW65" s="47"/>
      <c r="PGX65" s="47"/>
      <c r="PGY65" s="47"/>
      <c r="PGZ65" s="47"/>
      <c r="PHA65" s="47"/>
      <c r="PHB65" s="47"/>
      <c r="PHC65" s="47"/>
      <c r="PHD65" s="47"/>
      <c r="PHE65" s="47"/>
      <c r="PHF65" s="47"/>
      <c r="PHG65" s="47"/>
      <c r="PHH65" s="47"/>
      <c r="PHI65" s="47"/>
      <c r="PHJ65" s="47"/>
      <c r="PHK65" s="47"/>
      <c r="PHL65" s="47"/>
      <c r="PHM65" s="47"/>
      <c r="PHN65" s="47"/>
      <c r="PHO65" s="47"/>
      <c r="PHP65" s="47"/>
      <c r="PHQ65" s="47"/>
      <c r="PHR65" s="47"/>
      <c r="PHS65" s="47"/>
      <c r="PHT65" s="47"/>
      <c r="PHU65" s="47"/>
      <c r="PHV65" s="47"/>
      <c r="PHW65" s="47"/>
      <c r="PHX65" s="47"/>
      <c r="PHY65" s="47"/>
      <c r="PHZ65" s="47"/>
      <c r="PIA65" s="47"/>
      <c r="PIB65" s="47"/>
      <c r="PIC65" s="47"/>
      <c r="PID65" s="47"/>
      <c r="PIE65" s="47"/>
      <c r="PIF65" s="47"/>
      <c r="PIG65" s="47"/>
      <c r="PIH65" s="47"/>
      <c r="PII65" s="47"/>
      <c r="PIJ65" s="47"/>
      <c r="PIK65" s="47"/>
      <c r="PIL65" s="47"/>
      <c r="PIM65" s="47"/>
      <c r="PIN65" s="47"/>
      <c r="PIO65" s="47"/>
      <c r="PIP65" s="47"/>
      <c r="PIQ65" s="47"/>
      <c r="PIR65" s="47"/>
      <c r="PIS65" s="47"/>
      <c r="PIT65" s="47"/>
      <c r="PIU65" s="47"/>
      <c r="PIV65" s="47"/>
      <c r="PIW65" s="47"/>
      <c r="PIX65" s="47"/>
      <c r="PIY65" s="47"/>
      <c r="PIZ65" s="47"/>
      <c r="PJA65" s="47"/>
      <c r="PJB65" s="47"/>
      <c r="PJC65" s="47"/>
      <c r="PJD65" s="47"/>
      <c r="PJE65" s="47"/>
      <c r="PJF65" s="47"/>
      <c r="PJG65" s="47"/>
      <c r="PJH65" s="47"/>
      <c r="PJI65" s="47"/>
      <c r="PJJ65" s="47"/>
      <c r="PJK65" s="47"/>
      <c r="PJL65" s="47"/>
      <c r="PJM65" s="47"/>
      <c r="PJN65" s="47"/>
      <c r="PJO65" s="47"/>
      <c r="PJP65" s="47"/>
      <c r="PJQ65" s="47"/>
      <c r="PJR65" s="47"/>
      <c r="PJS65" s="47"/>
      <c r="PJT65" s="47"/>
      <c r="PJU65" s="47"/>
      <c r="PJV65" s="47"/>
      <c r="PJW65" s="47"/>
      <c r="PJX65" s="47"/>
      <c r="PJY65" s="47"/>
      <c r="PJZ65" s="47"/>
      <c r="PKA65" s="47"/>
      <c r="PKB65" s="47"/>
      <c r="PKC65" s="47"/>
      <c r="PKD65" s="47"/>
      <c r="PKE65" s="47"/>
      <c r="PKF65" s="47"/>
      <c r="PKG65" s="47"/>
      <c r="PKH65" s="47"/>
      <c r="PKI65" s="47"/>
      <c r="PKJ65" s="47"/>
      <c r="PKK65" s="47"/>
      <c r="PKL65" s="47"/>
      <c r="PKM65" s="47"/>
      <c r="PKN65" s="47"/>
      <c r="PKO65" s="47"/>
      <c r="PKP65" s="47"/>
      <c r="PKQ65" s="47"/>
      <c r="PKR65" s="47"/>
      <c r="PKS65" s="47"/>
      <c r="PKT65" s="47"/>
      <c r="PKU65" s="47"/>
      <c r="PKV65" s="47"/>
      <c r="PKW65" s="47"/>
      <c r="PKX65" s="47"/>
      <c r="PKY65" s="47"/>
      <c r="PKZ65" s="47"/>
      <c r="PLA65" s="47"/>
      <c r="PLB65" s="47"/>
      <c r="PLC65" s="47"/>
      <c r="PLD65" s="47"/>
      <c r="PLE65" s="47"/>
      <c r="PLF65" s="47"/>
      <c r="PLG65" s="47"/>
      <c r="PLH65" s="47"/>
      <c r="PLI65" s="47"/>
      <c r="PLJ65" s="47"/>
      <c r="PLK65" s="47"/>
      <c r="PLL65" s="47"/>
      <c r="PLM65" s="47"/>
      <c r="PLN65" s="47"/>
      <c r="PLO65" s="47"/>
      <c r="PLP65" s="47"/>
      <c r="PLQ65" s="47"/>
      <c r="PLR65" s="47"/>
      <c r="PLS65" s="47"/>
      <c r="PLT65" s="47"/>
      <c r="PLU65" s="47"/>
      <c r="PLV65" s="47"/>
      <c r="PLW65" s="47"/>
      <c r="PLX65" s="47"/>
      <c r="PLY65" s="47"/>
      <c r="PLZ65" s="47"/>
      <c r="PMA65" s="47"/>
      <c r="PMB65" s="47"/>
      <c r="PMC65" s="47"/>
      <c r="PMD65" s="47"/>
      <c r="PME65" s="47"/>
      <c r="PMF65" s="47"/>
      <c r="PMG65" s="47"/>
      <c r="PMH65" s="47"/>
      <c r="PMI65" s="47"/>
      <c r="PMJ65" s="47"/>
      <c r="PMK65" s="47"/>
      <c r="PML65" s="47"/>
      <c r="PMM65" s="47"/>
      <c r="PMN65" s="47"/>
      <c r="PMO65" s="47"/>
      <c r="PMP65" s="47"/>
      <c r="PMQ65" s="47"/>
      <c r="PMR65" s="47"/>
      <c r="PMS65" s="47"/>
      <c r="PMT65" s="47"/>
      <c r="PMU65" s="47"/>
      <c r="PMV65" s="47"/>
      <c r="PMW65" s="47"/>
      <c r="PMX65" s="47"/>
      <c r="PMY65" s="47"/>
      <c r="PMZ65" s="47"/>
      <c r="PNA65" s="47"/>
      <c r="PNB65" s="47"/>
      <c r="PNC65" s="47"/>
      <c r="PND65" s="47"/>
      <c r="PNE65" s="47"/>
      <c r="PNF65" s="47"/>
      <c r="PNG65" s="47"/>
      <c r="PNH65" s="47"/>
      <c r="PNI65" s="47"/>
      <c r="PNJ65" s="47"/>
      <c r="PNK65" s="47"/>
      <c r="PNL65" s="47"/>
      <c r="PNM65" s="47"/>
      <c r="PNN65" s="47"/>
      <c r="PNO65" s="47"/>
      <c r="PNP65" s="47"/>
      <c r="PNQ65" s="47"/>
      <c r="PNR65" s="47"/>
      <c r="PNS65" s="47"/>
      <c r="PNT65" s="47"/>
      <c r="PNU65" s="47"/>
      <c r="PNV65" s="47"/>
      <c r="PNW65" s="47"/>
      <c r="PNX65" s="47"/>
      <c r="PNY65" s="47"/>
      <c r="PNZ65" s="47"/>
      <c r="POA65" s="47"/>
      <c r="POB65" s="47"/>
      <c r="POC65" s="47"/>
      <c r="POD65" s="47"/>
      <c r="POE65" s="47"/>
      <c r="POF65" s="47"/>
      <c r="POG65" s="47"/>
      <c r="POH65" s="47"/>
      <c r="POI65" s="47"/>
      <c r="POJ65" s="47"/>
      <c r="POK65" s="47"/>
      <c r="POL65" s="47"/>
      <c r="POM65" s="47"/>
      <c r="PON65" s="47"/>
      <c r="POO65" s="47"/>
      <c r="POP65" s="47"/>
      <c r="POQ65" s="47"/>
      <c r="POR65" s="47"/>
      <c r="POS65" s="47"/>
      <c r="POT65" s="47"/>
      <c r="POU65" s="47"/>
      <c r="POV65" s="47"/>
      <c r="POW65" s="47"/>
      <c r="POX65" s="47"/>
      <c r="POY65" s="47"/>
      <c r="POZ65" s="47"/>
      <c r="PPA65" s="47"/>
      <c r="PPB65" s="47"/>
      <c r="PPC65" s="47"/>
      <c r="PPD65" s="47"/>
      <c r="PPE65" s="47"/>
      <c r="PPF65" s="47"/>
      <c r="PPG65" s="47"/>
      <c r="PPH65" s="47"/>
      <c r="PPI65" s="47"/>
      <c r="PPJ65" s="47"/>
      <c r="PPK65" s="47"/>
      <c r="PPL65" s="47"/>
      <c r="PPM65" s="47"/>
      <c r="PPN65" s="47"/>
      <c r="PPO65" s="47"/>
      <c r="PPP65" s="47"/>
      <c r="PPQ65" s="47"/>
      <c r="PPR65" s="47"/>
      <c r="PPS65" s="47"/>
      <c r="PPT65" s="47"/>
      <c r="PPU65" s="47"/>
      <c r="PPV65" s="47"/>
      <c r="PPW65" s="47"/>
      <c r="PPX65" s="47"/>
      <c r="PPY65" s="47"/>
      <c r="PPZ65" s="47"/>
      <c r="PQA65" s="47"/>
      <c r="PQB65" s="47"/>
      <c r="PQC65" s="47"/>
      <c r="PQD65" s="47"/>
      <c r="PQE65" s="47"/>
      <c r="PQF65" s="47"/>
      <c r="PQG65" s="47"/>
      <c r="PQH65" s="47"/>
      <c r="PQI65" s="47"/>
      <c r="PQJ65" s="47"/>
      <c r="PQK65" s="47"/>
      <c r="PQL65" s="47"/>
      <c r="PQM65" s="47"/>
      <c r="PQN65" s="47"/>
      <c r="PQO65" s="47"/>
      <c r="PQP65" s="47"/>
      <c r="PQQ65" s="47"/>
      <c r="PQR65" s="47"/>
      <c r="PQS65" s="47"/>
      <c r="PQT65" s="47"/>
      <c r="PQU65" s="47"/>
      <c r="PQV65" s="47"/>
      <c r="PQW65" s="47"/>
      <c r="PQX65" s="47"/>
      <c r="PQY65" s="47"/>
      <c r="PQZ65" s="47"/>
      <c r="PRA65" s="47"/>
      <c r="PRB65" s="47"/>
      <c r="PRC65" s="47"/>
      <c r="PRD65" s="47"/>
      <c r="PRE65" s="47"/>
      <c r="PRF65" s="47"/>
      <c r="PRG65" s="47"/>
      <c r="PRH65" s="47"/>
      <c r="PRI65" s="47"/>
      <c r="PRJ65" s="47"/>
      <c r="PRK65" s="47"/>
      <c r="PRL65" s="47"/>
      <c r="PRM65" s="47"/>
      <c r="PRN65" s="47"/>
      <c r="PRO65" s="47"/>
      <c r="PRP65" s="47"/>
      <c r="PRQ65" s="47"/>
      <c r="PRR65" s="47"/>
      <c r="PRS65" s="47"/>
      <c r="PRT65" s="47"/>
      <c r="PRU65" s="47"/>
      <c r="PRV65" s="47"/>
      <c r="PRW65" s="47"/>
      <c r="PRX65" s="47"/>
      <c r="PRY65" s="47"/>
      <c r="PRZ65" s="47"/>
      <c r="PSA65" s="47"/>
      <c r="PSB65" s="47"/>
      <c r="PSC65" s="47"/>
      <c r="PSD65" s="47"/>
      <c r="PSE65" s="47"/>
      <c r="PSF65" s="47"/>
      <c r="PSG65" s="47"/>
      <c r="PSH65" s="47"/>
      <c r="PSI65" s="47"/>
      <c r="PSJ65" s="47"/>
      <c r="PSK65" s="47"/>
      <c r="PSL65" s="47"/>
      <c r="PSM65" s="47"/>
      <c r="PSN65" s="47"/>
      <c r="PSO65" s="47"/>
      <c r="PSP65" s="47"/>
      <c r="PSQ65" s="47"/>
      <c r="PSR65" s="47"/>
      <c r="PSS65" s="47"/>
      <c r="PST65" s="47"/>
      <c r="PSU65" s="47"/>
      <c r="PSV65" s="47"/>
      <c r="PSW65" s="47"/>
      <c r="PSX65" s="47"/>
      <c r="PSY65" s="47"/>
      <c r="PSZ65" s="47"/>
      <c r="PTA65" s="47"/>
      <c r="PTB65" s="47"/>
      <c r="PTC65" s="47"/>
      <c r="PTD65" s="47"/>
      <c r="PTE65" s="47"/>
      <c r="PTF65" s="47"/>
      <c r="PTG65" s="47"/>
      <c r="PTH65" s="47"/>
      <c r="PTI65" s="47"/>
      <c r="PTJ65" s="47"/>
      <c r="PTK65" s="47"/>
      <c r="PTL65" s="47"/>
      <c r="PTM65" s="47"/>
      <c r="PTN65" s="47"/>
      <c r="PTO65" s="47"/>
      <c r="PTP65" s="47"/>
      <c r="PTQ65" s="47"/>
      <c r="PTR65" s="47"/>
      <c r="PTS65" s="47"/>
      <c r="PTT65" s="47"/>
      <c r="PTU65" s="47"/>
      <c r="PTV65" s="47"/>
      <c r="PTW65" s="47"/>
      <c r="PTX65" s="47"/>
      <c r="PTY65" s="47"/>
      <c r="PTZ65" s="47"/>
      <c r="PUA65" s="47"/>
      <c r="PUB65" s="47"/>
      <c r="PUC65" s="47"/>
      <c r="PUD65" s="47"/>
      <c r="PUE65" s="47"/>
      <c r="PUF65" s="47"/>
      <c r="PUG65" s="47"/>
      <c r="PUH65" s="47"/>
      <c r="PUI65" s="47"/>
      <c r="PUJ65" s="47"/>
      <c r="PUK65" s="47"/>
      <c r="PUL65" s="47"/>
      <c r="PUM65" s="47"/>
      <c r="PUN65" s="47"/>
      <c r="PUO65" s="47"/>
      <c r="PUP65" s="47"/>
      <c r="PUQ65" s="47"/>
      <c r="PUR65" s="47"/>
      <c r="PUS65" s="47"/>
      <c r="PUT65" s="47"/>
      <c r="PUU65" s="47"/>
      <c r="PUV65" s="47"/>
      <c r="PUW65" s="47"/>
      <c r="PUX65" s="47"/>
      <c r="PUY65" s="47"/>
      <c r="PUZ65" s="47"/>
      <c r="PVA65" s="47"/>
      <c r="PVB65" s="47"/>
      <c r="PVC65" s="47"/>
      <c r="PVD65" s="47"/>
      <c r="PVE65" s="47"/>
      <c r="PVF65" s="47"/>
      <c r="PVG65" s="47"/>
      <c r="PVH65" s="47"/>
      <c r="PVI65" s="47"/>
      <c r="PVJ65" s="47"/>
      <c r="PVK65" s="47"/>
      <c r="PVL65" s="47"/>
      <c r="PVM65" s="47"/>
      <c r="PVN65" s="47"/>
      <c r="PVO65" s="47"/>
      <c r="PVP65" s="47"/>
      <c r="PVQ65" s="47"/>
      <c r="PVR65" s="47"/>
      <c r="PVS65" s="47"/>
      <c r="PVT65" s="47"/>
      <c r="PVU65" s="47"/>
      <c r="PVV65" s="47"/>
      <c r="PVW65" s="47"/>
      <c r="PVX65" s="47"/>
      <c r="PVY65" s="47"/>
      <c r="PVZ65" s="47"/>
      <c r="PWA65" s="47"/>
      <c r="PWB65" s="47"/>
      <c r="PWC65" s="47"/>
      <c r="PWD65" s="47"/>
      <c r="PWE65" s="47"/>
      <c r="PWF65" s="47"/>
      <c r="PWG65" s="47"/>
      <c r="PWH65" s="47"/>
      <c r="PWI65" s="47"/>
      <c r="PWJ65" s="47"/>
      <c r="PWK65" s="47"/>
      <c r="PWL65" s="47"/>
      <c r="PWM65" s="47"/>
      <c r="PWN65" s="47"/>
      <c r="PWO65" s="47"/>
      <c r="PWP65" s="47"/>
      <c r="PWQ65" s="47"/>
      <c r="PWR65" s="47"/>
      <c r="PWS65" s="47"/>
      <c r="PWT65" s="47"/>
      <c r="PWU65" s="47"/>
      <c r="PWV65" s="47"/>
      <c r="PWW65" s="47"/>
      <c r="PWX65" s="47"/>
      <c r="PWY65" s="47"/>
      <c r="PWZ65" s="47"/>
      <c r="PXA65" s="47"/>
      <c r="PXB65" s="47"/>
      <c r="PXC65" s="47"/>
      <c r="PXD65" s="47"/>
      <c r="PXE65" s="47"/>
      <c r="PXF65" s="47"/>
      <c r="PXG65" s="47"/>
      <c r="PXH65" s="47"/>
      <c r="PXI65" s="47"/>
      <c r="PXJ65" s="47"/>
      <c r="PXK65" s="47"/>
      <c r="PXL65" s="47"/>
      <c r="PXM65" s="47"/>
      <c r="PXN65" s="47"/>
      <c r="PXO65" s="47"/>
      <c r="PXP65" s="47"/>
      <c r="PXQ65" s="47"/>
      <c r="PXR65" s="47"/>
      <c r="PXS65" s="47"/>
      <c r="PXT65" s="47"/>
      <c r="PXU65" s="47"/>
      <c r="PXV65" s="47"/>
      <c r="PXW65" s="47"/>
      <c r="PXX65" s="47"/>
      <c r="PXY65" s="47"/>
      <c r="PXZ65" s="47"/>
      <c r="PYA65" s="47"/>
      <c r="PYB65" s="47"/>
      <c r="PYC65" s="47"/>
      <c r="PYD65" s="47"/>
      <c r="PYE65" s="47"/>
      <c r="PYF65" s="47"/>
      <c r="PYG65" s="47"/>
      <c r="PYH65" s="47"/>
      <c r="PYI65" s="47"/>
      <c r="PYJ65" s="47"/>
      <c r="PYK65" s="47"/>
      <c r="PYL65" s="47"/>
      <c r="PYM65" s="47"/>
      <c r="PYN65" s="47"/>
      <c r="PYO65" s="47"/>
      <c r="PYP65" s="47"/>
      <c r="PYQ65" s="47"/>
      <c r="PYR65" s="47"/>
      <c r="PYS65" s="47"/>
      <c r="PYT65" s="47"/>
      <c r="PYU65" s="47"/>
      <c r="PYV65" s="47"/>
      <c r="PYW65" s="47"/>
      <c r="PYX65" s="47"/>
      <c r="PYY65" s="47"/>
      <c r="PYZ65" s="47"/>
      <c r="PZA65" s="47"/>
      <c r="PZB65" s="47"/>
      <c r="PZC65" s="47"/>
      <c r="PZD65" s="47"/>
      <c r="PZE65" s="47"/>
      <c r="PZF65" s="47"/>
      <c r="PZG65" s="47"/>
      <c r="PZH65" s="47"/>
      <c r="PZI65" s="47"/>
      <c r="PZJ65" s="47"/>
      <c r="PZK65" s="47"/>
      <c r="PZL65" s="47"/>
      <c r="PZM65" s="47"/>
      <c r="PZN65" s="47"/>
      <c r="PZO65" s="47"/>
      <c r="PZP65" s="47"/>
      <c r="PZQ65" s="47"/>
      <c r="PZR65" s="47"/>
      <c r="PZS65" s="47"/>
      <c r="PZT65" s="47"/>
      <c r="PZU65" s="47"/>
      <c r="PZV65" s="47"/>
      <c r="PZW65" s="47"/>
      <c r="PZX65" s="47"/>
      <c r="PZY65" s="47"/>
      <c r="PZZ65" s="47"/>
      <c r="QAA65" s="47"/>
      <c r="QAB65" s="47"/>
      <c r="QAC65" s="47"/>
      <c r="QAD65" s="47"/>
      <c r="QAE65" s="47"/>
      <c r="QAF65" s="47"/>
      <c r="QAG65" s="47"/>
      <c r="QAH65" s="47"/>
      <c r="QAI65" s="47"/>
      <c r="QAJ65" s="47"/>
      <c r="QAK65" s="47"/>
      <c r="QAL65" s="47"/>
      <c r="QAM65" s="47"/>
      <c r="QAN65" s="47"/>
      <c r="QAO65" s="47"/>
      <c r="QAP65" s="47"/>
      <c r="QAQ65" s="47"/>
      <c r="QAR65" s="47"/>
      <c r="QAS65" s="47"/>
      <c r="QAT65" s="47"/>
      <c r="QAU65" s="47"/>
      <c r="QAV65" s="47"/>
      <c r="QAW65" s="47"/>
      <c r="QAX65" s="47"/>
      <c r="QAY65" s="47"/>
      <c r="QAZ65" s="47"/>
      <c r="QBA65" s="47"/>
      <c r="QBB65" s="47"/>
      <c r="QBC65" s="47"/>
      <c r="QBD65" s="47"/>
      <c r="QBE65" s="47"/>
      <c r="QBF65" s="47"/>
      <c r="QBG65" s="47"/>
      <c r="QBH65" s="47"/>
      <c r="QBI65" s="47"/>
      <c r="QBJ65" s="47"/>
      <c r="QBK65" s="47"/>
      <c r="QBL65" s="47"/>
      <c r="QBM65" s="47"/>
      <c r="QBN65" s="47"/>
      <c r="QBO65" s="47"/>
      <c r="QBP65" s="47"/>
      <c r="QBQ65" s="47"/>
      <c r="QBR65" s="47"/>
      <c r="QBS65" s="47"/>
      <c r="QBT65" s="47"/>
      <c r="QBU65" s="47"/>
      <c r="QBV65" s="47"/>
      <c r="QBW65" s="47"/>
      <c r="QBX65" s="47"/>
      <c r="QBY65" s="47"/>
      <c r="QBZ65" s="47"/>
      <c r="QCA65" s="47"/>
      <c r="QCB65" s="47"/>
      <c r="QCC65" s="47"/>
      <c r="QCD65" s="47"/>
      <c r="QCE65" s="47"/>
      <c r="QCF65" s="47"/>
      <c r="QCG65" s="47"/>
      <c r="QCH65" s="47"/>
      <c r="QCI65" s="47"/>
      <c r="QCJ65" s="47"/>
      <c r="QCK65" s="47"/>
      <c r="QCL65" s="47"/>
      <c r="QCM65" s="47"/>
      <c r="QCN65" s="47"/>
      <c r="QCO65" s="47"/>
      <c r="QCP65" s="47"/>
      <c r="QCQ65" s="47"/>
      <c r="QCR65" s="47"/>
      <c r="QCS65" s="47"/>
      <c r="QCT65" s="47"/>
      <c r="QCU65" s="47"/>
      <c r="QCV65" s="47"/>
      <c r="QCW65" s="47"/>
      <c r="QCX65" s="47"/>
      <c r="QCY65" s="47"/>
      <c r="QCZ65" s="47"/>
      <c r="QDA65" s="47"/>
      <c r="QDB65" s="47"/>
      <c r="QDC65" s="47"/>
      <c r="QDD65" s="47"/>
      <c r="QDE65" s="47"/>
      <c r="QDF65" s="47"/>
      <c r="QDG65" s="47"/>
      <c r="QDH65" s="47"/>
      <c r="QDI65" s="47"/>
      <c r="QDJ65" s="47"/>
      <c r="QDK65" s="47"/>
      <c r="QDL65" s="47"/>
      <c r="QDM65" s="47"/>
      <c r="QDN65" s="47"/>
      <c r="QDO65" s="47"/>
      <c r="QDP65" s="47"/>
      <c r="QDQ65" s="47"/>
      <c r="QDR65" s="47"/>
      <c r="QDS65" s="47"/>
      <c r="QDT65" s="47"/>
      <c r="QDU65" s="47"/>
      <c r="QDV65" s="47"/>
      <c r="QDW65" s="47"/>
      <c r="QDX65" s="47"/>
      <c r="QDY65" s="47"/>
      <c r="QDZ65" s="47"/>
      <c r="QEA65" s="47"/>
      <c r="QEB65" s="47"/>
      <c r="QEC65" s="47"/>
      <c r="QED65" s="47"/>
      <c r="QEE65" s="47"/>
      <c r="QEF65" s="47"/>
      <c r="QEG65" s="47"/>
      <c r="QEH65" s="47"/>
      <c r="QEI65" s="47"/>
      <c r="QEJ65" s="47"/>
      <c r="QEK65" s="47"/>
      <c r="QEL65" s="47"/>
      <c r="QEM65" s="47"/>
      <c r="QEN65" s="47"/>
      <c r="QEO65" s="47"/>
      <c r="QEP65" s="47"/>
      <c r="QEQ65" s="47"/>
      <c r="QER65" s="47"/>
      <c r="QES65" s="47"/>
      <c r="QET65" s="47"/>
      <c r="QEU65" s="47"/>
      <c r="QEV65" s="47"/>
      <c r="QEW65" s="47"/>
      <c r="QEX65" s="47"/>
      <c r="QEY65" s="47"/>
      <c r="QEZ65" s="47"/>
      <c r="QFA65" s="47"/>
      <c r="QFB65" s="47"/>
      <c r="QFC65" s="47"/>
      <c r="QFD65" s="47"/>
      <c r="QFE65" s="47"/>
      <c r="QFF65" s="47"/>
      <c r="QFG65" s="47"/>
      <c r="QFH65" s="47"/>
      <c r="QFI65" s="47"/>
      <c r="QFJ65" s="47"/>
      <c r="QFK65" s="47"/>
      <c r="QFL65" s="47"/>
      <c r="QFM65" s="47"/>
      <c r="QFN65" s="47"/>
      <c r="QFO65" s="47"/>
      <c r="QFP65" s="47"/>
      <c r="QFQ65" s="47"/>
      <c r="QFR65" s="47"/>
      <c r="QFS65" s="47"/>
      <c r="QFT65" s="47"/>
      <c r="QFU65" s="47"/>
      <c r="QFV65" s="47"/>
      <c r="QFW65" s="47"/>
      <c r="QFX65" s="47"/>
      <c r="QFY65" s="47"/>
      <c r="QFZ65" s="47"/>
      <c r="QGA65" s="47"/>
      <c r="QGB65" s="47"/>
      <c r="QGC65" s="47"/>
      <c r="QGD65" s="47"/>
      <c r="QGE65" s="47"/>
      <c r="QGF65" s="47"/>
      <c r="QGG65" s="47"/>
      <c r="QGH65" s="47"/>
      <c r="QGI65" s="47"/>
      <c r="QGJ65" s="47"/>
      <c r="QGK65" s="47"/>
      <c r="QGL65" s="47"/>
      <c r="QGM65" s="47"/>
      <c r="QGN65" s="47"/>
      <c r="QGO65" s="47"/>
      <c r="QGP65" s="47"/>
      <c r="QGQ65" s="47"/>
      <c r="QGR65" s="47"/>
      <c r="QGS65" s="47"/>
      <c r="QGT65" s="47"/>
      <c r="QGU65" s="47"/>
      <c r="QGV65" s="47"/>
      <c r="QGW65" s="47"/>
      <c r="QGX65" s="47"/>
      <c r="QGY65" s="47"/>
      <c r="QGZ65" s="47"/>
      <c r="QHA65" s="47"/>
      <c r="QHB65" s="47"/>
      <c r="QHC65" s="47"/>
      <c r="QHD65" s="47"/>
      <c r="QHE65" s="47"/>
      <c r="QHF65" s="47"/>
      <c r="QHG65" s="47"/>
      <c r="QHH65" s="47"/>
      <c r="QHI65" s="47"/>
      <c r="QHJ65" s="47"/>
      <c r="QHK65" s="47"/>
      <c r="QHL65" s="47"/>
      <c r="QHM65" s="47"/>
      <c r="QHN65" s="47"/>
      <c r="QHO65" s="47"/>
      <c r="QHP65" s="47"/>
      <c r="QHQ65" s="47"/>
      <c r="QHR65" s="47"/>
      <c r="QHS65" s="47"/>
      <c r="QHT65" s="47"/>
      <c r="QHU65" s="47"/>
      <c r="QHV65" s="47"/>
      <c r="QHW65" s="47"/>
      <c r="QHX65" s="47"/>
      <c r="QHY65" s="47"/>
      <c r="QHZ65" s="47"/>
      <c r="QIA65" s="47"/>
      <c r="QIB65" s="47"/>
      <c r="QIC65" s="47"/>
      <c r="QID65" s="47"/>
      <c r="QIE65" s="47"/>
      <c r="QIF65" s="47"/>
      <c r="QIG65" s="47"/>
      <c r="QIH65" s="47"/>
      <c r="QII65" s="47"/>
      <c r="QIJ65" s="47"/>
      <c r="QIK65" s="47"/>
      <c r="QIL65" s="47"/>
      <c r="QIM65" s="47"/>
      <c r="QIN65" s="47"/>
      <c r="QIO65" s="47"/>
      <c r="QIP65" s="47"/>
      <c r="QIQ65" s="47"/>
      <c r="QIR65" s="47"/>
      <c r="QIS65" s="47"/>
      <c r="QIT65" s="47"/>
      <c r="QIU65" s="47"/>
      <c r="QIV65" s="47"/>
      <c r="QIW65" s="47"/>
      <c r="QIX65" s="47"/>
      <c r="QIY65" s="47"/>
      <c r="QIZ65" s="47"/>
      <c r="QJA65" s="47"/>
      <c r="QJB65" s="47"/>
      <c r="QJC65" s="47"/>
      <c r="QJD65" s="47"/>
      <c r="QJE65" s="47"/>
      <c r="QJF65" s="47"/>
      <c r="QJG65" s="47"/>
      <c r="QJH65" s="47"/>
      <c r="QJI65" s="47"/>
      <c r="QJJ65" s="47"/>
      <c r="QJK65" s="47"/>
      <c r="QJL65" s="47"/>
      <c r="QJM65" s="47"/>
      <c r="QJN65" s="47"/>
      <c r="QJO65" s="47"/>
      <c r="QJP65" s="47"/>
      <c r="QJQ65" s="47"/>
      <c r="QJR65" s="47"/>
      <c r="QJS65" s="47"/>
      <c r="QJT65" s="47"/>
      <c r="QJU65" s="47"/>
      <c r="QJV65" s="47"/>
      <c r="QJW65" s="47"/>
      <c r="QJX65" s="47"/>
      <c r="QJY65" s="47"/>
      <c r="QJZ65" s="47"/>
      <c r="QKA65" s="47"/>
      <c r="QKB65" s="47"/>
      <c r="QKC65" s="47"/>
      <c r="QKD65" s="47"/>
      <c r="QKE65" s="47"/>
      <c r="QKF65" s="47"/>
      <c r="QKG65" s="47"/>
      <c r="QKH65" s="47"/>
      <c r="QKI65" s="47"/>
      <c r="QKJ65" s="47"/>
      <c r="QKK65" s="47"/>
      <c r="QKL65" s="47"/>
      <c r="QKM65" s="47"/>
      <c r="QKN65" s="47"/>
      <c r="QKO65" s="47"/>
      <c r="QKP65" s="47"/>
      <c r="QKQ65" s="47"/>
      <c r="QKR65" s="47"/>
      <c r="QKS65" s="47"/>
      <c r="QKT65" s="47"/>
      <c r="QKU65" s="47"/>
      <c r="QKV65" s="47"/>
      <c r="QKW65" s="47"/>
      <c r="QKX65" s="47"/>
      <c r="QKY65" s="47"/>
      <c r="QKZ65" s="47"/>
      <c r="QLA65" s="47"/>
      <c r="QLB65" s="47"/>
      <c r="QLC65" s="47"/>
      <c r="QLD65" s="47"/>
      <c r="QLE65" s="47"/>
      <c r="QLF65" s="47"/>
      <c r="QLG65" s="47"/>
      <c r="QLH65" s="47"/>
      <c r="QLI65" s="47"/>
      <c r="QLJ65" s="47"/>
      <c r="QLK65" s="47"/>
      <c r="QLL65" s="47"/>
      <c r="QLM65" s="47"/>
      <c r="QLN65" s="47"/>
      <c r="QLO65" s="47"/>
      <c r="QLP65" s="47"/>
      <c r="QLQ65" s="47"/>
      <c r="QLR65" s="47"/>
      <c r="QLS65" s="47"/>
      <c r="QLT65" s="47"/>
      <c r="QLU65" s="47"/>
      <c r="QLV65" s="47"/>
      <c r="QLW65" s="47"/>
      <c r="QLX65" s="47"/>
      <c r="QLY65" s="47"/>
      <c r="QLZ65" s="47"/>
      <c r="QMA65" s="47"/>
      <c r="QMB65" s="47"/>
      <c r="QMC65" s="47"/>
      <c r="QMD65" s="47"/>
      <c r="QME65" s="47"/>
      <c r="QMF65" s="47"/>
      <c r="QMG65" s="47"/>
      <c r="QMH65" s="47"/>
      <c r="QMI65" s="47"/>
      <c r="QMJ65" s="47"/>
      <c r="QMK65" s="47"/>
      <c r="QML65" s="47"/>
      <c r="QMM65" s="47"/>
      <c r="QMN65" s="47"/>
      <c r="QMO65" s="47"/>
      <c r="QMP65" s="47"/>
      <c r="QMQ65" s="47"/>
      <c r="QMR65" s="47"/>
      <c r="QMS65" s="47"/>
      <c r="QMT65" s="47"/>
      <c r="QMU65" s="47"/>
      <c r="QMV65" s="47"/>
      <c r="QMW65" s="47"/>
      <c r="QMX65" s="47"/>
      <c r="QMY65" s="47"/>
      <c r="QMZ65" s="47"/>
      <c r="QNA65" s="47"/>
      <c r="QNB65" s="47"/>
      <c r="QNC65" s="47"/>
      <c r="QND65" s="47"/>
      <c r="QNE65" s="47"/>
      <c r="QNF65" s="47"/>
      <c r="QNG65" s="47"/>
      <c r="QNH65" s="47"/>
      <c r="QNI65" s="47"/>
      <c r="QNJ65" s="47"/>
      <c r="QNK65" s="47"/>
      <c r="QNL65" s="47"/>
      <c r="QNM65" s="47"/>
      <c r="QNN65" s="47"/>
      <c r="QNO65" s="47"/>
      <c r="QNP65" s="47"/>
      <c r="QNQ65" s="47"/>
      <c r="QNR65" s="47"/>
      <c r="QNS65" s="47"/>
      <c r="QNT65" s="47"/>
      <c r="QNU65" s="47"/>
      <c r="QNV65" s="47"/>
      <c r="QNW65" s="47"/>
      <c r="QNX65" s="47"/>
      <c r="QNY65" s="47"/>
      <c r="QNZ65" s="47"/>
      <c r="QOA65" s="47"/>
      <c r="QOB65" s="47"/>
      <c r="QOC65" s="47"/>
      <c r="QOD65" s="47"/>
      <c r="QOE65" s="47"/>
      <c r="QOF65" s="47"/>
      <c r="QOG65" s="47"/>
      <c r="QOH65" s="47"/>
      <c r="QOI65" s="47"/>
      <c r="QOJ65" s="47"/>
      <c r="QOK65" s="47"/>
      <c r="QOL65" s="47"/>
      <c r="QOM65" s="47"/>
      <c r="QON65" s="47"/>
      <c r="QOO65" s="47"/>
      <c r="QOP65" s="47"/>
      <c r="QOQ65" s="47"/>
      <c r="QOR65" s="47"/>
      <c r="QOS65" s="47"/>
      <c r="QOT65" s="47"/>
      <c r="QOU65" s="47"/>
      <c r="QOV65" s="47"/>
      <c r="QOW65" s="47"/>
      <c r="QOX65" s="47"/>
      <c r="QOY65" s="47"/>
      <c r="QOZ65" s="47"/>
      <c r="QPA65" s="47"/>
      <c r="QPB65" s="47"/>
      <c r="QPC65" s="47"/>
      <c r="QPD65" s="47"/>
      <c r="QPE65" s="47"/>
      <c r="QPF65" s="47"/>
      <c r="QPG65" s="47"/>
      <c r="QPH65" s="47"/>
      <c r="QPI65" s="47"/>
      <c r="QPJ65" s="47"/>
      <c r="QPK65" s="47"/>
      <c r="QPL65" s="47"/>
      <c r="QPM65" s="47"/>
      <c r="QPN65" s="47"/>
      <c r="QPO65" s="47"/>
      <c r="QPP65" s="47"/>
      <c r="QPQ65" s="47"/>
      <c r="QPR65" s="47"/>
      <c r="QPS65" s="47"/>
      <c r="QPT65" s="47"/>
      <c r="QPU65" s="47"/>
      <c r="QPV65" s="47"/>
      <c r="QPW65" s="47"/>
      <c r="QPX65" s="47"/>
      <c r="QPY65" s="47"/>
      <c r="QPZ65" s="47"/>
      <c r="QQA65" s="47"/>
      <c r="QQB65" s="47"/>
      <c r="QQC65" s="47"/>
      <c r="QQD65" s="47"/>
      <c r="QQE65" s="47"/>
      <c r="QQF65" s="47"/>
      <c r="QQG65" s="47"/>
      <c r="QQH65" s="47"/>
      <c r="QQI65" s="47"/>
      <c r="QQJ65" s="47"/>
      <c r="QQK65" s="47"/>
      <c r="QQL65" s="47"/>
      <c r="QQM65" s="47"/>
      <c r="QQN65" s="47"/>
      <c r="QQO65" s="47"/>
      <c r="QQP65" s="47"/>
      <c r="QQQ65" s="47"/>
      <c r="QQR65" s="47"/>
      <c r="QQS65" s="47"/>
      <c r="QQT65" s="47"/>
      <c r="QQU65" s="47"/>
      <c r="QQV65" s="47"/>
      <c r="QQW65" s="47"/>
      <c r="QQX65" s="47"/>
      <c r="QQY65" s="47"/>
      <c r="QQZ65" s="47"/>
      <c r="QRA65" s="47"/>
      <c r="QRB65" s="47"/>
      <c r="QRC65" s="47"/>
      <c r="QRD65" s="47"/>
      <c r="QRE65" s="47"/>
      <c r="QRF65" s="47"/>
      <c r="QRG65" s="47"/>
      <c r="QRH65" s="47"/>
      <c r="QRI65" s="47"/>
      <c r="QRJ65" s="47"/>
      <c r="QRK65" s="47"/>
      <c r="QRL65" s="47"/>
      <c r="QRM65" s="47"/>
      <c r="QRN65" s="47"/>
      <c r="QRO65" s="47"/>
      <c r="QRP65" s="47"/>
      <c r="QRQ65" s="47"/>
      <c r="QRR65" s="47"/>
      <c r="QRS65" s="47"/>
      <c r="QRT65" s="47"/>
      <c r="QRU65" s="47"/>
      <c r="QRV65" s="47"/>
      <c r="QRW65" s="47"/>
      <c r="QRX65" s="47"/>
      <c r="QRY65" s="47"/>
      <c r="QRZ65" s="47"/>
      <c r="QSA65" s="47"/>
      <c r="QSB65" s="47"/>
      <c r="QSC65" s="47"/>
      <c r="QSD65" s="47"/>
      <c r="QSE65" s="47"/>
      <c r="QSF65" s="47"/>
      <c r="QSG65" s="47"/>
      <c r="QSH65" s="47"/>
      <c r="QSI65" s="47"/>
      <c r="QSJ65" s="47"/>
      <c r="QSK65" s="47"/>
      <c r="QSL65" s="47"/>
      <c r="QSM65" s="47"/>
      <c r="QSN65" s="47"/>
      <c r="QSO65" s="47"/>
      <c r="QSP65" s="47"/>
      <c r="QSQ65" s="47"/>
      <c r="QSR65" s="47"/>
      <c r="QSS65" s="47"/>
      <c r="QST65" s="47"/>
      <c r="QSU65" s="47"/>
      <c r="QSV65" s="47"/>
      <c r="QSW65" s="47"/>
      <c r="QSX65" s="47"/>
      <c r="QSY65" s="47"/>
      <c r="QSZ65" s="47"/>
      <c r="QTA65" s="47"/>
      <c r="QTB65" s="47"/>
      <c r="QTC65" s="47"/>
      <c r="QTD65" s="47"/>
      <c r="QTE65" s="47"/>
      <c r="QTF65" s="47"/>
      <c r="QTG65" s="47"/>
      <c r="QTH65" s="47"/>
      <c r="QTI65" s="47"/>
      <c r="QTJ65" s="47"/>
      <c r="QTK65" s="47"/>
      <c r="QTL65" s="47"/>
      <c r="QTM65" s="47"/>
      <c r="QTN65" s="47"/>
      <c r="QTO65" s="47"/>
      <c r="QTP65" s="47"/>
      <c r="QTQ65" s="47"/>
      <c r="QTR65" s="47"/>
      <c r="QTS65" s="47"/>
      <c r="QTT65" s="47"/>
      <c r="QTU65" s="47"/>
      <c r="QTV65" s="47"/>
      <c r="QTW65" s="47"/>
      <c r="QTX65" s="47"/>
      <c r="QTY65" s="47"/>
      <c r="QTZ65" s="47"/>
      <c r="QUA65" s="47"/>
      <c r="QUB65" s="47"/>
      <c r="QUC65" s="47"/>
      <c r="QUD65" s="47"/>
      <c r="QUE65" s="47"/>
      <c r="QUF65" s="47"/>
      <c r="QUG65" s="47"/>
      <c r="QUH65" s="47"/>
      <c r="QUI65" s="47"/>
      <c r="QUJ65" s="47"/>
      <c r="QUK65" s="47"/>
      <c r="QUL65" s="47"/>
      <c r="QUM65" s="47"/>
      <c r="QUN65" s="47"/>
      <c r="QUO65" s="47"/>
      <c r="QUP65" s="47"/>
      <c r="QUQ65" s="47"/>
      <c r="QUR65" s="47"/>
      <c r="QUS65" s="47"/>
      <c r="QUT65" s="47"/>
      <c r="QUU65" s="47"/>
      <c r="QUV65" s="47"/>
      <c r="QUW65" s="47"/>
      <c r="QUX65" s="47"/>
      <c r="QUY65" s="47"/>
      <c r="QUZ65" s="47"/>
      <c r="QVA65" s="47"/>
      <c r="QVB65" s="47"/>
      <c r="QVC65" s="47"/>
      <c r="QVD65" s="47"/>
      <c r="QVE65" s="47"/>
      <c r="QVF65" s="47"/>
      <c r="QVG65" s="47"/>
      <c r="QVH65" s="47"/>
      <c r="QVI65" s="47"/>
      <c r="QVJ65" s="47"/>
      <c r="QVK65" s="47"/>
      <c r="QVL65" s="47"/>
      <c r="QVM65" s="47"/>
      <c r="QVN65" s="47"/>
      <c r="QVO65" s="47"/>
      <c r="QVP65" s="47"/>
      <c r="QVQ65" s="47"/>
      <c r="QVR65" s="47"/>
      <c r="QVS65" s="47"/>
      <c r="QVT65" s="47"/>
      <c r="QVU65" s="47"/>
      <c r="QVV65" s="47"/>
      <c r="QVW65" s="47"/>
      <c r="QVX65" s="47"/>
      <c r="QVY65" s="47"/>
      <c r="QVZ65" s="47"/>
      <c r="QWA65" s="47"/>
      <c r="QWB65" s="47"/>
      <c r="QWC65" s="47"/>
      <c r="QWD65" s="47"/>
      <c r="QWE65" s="47"/>
      <c r="QWF65" s="47"/>
      <c r="QWG65" s="47"/>
      <c r="QWH65" s="47"/>
      <c r="QWI65" s="47"/>
      <c r="QWJ65" s="47"/>
      <c r="QWK65" s="47"/>
      <c r="QWL65" s="47"/>
      <c r="QWM65" s="47"/>
      <c r="QWN65" s="47"/>
      <c r="QWO65" s="47"/>
      <c r="QWP65" s="47"/>
      <c r="QWQ65" s="47"/>
      <c r="QWR65" s="47"/>
      <c r="QWS65" s="47"/>
      <c r="QWT65" s="47"/>
      <c r="QWU65" s="47"/>
      <c r="QWV65" s="47"/>
      <c r="QWW65" s="47"/>
      <c r="QWX65" s="47"/>
      <c r="QWY65" s="47"/>
      <c r="QWZ65" s="47"/>
      <c r="QXA65" s="47"/>
      <c r="QXB65" s="47"/>
      <c r="QXC65" s="47"/>
      <c r="QXD65" s="47"/>
      <c r="QXE65" s="47"/>
      <c r="QXF65" s="47"/>
      <c r="QXG65" s="47"/>
      <c r="QXH65" s="47"/>
      <c r="QXI65" s="47"/>
      <c r="QXJ65" s="47"/>
      <c r="QXK65" s="47"/>
      <c r="QXL65" s="47"/>
      <c r="QXM65" s="47"/>
      <c r="QXN65" s="47"/>
      <c r="QXO65" s="47"/>
      <c r="QXP65" s="47"/>
      <c r="QXQ65" s="47"/>
      <c r="QXR65" s="47"/>
      <c r="QXS65" s="47"/>
      <c r="QXT65" s="47"/>
      <c r="QXU65" s="47"/>
      <c r="QXV65" s="47"/>
      <c r="QXW65" s="47"/>
      <c r="QXX65" s="47"/>
      <c r="QXY65" s="47"/>
      <c r="QXZ65" s="47"/>
      <c r="QYA65" s="47"/>
      <c r="QYB65" s="47"/>
      <c r="QYC65" s="47"/>
      <c r="QYD65" s="47"/>
      <c r="QYE65" s="47"/>
      <c r="QYF65" s="47"/>
      <c r="QYG65" s="47"/>
      <c r="QYH65" s="47"/>
      <c r="QYI65" s="47"/>
      <c r="QYJ65" s="47"/>
      <c r="QYK65" s="47"/>
      <c r="QYL65" s="47"/>
      <c r="QYM65" s="47"/>
      <c r="QYN65" s="47"/>
      <c r="QYO65" s="47"/>
      <c r="QYP65" s="47"/>
      <c r="QYQ65" s="47"/>
      <c r="QYR65" s="47"/>
      <c r="QYS65" s="47"/>
      <c r="QYT65" s="47"/>
      <c r="QYU65" s="47"/>
      <c r="QYV65" s="47"/>
      <c r="QYW65" s="47"/>
      <c r="QYX65" s="47"/>
      <c r="QYY65" s="47"/>
      <c r="QYZ65" s="47"/>
      <c r="QZA65" s="47"/>
      <c r="QZB65" s="47"/>
      <c r="QZC65" s="47"/>
      <c r="QZD65" s="47"/>
      <c r="QZE65" s="47"/>
      <c r="QZF65" s="47"/>
      <c r="QZG65" s="47"/>
      <c r="QZH65" s="47"/>
      <c r="QZI65" s="47"/>
      <c r="QZJ65" s="47"/>
      <c r="QZK65" s="47"/>
      <c r="QZL65" s="47"/>
      <c r="QZM65" s="47"/>
      <c r="QZN65" s="47"/>
      <c r="QZO65" s="47"/>
      <c r="QZP65" s="47"/>
      <c r="QZQ65" s="47"/>
      <c r="QZR65" s="47"/>
      <c r="QZS65" s="47"/>
      <c r="QZT65" s="47"/>
      <c r="QZU65" s="47"/>
      <c r="QZV65" s="47"/>
      <c r="QZW65" s="47"/>
      <c r="QZX65" s="47"/>
      <c r="QZY65" s="47"/>
      <c r="QZZ65" s="47"/>
      <c r="RAA65" s="47"/>
      <c r="RAB65" s="47"/>
      <c r="RAC65" s="47"/>
      <c r="RAD65" s="47"/>
      <c r="RAE65" s="47"/>
      <c r="RAF65" s="47"/>
      <c r="RAG65" s="47"/>
      <c r="RAH65" s="47"/>
      <c r="RAI65" s="47"/>
      <c r="RAJ65" s="47"/>
      <c r="RAK65" s="47"/>
      <c r="RAL65" s="47"/>
      <c r="RAM65" s="47"/>
      <c r="RAN65" s="47"/>
      <c r="RAO65" s="47"/>
      <c r="RAP65" s="47"/>
      <c r="RAQ65" s="47"/>
      <c r="RAR65" s="47"/>
      <c r="RAS65" s="47"/>
      <c r="RAT65" s="47"/>
      <c r="RAU65" s="47"/>
      <c r="RAV65" s="47"/>
      <c r="RAW65" s="47"/>
      <c r="RAX65" s="47"/>
      <c r="RAY65" s="47"/>
      <c r="RAZ65" s="47"/>
      <c r="RBA65" s="47"/>
      <c r="RBB65" s="47"/>
      <c r="RBC65" s="47"/>
      <c r="RBD65" s="47"/>
      <c r="RBE65" s="47"/>
      <c r="RBF65" s="47"/>
      <c r="RBG65" s="47"/>
      <c r="RBH65" s="47"/>
      <c r="RBI65" s="47"/>
      <c r="RBJ65" s="47"/>
      <c r="RBK65" s="47"/>
      <c r="RBL65" s="47"/>
      <c r="RBM65" s="47"/>
      <c r="RBN65" s="47"/>
      <c r="RBO65" s="47"/>
      <c r="RBP65" s="47"/>
      <c r="RBQ65" s="47"/>
      <c r="RBR65" s="47"/>
      <c r="RBS65" s="47"/>
      <c r="RBT65" s="47"/>
      <c r="RBU65" s="47"/>
      <c r="RBV65" s="47"/>
      <c r="RBW65" s="47"/>
      <c r="RBX65" s="47"/>
      <c r="RBY65" s="47"/>
      <c r="RBZ65" s="47"/>
      <c r="RCA65" s="47"/>
      <c r="RCB65" s="47"/>
      <c r="RCC65" s="47"/>
      <c r="RCD65" s="47"/>
      <c r="RCE65" s="47"/>
      <c r="RCF65" s="47"/>
      <c r="RCG65" s="47"/>
      <c r="RCH65" s="47"/>
      <c r="RCI65" s="47"/>
      <c r="RCJ65" s="47"/>
      <c r="RCK65" s="47"/>
      <c r="RCL65" s="47"/>
      <c r="RCM65" s="47"/>
      <c r="RCN65" s="47"/>
      <c r="RCO65" s="47"/>
      <c r="RCP65" s="47"/>
      <c r="RCQ65" s="47"/>
      <c r="RCR65" s="47"/>
      <c r="RCS65" s="47"/>
      <c r="RCT65" s="47"/>
      <c r="RCU65" s="47"/>
      <c r="RCV65" s="47"/>
      <c r="RCW65" s="47"/>
      <c r="RCX65" s="47"/>
      <c r="RCY65" s="47"/>
      <c r="RCZ65" s="47"/>
      <c r="RDA65" s="47"/>
      <c r="RDB65" s="47"/>
      <c r="RDC65" s="47"/>
      <c r="RDD65" s="47"/>
      <c r="RDE65" s="47"/>
      <c r="RDF65" s="47"/>
      <c r="RDG65" s="47"/>
      <c r="RDH65" s="47"/>
      <c r="RDI65" s="47"/>
      <c r="RDJ65" s="47"/>
      <c r="RDK65" s="47"/>
      <c r="RDL65" s="47"/>
      <c r="RDM65" s="47"/>
      <c r="RDN65" s="47"/>
      <c r="RDO65" s="47"/>
      <c r="RDP65" s="47"/>
      <c r="RDQ65" s="47"/>
      <c r="RDR65" s="47"/>
      <c r="RDS65" s="47"/>
      <c r="RDT65" s="47"/>
      <c r="RDU65" s="47"/>
      <c r="RDV65" s="47"/>
      <c r="RDW65" s="47"/>
      <c r="RDX65" s="47"/>
      <c r="RDY65" s="47"/>
      <c r="RDZ65" s="47"/>
      <c r="REA65" s="47"/>
      <c r="REB65" s="47"/>
      <c r="REC65" s="47"/>
      <c r="RED65" s="47"/>
      <c r="REE65" s="47"/>
      <c r="REF65" s="47"/>
      <c r="REG65" s="47"/>
      <c r="REH65" s="47"/>
      <c r="REI65" s="47"/>
      <c r="REJ65" s="47"/>
      <c r="REK65" s="47"/>
      <c r="REL65" s="47"/>
      <c r="REM65" s="47"/>
      <c r="REN65" s="47"/>
      <c r="REO65" s="47"/>
      <c r="REP65" s="47"/>
      <c r="REQ65" s="47"/>
      <c r="RER65" s="47"/>
      <c r="RES65" s="47"/>
      <c r="RET65" s="47"/>
      <c r="REU65" s="47"/>
      <c r="REV65" s="47"/>
      <c r="REW65" s="47"/>
      <c r="REX65" s="47"/>
      <c r="REY65" s="47"/>
      <c r="REZ65" s="47"/>
      <c r="RFA65" s="47"/>
      <c r="RFB65" s="47"/>
      <c r="RFC65" s="47"/>
      <c r="RFD65" s="47"/>
      <c r="RFE65" s="47"/>
      <c r="RFF65" s="47"/>
      <c r="RFG65" s="47"/>
      <c r="RFH65" s="47"/>
      <c r="RFI65" s="47"/>
      <c r="RFJ65" s="47"/>
      <c r="RFK65" s="47"/>
      <c r="RFL65" s="47"/>
      <c r="RFM65" s="47"/>
      <c r="RFN65" s="47"/>
      <c r="RFO65" s="47"/>
      <c r="RFP65" s="47"/>
      <c r="RFQ65" s="47"/>
      <c r="RFR65" s="47"/>
      <c r="RFS65" s="47"/>
      <c r="RFT65" s="47"/>
      <c r="RFU65" s="47"/>
      <c r="RFV65" s="47"/>
      <c r="RFW65" s="47"/>
      <c r="RFX65" s="47"/>
      <c r="RFY65" s="47"/>
      <c r="RFZ65" s="47"/>
      <c r="RGA65" s="47"/>
      <c r="RGB65" s="47"/>
      <c r="RGC65" s="47"/>
      <c r="RGD65" s="47"/>
      <c r="RGE65" s="47"/>
      <c r="RGF65" s="47"/>
      <c r="RGG65" s="47"/>
      <c r="RGH65" s="47"/>
      <c r="RGI65" s="47"/>
      <c r="RGJ65" s="47"/>
      <c r="RGK65" s="47"/>
      <c r="RGL65" s="47"/>
      <c r="RGM65" s="47"/>
      <c r="RGN65" s="47"/>
      <c r="RGO65" s="47"/>
      <c r="RGP65" s="47"/>
      <c r="RGQ65" s="47"/>
      <c r="RGR65" s="47"/>
      <c r="RGS65" s="47"/>
      <c r="RGT65" s="47"/>
      <c r="RGU65" s="47"/>
      <c r="RGV65" s="47"/>
      <c r="RGW65" s="47"/>
      <c r="RGX65" s="47"/>
      <c r="RGY65" s="47"/>
      <c r="RGZ65" s="47"/>
      <c r="RHA65" s="47"/>
      <c r="RHB65" s="47"/>
      <c r="RHC65" s="47"/>
      <c r="RHD65" s="47"/>
      <c r="RHE65" s="47"/>
      <c r="RHF65" s="47"/>
      <c r="RHG65" s="47"/>
      <c r="RHH65" s="47"/>
      <c r="RHI65" s="47"/>
      <c r="RHJ65" s="47"/>
      <c r="RHK65" s="47"/>
      <c r="RHL65" s="47"/>
      <c r="RHM65" s="47"/>
      <c r="RHN65" s="47"/>
      <c r="RHO65" s="47"/>
      <c r="RHP65" s="47"/>
      <c r="RHQ65" s="47"/>
      <c r="RHR65" s="47"/>
      <c r="RHS65" s="47"/>
      <c r="RHT65" s="47"/>
      <c r="RHU65" s="47"/>
      <c r="RHV65" s="47"/>
      <c r="RHW65" s="47"/>
      <c r="RHX65" s="47"/>
      <c r="RHY65" s="47"/>
      <c r="RHZ65" s="47"/>
      <c r="RIA65" s="47"/>
      <c r="RIB65" s="47"/>
      <c r="RIC65" s="47"/>
      <c r="RID65" s="47"/>
      <c r="RIE65" s="47"/>
      <c r="RIF65" s="47"/>
      <c r="RIG65" s="47"/>
      <c r="RIH65" s="47"/>
      <c r="RII65" s="47"/>
      <c r="RIJ65" s="47"/>
      <c r="RIK65" s="47"/>
      <c r="RIL65" s="47"/>
      <c r="RIM65" s="47"/>
      <c r="RIN65" s="47"/>
      <c r="RIO65" s="47"/>
      <c r="RIP65" s="47"/>
      <c r="RIQ65" s="47"/>
      <c r="RIR65" s="47"/>
      <c r="RIS65" s="47"/>
      <c r="RIT65" s="47"/>
      <c r="RIU65" s="47"/>
      <c r="RIV65" s="47"/>
      <c r="RIW65" s="47"/>
      <c r="RIX65" s="47"/>
      <c r="RIY65" s="47"/>
      <c r="RIZ65" s="47"/>
      <c r="RJA65" s="47"/>
      <c r="RJB65" s="47"/>
      <c r="RJC65" s="47"/>
      <c r="RJD65" s="47"/>
      <c r="RJE65" s="47"/>
      <c r="RJF65" s="47"/>
      <c r="RJG65" s="47"/>
      <c r="RJH65" s="47"/>
      <c r="RJI65" s="47"/>
      <c r="RJJ65" s="47"/>
      <c r="RJK65" s="47"/>
      <c r="RJL65" s="47"/>
      <c r="RJM65" s="47"/>
      <c r="RJN65" s="47"/>
      <c r="RJO65" s="47"/>
      <c r="RJP65" s="47"/>
      <c r="RJQ65" s="47"/>
      <c r="RJR65" s="47"/>
      <c r="RJS65" s="47"/>
      <c r="RJT65" s="47"/>
      <c r="RJU65" s="47"/>
      <c r="RJV65" s="47"/>
      <c r="RJW65" s="47"/>
      <c r="RJX65" s="47"/>
      <c r="RJY65" s="47"/>
      <c r="RJZ65" s="47"/>
      <c r="RKA65" s="47"/>
      <c r="RKB65" s="47"/>
      <c r="RKC65" s="47"/>
      <c r="RKD65" s="47"/>
      <c r="RKE65" s="47"/>
      <c r="RKF65" s="47"/>
      <c r="RKG65" s="47"/>
      <c r="RKH65" s="47"/>
      <c r="RKI65" s="47"/>
      <c r="RKJ65" s="47"/>
      <c r="RKK65" s="47"/>
      <c r="RKL65" s="47"/>
      <c r="RKM65" s="47"/>
      <c r="RKN65" s="47"/>
      <c r="RKO65" s="47"/>
      <c r="RKP65" s="47"/>
      <c r="RKQ65" s="47"/>
      <c r="RKR65" s="47"/>
      <c r="RKS65" s="47"/>
      <c r="RKT65" s="47"/>
      <c r="RKU65" s="47"/>
      <c r="RKV65" s="47"/>
      <c r="RKW65" s="47"/>
      <c r="RKX65" s="47"/>
      <c r="RKY65" s="47"/>
      <c r="RKZ65" s="47"/>
      <c r="RLA65" s="47"/>
      <c r="RLB65" s="47"/>
      <c r="RLC65" s="47"/>
      <c r="RLD65" s="47"/>
      <c r="RLE65" s="47"/>
      <c r="RLF65" s="47"/>
      <c r="RLG65" s="47"/>
      <c r="RLH65" s="47"/>
      <c r="RLI65" s="47"/>
      <c r="RLJ65" s="47"/>
      <c r="RLK65" s="47"/>
      <c r="RLL65" s="47"/>
      <c r="RLM65" s="47"/>
      <c r="RLN65" s="47"/>
      <c r="RLO65" s="47"/>
      <c r="RLP65" s="47"/>
      <c r="RLQ65" s="47"/>
      <c r="RLR65" s="47"/>
      <c r="RLS65" s="47"/>
      <c r="RLT65" s="47"/>
      <c r="RLU65" s="47"/>
      <c r="RLV65" s="47"/>
      <c r="RLW65" s="47"/>
      <c r="RLX65" s="47"/>
      <c r="RLY65" s="47"/>
      <c r="RLZ65" s="47"/>
      <c r="RMA65" s="47"/>
      <c r="RMB65" s="47"/>
      <c r="RMC65" s="47"/>
      <c r="RMD65" s="47"/>
      <c r="RME65" s="47"/>
      <c r="RMF65" s="47"/>
      <c r="RMG65" s="47"/>
      <c r="RMH65" s="47"/>
      <c r="RMI65" s="47"/>
      <c r="RMJ65" s="47"/>
      <c r="RMK65" s="47"/>
      <c r="RML65" s="47"/>
      <c r="RMM65" s="47"/>
      <c r="RMN65" s="47"/>
      <c r="RMO65" s="47"/>
      <c r="RMP65" s="47"/>
      <c r="RMQ65" s="47"/>
      <c r="RMR65" s="47"/>
      <c r="RMS65" s="47"/>
      <c r="RMT65" s="47"/>
      <c r="RMU65" s="47"/>
      <c r="RMV65" s="47"/>
      <c r="RMW65" s="47"/>
      <c r="RMX65" s="47"/>
      <c r="RMY65" s="47"/>
      <c r="RMZ65" s="47"/>
      <c r="RNA65" s="47"/>
      <c r="RNB65" s="47"/>
      <c r="RNC65" s="47"/>
      <c r="RND65" s="47"/>
      <c r="RNE65" s="47"/>
      <c r="RNF65" s="47"/>
      <c r="RNG65" s="47"/>
      <c r="RNH65" s="47"/>
      <c r="RNI65" s="47"/>
      <c r="RNJ65" s="47"/>
      <c r="RNK65" s="47"/>
      <c r="RNL65" s="47"/>
      <c r="RNM65" s="47"/>
      <c r="RNN65" s="47"/>
      <c r="RNO65" s="47"/>
      <c r="RNP65" s="47"/>
      <c r="RNQ65" s="47"/>
      <c r="RNR65" s="47"/>
      <c r="RNS65" s="47"/>
      <c r="RNT65" s="47"/>
      <c r="RNU65" s="47"/>
      <c r="RNV65" s="47"/>
      <c r="RNW65" s="47"/>
      <c r="RNX65" s="47"/>
      <c r="RNY65" s="47"/>
      <c r="RNZ65" s="47"/>
      <c r="ROA65" s="47"/>
      <c r="ROB65" s="47"/>
      <c r="ROC65" s="47"/>
      <c r="ROD65" s="47"/>
      <c r="ROE65" s="47"/>
      <c r="ROF65" s="47"/>
      <c r="ROG65" s="47"/>
      <c r="ROH65" s="47"/>
      <c r="ROI65" s="47"/>
      <c r="ROJ65" s="47"/>
      <c r="ROK65" s="47"/>
      <c r="ROL65" s="47"/>
      <c r="ROM65" s="47"/>
      <c r="RON65" s="47"/>
      <c r="ROO65" s="47"/>
      <c r="ROP65" s="47"/>
      <c r="ROQ65" s="47"/>
      <c r="ROR65" s="47"/>
      <c r="ROS65" s="47"/>
      <c r="ROT65" s="47"/>
      <c r="ROU65" s="47"/>
      <c r="ROV65" s="47"/>
      <c r="ROW65" s="47"/>
      <c r="ROX65" s="47"/>
      <c r="ROY65" s="47"/>
      <c r="ROZ65" s="47"/>
      <c r="RPA65" s="47"/>
      <c r="RPB65" s="47"/>
      <c r="RPC65" s="47"/>
      <c r="RPD65" s="47"/>
      <c r="RPE65" s="47"/>
      <c r="RPF65" s="47"/>
      <c r="RPG65" s="47"/>
      <c r="RPH65" s="47"/>
      <c r="RPI65" s="47"/>
      <c r="RPJ65" s="47"/>
      <c r="RPK65" s="47"/>
      <c r="RPL65" s="47"/>
      <c r="RPM65" s="47"/>
      <c r="RPN65" s="47"/>
      <c r="RPO65" s="47"/>
      <c r="RPP65" s="47"/>
      <c r="RPQ65" s="47"/>
      <c r="RPR65" s="47"/>
      <c r="RPS65" s="47"/>
      <c r="RPT65" s="47"/>
      <c r="RPU65" s="47"/>
      <c r="RPV65" s="47"/>
      <c r="RPW65" s="47"/>
      <c r="RPX65" s="47"/>
      <c r="RPY65" s="47"/>
      <c r="RPZ65" s="47"/>
      <c r="RQA65" s="47"/>
      <c r="RQB65" s="47"/>
      <c r="RQC65" s="47"/>
      <c r="RQD65" s="47"/>
      <c r="RQE65" s="47"/>
      <c r="RQF65" s="47"/>
      <c r="RQG65" s="47"/>
      <c r="RQH65" s="47"/>
      <c r="RQI65" s="47"/>
      <c r="RQJ65" s="47"/>
      <c r="RQK65" s="47"/>
      <c r="RQL65" s="47"/>
      <c r="RQM65" s="47"/>
      <c r="RQN65" s="47"/>
      <c r="RQO65" s="47"/>
      <c r="RQP65" s="47"/>
      <c r="RQQ65" s="47"/>
      <c r="RQR65" s="47"/>
      <c r="RQS65" s="47"/>
      <c r="RQT65" s="47"/>
      <c r="RQU65" s="47"/>
      <c r="RQV65" s="47"/>
      <c r="RQW65" s="47"/>
      <c r="RQX65" s="47"/>
      <c r="RQY65" s="47"/>
      <c r="RQZ65" s="47"/>
      <c r="RRA65" s="47"/>
      <c r="RRB65" s="47"/>
      <c r="RRC65" s="47"/>
      <c r="RRD65" s="47"/>
      <c r="RRE65" s="47"/>
      <c r="RRF65" s="47"/>
      <c r="RRG65" s="47"/>
      <c r="RRH65" s="47"/>
      <c r="RRI65" s="47"/>
      <c r="RRJ65" s="47"/>
      <c r="RRK65" s="47"/>
      <c r="RRL65" s="47"/>
      <c r="RRM65" s="47"/>
      <c r="RRN65" s="47"/>
      <c r="RRO65" s="47"/>
      <c r="RRP65" s="47"/>
      <c r="RRQ65" s="47"/>
      <c r="RRR65" s="47"/>
      <c r="RRS65" s="47"/>
      <c r="RRT65" s="47"/>
      <c r="RRU65" s="47"/>
      <c r="RRV65" s="47"/>
      <c r="RRW65" s="47"/>
      <c r="RRX65" s="47"/>
      <c r="RRY65" s="47"/>
      <c r="RRZ65" s="47"/>
      <c r="RSA65" s="47"/>
      <c r="RSB65" s="47"/>
      <c r="RSC65" s="47"/>
      <c r="RSD65" s="47"/>
      <c r="RSE65" s="47"/>
      <c r="RSF65" s="47"/>
      <c r="RSG65" s="47"/>
      <c r="RSH65" s="47"/>
      <c r="RSI65" s="47"/>
      <c r="RSJ65" s="47"/>
      <c r="RSK65" s="47"/>
      <c r="RSL65" s="47"/>
      <c r="RSM65" s="47"/>
      <c r="RSN65" s="47"/>
      <c r="RSO65" s="47"/>
      <c r="RSP65" s="47"/>
      <c r="RSQ65" s="47"/>
      <c r="RSR65" s="47"/>
      <c r="RSS65" s="47"/>
      <c r="RST65" s="47"/>
      <c r="RSU65" s="47"/>
      <c r="RSV65" s="47"/>
      <c r="RSW65" s="47"/>
      <c r="RSX65" s="47"/>
      <c r="RSY65" s="47"/>
      <c r="RSZ65" s="47"/>
      <c r="RTA65" s="47"/>
      <c r="RTB65" s="47"/>
      <c r="RTC65" s="47"/>
      <c r="RTD65" s="47"/>
      <c r="RTE65" s="47"/>
      <c r="RTF65" s="47"/>
      <c r="RTG65" s="47"/>
      <c r="RTH65" s="47"/>
      <c r="RTI65" s="47"/>
      <c r="RTJ65" s="47"/>
      <c r="RTK65" s="47"/>
      <c r="RTL65" s="47"/>
      <c r="RTM65" s="47"/>
      <c r="RTN65" s="47"/>
      <c r="RTO65" s="47"/>
      <c r="RTP65" s="47"/>
      <c r="RTQ65" s="47"/>
      <c r="RTR65" s="47"/>
      <c r="RTS65" s="47"/>
      <c r="RTT65" s="47"/>
      <c r="RTU65" s="47"/>
      <c r="RTV65" s="47"/>
      <c r="RTW65" s="47"/>
      <c r="RTX65" s="47"/>
      <c r="RTY65" s="47"/>
      <c r="RTZ65" s="47"/>
      <c r="RUA65" s="47"/>
      <c r="RUB65" s="47"/>
      <c r="RUC65" s="47"/>
      <c r="RUD65" s="47"/>
      <c r="RUE65" s="47"/>
      <c r="RUF65" s="47"/>
      <c r="RUG65" s="47"/>
      <c r="RUH65" s="47"/>
      <c r="RUI65" s="47"/>
      <c r="RUJ65" s="47"/>
      <c r="RUK65" s="47"/>
      <c r="RUL65" s="47"/>
      <c r="RUM65" s="47"/>
      <c r="RUN65" s="47"/>
      <c r="RUO65" s="47"/>
      <c r="RUP65" s="47"/>
      <c r="RUQ65" s="47"/>
      <c r="RUR65" s="47"/>
      <c r="RUS65" s="47"/>
      <c r="RUT65" s="47"/>
      <c r="RUU65" s="47"/>
      <c r="RUV65" s="47"/>
      <c r="RUW65" s="47"/>
      <c r="RUX65" s="47"/>
      <c r="RUY65" s="47"/>
      <c r="RUZ65" s="47"/>
      <c r="RVA65" s="47"/>
      <c r="RVB65" s="47"/>
      <c r="RVC65" s="47"/>
      <c r="RVD65" s="47"/>
      <c r="RVE65" s="47"/>
      <c r="RVF65" s="47"/>
      <c r="RVG65" s="47"/>
      <c r="RVH65" s="47"/>
      <c r="RVI65" s="47"/>
      <c r="RVJ65" s="47"/>
      <c r="RVK65" s="47"/>
      <c r="RVL65" s="47"/>
      <c r="RVM65" s="47"/>
      <c r="RVN65" s="47"/>
      <c r="RVO65" s="47"/>
      <c r="RVP65" s="47"/>
      <c r="RVQ65" s="47"/>
      <c r="RVR65" s="47"/>
      <c r="RVS65" s="47"/>
      <c r="RVT65" s="47"/>
      <c r="RVU65" s="47"/>
      <c r="RVV65" s="47"/>
      <c r="RVW65" s="47"/>
      <c r="RVX65" s="47"/>
      <c r="RVY65" s="47"/>
      <c r="RVZ65" s="47"/>
      <c r="RWA65" s="47"/>
      <c r="RWB65" s="47"/>
      <c r="RWC65" s="47"/>
      <c r="RWD65" s="47"/>
      <c r="RWE65" s="47"/>
      <c r="RWF65" s="47"/>
      <c r="RWG65" s="47"/>
      <c r="RWH65" s="47"/>
      <c r="RWI65" s="47"/>
      <c r="RWJ65" s="47"/>
      <c r="RWK65" s="47"/>
      <c r="RWL65" s="47"/>
      <c r="RWM65" s="47"/>
      <c r="RWN65" s="47"/>
      <c r="RWO65" s="47"/>
      <c r="RWP65" s="47"/>
      <c r="RWQ65" s="47"/>
      <c r="RWR65" s="47"/>
      <c r="RWS65" s="47"/>
      <c r="RWT65" s="47"/>
      <c r="RWU65" s="47"/>
      <c r="RWV65" s="47"/>
      <c r="RWW65" s="47"/>
      <c r="RWX65" s="47"/>
      <c r="RWY65" s="47"/>
      <c r="RWZ65" s="47"/>
      <c r="RXA65" s="47"/>
      <c r="RXB65" s="47"/>
      <c r="RXC65" s="47"/>
      <c r="RXD65" s="47"/>
      <c r="RXE65" s="47"/>
      <c r="RXF65" s="47"/>
      <c r="RXG65" s="47"/>
      <c r="RXH65" s="47"/>
      <c r="RXI65" s="47"/>
      <c r="RXJ65" s="47"/>
      <c r="RXK65" s="47"/>
      <c r="RXL65" s="47"/>
      <c r="RXM65" s="47"/>
      <c r="RXN65" s="47"/>
      <c r="RXO65" s="47"/>
      <c r="RXP65" s="47"/>
      <c r="RXQ65" s="47"/>
      <c r="RXR65" s="47"/>
      <c r="RXS65" s="47"/>
      <c r="RXT65" s="47"/>
      <c r="RXU65" s="47"/>
      <c r="RXV65" s="47"/>
      <c r="RXW65" s="47"/>
      <c r="RXX65" s="47"/>
      <c r="RXY65" s="47"/>
      <c r="RXZ65" s="47"/>
      <c r="RYA65" s="47"/>
      <c r="RYB65" s="47"/>
      <c r="RYC65" s="47"/>
      <c r="RYD65" s="47"/>
      <c r="RYE65" s="47"/>
      <c r="RYF65" s="47"/>
      <c r="RYG65" s="47"/>
      <c r="RYH65" s="47"/>
      <c r="RYI65" s="47"/>
      <c r="RYJ65" s="47"/>
      <c r="RYK65" s="47"/>
      <c r="RYL65" s="47"/>
      <c r="RYM65" s="47"/>
      <c r="RYN65" s="47"/>
      <c r="RYO65" s="47"/>
      <c r="RYP65" s="47"/>
      <c r="RYQ65" s="47"/>
      <c r="RYR65" s="47"/>
      <c r="RYS65" s="47"/>
      <c r="RYT65" s="47"/>
      <c r="RYU65" s="47"/>
      <c r="RYV65" s="47"/>
      <c r="RYW65" s="47"/>
      <c r="RYX65" s="47"/>
      <c r="RYY65" s="47"/>
      <c r="RYZ65" s="47"/>
      <c r="RZA65" s="47"/>
      <c r="RZB65" s="47"/>
      <c r="RZC65" s="47"/>
      <c r="RZD65" s="47"/>
      <c r="RZE65" s="47"/>
      <c r="RZF65" s="47"/>
      <c r="RZG65" s="47"/>
      <c r="RZH65" s="47"/>
      <c r="RZI65" s="47"/>
      <c r="RZJ65" s="47"/>
      <c r="RZK65" s="47"/>
      <c r="RZL65" s="47"/>
      <c r="RZM65" s="47"/>
      <c r="RZN65" s="47"/>
      <c r="RZO65" s="47"/>
      <c r="RZP65" s="47"/>
      <c r="RZQ65" s="47"/>
      <c r="RZR65" s="47"/>
      <c r="RZS65" s="47"/>
      <c r="RZT65" s="47"/>
      <c r="RZU65" s="47"/>
      <c r="RZV65" s="47"/>
      <c r="RZW65" s="47"/>
      <c r="RZX65" s="47"/>
      <c r="RZY65" s="47"/>
      <c r="RZZ65" s="47"/>
      <c r="SAA65" s="47"/>
      <c r="SAB65" s="47"/>
      <c r="SAC65" s="47"/>
      <c r="SAD65" s="47"/>
      <c r="SAE65" s="47"/>
      <c r="SAF65" s="47"/>
      <c r="SAG65" s="47"/>
      <c r="SAH65" s="47"/>
      <c r="SAI65" s="47"/>
      <c r="SAJ65" s="47"/>
      <c r="SAK65" s="47"/>
      <c r="SAL65" s="47"/>
      <c r="SAM65" s="47"/>
      <c r="SAN65" s="47"/>
      <c r="SAO65" s="47"/>
      <c r="SAP65" s="47"/>
      <c r="SAQ65" s="47"/>
      <c r="SAR65" s="47"/>
      <c r="SAS65" s="47"/>
      <c r="SAT65" s="47"/>
      <c r="SAU65" s="47"/>
      <c r="SAV65" s="47"/>
      <c r="SAW65" s="47"/>
      <c r="SAX65" s="47"/>
      <c r="SAY65" s="47"/>
      <c r="SAZ65" s="47"/>
      <c r="SBA65" s="47"/>
      <c r="SBB65" s="47"/>
      <c r="SBC65" s="47"/>
      <c r="SBD65" s="47"/>
      <c r="SBE65" s="47"/>
      <c r="SBF65" s="47"/>
      <c r="SBG65" s="47"/>
      <c r="SBH65" s="47"/>
      <c r="SBI65" s="47"/>
      <c r="SBJ65" s="47"/>
      <c r="SBK65" s="47"/>
      <c r="SBL65" s="47"/>
      <c r="SBM65" s="47"/>
      <c r="SBN65" s="47"/>
      <c r="SBO65" s="47"/>
      <c r="SBP65" s="47"/>
      <c r="SBQ65" s="47"/>
      <c r="SBR65" s="47"/>
      <c r="SBS65" s="47"/>
      <c r="SBT65" s="47"/>
      <c r="SBU65" s="47"/>
      <c r="SBV65" s="47"/>
      <c r="SBW65" s="47"/>
      <c r="SBX65" s="47"/>
      <c r="SBY65" s="47"/>
      <c r="SBZ65" s="47"/>
      <c r="SCA65" s="47"/>
      <c r="SCB65" s="47"/>
      <c r="SCC65" s="47"/>
      <c r="SCD65" s="47"/>
      <c r="SCE65" s="47"/>
      <c r="SCF65" s="47"/>
      <c r="SCG65" s="47"/>
      <c r="SCH65" s="47"/>
      <c r="SCI65" s="47"/>
      <c r="SCJ65" s="47"/>
      <c r="SCK65" s="47"/>
      <c r="SCL65" s="47"/>
      <c r="SCM65" s="47"/>
      <c r="SCN65" s="47"/>
      <c r="SCO65" s="47"/>
      <c r="SCP65" s="47"/>
      <c r="SCQ65" s="47"/>
      <c r="SCR65" s="47"/>
      <c r="SCS65" s="47"/>
      <c r="SCT65" s="47"/>
      <c r="SCU65" s="47"/>
      <c r="SCV65" s="47"/>
      <c r="SCW65" s="47"/>
      <c r="SCX65" s="47"/>
      <c r="SCY65" s="47"/>
      <c r="SCZ65" s="47"/>
      <c r="SDA65" s="47"/>
      <c r="SDB65" s="47"/>
      <c r="SDC65" s="47"/>
      <c r="SDD65" s="47"/>
      <c r="SDE65" s="47"/>
      <c r="SDF65" s="47"/>
      <c r="SDG65" s="47"/>
      <c r="SDH65" s="47"/>
      <c r="SDI65" s="47"/>
      <c r="SDJ65" s="47"/>
      <c r="SDK65" s="47"/>
      <c r="SDL65" s="47"/>
      <c r="SDM65" s="47"/>
      <c r="SDN65" s="47"/>
      <c r="SDO65" s="47"/>
      <c r="SDP65" s="47"/>
      <c r="SDQ65" s="47"/>
      <c r="SDR65" s="47"/>
      <c r="SDS65" s="47"/>
      <c r="SDT65" s="47"/>
      <c r="SDU65" s="47"/>
      <c r="SDV65" s="47"/>
      <c r="SDW65" s="47"/>
      <c r="SDX65" s="47"/>
      <c r="SDY65" s="47"/>
      <c r="SDZ65" s="47"/>
      <c r="SEA65" s="47"/>
      <c r="SEB65" s="47"/>
      <c r="SEC65" s="47"/>
      <c r="SED65" s="47"/>
      <c r="SEE65" s="47"/>
      <c r="SEF65" s="47"/>
      <c r="SEG65" s="47"/>
      <c r="SEH65" s="47"/>
      <c r="SEI65" s="47"/>
      <c r="SEJ65" s="47"/>
      <c r="SEK65" s="47"/>
      <c r="SEL65" s="47"/>
      <c r="SEM65" s="47"/>
      <c r="SEN65" s="47"/>
      <c r="SEO65" s="47"/>
      <c r="SEP65" s="47"/>
      <c r="SEQ65" s="47"/>
      <c r="SER65" s="47"/>
      <c r="SES65" s="47"/>
      <c r="SET65" s="47"/>
      <c r="SEU65" s="47"/>
      <c r="SEV65" s="47"/>
      <c r="SEW65" s="47"/>
      <c r="SEX65" s="47"/>
      <c r="SEY65" s="47"/>
      <c r="SEZ65" s="47"/>
      <c r="SFA65" s="47"/>
      <c r="SFB65" s="47"/>
      <c r="SFC65" s="47"/>
      <c r="SFD65" s="47"/>
      <c r="SFE65" s="47"/>
      <c r="SFF65" s="47"/>
      <c r="SFG65" s="47"/>
      <c r="SFH65" s="47"/>
      <c r="SFI65" s="47"/>
      <c r="SFJ65" s="47"/>
      <c r="SFK65" s="47"/>
      <c r="SFL65" s="47"/>
      <c r="SFM65" s="47"/>
      <c r="SFN65" s="47"/>
      <c r="SFO65" s="47"/>
      <c r="SFP65" s="47"/>
      <c r="SFQ65" s="47"/>
      <c r="SFR65" s="47"/>
      <c r="SFS65" s="47"/>
      <c r="SFT65" s="47"/>
      <c r="SFU65" s="47"/>
      <c r="SFV65" s="47"/>
      <c r="SFW65" s="47"/>
      <c r="SFX65" s="47"/>
      <c r="SFY65" s="47"/>
      <c r="SFZ65" s="47"/>
      <c r="SGA65" s="47"/>
      <c r="SGB65" s="47"/>
      <c r="SGC65" s="47"/>
      <c r="SGD65" s="47"/>
      <c r="SGE65" s="47"/>
      <c r="SGF65" s="47"/>
      <c r="SGG65" s="47"/>
      <c r="SGH65" s="47"/>
      <c r="SGI65" s="47"/>
      <c r="SGJ65" s="47"/>
      <c r="SGK65" s="47"/>
      <c r="SGL65" s="47"/>
      <c r="SGM65" s="47"/>
      <c r="SGN65" s="47"/>
      <c r="SGO65" s="47"/>
      <c r="SGP65" s="47"/>
      <c r="SGQ65" s="47"/>
      <c r="SGR65" s="47"/>
      <c r="SGS65" s="47"/>
      <c r="SGT65" s="47"/>
      <c r="SGU65" s="47"/>
      <c r="SGV65" s="47"/>
      <c r="SGW65" s="47"/>
      <c r="SGX65" s="47"/>
      <c r="SGY65" s="47"/>
      <c r="SGZ65" s="47"/>
      <c r="SHA65" s="47"/>
      <c r="SHB65" s="47"/>
      <c r="SHC65" s="47"/>
      <c r="SHD65" s="47"/>
      <c r="SHE65" s="47"/>
      <c r="SHF65" s="47"/>
      <c r="SHG65" s="47"/>
      <c r="SHH65" s="47"/>
      <c r="SHI65" s="47"/>
      <c r="SHJ65" s="47"/>
      <c r="SHK65" s="47"/>
      <c r="SHL65" s="47"/>
      <c r="SHM65" s="47"/>
      <c r="SHN65" s="47"/>
      <c r="SHO65" s="47"/>
      <c r="SHP65" s="47"/>
      <c r="SHQ65" s="47"/>
      <c r="SHR65" s="47"/>
      <c r="SHS65" s="47"/>
      <c r="SHT65" s="47"/>
      <c r="SHU65" s="47"/>
      <c r="SHV65" s="47"/>
      <c r="SHW65" s="47"/>
      <c r="SHX65" s="47"/>
      <c r="SHY65" s="47"/>
      <c r="SHZ65" s="47"/>
      <c r="SIA65" s="47"/>
      <c r="SIB65" s="47"/>
      <c r="SIC65" s="47"/>
      <c r="SID65" s="47"/>
      <c r="SIE65" s="47"/>
      <c r="SIF65" s="47"/>
      <c r="SIG65" s="47"/>
      <c r="SIH65" s="47"/>
      <c r="SII65" s="47"/>
      <c r="SIJ65" s="47"/>
      <c r="SIK65" s="47"/>
      <c r="SIL65" s="47"/>
      <c r="SIM65" s="47"/>
      <c r="SIN65" s="47"/>
      <c r="SIO65" s="47"/>
      <c r="SIP65" s="47"/>
      <c r="SIQ65" s="47"/>
      <c r="SIR65" s="47"/>
      <c r="SIS65" s="47"/>
      <c r="SIT65" s="47"/>
      <c r="SIU65" s="47"/>
      <c r="SIV65" s="47"/>
      <c r="SIW65" s="47"/>
      <c r="SIX65" s="47"/>
      <c r="SIY65" s="47"/>
      <c r="SIZ65" s="47"/>
      <c r="SJA65" s="47"/>
      <c r="SJB65" s="47"/>
      <c r="SJC65" s="47"/>
      <c r="SJD65" s="47"/>
      <c r="SJE65" s="47"/>
      <c r="SJF65" s="47"/>
      <c r="SJG65" s="47"/>
      <c r="SJH65" s="47"/>
      <c r="SJI65" s="47"/>
      <c r="SJJ65" s="47"/>
      <c r="SJK65" s="47"/>
      <c r="SJL65" s="47"/>
      <c r="SJM65" s="47"/>
      <c r="SJN65" s="47"/>
      <c r="SJO65" s="47"/>
      <c r="SJP65" s="47"/>
      <c r="SJQ65" s="47"/>
      <c r="SJR65" s="47"/>
      <c r="SJS65" s="47"/>
      <c r="SJT65" s="47"/>
      <c r="SJU65" s="47"/>
      <c r="SJV65" s="47"/>
      <c r="SJW65" s="47"/>
      <c r="SJX65" s="47"/>
      <c r="SJY65" s="47"/>
      <c r="SJZ65" s="47"/>
      <c r="SKA65" s="47"/>
      <c r="SKB65" s="47"/>
      <c r="SKC65" s="47"/>
      <c r="SKD65" s="47"/>
      <c r="SKE65" s="47"/>
      <c r="SKF65" s="47"/>
      <c r="SKG65" s="47"/>
      <c r="SKH65" s="47"/>
      <c r="SKI65" s="47"/>
      <c r="SKJ65" s="47"/>
      <c r="SKK65" s="47"/>
      <c r="SKL65" s="47"/>
      <c r="SKM65" s="47"/>
      <c r="SKN65" s="47"/>
      <c r="SKO65" s="47"/>
      <c r="SKP65" s="47"/>
      <c r="SKQ65" s="47"/>
      <c r="SKR65" s="47"/>
      <c r="SKS65" s="47"/>
      <c r="SKT65" s="47"/>
      <c r="SKU65" s="47"/>
      <c r="SKV65" s="47"/>
      <c r="SKW65" s="47"/>
      <c r="SKX65" s="47"/>
      <c r="SKY65" s="47"/>
      <c r="SKZ65" s="47"/>
      <c r="SLA65" s="47"/>
      <c r="SLB65" s="47"/>
      <c r="SLC65" s="47"/>
      <c r="SLD65" s="47"/>
      <c r="SLE65" s="47"/>
      <c r="SLF65" s="47"/>
      <c r="SLG65" s="47"/>
      <c r="SLH65" s="47"/>
      <c r="SLI65" s="47"/>
      <c r="SLJ65" s="47"/>
      <c r="SLK65" s="47"/>
      <c r="SLL65" s="47"/>
      <c r="SLM65" s="47"/>
      <c r="SLN65" s="47"/>
      <c r="SLO65" s="47"/>
      <c r="SLP65" s="47"/>
      <c r="SLQ65" s="47"/>
      <c r="SLR65" s="47"/>
      <c r="SLS65" s="47"/>
      <c r="SLT65" s="47"/>
      <c r="SLU65" s="47"/>
      <c r="SLV65" s="47"/>
      <c r="SLW65" s="47"/>
      <c r="SLX65" s="47"/>
      <c r="SLY65" s="47"/>
      <c r="SLZ65" s="47"/>
      <c r="SMA65" s="47"/>
      <c r="SMB65" s="47"/>
      <c r="SMC65" s="47"/>
      <c r="SMD65" s="47"/>
      <c r="SME65" s="47"/>
      <c r="SMF65" s="47"/>
      <c r="SMG65" s="47"/>
      <c r="SMH65" s="47"/>
      <c r="SMI65" s="47"/>
      <c r="SMJ65" s="47"/>
      <c r="SMK65" s="47"/>
      <c r="SML65" s="47"/>
      <c r="SMM65" s="47"/>
      <c r="SMN65" s="47"/>
      <c r="SMO65" s="47"/>
      <c r="SMP65" s="47"/>
      <c r="SMQ65" s="47"/>
      <c r="SMR65" s="47"/>
      <c r="SMS65" s="47"/>
      <c r="SMT65" s="47"/>
      <c r="SMU65" s="47"/>
      <c r="SMV65" s="47"/>
      <c r="SMW65" s="47"/>
      <c r="SMX65" s="47"/>
      <c r="SMY65" s="47"/>
      <c r="SMZ65" s="47"/>
      <c r="SNA65" s="47"/>
      <c r="SNB65" s="47"/>
      <c r="SNC65" s="47"/>
      <c r="SND65" s="47"/>
      <c r="SNE65" s="47"/>
      <c r="SNF65" s="47"/>
      <c r="SNG65" s="47"/>
      <c r="SNH65" s="47"/>
      <c r="SNI65" s="47"/>
      <c r="SNJ65" s="47"/>
      <c r="SNK65" s="47"/>
      <c r="SNL65" s="47"/>
      <c r="SNM65" s="47"/>
      <c r="SNN65" s="47"/>
      <c r="SNO65" s="47"/>
      <c r="SNP65" s="47"/>
      <c r="SNQ65" s="47"/>
      <c r="SNR65" s="47"/>
      <c r="SNS65" s="47"/>
      <c r="SNT65" s="47"/>
      <c r="SNU65" s="47"/>
      <c r="SNV65" s="47"/>
      <c r="SNW65" s="47"/>
      <c r="SNX65" s="47"/>
      <c r="SNY65" s="47"/>
      <c r="SNZ65" s="47"/>
      <c r="SOA65" s="47"/>
      <c r="SOB65" s="47"/>
      <c r="SOC65" s="47"/>
      <c r="SOD65" s="47"/>
      <c r="SOE65" s="47"/>
      <c r="SOF65" s="47"/>
      <c r="SOG65" s="47"/>
      <c r="SOH65" s="47"/>
      <c r="SOI65" s="47"/>
      <c r="SOJ65" s="47"/>
      <c r="SOK65" s="47"/>
      <c r="SOL65" s="47"/>
      <c r="SOM65" s="47"/>
      <c r="SON65" s="47"/>
      <c r="SOO65" s="47"/>
      <c r="SOP65" s="47"/>
      <c r="SOQ65" s="47"/>
      <c r="SOR65" s="47"/>
      <c r="SOS65" s="47"/>
      <c r="SOT65" s="47"/>
      <c r="SOU65" s="47"/>
      <c r="SOV65" s="47"/>
      <c r="SOW65" s="47"/>
      <c r="SOX65" s="47"/>
      <c r="SOY65" s="47"/>
      <c r="SOZ65" s="47"/>
      <c r="SPA65" s="47"/>
      <c r="SPB65" s="47"/>
      <c r="SPC65" s="47"/>
      <c r="SPD65" s="47"/>
      <c r="SPE65" s="47"/>
      <c r="SPF65" s="47"/>
      <c r="SPG65" s="47"/>
      <c r="SPH65" s="47"/>
      <c r="SPI65" s="47"/>
      <c r="SPJ65" s="47"/>
      <c r="SPK65" s="47"/>
      <c r="SPL65" s="47"/>
      <c r="SPM65" s="47"/>
      <c r="SPN65" s="47"/>
      <c r="SPO65" s="47"/>
      <c r="SPP65" s="47"/>
      <c r="SPQ65" s="47"/>
      <c r="SPR65" s="47"/>
      <c r="SPS65" s="47"/>
      <c r="SPT65" s="47"/>
      <c r="SPU65" s="47"/>
      <c r="SPV65" s="47"/>
      <c r="SPW65" s="47"/>
      <c r="SPX65" s="47"/>
      <c r="SPY65" s="47"/>
      <c r="SPZ65" s="47"/>
      <c r="SQA65" s="47"/>
      <c r="SQB65" s="47"/>
      <c r="SQC65" s="47"/>
      <c r="SQD65" s="47"/>
      <c r="SQE65" s="47"/>
      <c r="SQF65" s="47"/>
      <c r="SQG65" s="47"/>
      <c r="SQH65" s="47"/>
      <c r="SQI65" s="47"/>
      <c r="SQJ65" s="47"/>
      <c r="SQK65" s="47"/>
      <c r="SQL65" s="47"/>
      <c r="SQM65" s="47"/>
      <c r="SQN65" s="47"/>
      <c r="SQO65" s="47"/>
      <c r="SQP65" s="47"/>
      <c r="SQQ65" s="47"/>
      <c r="SQR65" s="47"/>
      <c r="SQS65" s="47"/>
      <c r="SQT65" s="47"/>
      <c r="SQU65" s="47"/>
      <c r="SQV65" s="47"/>
      <c r="SQW65" s="47"/>
      <c r="SQX65" s="47"/>
      <c r="SQY65" s="47"/>
      <c r="SQZ65" s="47"/>
      <c r="SRA65" s="47"/>
      <c r="SRB65" s="47"/>
      <c r="SRC65" s="47"/>
      <c r="SRD65" s="47"/>
      <c r="SRE65" s="47"/>
      <c r="SRF65" s="47"/>
      <c r="SRG65" s="47"/>
      <c r="SRH65" s="47"/>
      <c r="SRI65" s="47"/>
      <c r="SRJ65" s="47"/>
      <c r="SRK65" s="47"/>
      <c r="SRL65" s="47"/>
      <c r="SRM65" s="47"/>
      <c r="SRN65" s="47"/>
      <c r="SRO65" s="47"/>
      <c r="SRP65" s="47"/>
      <c r="SRQ65" s="47"/>
      <c r="SRR65" s="47"/>
      <c r="SRS65" s="47"/>
      <c r="SRT65" s="47"/>
      <c r="SRU65" s="47"/>
      <c r="SRV65" s="47"/>
      <c r="SRW65" s="47"/>
      <c r="SRX65" s="47"/>
      <c r="SRY65" s="47"/>
      <c r="SRZ65" s="47"/>
      <c r="SSA65" s="47"/>
      <c r="SSB65" s="47"/>
      <c r="SSC65" s="47"/>
      <c r="SSD65" s="47"/>
      <c r="SSE65" s="47"/>
      <c r="SSF65" s="47"/>
      <c r="SSG65" s="47"/>
      <c r="SSH65" s="47"/>
      <c r="SSI65" s="47"/>
      <c r="SSJ65" s="47"/>
      <c r="SSK65" s="47"/>
      <c r="SSL65" s="47"/>
      <c r="SSM65" s="47"/>
      <c r="SSN65" s="47"/>
      <c r="SSO65" s="47"/>
      <c r="SSP65" s="47"/>
      <c r="SSQ65" s="47"/>
      <c r="SSR65" s="47"/>
      <c r="SSS65" s="47"/>
      <c r="SST65" s="47"/>
      <c r="SSU65" s="47"/>
      <c r="SSV65" s="47"/>
      <c r="SSW65" s="47"/>
      <c r="SSX65" s="47"/>
      <c r="SSY65" s="47"/>
      <c r="SSZ65" s="47"/>
      <c r="STA65" s="47"/>
      <c r="STB65" s="47"/>
      <c r="STC65" s="47"/>
      <c r="STD65" s="47"/>
      <c r="STE65" s="47"/>
      <c r="STF65" s="47"/>
      <c r="STG65" s="47"/>
      <c r="STH65" s="47"/>
      <c r="STI65" s="47"/>
      <c r="STJ65" s="47"/>
      <c r="STK65" s="47"/>
      <c r="STL65" s="47"/>
      <c r="STM65" s="47"/>
      <c r="STN65" s="47"/>
      <c r="STO65" s="47"/>
      <c r="STP65" s="47"/>
      <c r="STQ65" s="47"/>
      <c r="STR65" s="47"/>
      <c r="STS65" s="47"/>
      <c r="STT65" s="47"/>
      <c r="STU65" s="47"/>
      <c r="STV65" s="47"/>
      <c r="STW65" s="47"/>
      <c r="STX65" s="47"/>
      <c r="STY65" s="47"/>
      <c r="STZ65" s="47"/>
      <c r="SUA65" s="47"/>
      <c r="SUB65" s="47"/>
      <c r="SUC65" s="47"/>
      <c r="SUD65" s="47"/>
      <c r="SUE65" s="47"/>
      <c r="SUF65" s="47"/>
      <c r="SUG65" s="47"/>
      <c r="SUH65" s="47"/>
      <c r="SUI65" s="47"/>
      <c r="SUJ65" s="47"/>
      <c r="SUK65" s="47"/>
      <c r="SUL65" s="47"/>
      <c r="SUM65" s="47"/>
      <c r="SUN65" s="47"/>
      <c r="SUO65" s="47"/>
      <c r="SUP65" s="47"/>
      <c r="SUQ65" s="47"/>
      <c r="SUR65" s="47"/>
      <c r="SUS65" s="47"/>
      <c r="SUT65" s="47"/>
      <c r="SUU65" s="47"/>
      <c r="SUV65" s="47"/>
      <c r="SUW65" s="47"/>
      <c r="SUX65" s="47"/>
      <c r="SUY65" s="47"/>
      <c r="SUZ65" s="47"/>
      <c r="SVA65" s="47"/>
      <c r="SVB65" s="47"/>
      <c r="SVC65" s="47"/>
      <c r="SVD65" s="47"/>
      <c r="SVE65" s="47"/>
      <c r="SVF65" s="47"/>
      <c r="SVG65" s="47"/>
      <c r="SVH65" s="47"/>
      <c r="SVI65" s="47"/>
      <c r="SVJ65" s="47"/>
      <c r="SVK65" s="47"/>
      <c r="SVL65" s="47"/>
      <c r="SVM65" s="47"/>
      <c r="SVN65" s="47"/>
      <c r="SVO65" s="47"/>
      <c r="SVP65" s="47"/>
      <c r="SVQ65" s="47"/>
      <c r="SVR65" s="47"/>
      <c r="SVS65" s="47"/>
      <c r="SVT65" s="47"/>
      <c r="SVU65" s="47"/>
      <c r="SVV65" s="47"/>
      <c r="SVW65" s="47"/>
      <c r="SVX65" s="47"/>
      <c r="SVY65" s="47"/>
      <c r="SVZ65" s="47"/>
      <c r="SWA65" s="47"/>
      <c r="SWB65" s="47"/>
      <c r="SWC65" s="47"/>
      <c r="SWD65" s="47"/>
      <c r="SWE65" s="47"/>
      <c r="SWF65" s="47"/>
      <c r="SWG65" s="47"/>
      <c r="SWH65" s="47"/>
      <c r="SWI65" s="47"/>
      <c r="SWJ65" s="47"/>
      <c r="SWK65" s="47"/>
      <c r="SWL65" s="47"/>
      <c r="SWM65" s="47"/>
      <c r="SWN65" s="47"/>
      <c r="SWO65" s="47"/>
      <c r="SWP65" s="47"/>
      <c r="SWQ65" s="47"/>
      <c r="SWR65" s="47"/>
      <c r="SWS65" s="47"/>
      <c r="SWT65" s="47"/>
      <c r="SWU65" s="47"/>
      <c r="SWV65" s="47"/>
      <c r="SWW65" s="47"/>
      <c r="SWX65" s="47"/>
      <c r="SWY65" s="47"/>
      <c r="SWZ65" s="47"/>
      <c r="SXA65" s="47"/>
      <c r="SXB65" s="47"/>
      <c r="SXC65" s="47"/>
      <c r="SXD65" s="47"/>
      <c r="SXE65" s="47"/>
      <c r="SXF65" s="47"/>
      <c r="SXG65" s="47"/>
      <c r="SXH65" s="47"/>
      <c r="SXI65" s="47"/>
      <c r="SXJ65" s="47"/>
      <c r="SXK65" s="47"/>
      <c r="SXL65" s="47"/>
      <c r="SXM65" s="47"/>
      <c r="SXN65" s="47"/>
      <c r="SXO65" s="47"/>
      <c r="SXP65" s="47"/>
      <c r="SXQ65" s="47"/>
      <c r="SXR65" s="47"/>
      <c r="SXS65" s="47"/>
      <c r="SXT65" s="47"/>
      <c r="SXU65" s="47"/>
      <c r="SXV65" s="47"/>
      <c r="SXW65" s="47"/>
      <c r="SXX65" s="47"/>
      <c r="SXY65" s="47"/>
      <c r="SXZ65" s="47"/>
      <c r="SYA65" s="47"/>
      <c r="SYB65" s="47"/>
      <c r="SYC65" s="47"/>
      <c r="SYD65" s="47"/>
      <c r="SYE65" s="47"/>
      <c r="SYF65" s="47"/>
      <c r="SYG65" s="47"/>
      <c r="SYH65" s="47"/>
      <c r="SYI65" s="47"/>
      <c r="SYJ65" s="47"/>
      <c r="SYK65" s="47"/>
      <c r="SYL65" s="47"/>
      <c r="SYM65" s="47"/>
      <c r="SYN65" s="47"/>
      <c r="SYO65" s="47"/>
      <c r="SYP65" s="47"/>
      <c r="SYQ65" s="47"/>
      <c r="SYR65" s="47"/>
      <c r="SYS65" s="47"/>
      <c r="SYT65" s="47"/>
      <c r="SYU65" s="47"/>
      <c r="SYV65" s="47"/>
      <c r="SYW65" s="47"/>
      <c r="SYX65" s="47"/>
      <c r="SYY65" s="47"/>
      <c r="SYZ65" s="47"/>
      <c r="SZA65" s="47"/>
      <c r="SZB65" s="47"/>
      <c r="SZC65" s="47"/>
      <c r="SZD65" s="47"/>
      <c r="SZE65" s="47"/>
      <c r="SZF65" s="47"/>
      <c r="SZG65" s="47"/>
      <c r="SZH65" s="47"/>
      <c r="SZI65" s="47"/>
      <c r="SZJ65" s="47"/>
      <c r="SZK65" s="47"/>
      <c r="SZL65" s="47"/>
      <c r="SZM65" s="47"/>
      <c r="SZN65" s="47"/>
      <c r="SZO65" s="47"/>
      <c r="SZP65" s="47"/>
      <c r="SZQ65" s="47"/>
      <c r="SZR65" s="47"/>
      <c r="SZS65" s="47"/>
      <c r="SZT65" s="47"/>
      <c r="SZU65" s="47"/>
      <c r="SZV65" s="47"/>
      <c r="SZW65" s="47"/>
      <c r="SZX65" s="47"/>
      <c r="SZY65" s="47"/>
      <c r="SZZ65" s="47"/>
      <c r="TAA65" s="47"/>
      <c r="TAB65" s="47"/>
      <c r="TAC65" s="47"/>
      <c r="TAD65" s="47"/>
      <c r="TAE65" s="47"/>
      <c r="TAF65" s="47"/>
      <c r="TAG65" s="47"/>
      <c r="TAH65" s="47"/>
      <c r="TAI65" s="47"/>
      <c r="TAJ65" s="47"/>
      <c r="TAK65" s="47"/>
      <c r="TAL65" s="47"/>
      <c r="TAM65" s="47"/>
      <c r="TAN65" s="47"/>
      <c r="TAO65" s="47"/>
      <c r="TAP65" s="47"/>
      <c r="TAQ65" s="47"/>
      <c r="TAR65" s="47"/>
      <c r="TAS65" s="47"/>
      <c r="TAT65" s="47"/>
      <c r="TAU65" s="47"/>
      <c r="TAV65" s="47"/>
      <c r="TAW65" s="47"/>
      <c r="TAX65" s="47"/>
      <c r="TAY65" s="47"/>
      <c r="TAZ65" s="47"/>
      <c r="TBA65" s="47"/>
      <c r="TBB65" s="47"/>
      <c r="TBC65" s="47"/>
      <c r="TBD65" s="47"/>
      <c r="TBE65" s="47"/>
      <c r="TBF65" s="47"/>
      <c r="TBG65" s="47"/>
      <c r="TBH65" s="47"/>
      <c r="TBI65" s="47"/>
      <c r="TBJ65" s="47"/>
      <c r="TBK65" s="47"/>
      <c r="TBL65" s="47"/>
      <c r="TBM65" s="47"/>
      <c r="TBN65" s="47"/>
      <c r="TBO65" s="47"/>
      <c r="TBP65" s="47"/>
      <c r="TBQ65" s="47"/>
      <c r="TBR65" s="47"/>
      <c r="TBS65" s="47"/>
      <c r="TBT65" s="47"/>
      <c r="TBU65" s="47"/>
      <c r="TBV65" s="47"/>
      <c r="TBW65" s="47"/>
      <c r="TBX65" s="47"/>
      <c r="TBY65" s="47"/>
      <c r="TBZ65" s="47"/>
      <c r="TCA65" s="47"/>
      <c r="TCB65" s="47"/>
      <c r="TCC65" s="47"/>
      <c r="TCD65" s="47"/>
      <c r="TCE65" s="47"/>
      <c r="TCF65" s="47"/>
      <c r="TCG65" s="47"/>
      <c r="TCH65" s="47"/>
      <c r="TCI65" s="47"/>
      <c r="TCJ65" s="47"/>
      <c r="TCK65" s="47"/>
      <c r="TCL65" s="47"/>
      <c r="TCM65" s="47"/>
      <c r="TCN65" s="47"/>
      <c r="TCO65" s="47"/>
      <c r="TCP65" s="47"/>
      <c r="TCQ65" s="47"/>
      <c r="TCR65" s="47"/>
      <c r="TCS65" s="47"/>
      <c r="TCT65" s="47"/>
      <c r="TCU65" s="47"/>
      <c r="TCV65" s="47"/>
      <c r="TCW65" s="47"/>
      <c r="TCX65" s="47"/>
      <c r="TCY65" s="47"/>
      <c r="TCZ65" s="47"/>
      <c r="TDA65" s="47"/>
      <c r="TDB65" s="47"/>
      <c r="TDC65" s="47"/>
      <c r="TDD65" s="47"/>
      <c r="TDE65" s="47"/>
      <c r="TDF65" s="47"/>
      <c r="TDG65" s="47"/>
      <c r="TDH65" s="47"/>
      <c r="TDI65" s="47"/>
      <c r="TDJ65" s="47"/>
      <c r="TDK65" s="47"/>
      <c r="TDL65" s="47"/>
      <c r="TDM65" s="47"/>
      <c r="TDN65" s="47"/>
      <c r="TDO65" s="47"/>
      <c r="TDP65" s="47"/>
      <c r="TDQ65" s="47"/>
      <c r="TDR65" s="47"/>
      <c r="TDS65" s="47"/>
      <c r="TDT65" s="47"/>
      <c r="TDU65" s="47"/>
      <c r="TDV65" s="47"/>
      <c r="TDW65" s="47"/>
      <c r="TDX65" s="47"/>
      <c r="TDY65" s="47"/>
      <c r="TDZ65" s="47"/>
      <c r="TEA65" s="47"/>
      <c r="TEB65" s="47"/>
      <c r="TEC65" s="47"/>
      <c r="TED65" s="47"/>
      <c r="TEE65" s="47"/>
      <c r="TEF65" s="47"/>
      <c r="TEG65" s="47"/>
      <c r="TEH65" s="47"/>
      <c r="TEI65" s="47"/>
      <c r="TEJ65" s="47"/>
      <c r="TEK65" s="47"/>
      <c r="TEL65" s="47"/>
      <c r="TEM65" s="47"/>
      <c r="TEN65" s="47"/>
      <c r="TEO65" s="47"/>
      <c r="TEP65" s="47"/>
      <c r="TEQ65" s="47"/>
      <c r="TER65" s="47"/>
      <c r="TES65" s="47"/>
      <c r="TET65" s="47"/>
      <c r="TEU65" s="47"/>
      <c r="TEV65" s="47"/>
      <c r="TEW65" s="47"/>
      <c r="TEX65" s="47"/>
      <c r="TEY65" s="47"/>
      <c r="TEZ65" s="47"/>
      <c r="TFA65" s="47"/>
      <c r="TFB65" s="47"/>
      <c r="TFC65" s="47"/>
      <c r="TFD65" s="47"/>
      <c r="TFE65" s="47"/>
      <c r="TFF65" s="47"/>
      <c r="TFG65" s="47"/>
      <c r="TFH65" s="47"/>
      <c r="TFI65" s="47"/>
      <c r="TFJ65" s="47"/>
      <c r="TFK65" s="47"/>
      <c r="TFL65" s="47"/>
      <c r="TFM65" s="47"/>
      <c r="TFN65" s="47"/>
      <c r="TFO65" s="47"/>
      <c r="TFP65" s="47"/>
      <c r="TFQ65" s="47"/>
      <c r="TFR65" s="47"/>
      <c r="TFS65" s="47"/>
      <c r="TFT65" s="47"/>
      <c r="TFU65" s="47"/>
      <c r="TFV65" s="47"/>
      <c r="TFW65" s="47"/>
      <c r="TFX65" s="47"/>
      <c r="TFY65" s="47"/>
      <c r="TFZ65" s="47"/>
      <c r="TGA65" s="47"/>
      <c r="TGB65" s="47"/>
      <c r="TGC65" s="47"/>
      <c r="TGD65" s="47"/>
      <c r="TGE65" s="47"/>
      <c r="TGF65" s="47"/>
      <c r="TGG65" s="47"/>
      <c r="TGH65" s="47"/>
      <c r="TGI65" s="47"/>
      <c r="TGJ65" s="47"/>
      <c r="TGK65" s="47"/>
      <c r="TGL65" s="47"/>
      <c r="TGM65" s="47"/>
      <c r="TGN65" s="47"/>
      <c r="TGO65" s="47"/>
      <c r="TGP65" s="47"/>
      <c r="TGQ65" s="47"/>
      <c r="TGR65" s="47"/>
      <c r="TGS65" s="47"/>
      <c r="TGT65" s="47"/>
      <c r="TGU65" s="47"/>
      <c r="TGV65" s="47"/>
      <c r="TGW65" s="47"/>
      <c r="TGX65" s="47"/>
      <c r="TGY65" s="47"/>
      <c r="TGZ65" s="47"/>
      <c r="THA65" s="47"/>
      <c r="THB65" s="47"/>
      <c r="THC65" s="47"/>
      <c r="THD65" s="47"/>
      <c r="THE65" s="47"/>
      <c r="THF65" s="47"/>
      <c r="THG65" s="47"/>
      <c r="THH65" s="47"/>
      <c r="THI65" s="47"/>
      <c r="THJ65" s="47"/>
      <c r="THK65" s="47"/>
      <c r="THL65" s="47"/>
      <c r="THM65" s="47"/>
      <c r="THN65" s="47"/>
      <c r="THO65" s="47"/>
      <c r="THP65" s="47"/>
      <c r="THQ65" s="47"/>
      <c r="THR65" s="47"/>
      <c r="THS65" s="47"/>
      <c r="THT65" s="47"/>
      <c r="THU65" s="47"/>
      <c r="THV65" s="47"/>
      <c r="THW65" s="47"/>
      <c r="THX65" s="47"/>
      <c r="THY65" s="47"/>
      <c r="THZ65" s="47"/>
      <c r="TIA65" s="47"/>
      <c r="TIB65" s="47"/>
      <c r="TIC65" s="47"/>
      <c r="TID65" s="47"/>
      <c r="TIE65" s="47"/>
      <c r="TIF65" s="47"/>
      <c r="TIG65" s="47"/>
      <c r="TIH65" s="47"/>
      <c r="TII65" s="47"/>
      <c r="TIJ65" s="47"/>
      <c r="TIK65" s="47"/>
      <c r="TIL65" s="47"/>
      <c r="TIM65" s="47"/>
      <c r="TIN65" s="47"/>
      <c r="TIO65" s="47"/>
      <c r="TIP65" s="47"/>
      <c r="TIQ65" s="47"/>
      <c r="TIR65" s="47"/>
      <c r="TIS65" s="47"/>
      <c r="TIT65" s="47"/>
      <c r="TIU65" s="47"/>
      <c r="TIV65" s="47"/>
      <c r="TIW65" s="47"/>
      <c r="TIX65" s="47"/>
      <c r="TIY65" s="47"/>
      <c r="TIZ65" s="47"/>
      <c r="TJA65" s="47"/>
      <c r="TJB65" s="47"/>
      <c r="TJC65" s="47"/>
      <c r="TJD65" s="47"/>
      <c r="TJE65" s="47"/>
      <c r="TJF65" s="47"/>
      <c r="TJG65" s="47"/>
      <c r="TJH65" s="47"/>
      <c r="TJI65" s="47"/>
      <c r="TJJ65" s="47"/>
      <c r="TJK65" s="47"/>
      <c r="TJL65" s="47"/>
      <c r="TJM65" s="47"/>
      <c r="TJN65" s="47"/>
      <c r="TJO65" s="47"/>
      <c r="TJP65" s="47"/>
      <c r="TJQ65" s="47"/>
      <c r="TJR65" s="47"/>
      <c r="TJS65" s="47"/>
      <c r="TJT65" s="47"/>
      <c r="TJU65" s="47"/>
      <c r="TJV65" s="47"/>
      <c r="TJW65" s="47"/>
      <c r="TJX65" s="47"/>
      <c r="TJY65" s="47"/>
      <c r="TJZ65" s="47"/>
      <c r="TKA65" s="47"/>
      <c r="TKB65" s="47"/>
      <c r="TKC65" s="47"/>
      <c r="TKD65" s="47"/>
      <c r="TKE65" s="47"/>
      <c r="TKF65" s="47"/>
      <c r="TKG65" s="47"/>
      <c r="TKH65" s="47"/>
      <c r="TKI65" s="47"/>
      <c r="TKJ65" s="47"/>
      <c r="TKK65" s="47"/>
      <c r="TKL65" s="47"/>
      <c r="TKM65" s="47"/>
      <c r="TKN65" s="47"/>
      <c r="TKO65" s="47"/>
      <c r="TKP65" s="47"/>
      <c r="TKQ65" s="47"/>
      <c r="TKR65" s="47"/>
      <c r="TKS65" s="47"/>
      <c r="TKT65" s="47"/>
      <c r="TKU65" s="47"/>
      <c r="TKV65" s="47"/>
      <c r="TKW65" s="47"/>
      <c r="TKX65" s="47"/>
      <c r="TKY65" s="47"/>
      <c r="TKZ65" s="47"/>
      <c r="TLA65" s="47"/>
      <c r="TLB65" s="47"/>
      <c r="TLC65" s="47"/>
      <c r="TLD65" s="47"/>
      <c r="TLE65" s="47"/>
      <c r="TLF65" s="47"/>
      <c r="TLG65" s="47"/>
      <c r="TLH65" s="47"/>
      <c r="TLI65" s="47"/>
      <c r="TLJ65" s="47"/>
      <c r="TLK65" s="47"/>
      <c r="TLL65" s="47"/>
      <c r="TLM65" s="47"/>
      <c r="TLN65" s="47"/>
      <c r="TLO65" s="47"/>
      <c r="TLP65" s="47"/>
      <c r="TLQ65" s="47"/>
      <c r="TLR65" s="47"/>
      <c r="TLS65" s="47"/>
      <c r="TLT65" s="47"/>
      <c r="TLU65" s="47"/>
      <c r="TLV65" s="47"/>
      <c r="TLW65" s="47"/>
      <c r="TLX65" s="47"/>
      <c r="TLY65" s="47"/>
      <c r="TLZ65" s="47"/>
      <c r="TMA65" s="47"/>
      <c r="TMB65" s="47"/>
      <c r="TMC65" s="47"/>
      <c r="TMD65" s="47"/>
      <c r="TME65" s="47"/>
      <c r="TMF65" s="47"/>
      <c r="TMG65" s="47"/>
      <c r="TMH65" s="47"/>
      <c r="TMI65" s="47"/>
      <c r="TMJ65" s="47"/>
      <c r="TMK65" s="47"/>
      <c r="TML65" s="47"/>
      <c r="TMM65" s="47"/>
      <c r="TMN65" s="47"/>
      <c r="TMO65" s="47"/>
      <c r="TMP65" s="47"/>
      <c r="TMQ65" s="47"/>
      <c r="TMR65" s="47"/>
      <c r="TMS65" s="47"/>
      <c r="TMT65" s="47"/>
      <c r="TMU65" s="47"/>
      <c r="TMV65" s="47"/>
      <c r="TMW65" s="47"/>
      <c r="TMX65" s="47"/>
      <c r="TMY65" s="47"/>
      <c r="TMZ65" s="47"/>
      <c r="TNA65" s="47"/>
      <c r="TNB65" s="47"/>
      <c r="TNC65" s="47"/>
      <c r="TND65" s="47"/>
      <c r="TNE65" s="47"/>
      <c r="TNF65" s="47"/>
      <c r="TNG65" s="47"/>
      <c r="TNH65" s="47"/>
      <c r="TNI65" s="47"/>
      <c r="TNJ65" s="47"/>
      <c r="TNK65" s="47"/>
      <c r="TNL65" s="47"/>
      <c r="TNM65" s="47"/>
      <c r="TNN65" s="47"/>
      <c r="TNO65" s="47"/>
      <c r="TNP65" s="47"/>
      <c r="TNQ65" s="47"/>
      <c r="TNR65" s="47"/>
      <c r="TNS65" s="47"/>
      <c r="TNT65" s="47"/>
      <c r="TNU65" s="47"/>
      <c r="TNV65" s="47"/>
      <c r="TNW65" s="47"/>
      <c r="TNX65" s="47"/>
      <c r="TNY65" s="47"/>
      <c r="TNZ65" s="47"/>
      <c r="TOA65" s="47"/>
      <c r="TOB65" s="47"/>
      <c r="TOC65" s="47"/>
      <c r="TOD65" s="47"/>
      <c r="TOE65" s="47"/>
      <c r="TOF65" s="47"/>
      <c r="TOG65" s="47"/>
      <c r="TOH65" s="47"/>
      <c r="TOI65" s="47"/>
      <c r="TOJ65" s="47"/>
      <c r="TOK65" s="47"/>
      <c r="TOL65" s="47"/>
      <c r="TOM65" s="47"/>
      <c r="TON65" s="47"/>
      <c r="TOO65" s="47"/>
      <c r="TOP65" s="47"/>
      <c r="TOQ65" s="47"/>
      <c r="TOR65" s="47"/>
      <c r="TOS65" s="47"/>
      <c r="TOT65" s="47"/>
      <c r="TOU65" s="47"/>
      <c r="TOV65" s="47"/>
      <c r="TOW65" s="47"/>
      <c r="TOX65" s="47"/>
      <c r="TOY65" s="47"/>
      <c r="TOZ65" s="47"/>
      <c r="TPA65" s="47"/>
      <c r="TPB65" s="47"/>
      <c r="TPC65" s="47"/>
      <c r="TPD65" s="47"/>
      <c r="TPE65" s="47"/>
      <c r="TPF65" s="47"/>
      <c r="TPG65" s="47"/>
      <c r="TPH65" s="47"/>
      <c r="TPI65" s="47"/>
      <c r="TPJ65" s="47"/>
      <c r="TPK65" s="47"/>
      <c r="TPL65" s="47"/>
      <c r="TPM65" s="47"/>
      <c r="TPN65" s="47"/>
      <c r="TPO65" s="47"/>
      <c r="TPP65" s="47"/>
      <c r="TPQ65" s="47"/>
      <c r="TPR65" s="47"/>
      <c r="TPS65" s="47"/>
      <c r="TPT65" s="47"/>
      <c r="TPU65" s="47"/>
      <c r="TPV65" s="47"/>
      <c r="TPW65" s="47"/>
      <c r="TPX65" s="47"/>
      <c r="TPY65" s="47"/>
      <c r="TPZ65" s="47"/>
      <c r="TQA65" s="47"/>
      <c r="TQB65" s="47"/>
      <c r="TQC65" s="47"/>
      <c r="TQD65" s="47"/>
      <c r="TQE65" s="47"/>
      <c r="TQF65" s="47"/>
      <c r="TQG65" s="47"/>
      <c r="TQH65" s="47"/>
      <c r="TQI65" s="47"/>
      <c r="TQJ65" s="47"/>
      <c r="TQK65" s="47"/>
      <c r="TQL65" s="47"/>
      <c r="TQM65" s="47"/>
      <c r="TQN65" s="47"/>
      <c r="TQO65" s="47"/>
      <c r="TQP65" s="47"/>
      <c r="TQQ65" s="47"/>
      <c r="TQR65" s="47"/>
      <c r="TQS65" s="47"/>
      <c r="TQT65" s="47"/>
      <c r="TQU65" s="47"/>
      <c r="TQV65" s="47"/>
      <c r="TQW65" s="47"/>
      <c r="TQX65" s="47"/>
      <c r="TQY65" s="47"/>
      <c r="TQZ65" s="47"/>
      <c r="TRA65" s="47"/>
      <c r="TRB65" s="47"/>
      <c r="TRC65" s="47"/>
      <c r="TRD65" s="47"/>
      <c r="TRE65" s="47"/>
      <c r="TRF65" s="47"/>
      <c r="TRG65" s="47"/>
      <c r="TRH65" s="47"/>
      <c r="TRI65" s="47"/>
      <c r="TRJ65" s="47"/>
      <c r="TRK65" s="47"/>
      <c r="TRL65" s="47"/>
      <c r="TRM65" s="47"/>
      <c r="TRN65" s="47"/>
      <c r="TRO65" s="47"/>
      <c r="TRP65" s="47"/>
      <c r="TRQ65" s="47"/>
      <c r="TRR65" s="47"/>
      <c r="TRS65" s="47"/>
      <c r="TRT65" s="47"/>
      <c r="TRU65" s="47"/>
      <c r="TRV65" s="47"/>
      <c r="TRW65" s="47"/>
      <c r="TRX65" s="47"/>
      <c r="TRY65" s="47"/>
      <c r="TRZ65" s="47"/>
      <c r="TSA65" s="47"/>
      <c r="TSB65" s="47"/>
      <c r="TSC65" s="47"/>
      <c r="TSD65" s="47"/>
      <c r="TSE65" s="47"/>
      <c r="TSF65" s="47"/>
      <c r="TSG65" s="47"/>
      <c r="TSH65" s="47"/>
      <c r="TSI65" s="47"/>
      <c r="TSJ65" s="47"/>
      <c r="TSK65" s="47"/>
      <c r="TSL65" s="47"/>
      <c r="TSM65" s="47"/>
      <c r="TSN65" s="47"/>
      <c r="TSO65" s="47"/>
      <c r="TSP65" s="47"/>
      <c r="TSQ65" s="47"/>
      <c r="TSR65" s="47"/>
      <c r="TSS65" s="47"/>
      <c r="TST65" s="47"/>
      <c r="TSU65" s="47"/>
      <c r="TSV65" s="47"/>
      <c r="TSW65" s="47"/>
      <c r="TSX65" s="47"/>
      <c r="TSY65" s="47"/>
      <c r="TSZ65" s="47"/>
      <c r="TTA65" s="47"/>
      <c r="TTB65" s="47"/>
      <c r="TTC65" s="47"/>
      <c r="TTD65" s="47"/>
      <c r="TTE65" s="47"/>
      <c r="TTF65" s="47"/>
      <c r="TTG65" s="47"/>
      <c r="TTH65" s="47"/>
      <c r="TTI65" s="47"/>
      <c r="TTJ65" s="47"/>
      <c r="TTK65" s="47"/>
      <c r="TTL65" s="47"/>
      <c r="TTM65" s="47"/>
      <c r="TTN65" s="47"/>
      <c r="TTO65" s="47"/>
      <c r="TTP65" s="47"/>
      <c r="TTQ65" s="47"/>
      <c r="TTR65" s="47"/>
      <c r="TTS65" s="47"/>
      <c r="TTT65" s="47"/>
      <c r="TTU65" s="47"/>
      <c r="TTV65" s="47"/>
      <c r="TTW65" s="47"/>
      <c r="TTX65" s="47"/>
      <c r="TTY65" s="47"/>
      <c r="TTZ65" s="47"/>
      <c r="TUA65" s="47"/>
      <c r="TUB65" s="47"/>
      <c r="TUC65" s="47"/>
      <c r="TUD65" s="47"/>
      <c r="TUE65" s="47"/>
      <c r="TUF65" s="47"/>
      <c r="TUG65" s="47"/>
      <c r="TUH65" s="47"/>
      <c r="TUI65" s="47"/>
      <c r="TUJ65" s="47"/>
      <c r="TUK65" s="47"/>
      <c r="TUL65" s="47"/>
      <c r="TUM65" s="47"/>
      <c r="TUN65" s="47"/>
      <c r="TUO65" s="47"/>
      <c r="TUP65" s="47"/>
      <c r="TUQ65" s="47"/>
      <c r="TUR65" s="47"/>
      <c r="TUS65" s="47"/>
      <c r="TUT65" s="47"/>
      <c r="TUU65" s="47"/>
      <c r="TUV65" s="47"/>
      <c r="TUW65" s="47"/>
      <c r="TUX65" s="47"/>
      <c r="TUY65" s="47"/>
      <c r="TUZ65" s="47"/>
      <c r="TVA65" s="47"/>
      <c r="TVB65" s="47"/>
      <c r="TVC65" s="47"/>
      <c r="TVD65" s="47"/>
      <c r="TVE65" s="47"/>
      <c r="TVF65" s="47"/>
      <c r="TVG65" s="47"/>
      <c r="TVH65" s="47"/>
      <c r="TVI65" s="47"/>
      <c r="TVJ65" s="47"/>
      <c r="TVK65" s="47"/>
      <c r="TVL65" s="47"/>
      <c r="TVM65" s="47"/>
      <c r="TVN65" s="47"/>
      <c r="TVO65" s="47"/>
      <c r="TVP65" s="47"/>
      <c r="TVQ65" s="47"/>
      <c r="TVR65" s="47"/>
      <c r="TVS65" s="47"/>
      <c r="TVT65" s="47"/>
      <c r="TVU65" s="47"/>
      <c r="TVV65" s="47"/>
      <c r="TVW65" s="47"/>
      <c r="TVX65" s="47"/>
      <c r="TVY65" s="47"/>
      <c r="TVZ65" s="47"/>
      <c r="TWA65" s="47"/>
      <c r="TWB65" s="47"/>
      <c r="TWC65" s="47"/>
      <c r="TWD65" s="47"/>
      <c r="TWE65" s="47"/>
      <c r="TWF65" s="47"/>
      <c r="TWG65" s="47"/>
      <c r="TWH65" s="47"/>
      <c r="TWI65" s="47"/>
      <c r="TWJ65" s="47"/>
      <c r="TWK65" s="47"/>
      <c r="TWL65" s="47"/>
      <c r="TWM65" s="47"/>
      <c r="TWN65" s="47"/>
      <c r="TWO65" s="47"/>
      <c r="TWP65" s="47"/>
      <c r="TWQ65" s="47"/>
      <c r="TWR65" s="47"/>
      <c r="TWS65" s="47"/>
      <c r="TWT65" s="47"/>
      <c r="TWU65" s="47"/>
      <c r="TWV65" s="47"/>
      <c r="TWW65" s="47"/>
      <c r="TWX65" s="47"/>
      <c r="TWY65" s="47"/>
      <c r="TWZ65" s="47"/>
      <c r="TXA65" s="47"/>
      <c r="TXB65" s="47"/>
      <c r="TXC65" s="47"/>
      <c r="TXD65" s="47"/>
      <c r="TXE65" s="47"/>
      <c r="TXF65" s="47"/>
      <c r="TXG65" s="47"/>
      <c r="TXH65" s="47"/>
      <c r="TXI65" s="47"/>
      <c r="TXJ65" s="47"/>
      <c r="TXK65" s="47"/>
      <c r="TXL65" s="47"/>
      <c r="TXM65" s="47"/>
      <c r="TXN65" s="47"/>
      <c r="TXO65" s="47"/>
      <c r="TXP65" s="47"/>
      <c r="TXQ65" s="47"/>
      <c r="TXR65" s="47"/>
      <c r="TXS65" s="47"/>
      <c r="TXT65" s="47"/>
      <c r="TXU65" s="47"/>
      <c r="TXV65" s="47"/>
      <c r="TXW65" s="47"/>
      <c r="TXX65" s="47"/>
      <c r="TXY65" s="47"/>
      <c r="TXZ65" s="47"/>
      <c r="TYA65" s="47"/>
      <c r="TYB65" s="47"/>
      <c r="TYC65" s="47"/>
      <c r="TYD65" s="47"/>
      <c r="TYE65" s="47"/>
      <c r="TYF65" s="47"/>
      <c r="TYG65" s="47"/>
      <c r="TYH65" s="47"/>
      <c r="TYI65" s="47"/>
      <c r="TYJ65" s="47"/>
      <c r="TYK65" s="47"/>
      <c r="TYL65" s="47"/>
      <c r="TYM65" s="47"/>
      <c r="TYN65" s="47"/>
      <c r="TYO65" s="47"/>
      <c r="TYP65" s="47"/>
      <c r="TYQ65" s="47"/>
      <c r="TYR65" s="47"/>
      <c r="TYS65" s="47"/>
      <c r="TYT65" s="47"/>
      <c r="TYU65" s="47"/>
      <c r="TYV65" s="47"/>
      <c r="TYW65" s="47"/>
      <c r="TYX65" s="47"/>
      <c r="TYY65" s="47"/>
      <c r="TYZ65" s="47"/>
      <c r="TZA65" s="47"/>
      <c r="TZB65" s="47"/>
      <c r="TZC65" s="47"/>
      <c r="TZD65" s="47"/>
      <c r="TZE65" s="47"/>
      <c r="TZF65" s="47"/>
      <c r="TZG65" s="47"/>
      <c r="TZH65" s="47"/>
      <c r="TZI65" s="47"/>
      <c r="TZJ65" s="47"/>
      <c r="TZK65" s="47"/>
      <c r="TZL65" s="47"/>
      <c r="TZM65" s="47"/>
      <c r="TZN65" s="47"/>
      <c r="TZO65" s="47"/>
      <c r="TZP65" s="47"/>
      <c r="TZQ65" s="47"/>
      <c r="TZR65" s="47"/>
      <c r="TZS65" s="47"/>
      <c r="TZT65" s="47"/>
      <c r="TZU65" s="47"/>
      <c r="TZV65" s="47"/>
      <c r="TZW65" s="47"/>
      <c r="TZX65" s="47"/>
      <c r="TZY65" s="47"/>
      <c r="TZZ65" s="47"/>
      <c r="UAA65" s="47"/>
      <c r="UAB65" s="47"/>
      <c r="UAC65" s="47"/>
      <c r="UAD65" s="47"/>
      <c r="UAE65" s="47"/>
      <c r="UAF65" s="47"/>
      <c r="UAG65" s="47"/>
      <c r="UAH65" s="47"/>
      <c r="UAI65" s="47"/>
      <c r="UAJ65" s="47"/>
      <c r="UAK65" s="47"/>
      <c r="UAL65" s="47"/>
      <c r="UAM65" s="47"/>
      <c r="UAN65" s="47"/>
      <c r="UAO65" s="47"/>
      <c r="UAP65" s="47"/>
      <c r="UAQ65" s="47"/>
      <c r="UAR65" s="47"/>
      <c r="UAS65" s="47"/>
      <c r="UAT65" s="47"/>
      <c r="UAU65" s="47"/>
      <c r="UAV65" s="47"/>
      <c r="UAW65" s="47"/>
      <c r="UAX65" s="47"/>
      <c r="UAY65" s="47"/>
      <c r="UAZ65" s="47"/>
      <c r="UBA65" s="47"/>
      <c r="UBB65" s="47"/>
      <c r="UBC65" s="47"/>
      <c r="UBD65" s="47"/>
      <c r="UBE65" s="47"/>
      <c r="UBF65" s="47"/>
      <c r="UBG65" s="47"/>
      <c r="UBH65" s="47"/>
      <c r="UBI65" s="47"/>
      <c r="UBJ65" s="47"/>
      <c r="UBK65" s="47"/>
      <c r="UBL65" s="47"/>
      <c r="UBM65" s="47"/>
      <c r="UBN65" s="47"/>
      <c r="UBO65" s="47"/>
      <c r="UBP65" s="47"/>
      <c r="UBQ65" s="47"/>
      <c r="UBR65" s="47"/>
      <c r="UBS65" s="47"/>
      <c r="UBT65" s="47"/>
      <c r="UBU65" s="47"/>
      <c r="UBV65" s="47"/>
      <c r="UBW65" s="47"/>
      <c r="UBX65" s="47"/>
      <c r="UBY65" s="47"/>
      <c r="UBZ65" s="47"/>
      <c r="UCA65" s="47"/>
      <c r="UCB65" s="47"/>
      <c r="UCC65" s="47"/>
      <c r="UCD65" s="47"/>
      <c r="UCE65" s="47"/>
      <c r="UCF65" s="47"/>
      <c r="UCG65" s="47"/>
      <c r="UCH65" s="47"/>
      <c r="UCI65" s="47"/>
      <c r="UCJ65" s="47"/>
      <c r="UCK65" s="47"/>
      <c r="UCL65" s="47"/>
      <c r="UCM65" s="47"/>
      <c r="UCN65" s="47"/>
      <c r="UCO65" s="47"/>
      <c r="UCP65" s="47"/>
      <c r="UCQ65" s="47"/>
      <c r="UCR65" s="47"/>
      <c r="UCS65" s="47"/>
      <c r="UCT65" s="47"/>
      <c r="UCU65" s="47"/>
      <c r="UCV65" s="47"/>
      <c r="UCW65" s="47"/>
      <c r="UCX65" s="47"/>
      <c r="UCY65" s="47"/>
      <c r="UCZ65" s="47"/>
      <c r="UDA65" s="47"/>
      <c r="UDB65" s="47"/>
      <c r="UDC65" s="47"/>
      <c r="UDD65" s="47"/>
      <c r="UDE65" s="47"/>
      <c r="UDF65" s="47"/>
      <c r="UDG65" s="47"/>
      <c r="UDH65" s="47"/>
      <c r="UDI65" s="47"/>
      <c r="UDJ65" s="47"/>
      <c r="UDK65" s="47"/>
      <c r="UDL65" s="47"/>
      <c r="UDM65" s="47"/>
      <c r="UDN65" s="47"/>
      <c r="UDO65" s="47"/>
      <c r="UDP65" s="47"/>
      <c r="UDQ65" s="47"/>
      <c r="UDR65" s="47"/>
      <c r="UDS65" s="47"/>
      <c r="UDT65" s="47"/>
      <c r="UDU65" s="47"/>
      <c r="UDV65" s="47"/>
      <c r="UDW65" s="47"/>
      <c r="UDX65" s="47"/>
      <c r="UDY65" s="47"/>
      <c r="UDZ65" s="47"/>
      <c r="UEA65" s="47"/>
      <c r="UEB65" s="47"/>
      <c r="UEC65" s="47"/>
      <c r="UED65" s="47"/>
      <c r="UEE65" s="47"/>
      <c r="UEF65" s="47"/>
      <c r="UEG65" s="47"/>
      <c r="UEH65" s="47"/>
      <c r="UEI65" s="47"/>
      <c r="UEJ65" s="47"/>
      <c r="UEK65" s="47"/>
      <c r="UEL65" s="47"/>
      <c r="UEM65" s="47"/>
      <c r="UEN65" s="47"/>
      <c r="UEO65" s="47"/>
      <c r="UEP65" s="47"/>
      <c r="UEQ65" s="47"/>
      <c r="UER65" s="47"/>
      <c r="UES65" s="47"/>
      <c r="UET65" s="47"/>
      <c r="UEU65" s="47"/>
      <c r="UEV65" s="47"/>
      <c r="UEW65" s="47"/>
      <c r="UEX65" s="47"/>
      <c r="UEY65" s="47"/>
      <c r="UEZ65" s="47"/>
      <c r="UFA65" s="47"/>
      <c r="UFB65" s="47"/>
      <c r="UFC65" s="47"/>
      <c r="UFD65" s="47"/>
      <c r="UFE65" s="47"/>
      <c r="UFF65" s="47"/>
      <c r="UFG65" s="47"/>
      <c r="UFH65" s="47"/>
      <c r="UFI65" s="47"/>
      <c r="UFJ65" s="47"/>
      <c r="UFK65" s="47"/>
      <c r="UFL65" s="47"/>
      <c r="UFM65" s="47"/>
      <c r="UFN65" s="47"/>
      <c r="UFO65" s="47"/>
      <c r="UFP65" s="47"/>
      <c r="UFQ65" s="47"/>
      <c r="UFR65" s="47"/>
      <c r="UFS65" s="47"/>
      <c r="UFT65" s="47"/>
      <c r="UFU65" s="47"/>
      <c r="UFV65" s="47"/>
      <c r="UFW65" s="47"/>
      <c r="UFX65" s="47"/>
      <c r="UFY65" s="47"/>
      <c r="UFZ65" s="47"/>
      <c r="UGA65" s="47"/>
      <c r="UGB65" s="47"/>
      <c r="UGC65" s="47"/>
      <c r="UGD65" s="47"/>
      <c r="UGE65" s="47"/>
      <c r="UGF65" s="47"/>
      <c r="UGG65" s="47"/>
      <c r="UGH65" s="47"/>
      <c r="UGI65" s="47"/>
      <c r="UGJ65" s="47"/>
      <c r="UGK65" s="47"/>
      <c r="UGL65" s="47"/>
      <c r="UGM65" s="47"/>
      <c r="UGN65" s="47"/>
      <c r="UGO65" s="47"/>
      <c r="UGP65" s="47"/>
      <c r="UGQ65" s="47"/>
      <c r="UGR65" s="47"/>
      <c r="UGS65" s="47"/>
      <c r="UGT65" s="47"/>
      <c r="UGU65" s="47"/>
      <c r="UGV65" s="47"/>
      <c r="UGW65" s="47"/>
      <c r="UGX65" s="47"/>
      <c r="UGY65" s="47"/>
      <c r="UGZ65" s="47"/>
      <c r="UHA65" s="47"/>
      <c r="UHB65" s="47"/>
      <c r="UHC65" s="47"/>
      <c r="UHD65" s="47"/>
      <c r="UHE65" s="47"/>
      <c r="UHF65" s="47"/>
      <c r="UHG65" s="47"/>
      <c r="UHH65" s="47"/>
      <c r="UHI65" s="47"/>
      <c r="UHJ65" s="47"/>
      <c r="UHK65" s="47"/>
      <c r="UHL65" s="47"/>
      <c r="UHM65" s="47"/>
      <c r="UHN65" s="47"/>
      <c r="UHO65" s="47"/>
      <c r="UHP65" s="47"/>
      <c r="UHQ65" s="47"/>
      <c r="UHR65" s="47"/>
      <c r="UHS65" s="47"/>
      <c r="UHT65" s="47"/>
      <c r="UHU65" s="47"/>
      <c r="UHV65" s="47"/>
      <c r="UHW65" s="47"/>
      <c r="UHX65" s="47"/>
      <c r="UHY65" s="47"/>
      <c r="UHZ65" s="47"/>
      <c r="UIA65" s="47"/>
      <c r="UIB65" s="47"/>
      <c r="UIC65" s="47"/>
      <c r="UID65" s="47"/>
      <c r="UIE65" s="47"/>
      <c r="UIF65" s="47"/>
      <c r="UIG65" s="47"/>
      <c r="UIH65" s="47"/>
      <c r="UII65" s="47"/>
      <c r="UIJ65" s="47"/>
      <c r="UIK65" s="47"/>
      <c r="UIL65" s="47"/>
      <c r="UIM65" s="47"/>
      <c r="UIN65" s="47"/>
      <c r="UIO65" s="47"/>
      <c r="UIP65" s="47"/>
      <c r="UIQ65" s="47"/>
      <c r="UIR65" s="47"/>
      <c r="UIS65" s="47"/>
      <c r="UIT65" s="47"/>
      <c r="UIU65" s="47"/>
      <c r="UIV65" s="47"/>
      <c r="UIW65" s="47"/>
      <c r="UIX65" s="47"/>
      <c r="UIY65" s="47"/>
      <c r="UIZ65" s="47"/>
      <c r="UJA65" s="47"/>
      <c r="UJB65" s="47"/>
      <c r="UJC65" s="47"/>
      <c r="UJD65" s="47"/>
      <c r="UJE65" s="47"/>
      <c r="UJF65" s="47"/>
      <c r="UJG65" s="47"/>
      <c r="UJH65" s="47"/>
      <c r="UJI65" s="47"/>
      <c r="UJJ65" s="47"/>
      <c r="UJK65" s="47"/>
      <c r="UJL65" s="47"/>
      <c r="UJM65" s="47"/>
      <c r="UJN65" s="47"/>
      <c r="UJO65" s="47"/>
      <c r="UJP65" s="47"/>
      <c r="UJQ65" s="47"/>
      <c r="UJR65" s="47"/>
      <c r="UJS65" s="47"/>
      <c r="UJT65" s="47"/>
      <c r="UJU65" s="47"/>
      <c r="UJV65" s="47"/>
      <c r="UJW65" s="47"/>
      <c r="UJX65" s="47"/>
      <c r="UJY65" s="47"/>
      <c r="UJZ65" s="47"/>
      <c r="UKA65" s="47"/>
      <c r="UKB65" s="47"/>
      <c r="UKC65" s="47"/>
      <c r="UKD65" s="47"/>
      <c r="UKE65" s="47"/>
      <c r="UKF65" s="47"/>
      <c r="UKG65" s="47"/>
      <c r="UKH65" s="47"/>
      <c r="UKI65" s="47"/>
      <c r="UKJ65" s="47"/>
      <c r="UKK65" s="47"/>
      <c r="UKL65" s="47"/>
      <c r="UKM65" s="47"/>
      <c r="UKN65" s="47"/>
      <c r="UKO65" s="47"/>
      <c r="UKP65" s="47"/>
      <c r="UKQ65" s="47"/>
      <c r="UKR65" s="47"/>
      <c r="UKS65" s="47"/>
      <c r="UKT65" s="47"/>
      <c r="UKU65" s="47"/>
      <c r="UKV65" s="47"/>
      <c r="UKW65" s="47"/>
      <c r="UKX65" s="47"/>
      <c r="UKY65" s="47"/>
      <c r="UKZ65" s="47"/>
      <c r="ULA65" s="47"/>
      <c r="ULB65" s="47"/>
      <c r="ULC65" s="47"/>
      <c r="ULD65" s="47"/>
      <c r="ULE65" s="47"/>
      <c r="ULF65" s="47"/>
      <c r="ULG65" s="47"/>
      <c r="ULH65" s="47"/>
      <c r="ULI65" s="47"/>
      <c r="ULJ65" s="47"/>
      <c r="ULK65" s="47"/>
      <c r="ULL65" s="47"/>
      <c r="ULM65" s="47"/>
      <c r="ULN65" s="47"/>
      <c r="ULO65" s="47"/>
      <c r="ULP65" s="47"/>
      <c r="ULQ65" s="47"/>
      <c r="ULR65" s="47"/>
      <c r="ULS65" s="47"/>
      <c r="ULT65" s="47"/>
      <c r="ULU65" s="47"/>
      <c r="ULV65" s="47"/>
      <c r="ULW65" s="47"/>
      <c r="ULX65" s="47"/>
      <c r="ULY65" s="47"/>
      <c r="ULZ65" s="47"/>
      <c r="UMA65" s="47"/>
      <c r="UMB65" s="47"/>
      <c r="UMC65" s="47"/>
      <c r="UMD65" s="47"/>
      <c r="UME65" s="47"/>
      <c r="UMF65" s="47"/>
      <c r="UMG65" s="47"/>
      <c r="UMH65" s="47"/>
      <c r="UMI65" s="47"/>
      <c r="UMJ65" s="47"/>
      <c r="UMK65" s="47"/>
      <c r="UML65" s="47"/>
      <c r="UMM65" s="47"/>
      <c r="UMN65" s="47"/>
      <c r="UMO65" s="47"/>
      <c r="UMP65" s="47"/>
      <c r="UMQ65" s="47"/>
      <c r="UMR65" s="47"/>
      <c r="UMS65" s="47"/>
      <c r="UMT65" s="47"/>
      <c r="UMU65" s="47"/>
      <c r="UMV65" s="47"/>
      <c r="UMW65" s="47"/>
      <c r="UMX65" s="47"/>
      <c r="UMY65" s="47"/>
      <c r="UMZ65" s="47"/>
      <c r="UNA65" s="47"/>
      <c r="UNB65" s="47"/>
      <c r="UNC65" s="47"/>
      <c r="UND65" s="47"/>
      <c r="UNE65" s="47"/>
      <c r="UNF65" s="47"/>
      <c r="UNG65" s="47"/>
      <c r="UNH65" s="47"/>
      <c r="UNI65" s="47"/>
      <c r="UNJ65" s="47"/>
      <c r="UNK65" s="47"/>
      <c r="UNL65" s="47"/>
      <c r="UNM65" s="47"/>
      <c r="UNN65" s="47"/>
      <c r="UNO65" s="47"/>
      <c r="UNP65" s="47"/>
      <c r="UNQ65" s="47"/>
      <c r="UNR65" s="47"/>
      <c r="UNS65" s="47"/>
      <c r="UNT65" s="47"/>
      <c r="UNU65" s="47"/>
      <c r="UNV65" s="47"/>
      <c r="UNW65" s="47"/>
      <c r="UNX65" s="47"/>
      <c r="UNY65" s="47"/>
      <c r="UNZ65" s="47"/>
      <c r="UOA65" s="47"/>
      <c r="UOB65" s="47"/>
      <c r="UOC65" s="47"/>
      <c r="UOD65" s="47"/>
      <c r="UOE65" s="47"/>
      <c r="UOF65" s="47"/>
      <c r="UOG65" s="47"/>
      <c r="UOH65" s="47"/>
      <c r="UOI65" s="47"/>
      <c r="UOJ65" s="47"/>
      <c r="UOK65" s="47"/>
      <c r="UOL65" s="47"/>
      <c r="UOM65" s="47"/>
      <c r="UON65" s="47"/>
      <c r="UOO65" s="47"/>
      <c r="UOP65" s="47"/>
      <c r="UOQ65" s="47"/>
      <c r="UOR65" s="47"/>
      <c r="UOS65" s="47"/>
      <c r="UOT65" s="47"/>
      <c r="UOU65" s="47"/>
      <c r="UOV65" s="47"/>
      <c r="UOW65" s="47"/>
      <c r="UOX65" s="47"/>
      <c r="UOY65" s="47"/>
      <c r="UOZ65" s="47"/>
      <c r="UPA65" s="47"/>
      <c r="UPB65" s="47"/>
      <c r="UPC65" s="47"/>
      <c r="UPD65" s="47"/>
      <c r="UPE65" s="47"/>
      <c r="UPF65" s="47"/>
      <c r="UPG65" s="47"/>
      <c r="UPH65" s="47"/>
      <c r="UPI65" s="47"/>
      <c r="UPJ65" s="47"/>
      <c r="UPK65" s="47"/>
      <c r="UPL65" s="47"/>
      <c r="UPM65" s="47"/>
      <c r="UPN65" s="47"/>
      <c r="UPO65" s="47"/>
      <c r="UPP65" s="47"/>
      <c r="UPQ65" s="47"/>
      <c r="UPR65" s="47"/>
      <c r="UPS65" s="47"/>
      <c r="UPT65" s="47"/>
      <c r="UPU65" s="47"/>
      <c r="UPV65" s="47"/>
      <c r="UPW65" s="47"/>
      <c r="UPX65" s="47"/>
      <c r="UPY65" s="47"/>
      <c r="UPZ65" s="47"/>
      <c r="UQA65" s="47"/>
      <c r="UQB65" s="47"/>
      <c r="UQC65" s="47"/>
      <c r="UQD65" s="47"/>
      <c r="UQE65" s="47"/>
      <c r="UQF65" s="47"/>
      <c r="UQG65" s="47"/>
      <c r="UQH65" s="47"/>
      <c r="UQI65" s="47"/>
      <c r="UQJ65" s="47"/>
      <c r="UQK65" s="47"/>
      <c r="UQL65" s="47"/>
      <c r="UQM65" s="47"/>
      <c r="UQN65" s="47"/>
      <c r="UQO65" s="47"/>
      <c r="UQP65" s="47"/>
      <c r="UQQ65" s="47"/>
      <c r="UQR65" s="47"/>
      <c r="UQS65" s="47"/>
      <c r="UQT65" s="47"/>
      <c r="UQU65" s="47"/>
      <c r="UQV65" s="47"/>
      <c r="UQW65" s="47"/>
      <c r="UQX65" s="47"/>
      <c r="UQY65" s="47"/>
      <c r="UQZ65" s="47"/>
      <c r="URA65" s="47"/>
      <c r="URB65" s="47"/>
      <c r="URC65" s="47"/>
      <c r="URD65" s="47"/>
      <c r="URE65" s="47"/>
      <c r="URF65" s="47"/>
      <c r="URG65" s="47"/>
      <c r="URH65" s="47"/>
      <c r="URI65" s="47"/>
      <c r="URJ65" s="47"/>
      <c r="URK65" s="47"/>
      <c r="URL65" s="47"/>
      <c r="URM65" s="47"/>
      <c r="URN65" s="47"/>
      <c r="URO65" s="47"/>
      <c r="URP65" s="47"/>
      <c r="URQ65" s="47"/>
      <c r="URR65" s="47"/>
      <c r="URS65" s="47"/>
      <c r="URT65" s="47"/>
      <c r="URU65" s="47"/>
      <c r="URV65" s="47"/>
      <c r="URW65" s="47"/>
      <c r="URX65" s="47"/>
      <c r="URY65" s="47"/>
      <c r="URZ65" s="47"/>
      <c r="USA65" s="47"/>
      <c r="USB65" s="47"/>
      <c r="USC65" s="47"/>
      <c r="USD65" s="47"/>
      <c r="USE65" s="47"/>
      <c r="USF65" s="47"/>
      <c r="USG65" s="47"/>
      <c r="USH65" s="47"/>
      <c r="USI65" s="47"/>
      <c r="USJ65" s="47"/>
      <c r="USK65" s="47"/>
      <c r="USL65" s="47"/>
      <c r="USM65" s="47"/>
      <c r="USN65" s="47"/>
      <c r="USO65" s="47"/>
      <c r="USP65" s="47"/>
      <c r="USQ65" s="47"/>
      <c r="USR65" s="47"/>
      <c r="USS65" s="47"/>
      <c r="UST65" s="47"/>
      <c r="USU65" s="47"/>
      <c r="USV65" s="47"/>
      <c r="USW65" s="47"/>
      <c r="USX65" s="47"/>
      <c r="USY65" s="47"/>
      <c r="USZ65" s="47"/>
      <c r="UTA65" s="47"/>
      <c r="UTB65" s="47"/>
      <c r="UTC65" s="47"/>
      <c r="UTD65" s="47"/>
      <c r="UTE65" s="47"/>
      <c r="UTF65" s="47"/>
      <c r="UTG65" s="47"/>
      <c r="UTH65" s="47"/>
      <c r="UTI65" s="47"/>
      <c r="UTJ65" s="47"/>
      <c r="UTK65" s="47"/>
      <c r="UTL65" s="47"/>
      <c r="UTM65" s="47"/>
      <c r="UTN65" s="47"/>
      <c r="UTO65" s="47"/>
      <c r="UTP65" s="47"/>
      <c r="UTQ65" s="47"/>
      <c r="UTR65" s="47"/>
      <c r="UTS65" s="47"/>
      <c r="UTT65" s="47"/>
      <c r="UTU65" s="47"/>
      <c r="UTV65" s="47"/>
      <c r="UTW65" s="47"/>
      <c r="UTX65" s="47"/>
      <c r="UTY65" s="47"/>
      <c r="UTZ65" s="47"/>
      <c r="UUA65" s="47"/>
      <c r="UUB65" s="47"/>
      <c r="UUC65" s="47"/>
      <c r="UUD65" s="47"/>
      <c r="UUE65" s="47"/>
      <c r="UUF65" s="47"/>
      <c r="UUG65" s="47"/>
      <c r="UUH65" s="47"/>
      <c r="UUI65" s="47"/>
      <c r="UUJ65" s="47"/>
      <c r="UUK65" s="47"/>
      <c r="UUL65" s="47"/>
      <c r="UUM65" s="47"/>
      <c r="UUN65" s="47"/>
      <c r="UUO65" s="47"/>
      <c r="UUP65" s="47"/>
      <c r="UUQ65" s="47"/>
      <c r="UUR65" s="47"/>
      <c r="UUS65" s="47"/>
      <c r="UUT65" s="47"/>
      <c r="UUU65" s="47"/>
      <c r="UUV65" s="47"/>
      <c r="UUW65" s="47"/>
      <c r="UUX65" s="47"/>
      <c r="UUY65" s="47"/>
      <c r="UUZ65" s="47"/>
      <c r="UVA65" s="47"/>
      <c r="UVB65" s="47"/>
      <c r="UVC65" s="47"/>
      <c r="UVD65" s="47"/>
      <c r="UVE65" s="47"/>
      <c r="UVF65" s="47"/>
      <c r="UVG65" s="47"/>
      <c r="UVH65" s="47"/>
      <c r="UVI65" s="47"/>
      <c r="UVJ65" s="47"/>
      <c r="UVK65" s="47"/>
      <c r="UVL65" s="47"/>
      <c r="UVM65" s="47"/>
      <c r="UVN65" s="47"/>
      <c r="UVO65" s="47"/>
      <c r="UVP65" s="47"/>
      <c r="UVQ65" s="47"/>
      <c r="UVR65" s="47"/>
      <c r="UVS65" s="47"/>
      <c r="UVT65" s="47"/>
      <c r="UVU65" s="47"/>
      <c r="UVV65" s="47"/>
      <c r="UVW65" s="47"/>
      <c r="UVX65" s="47"/>
      <c r="UVY65" s="47"/>
      <c r="UVZ65" s="47"/>
      <c r="UWA65" s="47"/>
      <c r="UWB65" s="47"/>
      <c r="UWC65" s="47"/>
      <c r="UWD65" s="47"/>
      <c r="UWE65" s="47"/>
      <c r="UWF65" s="47"/>
      <c r="UWG65" s="47"/>
      <c r="UWH65" s="47"/>
      <c r="UWI65" s="47"/>
      <c r="UWJ65" s="47"/>
      <c r="UWK65" s="47"/>
      <c r="UWL65" s="47"/>
      <c r="UWM65" s="47"/>
      <c r="UWN65" s="47"/>
      <c r="UWO65" s="47"/>
      <c r="UWP65" s="47"/>
      <c r="UWQ65" s="47"/>
      <c r="UWR65" s="47"/>
      <c r="UWS65" s="47"/>
      <c r="UWT65" s="47"/>
      <c r="UWU65" s="47"/>
      <c r="UWV65" s="47"/>
      <c r="UWW65" s="47"/>
      <c r="UWX65" s="47"/>
      <c r="UWY65" s="47"/>
      <c r="UWZ65" s="47"/>
      <c r="UXA65" s="47"/>
      <c r="UXB65" s="47"/>
      <c r="UXC65" s="47"/>
      <c r="UXD65" s="47"/>
      <c r="UXE65" s="47"/>
      <c r="UXF65" s="47"/>
      <c r="UXG65" s="47"/>
      <c r="UXH65" s="47"/>
      <c r="UXI65" s="47"/>
      <c r="UXJ65" s="47"/>
      <c r="UXK65" s="47"/>
      <c r="UXL65" s="47"/>
      <c r="UXM65" s="47"/>
      <c r="UXN65" s="47"/>
      <c r="UXO65" s="47"/>
      <c r="UXP65" s="47"/>
      <c r="UXQ65" s="47"/>
      <c r="UXR65" s="47"/>
      <c r="UXS65" s="47"/>
      <c r="UXT65" s="47"/>
      <c r="UXU65" s="47"/>
      <c r="UXV65" s="47"/>
      <c r="UXW65" s="47"/>
      <c r="UXX65" s="47"/>
      <c r="UXY65" s="47"/>
      <c r="UXZ65" s="47"/>
      <c r="UYA65" s="47"/>
      <c r="UYB65" s="47"/>
      <c r="UYC65" s="47"/>
      <c r="UYD65" s="47"/>
      <c r="UYE65" s="47"/>
      <c r="UYF65" s="47"/>
      <c r="UYG65" s="47"/>
      <c r="UYH65" s="47"/>
      <c r="UYI65" s="47"/>
      <c r="UYJ65" s="47"/>
      <c r="UYK65" s="47"/>
      <c r="UYL65" s="47"/>
      <c r="UYM65" s="47"/>
      <c r="UYN65" s="47"/>
      <c r="UYO65" s="47"/>
      <c r="UYP65" s="47"/>
      <c r="UYQ65" s="47"/>
      <c r="UYR65" s="47"/>
      <c r="UYS65" s="47"/>
      <c r="UYT65" s="47"/>
      <c r="UYU65" s="47"/>
      <c r="UYV65" s="47"/>
      <c r="UYW65" s="47"/>
      <c r="UYX65" s="47"/>
      <c r="UYY65" s="47"/>
      <c r="UYZ65" s="47"/>
      <c r="UZA65" s="47"/>
      <c r="UZB65" s="47"/>
      <c r="UZC65" s="47"/>
      <c r="UZD65" s="47"/>
      <c r="UZE65" s="47"/>
      <c r="UZF65" s="47"/>
      <c r="UZG65" s="47"/>
      <c r="UZH65" s="47"/>
      <c r="UZI65" s="47"/>
      <c r="UZJ65" s="47"/>
      <c r="UZK65" s="47"/>
      <c r="UZL65" s="47"/>
      <c r="UZM65" s="47"/>
      <c r="UZN65" s="47"/>
      <c r="UZO65" s="47"/>
      <c r="UZP65" s="47"/>
      <c r="UZQ65" s="47"/>
      <c r="UZR65" s="47"/>
      <c r="UZS65" s="47"/>
      <c r="UZT65" s="47"/>
      <c r="UZU65" s="47"/>
      <c r="UZV65" s="47"/>
      <c r="UZW65" s="47"/>
      <c r="UZX65" s="47"/>
      <c r="UZY65" s="47"/>
      <c r="UZZ65" s="47"/>
      <c r="VAA65" s="47"/>
      <c r="VAB65" s="47"/>
      <c r="VAC65" s="47"/>
      <c r="VAD65" s="47"/>
      <c r="VAE65" s="47"/>
      <c r="VAF65" s="47"/>
      <c r="VAG65" s="47"/>
      <c r="VAH65" s="47"/>
      <c r="VAI65" s="47"/>
      <c r="VAJ65" s="47"/>
      <c r="VAK65" s="47"/>
      <c r="VAL65" s="47"/>
      <c r="VAM65" s="47"/>
      <c r="VAN65" s="47"/>
      <c r="VAO65" s="47"/>
      <c r="VAP65" s="47"/>
      <c r="VAQ65" s="47"/>
      <c r="VAR65" s="47"/>
      <c r="VAS65" s="47"/>
      <c r="VAT65" s="47"/>
      <c r="VAU65" s="47"/>
      <c r="VAV65" s="47"/>
      <c r="VAW65" s="47"/>
      <c r="VAX65" s="47"/>
      <c r="VAY65" s="47"/>
      <c r="VAZ65" s="47"/>
      <c r="VBA65" s="47"/>
      <c r="VBB65" s="47"/>
      <c r="VBC65" s="47"/>
      <c r="VBD65" s="47"/>
      <c r="VBE65" s="47"/>
      <c r="VBF65" s="47"/>
      <c r="VBG65" s="47"/>
      <c r="VBH65" s="47"/>
      <c r="VBI65" s="47"/>
      <c r="VBJ65" s="47"/>
      <c r="VBK65" s="47"/>
      <c r="VBL65" s="47"/>
      <c r="VBM65" s="47"/>
      <c r="VBN65" s="47"/>
      <c r="VBO65" s="47"/>
      <c r="VBP65" s="47"/>
      <c r="VBQ65" s="47"/>
      <c r="VBR65" s="47"/>
      <c r="VBS65" s="47"/>
      <c r="VBT65" s="47"/>
      <c r="VBU65" s="47"/>
      <c r="VBV65" s="47"/>
      <c r="VBW65" s="47"/>
      <c r="VBX65" s="47"/>
      <c r="VBY65" s="47"/>
      <c r="VBZ65" s="47"/>
      <c r="VCA65" s="47"/>
      <c r="VCB65" s="47"/>
      <c r="VCC65" s="47"/>
      <c r="VCD65" s="47"/>
      <c r="VCE65" s="47"/>
      <c r="VCF65" s="47"/>
      <c r="VCG65" s="47"/>
      <c r="VCH65" s="47"/>
      <c r="VCI65" s="47"/>
      <c r="VCJ65" s="47"/>
      <c r="VCK65" s="47"/>
      <c r="VCL65" s="47"/>
      <c r="VCM65" s="47"/>
      <c r="VCN65" s="47"/>
      <c r="VCO65" s="47"/>
      <c r="VCP65" s="47"/>
      <c r="VCQ65" s="47"/>
      <c r="VCR65" s="47"/>
      <c r="VCS65" s="47"/>
      <c r="VCT65" s="47"/>
      <c r="VCU65" s="47"/>
      <c r="VCV65" s="47"/>
      <c r="VCW65" s="47"/>
      <c r="VCX65" s="47"/>
      <c r="VCY65" s="47"/>
      <c r="VCZ65" s="47"/>
      <c r="VDA65" s="47"/>
      <c r="VDB65" s="47"/>
      <c r="VDC65" s="47"/>
      <c r="VDD65" s="47"/>
      <c r="VDE65" s="47"/>
      <c r="VDF65" s="47"/>
      <c r="VDG65" s="47"/>
      <c r="VDH65" s="47"/>
      <c r="VDI65" s="47"/>
      <c r="VDJ65" s="47"/>
      <c r="VDK65" s="47"/>
      <c r="VDL65" s="47"/>
      <c r="VDM65" s="47"/>
      <c r="VDN65" s="47"/>
      <c r="VDO65" s="47"/>
      <c r="VDP65" s="47"/>
      <c r="VDQ65" s="47"/>
      <c r="VDR65" s="47"/>
      <c r="VDS65" s="47"/>
      <c r="VDT65" s="47"/>
      <c r="VDU65" s="47"/>
      <c r="VDV65" s="47"/>
      <c r="VDW65" s="47"/>
      <c r="VDX65" s="47"/>
      <c r="VDY65" s="47"/>
      <c r="VDZ65" s="47"/>
      <c r="VEA65" s="47"/>
      <c r="VEB65" s="47"/>
      <c r="VEC65" s="47"/>
      <c r="VED65" s="47"/>
      <c r="VEE65" s="47"/>
      <c r="VEF65" s="47"/>
      <c r="VEG65" s="47"/>
      <c r="VEH65" s="47"/>
      <c r="VEI65" s="47"/>
      <c r="VEJ65" s="47"/>
      <c r="VEK65" s="47"/>
      <c r="VEL65" s="47"/>
      <c r="VEM65" s="47"/>
      <c r="VEN65" s="47"/>
      <c r="VEO65" s="47"/>
      <c r="VEP65" s="47"/>
      <c r="VEQ65" s="47"/>
      <c r="VER65" s="47"/>
      <c r="VES65" s="47"/>
      <c r="VET65" s="47"/>
      <c r="VEU65" s="47"/>
      <c r="VEV65" s="47"/>
      <c r="VEW65" s="47"/>
      <c r="VEX65" s="47"/>
      <c r="VEY65" s="47"/>
      <c r="VEZ65" s="47"/>
      <c r="VFA65" s="47"/>
      <c r="VFB65" s="47"/>
      <c r="VFC65" s="47"/>
      <c r="VFD65" s="47"/>
      <c r="VFE65" s="47"/>
      <c r="VFF65" s="47"/>
      <c r="VFG65" s="47"/>
      <c r="VFH65" s="47"/>
      <c r="VFI65" s="47"/>
      <c r="VFJ65" s="47"/>
      <c r="VFK65" s="47"/>
      <c r="VFL65" s="47"/>
      <c r="VFM65" s="47"/>
      <c r="VFN65" s="47"/>
      <c r="VFO65" s="47"/>
      <c r="VFP65" s="47"/>
      <c r="VFQ65" s="47"/>
      <c r="VFR65" s="47"/>
      <c r="VFS65" s="47"/>
      <c r="VFT65" s="47"/>
      <c r="VFU65" s="47"/>
      <c r="VFV65" s="47"/>
      <c r="VFW65" s="47"/>
      <c r="VFX65" s="47"/>
      <c r="VFY65" s="47"/>
      <c r="VFZ65" s="47"/>
      <c r="VGA65" s="47"/>
      <c r="VGB65" s="47"/>
      <c r="VGC65" s="47"/>
      <c r="VGD65" s="47"/>
      <c r="VGE65" s="47"/>
      <c r="VGF65" s="47"/>
      <c r="VGG65" s="47"/>
      <c r="VGH65" s="47"/>
      <c r="VGI65" s="47"/>
      <c r="VGJ65" s="47"/>
      <c r="VGK65" s="47"/>
      <c r="VGL65" s="47"/>
      <c r="VGM65" s="47"/>
      <c r="VGN65" s="47"/>
      <c r="VGO65" s="47"/>
      <c r="VGP65" s="47"/>
      <c r="VGQ65" s="47"/>
      <c r="VGR65" s="47"/>
      <c r="VGS65" s="47"/>
      <c r="VGT65" s="47"/>
      <c r="VGU65" s="47"/>
      <c r="VGV65" s="47"/>
      <c r="VGW65" s="47"/>
      <c r="VGX65" s="47"/>
      <c r="VGY65" s="47"/>
      <c r="VGZ65" s="47"/>
      <c r="VHA65" s="47"/>
      <c r="VHB65" s="47"/>
      <c r="VHC65" s="47"/>
      <c r="VHD65" s="47"/>
      <c r="VHE65" s="47"/>
      <c r="VHF65" s="47"/>
      <c r="VHG65" s="47"/>
      <c r="VHH65" s="47"/>
      <c r="VHI65" s="47"/>
      <c r="VHJ65" s="47"/>
      <c r="VHK65" s="47"/>
      <c r="VHL65" s="47"/>
      <c r="VHM65" s="47"/>
      <c r="VHN65" s="47"/>
      <c r="VHO65" s="47"/>
      <c r="VHP65" s="47"/>
      <c r="VHQ65" s="47"/>
      <c r="VHR65" s="47"/>
      <c r="VHS65" s="47"/>
      <c r="VHT65" s="47"/>
      <c r="VHU65" s="47"/>
      <c r="VHV65" s="47"/>
      <c r="VHW65" s="47"/>
      <c r="VHX65" s="47"/>
      <c r="VHY65" s="47"/>
      <c r="VHZ65" s="47"/>
      <c r="VIA65" s="47"/>
      <c r="VIB65" s="47"/>
      <c r="VIC65" s="47"/>
      <c r="VID65" s="47"/>
      <c r="VIE65" s="47"/>
      <c r="VIF65" s="47"/>
      <c r="VIG65" s="47"/>
      <c r="VIH65" s="47"/>
      <c r="VII65" s="47"/>
      <c r="VIJ65" s="47"/>
      <c r="VIK65" s="47"/>
      <c r="VIL65" s="47"/>
      <c r="VIM65" s="47"/>
      <c r="VIN65" s="47"/>
      <c r="VIO65" s="47"/>
      <c r="VIP65" s="47"/>
      <c r="VIQ65" s="47"/>
      <c r="VIR65" s="47"/>
      <c r="VIS65" s="47"/>
      <c r="VIT65" s="47"/>
      <c r="VIU65" s="47"/>
      <c r="VIV65" s="47"/>
      <c r="VIW65" s="47"/>
      <c r="VIX65" s="47"/>
      <c r="VIY65" s="47"/>
      <c r="VIZ65" s="47"/>
      <c r="VJA65" s="47"/>
      <c r="VJB65" s="47"/>
      <c r="VJC65" s="47"/>
      <c r="VJD65" s="47"/>
      <c r="VJE65" s="47"/>
      <c r="VJF65" s="47"/>
      <c r="VJG65" s="47"/>
      <c r="VJH65" s="47"/>
      <c r="VJI65" s="47"/>
      <c r="VJJ65" s="47"/>
      <c r="VJK65" s="47"/>
      <c r="VJL65" s="47"/>
      <c r="VJM65" s="47"/>
      <c r="VJN65" s="47"/>
      <c r="VJO65" s="47"/>
      <c r="VJP65" s="47"/>
      <c r="VJQ65" s="47"/>
      <c r="VJR65" s="47"/>
      <c r="VJS65" s="47"/>
      <c r="VJT65" s="47"/>
      <c r="VJU65" s="47"/>
      <c r="VJV65" s="47"/>
      <c r="VJW65" s="47"/>
      <c r="VJX65" s="47"/>
      <c r="VJY65" s="47"/>
      <c r="VJZ65" s="47"/>
      <c r="VKA65" s="47"/>
      <c r="VKB65" s="47"/>
      <c r="VKC65" s="47"/>
      <c r="VKD65" s="47"/>
      <c r="VKE65" s="47"/>
      <c r="VKF65" s="47"/>
      <c r="VKG65" s="47"/>
      <c r="VKH65" s="47"/>
      <c r="VKI65" s="47"/>
      <c r="VKJ65" s="47"/>
      <c r="VKK65" s="47"/>
      <c r="VKL65" s="47"/>
      <c r="VKM65" s="47"/>
      <c r="VKN65" s="47"/>
      <c r="VKO65" s="47"/>
      <c r="VKP65" s="47"/>
      <c r="VKQ65" s="47"/>
      <c r="VKR65" s="47"/>
      <c r="VKS65" s="47"/>
      <c r="VKT65" s="47"/>
      <c r="VKU65" s="47"/>
      <c r="VKV65" s="47"/>
      <c r="VKW65" s="47"/>
      <c r="VKX65" s="47"/>
      <c r="VKY65" s="47"/>
      <c r="VKZ65" s="47"/>
      <c r="VLA65" s="47"/>
      <c r="VLB65" s="47"/>
      <c r="VLC65" s="47"/>
      <c r="VLD65" s="47"/>
      <c r="VLE65" s="47"/>
      <c r="VLF65" s="47"/>
      <c r="VLG65" s="47"/>
      <c r="VLH65" s="47"/>
      <c r="VLI65" s="47"/>
      <c r="VLJ65" s="47"/>
      <c r="VLK65" s="47"/>
      <c r="VLL65" s="47"/>
      <c r="VLM65" s="47"/>
      <c r="VLN65" s="47"/>
      <c r="VLO65" s="47"/>
      <c r="VLP65" s="47"/>
      <c r="VLQ65" s="47"/>
      <c r="VLR65" s="47"/>
      <c r="VLS65" s="47"/>
      <c r="VLT65" s="47"/>
      <c r="VLU65" s="47"/>
      <c r="VLV65" s="47"/>
      <c r="VLW65" s="47"/>
      <c r="VLX65" s="47"/>
      <c r="VLY65" s="47"/>
      <c r="VLZ65" s="47"/>
      <c r="VMA65" s="47"/>
      <c r="VMB65" s="47"/>
      <c r="VMC65" s="47"/>
      <c r="VMD65" s="47"/>
      <c r="VME65" s="47"/>
      <c r="VMF65" s="47"/>
      <c r="VMG65" s="47"/>
      <c r="VMH65" s="47"/>
      <c r="VMI65" s="47"/>
      <c r="VMJ65" s="47"/>
      <c r="VMK65" s="47"/>
      <c r="VML65" s="47"/>
      <c r="VMM65" s="47"/>
      <c r="VMN65" s="47"/>
      <c r="VMO65" s="47"/>
      <c r="VMP65" s="47"/>
      <c r="VMQ65" s="47"/>
      <c r="VMR65" s="47"/>
      <c r="VMS65" s="47"/>
      <c r="VMT65" s="47"/>
      <c r="VMU65" s="47"/>
      <c r="VMV65" s="47"/>
      <c r="VMW65" s="47"/>
      <c r="VMX65" s="47"/>
      <c r="VMY65" s="47"/>
      <c r="VMZ65" s="47"/>
      <c r="VNA65" s="47"/>
      <c r="VNB65" s="47"/>
      <c r="VNC65" s="47"/>
      <c r="VND65" s="47"/>
      <c r="VNE65" s="47"/>
      <c r="VNF65" s="47"/>
      <c r="VNG65" s="47"/>
      <c r="VNH65" s="47"/>
      <c r="VNI65" s="47"/>
      <c r="VNJ65" s="47"/>
      <c r="VNK65" s="47"/>
      <c r="VNL65" s="47"/>
      <c r="VNM65" s="47"/>
      <c r="VNN65" s="47"/>
      <c r="VNO65" s="47"/>
      <c r="VNP65" s="47"/>
      <c r="VNQ65" s="47"/>
      <c r="VNR65" s="47"/>
      <c r="VNS65" s="47"/>
      <c r="VNT65" s="47"/>
      <c r="VNU65" s="47"/>
      <c r="VNV65" s="47"/>
      <c r="VNW65" s="47"/>
      <c r="VNX65" s="47"/>
      <c r="VNY65" s="47"/>
      <c r="VNZ65" s="47"/>
      <c r="VOA65" s="47"/>
      <c r="VOB65" s="47"/>
      <c r="VOC65" s="47"/>
      <c r="VOD65" s="47"/>
      <c r="VOE65" s="47"/>
      <c r="VOF65" s="47"/>
      <c r="VOG65" s="47"/>
      <c r="VOH65" s="47"/>
      <c r="VOI65" s="47"/>
      <c r="VOJ65" s="47"/>
      <c r="VOK65" s="47"/>
      <c r="VOL65" s="47"/>
      <c r="VOM65" s="47"/>
      <c r="VON65" s="47"/>
      <c r="VOO65" s="47"/>
      <c r="VOP65" s="47"/>
      <c r="VOQ65" s="47"/>
      <c r="VOR65" s="47"/>
      <c r="VOS65" s="47"/>
      <c r="VOT65" s="47"/>
      <c r="VOU65" s="47"/>
      <c r="VOV65" s="47"/>
      <c r="VOW65" s="47"/>
      <c r="VOX65" s="47"/>
      <c r="VOY65" s="47"/>
      <c r="VOZ65" s="47"/>
      <c r="VPA65" s="47"/>
      <c r="VPB65" s="47"/>
      <c r="VPC65" s="47"/>
      <c r="VPD65" s="47"/>
      <c r="VPE65" s="47"/>
      <c r="VPF65" s="47"/>
      <c r="VPG65" s="47"/>
      <c r="VPH65" s="47"/>
      <c r="VPI65" s="47"/>
      <c r="VPJ65" s="47"/>
      <c r="VPK65" s="47"/>
      <c r="VPL65" s="47"/>
      <c r="VPM65" s="47"/>
      <c r="VPN65" s="47"/>
      <c r="VPO65" s="47"/>
      <c r="VPP65" s="47"/>
      <c r="VPQ65" s="47"/>
      <c r="VPR65" s="47"/>
      <c r="VPS65" s="47"/>
      <c r="VPT65" s="47"/>
      <c r="VPU65" s="47"/>
      <c r="VPV65" s="47"/>
      <c r="VPW65" s="47"/>
      <c r="VPX65" s="47"/>
      <c r="VPY65" s="47"/>
      <c r="VPZ65" s="47"/>
      <c r="VQA65" s="47"/>
      <c r="VQB65" s="47"/>
      <c r="VQC65" s="47"/>
      <c r="VQD65" s="47"/>
      <c r="VQE65" s="47"/>
      <c r="VQF65" s="47"/>
      <c r="VQG65" s="47"/>
      <c r="VQH65" s="47"/>
      <c r="VQI65" s="47"/>
      <c r="VQJ65" s="47"/>
      <c r="VQK65" s="47"/>
      <c r="VQL65" s="47"/>
      <c r="VQM65" s="47"/>
      <c r="VQN65" s="47"/>
      <c r="VQO65" s="47"/>
      <c r="VQP65" s="47"/>
      <c r="VQQ65" s="47"/>
      <c r="VQR65" s="47"/>
      <c r="VQS65" s="47"/>
      <c r="VQT65" s="47"/>
      <c r="VQU65" s="47"/>
      <c r="VQV65" s="47"/>
      <c r="VQW65" s="47"/>
      <c r="VQX65" s="47"/>
      <c r="VQY65" s="47"/>
      <c r="VQZ65" s="47"/>
      <c r="VRA65" s="47"/>
      <c r="VRB65" s="47"/>
      <c r="VRC65" s="47"/>
      <c r="VRD65" s="47"/>
      <c r="VRE65" s="47"/>
      <c r="VRF65" s="47"/>
      <c r="VRG65" s="47"/>
      <c r="VRH65" s="47"/>
      <c r="VRI65" s="47"/>
      <c r="VRJ65" s="47"/>
      <c r="VRK65" s="47"/>
      <c r="VRL65" s="47"/>
      <c r="VRM65" s="47"/>
      <c r="VRN65" s="47"/>
      <c r="VRO65" s="47"/>
      <c r="VRP65" s="47"/>
      <c r="VRQ65" s="47"/>
      <c r="VRR65" s="47"/>
      <c r="VRS65" s="47"/>
      <c r="VRT65" s="47"/>
      <c r="VRU65" s="47"/>
      <c r="VRV65" s="47"/>
      <c r="VRW65" s="47"/>
      <c r="VRX65" s="47"/>
      <c r="VRY65" s="47"/>
      <c r="VRZ65" s="47"/>
      <c r="VSA65" s="47"/>
      <c r="VSB65" s="47"/>
      <c r="VSC65" s="47"/>
      <c r="VSD65" s="47"/>
      <c r="VSE65" s="47"/>
      <c r="VSF65" s="47"/>
      <c r="VSG65" s="47"/>
      <c r="VSH65" s="47"/>
      <c r="VSI65" s="47"/>
      <c r="VSJ65" s="47"/>
      <c r="VSK65" s="47"/>
      <c r="VSL65" s="47"/>
      <c r="VSM65" s="47"/>
      <c r="VSN65" s="47"/>
      <c r="VSO65" s="47"/>
      <c r="VSP65" s="47"/>
      <c r="VSQ65" s="47"/>
      <c r="VSR65" s="47"/>
      <c r="VSS65" s="47"/>
      <c r="VST65" s="47"/>
      <c r="VSU65" s="47"/>
      <c r="VSV65" s="47"/>
      <c r="VSW65" s="47"/>
      <c r="VSX65" s="47"/>
      <c r="VSY65" s="47"/>
      <c r="VSZ65" s="47"/>
      <c r="VTA65" s="47"/>
      <c r="VTB65" s="47"/>
      <c r="VTC65" s="47"/>
      <c r="VTD65" s="47"/>
      <c r="VTE65" s="47"/>
      <c r="VTF65" s="47"/>
      <c r="VTG65" s="47"/>
      <c r="VTH65" s="47"/>
      <c r="VTI65" s="47"/>
      <c r="VTJ65" s="47"/>
      <c r="VTK65" s="47"/>
      <c r="VTL65" s="47"/>
      <c r="VTM65" s="47"/>
      <c r="VTN65" s="47"/>
      <c r="VTO65" s="47"/>
      <c r="VTP65" s="47"/>
      <c r="VTQ65" s="47"/>
      <c r="VTR65" s="47"/>
      <c r="VTS65" s="47"/>
      <c r="VTT65" s="47"/>
      <c r="VTU65" s="47"/>
      <c r="VTV65" s="47"/>
      <c r="VTW65" s="47"/>
      <c r="VTX65" s="47"/>
      <c r="VTY65" s="47"/>
      <c r="VTZ65" s="47"/>
      <c r="VUA65" s="47"/>
      <c r="VUB65" s="47"/>
      <c r="VUC65" s="47"/>
      <c r="VUD65" s="47"/>
      <c r="VUE65" s="47"/>
      <c r="VUF65" s="47"/>
      <c r="VUG65" s="47"/>
      <c r="VUH65" s="47"/>
      <c r="VUI65" s="47"/>
      <c r="VUJ65" s="47"/>
      <c r="VUK65" s="47"/>
      <c r="VUL65" s="47"/>
      <c r="VUM65" s="47"/>
      <c r="VUN65" s="47"/>
      <c r="VUO65" s="47"/>
      <c r="VUP65" s="47"/>
      <c r="VUQ65" s="47"/>
      <c r="VUR65" s="47"/>
      <c r="VUS65" s="47"/>
      <c r="VUT65" s="47"/>
      <c r="VUU65" s="47"/>
      <c r="VUV65" s="47"/>
      <c r="VUW65" s="47"/>
      <c r="VUX65" s="47"/>
      <c r="VUY65" s="47"/>
      <c r="VUZ65" s="47"/>
      <c r="VVA65" s="47"/>
      <c r="VVB65" s="47"/>
      <c r="VVC65" s="47"/>
      <c r="VVD65" s="47"/>
      <c r="VVE65" s="47"/>
      <c r="VVF65" s="47"/>
      <c r="VVG65" s="47"/>
      <c r="VVH65" s="47"/>
      <c r="VVI65" s="47"/>
      <c r="VVJ65" s="47"/>
      <c r="VVK65" s="47"/>
      <c r="VVL65" s="47"/>
      <c r="VVM65" s="47"/>
      <c r="VVN65" s="47"/>
      <c r="VVO65" s="47"/>
      <c r="VVP65" s="47"/>
      <c r="VVQ65" s="47"/>
      <c r="VVR65" s="47"/>
      <c r="VVS65" s="47"/>
      <c r="VVT65" s="47"/>
      <c r="VVU65" s="47"/>
      <c r="VVV65" s="47"/>
      <c r="VVW65" s="47"/>
      <c r="VVX65" s="47"/>
      <c r="VVY65" s="47"/>
      <c r="VVZ65" s="47"/>
      <c r="VWA65" s="47"/>
      <c r="VWB65" s="47"/>
      <c r="VWC65" s="47"/>
      <c r="VWD65" s="47"/>
      <c r="VWE65" s="47"/>
      <c r="VWF65" s="47"/>
      <c r="VWG65" s="47"/>
      <c r="VWH65" s="47"/>
      <c r="VWI65" s="47"/>
      <c r="VWJ65" s="47"/>
      <c r="VWK65" s="47"/>
      <c r="VWL65" s="47"/>
      <c r="VWM65" s="47"/>
      <c r="VWN65" s="47"/>
      <c r="VWO65" s="47"/>
      <c r="VWP65" s="47"/>
      <c r="VWQ65" s="47"/>
      <c r="VWR65" s="47"/>
      <c r="VWS65" s="47"/>
      <c r="VWT65" s="47"/>
      <c r="VWU65" s="47"/>
      <c r="VWV65" s="47"/>
      <c r="VWW65" s="47"/>
      <c r="VWX65" s="47"/>
      <c r="VWY65" s="47"/>
      <c r="VWZ65" s="47"/>
      <c r="VXA65" s="47"/>
      <c r="VXB65" s="47"/>
      <c r="VXC65" s="47"/>
      <c r="VXD65" s="47"/>
      <c r="VXE65" s="47"/>
      <c r="VXF65" s="47"/>
      <c r="VXG65" s="47"/>
      <c r="VXH65" s="47"/>
      <c r="VXI65" s="47"/>
      <c r="VXJ65" s="47"/>
      <c r="VXK65" s="47"/>
      <c r="VXL65" s="47"/>
      <c r="VXM65" s="47"/>
      <c r="VXN65" s="47"/>
      <c r="VXO65" s="47"/>
      <c r="VXP65" s="47"/>
      <c r="VXQ65" s="47"/>
      <c r="VXR65" s="47"/>
      <c r="VXS65" s="47"/>
      <c r="VXT65" s="47"/>
      <c r="VXU65" s="47"/>
      <c r="VXV65" s="47"/>
      <c r="VXW65" s="47"/>
      <c r="VXX65" s="47"/>
      <c r="VXY65" s="47"/>
      <c r="VXZ65" s="47"/>
      <c r="VYA65" s="47"/>
      <c r="VYB65" s="47"/>
      <c r="VYC65" s="47"/>
      <c r="VYD65" s="47"/>
      <c r="VYE65" s="47"/>
      <c r="VYF65" s="47"/>
      <c r="VYG65" s="47"/>
      <c r="VYH65" s="47"/>
      <c r="VYI65" s="47"/>
      <c r="VYJ65" s="47"/>
      <c r="VYK65" s="47"/>
      <c r="VYL65" s="47"/>
      <c r="VYM65" s="47"/>
      <c r="VYN65" s="47"/>
      <c r="VYO65" s="47"/>
      <c r="VYP65" s="47"/>
      <c r="VYQ65" s="47"/>
      <c r="VYR65" s="47"/>
      <c r="VYS65" s="47"/>
      <c r="VYT65" s="47"/>
      <c r="VYU65" s="47"/>
      <c r="VYV65" s="47"/>
      <c r="VYW65" s="47"/>
      <c r="VYX65" s="47"/>
      <c r="VYY65" s="47"/>
      <c r="VYZ65" s="47"/>
      <c r="VZA65" s="47"/>
      <c r="VZB65" s="47"/>
      <c r="VZC65" s="47"/>
      <c r="VZD65" s="47"/>
      <c r="VZE65" s="47"/>
      <c r="VZF65" s="47"/>
      <c r="VZG65" s="47"/>
      <c r="VZH65" s="47"/>
      <c r="VZI65" s="47"/>
      <c r="VZJ65" s="47"/>
      <c r="VZK65" s="47"/>
      <c r="VZL65" s="47"/>
      <c r="VZM65" s="47"/>
      <c r="VZN65" s="47"/>
      <c r="VZO65" s="47"/>
      <c r="VZP65" s="47"/>
      <c r="VZQ65" s="47"/>
      <c r="VZR65" s="47"/>
      <c r="VZS65" s="47"/>
      <c r="VZT65" s="47"/>
      <c r="VZU65" s="47"/>
      <c r="VZV65" s="47"/>
      <c r="VZW65" s="47"/>
      <c r="VZX65" s="47"/>
      <c r="VZY65" s="47"/>
      <c r="VZZ65" s="47"/>
      <c r="WAA65" s="47"/>
      <c r="WAB65" s="47"/>
      <c r="WAC65" s="47"/>
      <c r="WAD65" s="47"/>
      <c r="WAE65" s="47"/>
      <c r="WAF65" s="47"/>
      <c r="WAG65" s="47"/>
      <c r="WAH65" s="47"/>
      <c r="WAI65" s="47"/>
      <c r="WAJ65" s="47"/>
      <c r="WAK65" s="47"/>
      <c r="WAL65" s="47"/>
      <c r="WAM65" s="47"/>
      <c r="WAN65" s="47"/>
      <c r="WAO65" s="47"/>
      <c r="WAP65" s="47"/>
      <c r="WAQ65" s="47"/>
      <c r="WAR65" s="47"/>
      <c r="WAS65" s="47"/>
      <c r="WAT65" s="47"/>
      <c r="WAU65" s="47"/>
      <c r="WAV65" s="47"/>
      <c r="WAW65" s="47"/>
      <c r="WAX65" s="47"/>
      <c r="WAY65" s="47"/>
      <c r="WAZ65" s="47"/>
      <c r="WBA65" s="47"/>
      <c r="WBB65" s="47"/>
      <c r="WBC65" s="47"/>
      <c r="WBD65" s="47"/>
      <c r="WBE65" s="47"/>
      <c r="WBF65" s="47"/>
      <c r="WBG65" s="47"/>
      <c r="WBH65" s="47"/>
      <c r="WBI65" s="47"/>
      <c r="WBJ65" s="47"/>
      <c r="WBK65" s="47"/>
      <c r="WBL65" s="47"/>
      <c r="WBM65" s="47"/>
      <c r="WBN65" s="47"/>
      <c r="WBO65" s="47"/>
      <c r="WBP65" s="47"/>
      <c r="WBQ65" s="47"/>
      <c r="WBR65" s="47"/>
      <c r="WBS65" s="47"/>
      <c r="WBT65" s="47"/>
      <c r="WBU65" s="47"/>
      <c r="WBV65" s="47"/>
      <c r="WBW65" s="47"/>
      <c r="WBX65" s="47"/>
      <c r="WBY65" s="47"/>
      <c r="WBZ65" s="47"/>
      <c r="WCA65" s="47"/>
      <c r="WCB65" s="47"/>
      <c r="WCC65" s="47"/>
      <c r="WCD65" s="47"/>
      <c r="WCE65" s="47"/>
      <c r="WCF65" s="47"/>
      <c r="WCG65" s="47"/>
      <c r="WCH65" s="47"/>
      <c r="WCI65" s="47"/>
      <c r="WCJ65" s="47"/>
      <c r="WCK65" s="47"/>
      <c r="WCL65" s="47"/>
      <c r="WCM65" s="47"/>
      <c r="WCN65" s="47"/>
      <c r="WCO65" s="47"/>
      <c r="WCP65" s="47"/>
      <c r="WCQ65" s="47"/>
      <c r="WCR65" s="47"/>
      <c r="WCS65" s="47"/>
      <c r="WCT65" s="47"/>
      <c r="WCU65" s="47"/>
      <c r="WCV65" s="47"/>
      <c r="WCW65" s="47"/>
      <c r="WCX65" s="47"/>
      <c r="WCY65" s="47"/>
      <c r="WCZ65" s="47"/>
      <c r="WDA65" s="47"/>
      <c r="WDB65" s="47"/>
      <c r="WDC65" s="47"/>
      <c r="WDD65" s="47"/>
      <c r="WDE65" s="47"/>
      <c r="WDF65" s="47"/>
      <c r="WDG65" s="47"/>
      <c r="WDH65" s="47"/>
      <c r="WDI65" s="47"/>
      <c r="WDJ65" s="47"/>
      <c r="WDK65" s="47"/>
      <c r="WDL65" s="47"/>
      <c r="WDM65" s="47"/>
      <c r="WDN65" s="47"/>
      <c r="WDO65" s="47"/>
      <c r="WDP65" s="47"/>
      <c r="WDQ65" s="47"/>
      <c r="WDR65" s="47"/>
      <c r="WDS65" s="47"/>
      <c r="WDT65" s="47"/>
      <c r="WDU65" s="47"/>
      <c r="WDV65" s="47"/>
      <c r="WDW65" s="47"/>
      <c r="WDX65" s="47"/>
      <c r="WDY65" s="47"/>
      <c r="WDZ65" s="47"/>
      <c r="WEA65" s="47"/>
      <c r="WEB65" s="47"/>
      <c r="WEC65" s="47"/>
      <c r="WED65" s="47"/>
      <c r="WEE65" s="47"/>
      <c r="WEF65" s="47"/>
      <c r="WEG65" s="47"/>
      <c r="WEH65" s="47"/>
      <c r="WEI65" s="47"/>
      <c r="WEJ65" s="47"/>
      <c r="WEK65" s="47"/>
      <c r="WEL65" s="47"/>
      <c r="WEM65" s="47"/>
      <c r="WEN65" s="47"/>
      <c r="WEO65" s="47"/>
      <c r="WEP65" s="47"/>
      <c r="WEQ65" s="47"/>
      <c r="WER65" s="47"/>
      <c r="WES65" s="47"/>
      <c r="WET65" s="47"/>
      <c r="WEU65" s="47"/>
      <c r="WEV65" s="47"/>
      <c r="WEW65" s="47"/>
      <c r="WEX65" s="47"/>
      <c r="WEY65" s="47"/>
      <c r="WEZ65" s="47"/>
      <c r="WFA65" s="47"/>
      <c r="WFB65" s="47"/>
      <c r="WFC65" s="47"/>
      <c r="WFD65" s="47"/>
      <c r="WFE65" s="47"/>
      <c r="WFF65" s="47"/>
      <c r="WFG65" s="47"/>
      <c r="WFH65" s="47"/>
      <c r="WFI65" s="47"/>
      <c r="WFJ65" s="47"/>
      <c r="WFK65" s="47"/>
      <c r="WFL65" s="47"/>
      <c r="WFM65" s="47"/>
      <c r="WFN65" s="47"/>
      <c r="WFO65" s="47"/>
      <c r="WFP65" s="47"/>
      <c r="WFQ65" s="47"/>
      <c r="WFR65" s="47"/>
      <c r="WFS65" s="47"/>
      <c r="WFT65" s="47"/>
      <c r="WFU65" s="47"/>
      <c r="WFV65" s="47"/>
      <c r="WFW65" s="47"/>
      <c r="WFX65" s="47"/>
      <c r="WFY65" s="47"/>
      <c r="WFZ65" s="47"/>
      <c r="WGA65" s="47"/>
      <c r="WGB65" s="47"/>
      <c r="WGC65" s="47"/>
      <c r="WGD65" s="47"/>
      <c r="WGE65" s="47"/>
      <c r="WGF65" s="47"/>
      <c r="WGG65" s="47"/>
      <c r="WGH65" s="47"/>
      <c r="WGI65" s="47"/>
      <c r="WGJ65" s="47"/>
      <c r="WGK65" s="47"/>
      <c r="WGL65" s="47"/>
      <c r="WGM65" s="47"/>
      <c r="WGN65" s="47"/>
      <c r="WGO65" s="47"/>
      <c r="WGP65" s="47"/>
      <c r="WGQ65" s="47"/>
      <c r="WGR65" s="47"/>
      <c r="WGS65" s="47"/>
      <c r="WGT65" s="47"/>
      <c r="WGU65" s="47"/>
      <c r="WGV65" s="47"/>
      <c r="WGW65" s="47"/>
      <c r="WGX65" s="47"/>
      <c r="WGY65" s="47"/>
      <c r="WGZ65" s="47"/>
      <c r="WHA65" s="47"/>
      <c r="WHB65" s="47"/>
      <c r="WHC65" s="47"/>
      <c r="WHD65" s="47"/>
      <c r="WHE65" s="47"/>
      <c r="WHF65" s="47"/>
      <c r="WHG65" s="47"/>
      <c r="WHH65" s="47"/>
      <c r="WHI65" s="47"/>
      <c r="WHJ65" s="47"/>
      <c r="WHK65" s="47"/>
      <c r="WHL65" s="47"/>
      <c r="WHM65" s="47"/>
      <c r="WHN65" s="47"/>
      <c r="WHO65" s="47"/>
      <c r="WHP65" s="47"/>
      <c r="WHQ65" s="47"/>
      <c r="WHR65" s="47"/>
      <c r="WHS65" s="47"/>
      <c r="WHT65" s="47"/>
      <c r="WHU65" s="47"/>
      <c r="WHV65" s="47"/>
      <c r="WHW65" s="47"/>
      <c r="WHX65" s="47"/>
      <c r="WHY65" s="47"/>
      <c r="WHZ65" s="47"/>
      <c r="WIA65" s="47"/>
      <c r="WIB65" s="47"/>
      <c r="WIC65" s="47"/>
      <c r="WID65" s="47"/>
      <c r="WIE65" s="47"/>
      <c r="WIF65" s="47"/>
      <c r="WIG65" s="47"/>
      <c r="WIH65" s="47"/>
      <c r="WII65" s="47"/>
      <c r="WIJ65" s="47"/>
      <c r="WIK65" s="47"/>
      <c r="WIL65" s="47"/>
      <c r="WIM65" s="47"/>
      <c r="WIN65" s="47"/>
      <c r="WIO65" s="47"/>
      <c r="WIP65" s="47"/>
      <c r="WIQ65" s="47"/>
      <c r="WIR65" s="47"/>
      <c r="WIS65" s="47"/>
      <c r="WIT65" s="47"/>
      <c r="WIU65" s="47"/>
      <c r="WIV65" s="47"/>
      <c r="WIW65" s="47"/>
      <c r="WIX65" s="47"/>
      <c r="WIY65" s="47"/>
      <c r="WIZ65" s="47"/>
      <c r="WJA65" s="47"/>
      <c r="WJB65" s="47"/>
      <c r="WJC65" s="47"/>
      <c r="WJD65" s="47"/>
      <c r="WJE65" s="47"/>
      <c r="WJF65" s="47"/>
      <c r="WJG65" s="47"/>
      <c r="WJH65" s="47"/>
      <c r="WJI65" s="47"/>
      <c r="WJJ65" s="47"/>
      <c r="WJK65" s="47"/>
      <c r="WJL65" s="47"/>
      <c r="WJM65" s="47"/>
      <c r="WJN65" s="47"/>
      <c r="WJO65" s="47"/>
      <c r="WJP65" s="47"/>
      <c r="WJQ65" s="47"/>
      <c r="WJR65" s="47"/>
      <c r="WJS65" s="47"/>
      <c r="WJT65" s="47"/>
      <c r="WJU65" s="47"/>
      <c r="WJV65" s="47"/>
      <c r="WJW65" s="47"/>
      <c r="WJX65" s="47"/>
      <c r="WJY65" s="47"/>
      <c r="WJZ65" s="47"/>
      <c r="WKA65" s="47"/>
      <c r="WKB65" s="47"/>
      <c r="WKC65" s="47"/>
      <c r="WKD65" s="47"/>
      <c r="WKE65" s="47"/>
      <c r="WKF65" s="47"/>
      <c r="WKG65" s="47"/>
      <c r="WKH65" s="47"/>
      <c r="WKI65" s="47"/>
      <c r="WKJ65" s="47"/>
      <c r="WKK65" s="47"/>
      <c r="WKL65" s="47"/>
      <c r="WKM65" s="47"/>
      <c r="WKN65" s="47"/>
      <c r="WKO65" s="47"/>
      <c r="WKP65" s="47"/>
      <c r="WKQ65" s="47"/>
      <c r="WKR65" s="47"/>
      <c r="WKS65" s="47"/>
      <c r="WKT65" s="47"/>
      <c r="WKU65" s="47"/>
      <c r="WKV65" s="47"/>
      <c r="WKW65" s="47"/>
      <c r="WKX65" s="47"/>
      <c r="WKY65" s="47"/>
      <c r="WKZ65" s="47"/>
      <c r="WLA65" s="47"/>
      <c r="WLB65" s="47"/>
      <c r="WLC65" s="47"/>
      <c r="WLD65" s="47"/>
      <c r="WLE65" s="47"/>
      <c r="WLF65" s="47"/>
      <c r="WLG65" s="47"/>
      <c r="WLH65" s="47"/>
      <c r="WLI65" s="47"/>
      <c r="WLJ65" s="47"/>
      <c r="WLK65" s="47"/>
      <c r="WLL65" s="47"/>
      <c r="WLM65" s="47"/>
      <c r="WLN65" s="47"/>
      <c r="WLO65" s="47"/>
      <c r="WLP65" s="47"/>
      <c r="WLQ65" s="47"/>
      <c r="WLR65" s="47"/>
      <c r="WLS65" s="47"/>
      <c r="WLT65" s="47"/>
      <c r="WLU65" s="47"/>
      <c r="WLV65" s="47"/>
      <c r="WLW65" s="47"/>
      <c r="WLX65" s="47"/>
      <c r="WLY65" s="47"/>
      <c r="WLZ65" s="47"/>
      <c r="WMA65" s="47"/>
      <c r="WMB65" s="47"/>
      <c r="WMC65" s="47"/>
      <c r="WMD65" s="47"/>
      <c r="WME65" s="47"/>
      <c r="WMF65" s="47"/>
      <c r="WMG65" s="47"/>
      <c r="WMH65" s="47"/>
      <c r="WMI65" s="47"/>
      <c r="WMJ65" s="47"/>
      <c r="WMK65" s="47"/>
      <c r="WML65" s="47"/>
      <c r="WMM65" s="47"/>
      <c r="WMN65" s="47"/>
      <c r="WMO65" s="47"/>
      <c r="WMP65" s="47"/>
      <c r="WMQ65" s="47"/>
      <c r="WMR65" s="47"/>
      <c r="WMS65" s="47"/>
      <c r="WMT65" s="47"/>
      <c r="WMU65" s="47"/>
      <c r="WMV65" s="47"/>
      <c r="WMW65" s="47"/>
      <c r="WMX65" s="47"/>
      <c r="WMY65" s="47"/>
      <c r="WMZ65" s="47"/>
      <c r="WNA65" s="47"/>
      <c r="WNB65" s="47"/>
      <c r="WNC65" s="47"/>
      <c r="WND65" s="47"/>
      <c r="WNE65" s="47"/>
      <c r="WNF65" s="47"/>
      <c r="WNG65" s="47"/>
      <c r="WNH65" s="47"/>
      <c r="WNI65" s="47"/>
      <c r="WNJ65" s="47"/>
      <c r="WNK65" s="47"/>
      <c r="WNL65" s="47"/>
      <c r="WNM65" s="47"/>
      <c r="WNN65" s="47"/>
      <c r="WNO65" s="47"/>
      <c r="WNP65" s="47"/>
      <c r="WNQ65" s="47"/>
      <c r="WNR65" s="47"/>
      <c r="WNS65" s="47"/>
      <c r="WNT65" s="47"/>
      <c r="WNU65" s="47"/>
      <c r="WNV65" s="47"/>
      <c r="WNW65" s="47"/>
      <c r="WNX65" s="47"/>
      <c r="WNY65" s="47"/>
      <c r="WNZ65" s="47"/>
      <c r="WOA65" s="47"/>
      <c r="WOB65" s="47"/>
      <c r="WOC65" s="47"/>
      <c r="WOD65" s="47"/>
      <c r="WOE65" s="47"/>
      <c r="WOF65" s="47"/>
      <c r="WOG65" s="47"/>
      <c r="WOH65" s="47"/>
      <c r="WOI65" s="47"/>
      <c r="WOJ65" s="47"/>
      <c r="WOK65" s="47"/>
      <c r="WOL65" s="47"/>
      <c r="WOM65" s="47"/>
      <c r="WON65" s="47"/>
      <c r="WOO65" s="47"/>
      <c r="WOP65" s="47"/>
      <c r="WOQ65" s="47"/>
      <c r="WOR65" s="47"/>
      <c r="WOS65" s="47"/>
      <c r="WOT65" s="47"/>
      <c r="WOU65" s="47"/>
      <c r="WOV65" s="47"/>
      <c r="WOW65" s="47"/>
      <c r="WOX65" s="47"/>
      <c r="WOY65" s="47"/>
      <c r="WOZ65" s="47"/>
      <c r="WPA65" s="47"/>
      <c r="WPB65" s="47"/>
      <c r="WPC65" s="47"/>
      <c r="WPD65" s="47"/>
      <c r="WPE65" s="47"/>
      <c r="WPF65" s="47"/>
      <c r="WPG65" s="47"/>
      <c r="WPH65" s="47"/>
      <c r="WPI65" s="47"/>
      <c r="WPJ65" s="47"/>
      <c r="WPK65" s="47"/>
      <c r="WPL65" s="47"/>
      <c r="WPM65" s="47"/>
      <c r="WPN65" s="47"/>
      <c r="WPO65" s="47"/>
      <c r="WPP65" s="47"/>
      <c r="WPQ65" s="47"/>
      <c r="WPR65" s="47"/>
      <c r="WPS65" s="47"/>
      <c r="WPT65" s="47"/>
      <c r="WPU65" s="47"/>
      <c r="WPV65" s="47"/>
      <c r="WPW65" s="47"/>
      <c r="WPX65" s="47"/>
      <c r="WPY65" s="47"/>
      <c r="WPZ65" s="47"/>
      <c r="WQA65" s="47"/>
      <c r="WQB65" s="47"/>
      <c r="WQC65" s="47"/>
      <c r="WQD65" s="47"/>
      <c r="WQE65" s="47"/>
      <c r="WQF65" s="47"/>
      <c r="WQG65" s="47"/>
      <c r="WQH65" s="47"/>
      <c r="WQI65" s="47"/>
      <c r="WQJ65" s="47"/>
      <c r="WQK65" s="47"/>
      <c r="WQL65" s="47"/>
      <c r="WQM65" s="47"/>
      <c r="WQN65" s="47"/>
      <c r="WQO65" s="47"/>
      <c r="WQP65" s="47"/>
      <c r="WQQ65" s="47"/>
      <c r="WQR65" s="47"/>
      <c r="WQS65" s="47"/>
      <c r="WQT65" s="47"/>
      <c r="WQU65" s="47"/>
      <c r="WQV65" s="47"/>
      <c r="WQW65" s="47"/>
      <c r="WQX65" s="47"/>
      <c r="WQY65" s="47"/>
      <c r="WQZ65" s="47"/>
      <c r="WRA65" s="47"/>
      <c r="WRB65" s="47"/>
      <c r="WRC65" s="47"/>
      <c r="WRD65" s="47"/>
      <c r="WRE65" s="47"/>
      <c r="WRF65" s="47"/>
      <c r="WRG65" s="47"/>
      <c r="WRH65" s="47"/>
      <c r="WRI65" s="47"/>
      <c r="WRJ65" s="47"/>
      <c r="WRK65" s="47"/>
      <c r="WRL65" s="47"/>
      <c r="WRM65" s="47"/>
      <c r="WRN65" s="47"/>
      <c r="WRO65" s="47"/>
      <c r="WRP65" s="47"/>
      <c r="WRQ65" s="47"/>
      <c r="WRR65" s="47"/>
      <c r="WRS65" s="47"/>
      <c r="WRT65" s="47"/>
      <c r="WRU65" s="47"/>
      <c r="WRV65" s="47"/>
      <c r="WRW65" s="47"/>
      <c r="WRX65" s="47"/>
      <c r="WRY65" s="47"/>
      <c r="WRZ65" s="47"/>
      <c r="WSA65" s="47"/>
      <c r="WSB65" s="47"/>
      <c r="WSC65" s="47"/>
      <c r="WSD65" s="47"/>
      <c r="WSE65" s="47"/>
      <c r="WSF65" s="47"/>
      <c r="WSG65" s="47"/>
      <c r="WSH65" s="47"/>
      <c r="WSI65" s="47"/>
      <c r="WSJ65" s="47"/>
      <c r="WSK65" s="47"/>
      <c r="WSL65" s="47"/>
      <c r="WSM65" s="47"/>
      <c r="WSN65" s="47"/>
      <c r="WSO65" s="47"/>
      <c r="WSP65" s="47"/>
      <c r="WSQ65" s="47"/>
      <c r="WSR65" s="47"/>
      <c r="WSS65" s="47"/>
      <c r="WST65" s="47"/>
      <c r="WSU65" s="47"/>
      <c r="WSV65" s="47"/>
      <c r="WSW65" s="47"/>
      <c r="WSX65" s="47"/>
      <c r="WSY65" s="47"/>
      <c r="WSZ65" s="47"/>
      <c r="WTA65" s="47"/>
      <c r="WTB65" s="47"/>
      <c r="WTC65" s="47"/>
      <c r="WTD65" s="47"/>
      <c r="WTE65" s="47"/>
      <c r="WTF65" s="47"/>
      <c r="WTG65" s="47"/>
      <c r="WTH65" s="47"/>
      <c r="WTI65" s="47"/>
      <c r="WTJ65" s="47"/>
      <c r="WTK65" s="47"/>
      <c r="WTL65" s="47"/>
      <c r="WTM65" s="47"/>
      <c r="WTN65" s="47"/>
      <c r="WTO65" s="47"/>
      <c r="WTP65" s="47"/>
      <c r="WTQ65" s="47"/>
      <c r="WTR65" s="47"/>
      <c r="WTS65" s="47"/>
      <c r="WTT65" s="47"/>
      <c r="WTU65" s="47"/>
      <c r="WTV65" s="47"/>
      <c r="WTW65" s="47"/>
      <c r="WTX65" s="47"/>
      <c r="WTY65" s="47"/>
      <c r="WTZ65" s="47"/>
      <c r="WUA65" s="47"/>
      <c r="WUB65" s="47"/>
      <c r="WUC65" s="47"/>
      <c r="WUD65" s="47"/>
      <c r="WUE65" s="47"/>
      <c r="WUF65" s="47"/>
      <c r="WUG65" s="47"/>
      <c r="WUH65" s="47"/>
      <c r="WUI65" s="47"/>
      <c r="WUJ65" s="47"/>
      <c r="WUK65" s="47"/>
      <c r="WUL65" s="47"/>
      <c r="WUM65" s="47"/>
      <c r="WUN65" s="47"/>
      <c r="WUO65" s="47"/>
      <c r="WUP65" s="47"/>
      <c r="WUQ65" s="47"/>
      <c r="WUR65" s="47"/>
      <c r="WUS65" s="47"/>
      <c r="WUT65" s="47"/>
      <c r="WUU65" s="47"/>
      <c r="WUV65" s="47"/>
      <c r="WUW65" s="47"/>
      <c r="WUX65" s="47"/>
      <c r="WUY65" s="47"/>
      <c r="WUZ65" s="47"/>
      <c r="WVA65" s="47"/>
      <c r="WVB65" s="47"/>
      <c r="WVC65" s="47"/>
      <c r="WVD65" s="47"/>
      <c r="WVE65" s="47"/>
      <c r="WVF65" s="47"/>
      <c r="WVG65" s="47"/>
      <c r="WVH65" s="47"/>
      <c r="WVI65" s="47"/>
      <c r="WVJ65" s="47"/>
      <c r="WVK65" s="47"/>
      <c r="WVL65" s="47"/>
      <c r="WVM65" s="47"/>
      <c r="WVN65" s="47"/>
      <c r="WVO65" s="47"/>
      <c r="WVP65" s="47"/>
      <c r="WVQ65" s="47"/>
      <c r="WVR65" s="47"/>
      <c r="WVS65" s="47"/>
      <c r="WVT65" s="47"/>
      <c r="WVU65" s="47"/>
      <c r="WVV65" s="47"/>
      <c r="WVW65" s="47"/>
      <c r="WVX65" s="47"/>
      <c r="WVY65" s="47"/>
      <c r="WVZ65" s="47"/>
      <c r="WWA65" s="47"/>
      <c r="WWB65" s="47"/>
      <c r="WWC65" s="47"/>
      <c r="WWD65" s="47"/>
      <c r="WWE65" s="47"/>
      <c r="WWF65" s="47"/>
      <c r="WWG65" s="47"/>
      <c r="WWH65" s="47"/>
      <c r="WWI65" s="47"/>
      <c r="WWJ65" s="47"/>
      <c r="WWK65" s="47"/>
      <c r="WWL65" s="47"/>
      <c r="WWM65" s="47"/>
      <c r="WWN65" s="47"/>
      <c r="WWO65" s="47"/>
      <c r="WWP65" s="47"/>
      <c r="WWQ65" s="47"/>
      <c r="WWR65" s="47"/>
      <c r="WWS65" s="47"/>
      <c r="WWT65" s="47"/>
      <c r="WWU65" s="47"/>
      <c r="WWV65" s="47"/>
      <c r="WWW65" s="47"/>
      <c r="WWX65" s="47"/>
      <c r="WWY65" s="47"/>
      <c r="WWZ65" s="47"/>
      <c r="WXA65" s="47"/>
      <c r="WXB65" s="47"/>
      <c r="WXC65" s="47"/>
      <c r="WXD65" s="47"/>
      <c r="WXE65" s="47"/>
      <c r="WXF65" s="47"/>
      <c r="WXG65" s="47"/>
      <c r="WXH65" s="47"/>
      <c r="WXI65" s="47"/>
      <c r="WXJ65" s="47"/>
      <c r="WXK65" s="47"/>
      <c r="WXL65" s="47"/>
      <c r="WXM65" s="47"/>
      <c r="WXN65" s="47"/>
      <c r="WXO65" s="47"/>
      <c r="WXP65" s="47"/>
      <c r="WXQ65" s="47"/>
      <c r="WXR65" s="47"/>
      <c r="WXS65" s="47"/>
      <c r="WXT65" s="47"/>
      <c r="WXU65" s="47"/>
      <c r="WXV65" s="47"/>
      <c r="WXW65" s="47"/>
      <c r="WXX65" s="47"/>
      <c r="WXY65" s="47"/>
      <c r="WXZ65" s="47"/>
      <c r="WYA65" s="47"/>
      <c r="WYB65" s="47"/>
      <c r="WYC65" s="47"/>
      <c r="WYD65" s="47"/>
      <c r="WYE65" s="47"/>
      <c r="WYF65" s="47"/>
      <c r="WYG65" s="47"/>
      <c r="WYH65" s="47"/>
      <c r="WYI65" s="47"/>
      <c r="WYJ65" s="47"/>
      <c r="WYK65" s="47"/>
      <c r="WYL65" s="47"/>
      <c r="WYM65" s="47"/>
      <c r="WYN65" s="47"/>
      <c r="WYO65" s="47"/>
      <c r="WYP65" s="47"/>
      <c r="WYQ65" s="47"/>
      <c r="WYR65" s="47"/>
      <c r="WYS65" s="47"/>
      <c r="WYT65" s="47"/>
      <c r="WYU65" s="47"/>
      <c r="WYV65" s="47"/>
      <c r="WYW65" s="47"/>
      <c r="WYX65" s="47"/>
      <c r="WYY65" s="47"/>
      <c r="WYZ65" s="47"/>
      <c r="WZA65" s="47"/>
      <c r="WZB65" s="47"/>
      <c r="WZC65" s="47"/>
      <c r="WZD65" s="47"/>
      <c r="WZE65" s="47"/>
      <c r="WZF65" s="47"/>
      <c r="WZG65" s="47"/>
      <c r="WZH65" s="47"/>
      <c r="WZI65" s="47"/>
      <c r="WZJ65" s="47"/>
      <c r="WZK65" s="47"/>
      <c r="WZL65" s="47"/>
      <c r="WZM65" s="47"/>
      <c r="WZN65" s="47"/>
      <c r="WZO65" s="47"/>
      <c r="WZP65" s="47"/>
      <c r="WZQ65" s="47"/>
      <c r="WZR65" s="47"/>
      <c r="WZS65" s="47"/>
      <c r="WZT65" s="47"/>
      <c r="WZU65" s="47"/>
      <c r="WZV65" s="47"/>
      <c r="WZW65" s="47"/>
      <c r="WZX65" s="47"/>
      <c r="WZY65" s="47"/>
      <c r="WZZ65" s="47"/>
      <c r="XAA65" s="47"/>
      <c r="XAB65" s="47"/>
      <c r="XAC65" s="47"/>
      <c r="XAD65" s="47"/>
      <c r="XAE65" s="47"/>
      <c r="XAF65" s="47"/>
      <c r="XAG65" s="47"/>
      <c r="XAH65" s="47"/>
      <c r="XAI65" s="47"/>
      <c r="XAJ65" s="47"/>
      <c r="XAK65" s="47"/>
      <c r="XAL65" s="47"/>
      <c r="XAM65" s="47"/>
      <c r="XAN65" s="47"/>
      <c r="XAO65" s="47"/>
      <c r="XAP65" s="47"/>
      <c r="XAQ65" s="47"/>
      <c r="XAR65" s="47"/>
      <c r="XAS65" s="47"/>
      <c r="XAT65" s="47"/>
      <c r="XAU65" s="47"/>
      <c r="XAV65" s="47"/>
      <c r="XAW65" s="47"/>
      <c r="XAX65" s="47"/>
      <c r="XAY65" s="47"/>
      <c r="XAZ65" s="47"/>
      <c r="XBA65" s="47"/>
      <c r="XBB65" s="47"/>
      <c r="XBC65" s="47"/>
      <c r="XBD65" s="47"/>
      <c r="XBE65" s="47"/>
      <c r="XBF65" s="47"/>
      <c r="XBG65" s="47"/>
      <c r="XBH65" s="47"/>
      <c r="XBI65" s="47"/>
      <c r="XBJ65" s="47"/>
      <c r="XBK65" s="47"/>
      <c r="XBL65" s="47"/>
      <c r="XBM65" s="47"/>
      <c r="XBN65" s="47"/>
      <c r="XBO65" s="47"/>
      <c r="XBP65" s="47"/>
      <c r="XBQ65" s="47"/>
      <c r="XBR65" s="47"/>
      <c r="XBS65" s="47"/>
      <c r="XBT65" s="47"/>
      <c r="XBU65" s="47"/>
      <c r="XBV65" s="47"/>
      <c r="XBW65" s="47"/>
      <c r="XBX65" s="47"/>
      <c r="XBY65" s="47"/>
      <c r="XBZ65" s="47"/>
      <c r="XCA65" s="47"/>
      <c r="XCB65" s="47"/>
      <c r="XCC65" s="47"/>
      <c r="XCD65" s="47"/>
      <c r="XCE65" s="47"/>
      <c r="XCF65" s="47"/>
      <c r="XCG65" s="47"/>
      <c r="XCH65" s="47"/>
      <c r="XCI65" s="47"/>
      <c r="XCJ65" s="47"/>
      <c r="XCK65" s="47"/>
      <c r="XCL65" s="47"/>
      <c r="XCM65" s="47"/>
      <c r="XCN65" s="47"/>
      <c r="XCO65" s="47"/>
      <c r="XCP65" s="47"/>
      <c r="XCQ65" s="47"/>
      <c r="XCR65" s="47"/>
      <c r="XCS65" s="47"/>
      <c r="XCT65" s="47"/>
      <c r="XCU65" s="47"/>
      <c r="XCV65" s="47"/>
      <c r="XCW65" s="47"/>
      <c r="XCX65" s="47"/>
      <c r="XCY65" s="47"/>
      <c r="XCZ65" s="47"/>
      <c r="XDA65" s="47"/>
      <c r="XDB65" s="47"/>
      <c r="XDC65" s="47"/>
      <c r="XDD65" s="47"/>
      <c r="XDE65" s="47"/>
      <c r="XDF65" s="47"/>
      <c r="XDG65" s="47"/>
      <c r="XDH65" s="47"/>
      <c r="XDI65" s="47"/>
      <c r="XDJ65" s="47"/>
      <c r="XDK65" s="47"/>
      <c r="XDL65" s="47"/>
      <c r="XDM65" s="47"/>
      <c r="XDN65" s="47"/>
      <c r="XDO65" s="47"/>
      <c r="XDP65" s="47"/>
      <c r="XDQ65" s="47"/>
      <c r="XDR65" s="47"/>
      <c r="XDS65" s="47"/>
      <c r="XDT65" s="47"/>
      <c r="XDU65" s="47"/>
      <c r="XDV65" s="47"/>
      <c r="XDW65" s="47"/>
      <c r="XDX65" s="47"/>
      <c r="XDY65" s="47"/>
      <c r="XDZ65" s="47"/>
      <c r="XEA65" s="47"/>
      <c r="XEB65" s="47"/>
      <c r="XEC65" s="47"/>
      <c r="XED65" s="47"/>
      <c r="XEE65" s="47"/>
      <c r="XEF65" s="47"/>
      <c r="XEG65" s="47"/>
      <c r="XEH65" s="47"/>
      <c r="XEI65" s="47"/>
      <c r="XEJ65" s="47"/>
      <c r="XEK65" s="47"/>
      <c r="XEL65" s="47"/>
      <c r="XEM65" s="47"/>
    </row>
    <row r="66" spans="1:16367" x14ac:dyDescent="0.25">
      <c r="A66" s="48" t="s">
        <v>145</v>
      </c>
      <c r="B66" s="47" t="s">
        <v>137</v>
      </c>
      <c r="C66" s="230">
        <f>VLOOKUP(Elenco_Comuni[[#This Row],[Comune]],'RER (PG_6240-2025)'!$E$4:$P$333,2,FALSE)</f>
        <v>966</v>
      </c>
      <c r="D66" s="49">
        <f>VLOOKUP(Elenco_Comuni[[#This Row],[Comune]],'DB_PEF_2025 con ALEA diviso'!$B$38:$D$167,3,FALSE)</f>
        <v>2860</v>
      </c>
      <c r="E66" s="44">
        <f>Elenco_Comuni[[#This Row],[Abitanti residenti 2024]]/Elenco_Comuni[[#This Row],[Abitanti equivalenti 2023]]</f>
        <v>0.33776223776223774</v>
      </c>
      <c r="F66" s="52" t="str">
        <f t="shared" ref="F66:F97" si="4">IF(E66&lt;0.3,"&lt; 0,3",IF(E66&lt;=0.6,"Tra 0,3 e 0,6","&gt; 0,6"))</f>
        <v>Tra 0,3 e 0,6</v>
      </c>
      <c r="G66" s="297" t="str">
        <f>VLOOKUP(Elenco_Comuni[[#This Row],[Comune]],'DB_PEF_2025 con ALEA diviso'!$B$38:$AU$167,7,FALSE)</f>
        <v>HERA-RTI-MO</v>
      </c>
      <c r="H66" s="50">
        <f>VLOOKUP(Elenco_Comuni[[#This Row],[Comune]],'RER (PG_6240-2025)'!$E$4:$P$333,6,FALSE) / 1000</f>
        <v>828.12199999999996</v>
      </c>
      <c r="I66" s="50">
        <f>VLOOKUP(Elenco_Comuni[[#This Row],[Comune]],'RER (PG_6240-2025)'!$E$4:$P$333,7,FALSE) / 1000</f>
        <v>156.94999999999999</v>
      </c>
      <c r="J66" s="50">
        <f>VLOOKUP(Elenco_Comuni[[#This Row],[Comune]],'RER (PG_6240-2025)'!$E$4:$P$333,8,FALSE) / 1000</f>
        <v>985.072</v>
      </c>
      <c r="K66" s="44">
        <f>Elenco_Comuni[[#This Row],[RD (t) 2024]]/Elenco_Comuni[[#This Row],[RSU (t) 2024]]</f>
        <v>0.84067154482108919</v>
      </c>
      <c r="L66" s="44" t="str">
        <f t="shared" ref="L66:L97" si="5">IF(K66&lt;0.67,"&lt; 67%",IF(K66&gt;=0.67,"&gt;= 67%"))</f>
        <v>&gt;= 67%</v>
      </c>
      <c r="M66" s="47" t="str">
        <f>VLOOKUP(Elenco_Comuni[[#This Row],[Comune]],'DB_PEF_2025 con ALEA diviso'!$B$38:$AU$167,19,FALSE)</f>
        <v>montagna</v>
      </c>
      <c r="N66" s="47"/>
    </row>
    <row r="67" spans="1:16367" x14ac:dyDescent="0.25">
      <c r="A67" s="48" t="s">
        <v>146</v>
      </c>
      <c r="B67" s="47" t="s">
        <v>137</v>
      </c>
      <c r="C67" s="230">
        <f>VLOOKUP(Elenco_Comuni[[#This Row],[Comune]],'RER (PG_6240-2025)'!$E$4:$P$333,2,FALSE)</f>
        <v>2131</v>
      </c>
      <c r="D67" s="49">
        <f>VLOOKUP(Elenco_Comuni[[#This Row],[Comune]],'DB_PEF_2025 con ALEA diviso'!$B$38:$D$167,3,FALSE)</f>
        <v>3656</v>
      </c>
      <c r="E67" s="44">
        <f>Elenco_Comuni[[#This Row],[Abitanti residenti 2024]]/Elenco_Comuni[[#This Row],[Abitanti equivalenti 2023]]</f>
        <v>0.58287746170678334</v>
      </c>
      <c r="F67" s="52" t="str">
        <f t="shared" si="4"/>
        <v>Tra 0,3 e 0,6</v>
      </c>
      <c r="G67" s="297" t="str">
        <f>VLOOKUP(Elenco_Comuni[[#This Row],[Comune]],'DB_PEF_2025 con ALEA diviso'!$B$38:$AU$167,7,FALSE)</f>
        <v>HERA-RTI-MO</v>
      </c>
      <c r="H67" s="50">
        <f>VLOOKUP(Elenco_Comuni[[#This Row],[Comune]],'RER (PG_6240-2025)'!$E$4:$P$333,6,FALSE) / 1000</f>
        <v>1042.7840000000001</v>
      </c>
      <c r="I67" s="50">
        <f>VLOOKUP(Elenco_Comuni[[#This Row],[Comune]],'RER (PG_6240-2025)'!$E$4:$P$333,7,FALSE) / 1000</f>
        <v>215.77</v>
      </c>
      <c r="J67" s="50">
        <f>VLOOKUP(Elenco_Comuni[[#This Row],[Comune]],'RER (PG_6240-2025)'!$E$4:$P$333,8,FALSE) / 1000</f>
        <v>1258.5540000000001</v>
      </c>
      <c r="K67" s="44">
        <f>Elenco_Comuni[[#This Row],[RD (t) 2024]]/Elenco_Comuni[[#This Row],[RSU (t) 2024]]</f>
        <v>0.82855721725090858</v>
      </c>
      <c r="L67" s="44" t="str">
        <f t="shared" si="5"/>
        <v>&gt;= 67%</v>
      </c>
      <c r="M67" s="47" t="str">
        <f>VLOOKUP(Elenco_Comuni[[#This Row],[Comune]],'DB_PEF_2025 con ALEA diviso'!$B$38:$AU$167,19,FALSE)</f>
        <v>montagna</v>
      </c>
      <c r="N67" s="47"/>
    </row>
    <row r="68" spans="1:16367" x14ac:dyDescent="0.25">
      <c r="A68" s="48" t="s">
        <v>178</v>
      </c>
      <c r="B68" s="47" t="s">
        <v>157</v>
      </c>
      <c r="C68" s="230">
        <f>VLOOKUP(Elenco_Comuni[[#This Row],[Comune]],'RER (PG_6240-2025)'!$E$4:$P$333,2,FALSE)</f>
        <v>6173</v>
      </c>
      <c r="D68" s="49">
        <f>VLOOKUP(Elenco_Comuni[[#This Row],[Comune]],'DB_PEF_2025 con ALEA diviso'!$B$38:$D$167,3,FALSE)</f>
        <v>10689</v>
      </c>
      <c r="E68" s="44">
        <f>Elenco_Comuni[[#This Row],[Abitanti residenti 2024]]/Elenco_Comuni[[#This Row],[Abitanti equivalenti 2023]]</f>
        <v>0.57750958929740859</v>
      </c>
      <c r="F68" s="52" t="str">
        <f t="shared" si="4"/>
        <v>Tra 0,3 e 0,6</v>
      </c>
      <c r="G68" s="297" t="str">
        <f>VLOOKUP(Elenco_Comuni[[#This Row],[Comune]],'DB_PEF_2025 con ALEA diviso'!$B$38:$AU$167,7,FALSE)</f>
        <v>HERA-RTI-BO</v>
      </c>
      <c r="H68" s="50">
        <f>VLOOKUP(Elenco_Comuni[[#This Row],[Comune]],'RER (PG_6240-2025)'!$E$4:$P$333,6,FALSE) / 1000</f>
        <v>1820.501</v>
      </c>
      <c r="I68" s="50">
        <f>VLOOKUP(Elenco_Comuni[[#This Row],[Comune]],'RER (PG_6240-2025)'!$E$4:$P$333,7,FALSE) / 1000</f>
        <v>2036.49</v>
      </c>
      <c r="J68" s="50">
        <f>VLOOKUP(Elenco_Comuni[[#This Row],[Comune]],'RER (PG_6240-2025)'!$E$4:$P$333,8,FALSE) / 1000</f>
        <v>3856.991</v>
      </c>
      <c r="K68" s="44">
        <f>Elenco_Comuni[[#This Row],[RD (t) 2024]]/Elenco_Comuni[[#This Row],[RSU (t) 2024]]</f>
        <v>0.47200032356829458</v>
      </c>
      <c r="L68" s="44" t="str">
        <f t="shared" si="5"/>
        <v>&lt; 67%</v>
      </c>
      <c r="M68" s="47" t="str">
        <f>VLOOKUP(Elenco_Comuni[[#This Row],[Comune]],'DB_PEF_2025 con ALEA diviso'!$B$38:$AU$167,19,FALSE)</f>
        <v>montagna</v>
      </c>
      <c r="N68" s="47"/>
    </row>
    <row r="69" spans="1:16367" x14ac:dyDescent="0.25">
      <c r="A69" s="48" t="s">
        <v>147</v>
      </c>
      <c r="B69" s="47" t="s">
        <v>137</v>
      </c>
      <c r="C69" s="230">
        <f>VLOOKUP(Elenco_Comuni[[#This Row],[Comune]],'RER (PG_6240-2025)'!$E$4:$P$333,2,FALSE)</f>
        <v>3393</v>
      </c>
      <c r="D69" s="49">
        <f>VLOOKUP(Elenco_Comuni[[#This Row],[Comune]],'DB_PEF_2025 con ALEA diviso'!$B$38:$D$167,3,FALSE)</f>
        <v>7134</v>
      </c>
      <c r="E69" s="44">
        <f>Elenco_Comuni[[#This Row],[Abitanti residenti 2024]]/Elenco_Comuni[[#This Row],[Abitanti equivalenti 2023]]</f>
        <v>0.47560975609756095</v>
      </c>
      <c r="F69" s="52" t="str">
        <f t="shared" si="4"/>
        <v>Tra 0,3 e 0,6</v>
      </c>
      <c r="G69" s="297" t="str">
        <f>VLOOKUP(Elenco_Comuni[[#This Row],[Comune]],'DB_PEF_2025 con ALEA diviso'!$B$38:$AU$167,7,FALSE)</f>
        <v>HERA-RTI-MO</v>
      </c>
      <c r="H69" s="50">
        <f>VLOOKUP(Elenco_Comuni[[#This Row],[Comune]],'RER (PG_6240-2025)'!$E$4:$P$333,6,FALSE) / 1000</f>
        <v>1316.865</v>
      </c>
      <c r="I69" s="50">
        <f>VLOOKUP(Elenco_Comuni[[#This Row],[Comune]],'RER (PG_6240-2025)'!$E$4:$P$333,7,FALSE) / 1000</f>
        <v>479.49</v>
      </c>
      <c r="J69" s="50">
        <f>VLOOKUP(Elenco_Comuni[[#This Row],[Comune]],'RER (PG_6240-2025)'!$E$4:$P$333,8,FALSE) / 1000</f>
        <v>1796.355</v>
      </c>
      <c r="K69" s="44">
        <f>Elenco_Comuni[[#This Row],[RD (t) 2024]]/Elenco_Comuni[[#This Row],[RSU (t) 2024]]</f>
        <v>0.73307614586203729</v>
      </c>
      <c r="L69" s="44" t="str">
        <f t="shared" si="5"/>
        <v>&gt;= 67%</v>
      </c>
      <c r="M69" s="47" t="str">
        <f>VLOOKUP(Elenco_Comuni[[#This Row],[Comune]],'DB_PEF_2025 con ALEA diviso'!$B$38:$AU$167,19,FALSE)</f>
        <v>montagna</v>
      </c>
      <c r="N69" s="47"/>
    </row>
    <row r="70" spans="1:16367" x14ac:dyDescent="0.25">
      <c r="A70" s="48" t="s">
        <v>170</v>
      </c>
      <c r="B70" s="47" t="s">
        <v>157</v>
      </c>
      <c r="C70" s="230">
        <f>VLOOKUP(Elenco_Comuni[[#This Row],[Comune]],'RER (PG_6240-2025)'!$E$4:$P$333,2,FALSE)</f>
        <v>6426</v>
      </c>
      <c r="D70" s="49">
        <f>VLOOKUP(Elenco_Comuni[[#This Row],[Comune]],'DB_PEF_2025 con ALEA diviso'!$B$38:$D$167,3,FALSE)</f>
        <v>10602</v>
      </c>
      <c r="E70" s="44">
        <f>Elenco_Comuni[[#This Row],[Abitanti residenti 2024]]/Elenco_Comuni[[#This Row],[Abitanti equivalenti 2023]]</f>
        <v>0.60611205432937176</v>
      </c>
      <c r="F70" s="52" t="str">
        <f t="shared" si="4"/>
        <v>&gt; 0,6</v>
      </c>
      <c r="G70" s="297" t="str">
        <f>VLOOKUP(Elenco_Comuni[[#This Row],[Comune]],'DB_PEF_2025 con ALEA diviso'!$B$38:$AU$167,7,FALSE)</f>
        <v>HERA-RTI-BO</v>
      </c>
      <c r="H70" s="50">
        <f>VLOOKUP(Elenco_Comuni[[#This Row],[Comune]],'RER (PG_6240-2025)'!$E$4:$P$333,6,FALSE) / 1000</f>
        <v>2079.87</v>
      </c>
      <c r="I70" s="50">
        <f>VLOOKUP(Elenco_Comuni[[#This Row],[Comune]],'RER (PG_6240-2025)'!$E$4:$P$333,7,FALSE) / 1000</f>
        <v>993.66</v>
      </c>
      <c r="J70" s="50">
        <f>VLOOKUP(Elenco_Comuni[[#This Row],[Comune]],'RER (PG_6240-2025)'!$E$4:$P$333,8,FALSE) / 1000</f>
        <v>3073.53</v>
      </c>
      <c r="K70" s="44">
        <f>Elenco_Comuni[[#This Row],[RD (t) 2024]]/Elenco_Comuni[[#This Row],[RSU (t) 2024]]</f>
        <v>0.67670398531981135</v>
      </c>
      <c r="L70" s="44" t="str">
        <f t="shared" si="5"/>
        <v>&gt;= 67%</v>
      </c>
      <c r="M70" s="47" t="str">
        <f>VLOOKUP(Elenco_Comuni[[#This Row],[Comune]],'DB_PEF_2025 con ALEA diviso'!$B$38:$AU$167,19,FALSE)</f>
        <v>montagna</v>
      </c>
      <c r="N70" s="47"/>
    </row>
    <row r="71" spans="1:16367" x14ac:dyDescent="0.25">
      <c r="A71" s="48" t="s">
        <v>84</v>
      </c>
      <c r="B71" s="47" t="s">
        <v>70</v>
      </c>
      <c r="C71" s="230">
        <f>VLOOKUP(Elenco_Comuni[[#This Row],[Comune]],'RER (PG_6240-2025)'!$E$4:$P$333,2,FALSE)</f>
        <v>849</v>
      </c>
      <c r="D71" s="49">
        <f>VLOOKUP(Elenco_Comuni[[#This Row],[Comune]],'DB_PEF_2025 con ALEA diviso'!$B$38:$D$167,3,FALSE)</f>
        <v>1983</v>
      </c>
      <c r="E71" s="44">
        <f>Elenco_Comuni[[#This Row],[Abitanti residenti 2024]]/Elenco_Comuni[[#This Row],[Abitanti equivalenti 2023]]</f>
        <v>0.42813918305597581</v>
      </c>
      <c r="F71" s="52" t="str">
        <f t="shared" si="4"/>
        <v>Tra 0,3 e 0,6</v>
      </c>
      <c r="G71" s="297" t="str">
        <f>VLOOKUP(Elenco_Comuni[[#This Row],[Comune]],'DB_PEF_2025 con ALEA diviso'!$B$38:$AU$167,7,FALSE)</f>
        <v>IREN - PC</v>
      </c>
      <c r="H71" s="50">
        <f>VLOOKUP(Elenco_Comuni[[#This Row],[Comune]],'RER (PG_6240-2025)'!$E$4:$P$333,6,FALSE) / 1000</f>
        <v>232.511</v>
      </c>
      <c r="I71" s="50">
        <f>VLOOKUP(Elenco_Comuni[[#This Row],[Comune]],'RER (PG_6240-2025)'!$E$4:$P$333,7,FALSE) / 1000</f>
        <v>449.77</v>
      </c>
      <c r="J71" s="50">
        <f>VLOOKUP(Elenco_Comuni[[#This Row],[Comune]],'RER (PG_6240-2025)'!$E$4:$P$333,8,FALSE) / 1000</f>
        <v>682.28099999999995</v>
      </c>
      <c r="K71" s="44">
        <f>Elenco_Comuni[[#This Row],[RD (t) 2024]]/Elenco_Comuni[[#This Row],[RSU (t) 2024]]</f>
        <v>0.34078480860525212</v>
      </c>
      <c r="L71" s="44" t="str">
        <f t="shared" si="5"/>
        <v>&lt; 67%</v>
      </c>
      <c r="M71" s="47" t="str">
        <f>VLOOKUP(Elenco_Comuni[[#This Row],[Comune]],'DB_PEF_2025 con ALEA diviso'!$B$38:$AU$167,19,FALSE)</f>
        <v>montagna</v>
      </c>
      <c r="N71" s="47"/>
    </row>
    <row r="72" spans="1:16367" x14ac:dyDescent="0.25">
      <c r="A72" s="48" t="s">
        <v>102</v>
      </c>
      <c r="B72" s="47" t="s">
        <v>94</v>
      </c>
      <c r="C72" s="230">
        <f>VLOOKUP(Elenco_Comuni[[#This Row],[Comune]],'RER (PG_6240-2025)'!$E$4:$P$333,2,FALSE)</f>
        <v>3479</v>
      </c>
      <c r="D72" s="49">
        <f>VLOOKUP(Elenco_Comuni[[#This Row],[Comune]],'DB_PEF_2025 con ALEA diviso'!$B$38:$D$167,3,FALSE)</f>
        <v>7263</v>
      </c>
      <c r="E72" s="44">
        <f>Elenco_Comuni[[#This Row],[Abitanti residenti 2024]]/Elenco_Comuni[[#This Row],[Abitanti equivalenti 2023]]</f>
        <v>0.47900316673550875</v>
      </c>
      <c r="F72" s="52" t="str">
        <f t="shared" si="4"/>
        <v>Tra 0,3 e 0,6</v>
      </c>
      <c r="G72" s="297" t="str">
        <f>VLOOKUP(Elenco_Comuni[[#This Row],[Comune]],'DB_PEF_2025 con ALEA diviso'!$B$38:$AU$167,7,FALSE)</f>
        <v>IREN - PR</v>
      </c>
      <c r="H72" s="50">
        <f>VLOOKUP(Elenco_Comuni[[#This Row],[Comune]],'RER (PG_6240-2025)'!$E$4:$P$333,6,FALSE) / 1000</f>
        <v>1320.7729999999999</v>
      </c>
      <c r="I72" s="50">
        <f>VLOOKUP(Elenco_Comuni[[#This Row],[Comune]],'RER (PG_6240-2025)'!$E$4:$P$333,7,FALSE) / 1000</f>
        <v>1247.98</v>
      </c>
      <c r="J72" s="50">
        <f>VLOOKUP(Elenco_Comuni[[#This Row],[Comune]],'RER (PG_6240-2025)'!$E$4:$P$333,8,FALSE) / 1000</f>
        <v>2568.7530000000002</v>
      </c>
      <c r="K72" s="44">
        <f>Elenco_Comuni[[#This Row],[RD (t) 2024]]/Elenco_Comuni[[#This Row],[RSU (t) 2024]]</f>
        <v>0.51416893722362556</v>
      </c>
      <c r="L72" s="44" t="str">
        <f t="shared" si="5"/>
        <v>&lt; 67%</v>
      </c>
      <c r="M72" s="47" t="str">
        <f>VLOOKUP(Elenco_Comuni[[#This Row],[Comune]],'DB_PEF_2025 con ALEA diviso'!$B$38:$AU$167,19,FALSE)</f>
        <v>montagna</v>
      </c>
      <c r="N72" s="47"/>
    </row>
    <row r="73" spans="1:16367" x14ac:dyDescent="0.25">
      <c r="A73" s="48" t="s">
        <v>198</v>
      </c>
      <c r="B73" s="47" t="s">
        <v>194</v>
      </c>
      <c r="C73" s="230">
        <f>VLOOKUP(Elenco_Comuni[[#This Row],[Comune]],'RER (PG_6240-2025)'!$E$4:$P$333,2,FALSE)</f>
        <v>7016</v>
      </c>
      <c r="D73" s="49">
        <f>VLOOKUP(Elenco_Comuni[[#This Row],[Comune]],'DB_PEF_2025 con ALEA diviso'!$B$38:$D$167,3,FALSE)</f>
        <v>11026</v>
      </c>
      <c r="E73" s="44">
        <f>Elenco_Comuni[[#This Row],[Abitanti residenti 2024]]/Elenco_Comuni[[#This Row],[Abitanti equivalenti 2023]]</f>
        <v>0.63631416651550876</v>
      </c>
      <c r="F73" s="52" t="str">
        <f t="shared" si="4"/>
        <v>&gt; 0,6</v>
      </c>
      <c r="G73" s="297" t="str">
        <f>VLOOKUP(Elenco_Comuni[[#This Row],[Comune]],'DB_PEF_2025 con ALEA diviso'!$B$38:$AU$167,7,FALSE)</f>
        <v>Montefeltro</v>
      </c>
      <c r="H73" s="50">
        <f>VLOOKUP(Elenco_Comuni[[#This Row],[Comune]],'RER (PG_6240-2025)'!$E$4:$P$333,6,FALSE) / 1000</f>
        <v>1366.308</v>
      </c>
      <c r="I73" s="50">
        <f>VLOOKUP(Elenco_Comuni[[#This Row],[Comune]],'RER (PG_6240-2025)'!$E$4:$P$333,7,FALSE) / 1000</f>
        <v>2210.6109999999999</v>
      </c>
      <c r="J73" s="50">
        <f>VLOOKUP(Elenco_Comuni[[#This Row],[Comune]],'RER (PG_6240-2025)'!$E$4:$P$333,8,FALSE) / 1000</f>
        <v>3576.9189999999999</v>
      </c>
      <c r="K73" s="44">
        <f>Elenco_Comuni[[#This Row],[RD (t) 2024]]/Elenco_Comuni[[#This Row],[RSU (t) 2024]]</f>
        <v>0.38197901601909356</v>
      </c>
      <c r="L73" s="44" t="str">
        <f t="shared" si="5"/>
        <v>&lt; 67%</v>
      </c>
      <c r="M73" s="47" t="str">
        <f>VLOOKUP(Elenco_Comuni[[#This Row],[Comune]],'DB_PEF_2025 con ALEA diviso'!$B$38:$AU$167,19,FALSE)</f>
        <v>montagna</v>
      </c>
      <c r="N73" s="47"/>
    </row>
    <row r="74" spans="1:16367" x14ac:dyDescent="0.25">
      <c r="A74" s="48" t="s">
        <v>85</v>
      </c>
      <c r="B74" s="47" t="s">
        <v>70</v>
      </c>
      <c r="C74" s="230">
        <f>VLOOKUP(Elenco_Comuni[[#This Row],[Comune]],'RER (PG_6240-2025)'!$E$4:$P$333,2,FALSE)</f>
        <v>398</v>
      </c>
      <c r="D74" s="49">
        <f>VLOOKUP(Elenco_Comuni[[#This Row],[Comune]],'DB_PEF_2025 con ALEA diviso'!$B$38:$D$167,3,FALSE)</f>
        <v>1666</v>
      </c>
      <c r="E74" s="44">
        <f>Elenco_Comuni[[#This Row],[Abitanti residenti 2024]]/Elenco_Comuni[[#This Row],[Abitanti equivalenti 2023]]</f>
        <v>0.23889555822328931</v>
      </c>
      <c r="F74" s="52" t="str">
        <f t="shared" si="4"/>
        <v>&lt; 0,3</v>
      </c>
      <c r="G74" s="297" t="str">
        <f>VLOOKUP(Elenco_Comuni[[#This Row],[Comune]],'DB_PEF_2025 con ALEA diviso'!$B$38:$AU$167,7,FALSE)</f>
        <v>IREN - PC</v>
      </c>
      <c r="H74" s="50">
        <f>VLOOKUP(Elenco_Comuni[[#This Row],[Comune]],'RER (PG_6240-2025)'!$E$4:$P$333,6,FALSE) / 1000</f>
        <v>134.9</v>
      </c>
      <c r="I74" s="50">
        <f>VLOOKUP(Elenco_Comuni[[#This Row],[Comune]],'RER (PG_6240-2025)'!$E$4:$P$333,7,FALSE) / 1000</f>
        <v>207.82</v>
      </c>
      <c r="J74" s="50">
        <f>VLOOKUP(Elenco_Comuni[[#This Row],[Comune]],'RER (PG_6240-2025)'!$E$4:$P$333,8,FALSE) / 1000</f>
        <v>342.72</v>
      </c>
      <c r="K74" s="44">
        <f>Elenco_Comuni[[#This Row],[RD (t) 2024]]/Elenco_Comuni[[#This Row],[RSU (t) 2024]]</f>
        <v>0.3936157796451914</v>
      </c>
      <c r="L74" s="44" t="str">
        <f t="shared" si="5"/>
        <v>&lt; 67%</v>
      </c>
      <c r="M74" s="47" t="str">
        <f>VLOOKUP(Elenco_Comuni[[#This Row],[Comune]],'DB_PEF_2025 con ALEA diviso'!$B$38:$AU$167,19,FALSE)</f>
        <v>montagna</v>
      </c>
      <c r="N74" s="47"/>
    </row>
    <row r="75" spans="1:16367" x14ac:dyDescent="0.25">
      <c r="A75" s="48" t="s">
        <v>148</v>
      </c>
      <c r="B75" s="47" t="s">
        <v>137</v>
      </c>
      <c r="C75" s="230">
        <f>VLOOKUP(Elenco_Comuni[[#This Row],[Comune]],'RER (PG_6240-2025)'!$E$4:$P$333,2,FALSE)</f>
        <v>2048</v>
      </c>
      <c r="D75" s="49">
        <f>VLOOKUP(Elenco_Comuni[[#This Row],[Comune]],'DB_PEF_2025 con ALEA diviso'!$B$38:$D$167,3,FALSE)</f>
        <v>3535</v>
      </c>
      <c r="E75" s="44">
        <f>Elenco_Comuni[[#This Row],[Abitanti residenti 2024]]/Elenco_Comuni[[#This Row],[Abitanti equivalenti 2023]]</f>
        <v>0.57934936350777932</v>
      </c>
      <c r="F75" s="52" t="str">
        <f t="shared" si="4"/>
        <v>Tra 0,3 e 0,6</v>
      </c>
      <c r="G75" s="297" t="str">
        <f>VLOOKUP(Elenco_Comuni[[#This Row],[Comune]],'DB_PEF_2025 con ALEA diviso'!$B$38:$AU$167,7,FALSE)</f>
        <v>HERA-RTI-MO</v>
      </c>
      <c r="H75" s="50">
        <f>VLOOKUP(Elenco_Comuni[[#This Row],[Comune]],'RER (PG_6240-2025)'!$E$4:$P$333,6,FALSE) / 1000</f>
        <v>1018.7089999999999</v>
      </c>
      <c r="I75" s="50">
        <f>VLOOKUP(Elenco_Comuni[[#This Row],[Comune]],'RER (PG_6240-2025)'!$E$4:$P$333,7,FALSE) / 1000</f>
        <v>284.24</v>
      </c>
      <c r="J75" s="50">
        <f>VLOOKUP(Elenco_Comuni[[#This Row],[Comune]],'RER (PG_6240-2025)'!$E$4:$P$333,8,FALSE) / 1000</f>
        <v>1302.9490000000001</v>
      </c>
      <c r="K75" s="44">
        <f>Elenco_Comuni[[#This Row],[RD (t) 2024]]/Elenco_Comuni[[#This Row],[RSU (t) 2024]]</f>
        <v>0.78184871395580324</v>
      </c>
      <c r="L75" s="44" t="str">
        <f t="shared" si="5"/>
        <v>&gt;= 67%</v>
      </c>
      <c r="M75" s="47" t="str">
        <f>VLOOKUP(Elenco_Comuni[[#This Row],[Comune]],'DB_PEF_2025 con ALEA diviso'!$B$38:$AU$167,19,FALSE)</f>
        <v>montagna</v>
      </c>
      <c r="N75" s="47"/>
    </row>
    <row r="76" spans="1:16367" x14ac:dyDescent="0.25">
      <c r="A76" s="48" t="s">
        <v>103</v>
      </c>
      <c r="B76" s="47" t="s">
        <v>94</v>
      </c>
      <c r="C76" s="230">
        <f>VLOOKUP(Elenco_Comuni[[#This Row],[Comune]],'RER (PG_6240-2025)'!$E$4:$P$333,2,FALSE)</f>
        <v>1008</v>
      </c>
      <c r="D76" s="49">
        <f>VLOOKUP(Elenco_Comuni[[#This Row],[Comune]],'DB_PEF_2025 con ALEA diviso'!$B$38:$D$167,3,FALSE)</f>
        <v>2430</v>
      </c>
      <c r="E76" s="44">
        <f>Elenco_Comuni[[#This Row],[Abitanti residenti 2024]]/Elenco_Comuni[[#This Row],[Abitanti equivalenti 2023]]</f>
        <v>0.4148148148148148</v>
      </c>
      <c r="F76" s="52" t="str">
        <f t="shared" si="4"/>
        <v>Tra 0,3 e 0,6</v>
      </c>
      <c r="G76" s="297" t="str">
        <f>VLOOKUP(Elenco_Comuni[[#This Row],[Comune]],'DB_PEF_2025 con ALEA diviso'!$B$38:$AU$167,7,FALSE)</f>
        <v>IREN - PR</v>
      </c>
      <c r="H76" s="50">
        <f>VLOOKUP(Elenco_Comuni[[#This Row],[Comune]],'RER (PG_6240-2025)'!$E$4:$P$333,6,FALSE) / 1000</f>
        <v>519.80399999999997</v>
      </c>
      <c r="I76" s="50">
        <f>VLOOKUP(Elenco_Comuni[[#This Row],[Comune]],'RER (PG_6240-2025)'!$E$4:$P$333,7,FALSE) / 1000</f>
        <v>301.74</v>
      </c>
      <c r="J76" s="50">
        <f>VLOOKUP(Elenco_Comuni[[#This Row],[Comune]],'RER (PG_6240-2025)'!$E$4:$P$333,8,FALSE) / 1000</f>
        <v>821.54399999999998</v>
      </c>
      <c r="K76" s="44">
        <f>Elenco_Comuni[[#This Row],[RD (t) 2024]]/Elenco_Comuni[[#This Row],[RSU (t) 2024]]</f>
        <v>0.63271595921825241</v>
      </c>
      <c r="L76" s="44" t="str">
        <f t="shared" si="5"/>
        <v>&lt; 67%</v>
      </c>
      <c r="M76" s="47" t="str">
        <f>VLOOKUP(Elenco_Comuni[[#This Row],[Comune]],'DB_PEF_2025 con ALEA diviso'!$B$38:$AU$167,19,FALSE)</f>
        <v>montagna</v>
      </c>
      <c r="N76" s="47"/>
    </row>
    <row r="77" spans="1:16367" x14ac:dyDescent="0.25">
      <c r="A77" s="48" t="s">
        <v>149</v>
      </c>
      <c r="B77" s="47" t="s">
        <v>137</v>
      </c>
      <c r="C77" s="230">
        <f>VLOOKUP(Elenco_Comuni[[#This Row],[Comune]],'RER (PG_6240-2025)'!$E$4:$P$333,2,FALSE)</f>
        <v>18443</v>
      </c>
      <c r="D77" s="49">
        <f>VLOOKUP(Elenco_Comuni[[#This Row],[Comune]],'DB_PEF_2025 con ALEA diviso'!$B$38:$D$167,3,FALSE)</f>
        <v>33526</v>
      </c>
      <c r="E77" s="44">
        <f>Elenco_Comuni[[#This Row],[Abitanti residenti 2024]]/Elenco_Comuni[[#This Row],[Abitanti equivalenti 2023]]</f>
        <v>0.55011036210702147</v>
      </c>
      <c r="F77" s="52" t="str">
        <f t="shared" si="4"/>
        <v>Tra 0,3 e 0,6</v>
      </c>
      <c r="G77" s="297" t="str">
        <f>VLOOKUP(Elenco_Comuni[[#This Row],[Comune]],'DB_PEF_2025 con ALEA diviso'!$B$38:$AU$167,7,FALSE)</f>
        <v>HERA-RTI-MO</v>
      </c>
      <c r="H77" s="50">
        <f>VLOOKUP(Elenco_Comuni[[#This Row],[Comune]],'RER (PG_6240-2025)'!$E$4:$P$333,6,FALSE) / 1000</f>
        <v>9518.9060000000009</v>
      </c>
      <c r="I77" s="50">
        <f>VLOOKUP(Elenco_Comuni[[#This Row],[Comune]],'RER (PG_6240-2025)'!$E$4:$P$333,7,FALSE) / 1000</f>
        <v>2501.02</v>
      </c>
      <c r="J77" s="50">
        <f>VLOOKUP(Elenco_Comuni[[#This Row],[Comune]],'RER (PG_6240-2025)'!$E$4:$P$333,8,FALSE) / 1000</f>
        <v>12019.925999999999</v>
      </c>
      <c r="K77" s="44">
        <f>Elenco_Comuni[[#This Row],[RD (t) 2024]]/Elenco_Comuni[[#This Row],[RSU (t) 2024]]</f>
        <v>0.7919271715982279</v>
      </c>
      <c r="L77" s="44" t="str">
        <f t="shared" si="5"/>
        <v>&gt;= 67%</v>
      </c>
      <c r="M77" s="47" t="str">
        <f>VLOOKUP(Elenco_Comuni[[#This Row],[Comune]],'DB_PEF_2025 con ALEA diviso'!$B$38:$AU$167,19,FALSE)</f>
        <v>montagna</v>
      </c>
      <c r="N77" s="47"/>
    </row>
    <row r="78" spans="1:16367" x14ac:dyDescent="0.25">
      <c r="A78" s="48" t="s">
        <v>115</v>
      </c>
      <c r="B78" s="47" t="s">
        <v>94</v>
      </c>
      <c r="C78" s="230">
        <f>VLOOKUP(Elenco_Comuni[[#This Row],[Comune]],'RER (PG_6240-2025)'!$E$4:$P$333,2,FALSE)</f>
        <v>962</v>
      </c>
      <c r="D78" s="49">
        <f>VLOOKUP(Elenco_Comuni[[#This Row],[Comune]],'DB_PEF_2025 con ALEA diviso'!$B$38:$D$167,3,FALSE)</f>
        <v>1756</v>
      </c>
      <c r="E78" s="44">
        <f>Elenco_Comuni[[#This Row],[Abitanti residenti 2024]]/Elenco_Comuni[[#This Row],[Abitanti equivalenti 2023]]</f>
        <v>0.54783599088838264</v>
      </c>
      <c r="F78" s="52" t="str">
        <f t="shared" si="4"/>
        <v>Tra 0,3 e 0,6</v>
      </c>
      <c r="G78" s="297" t="str">
        <f>VLOOKUP(Elenco_Comuni[[#This Row],[Comune]],'DB_PEF_2025 con ALEA diviso'!$B$38:$AU$167,7,FALSE)</f>
        <v>IREN - PR</v>
      </c>
      <c r="H78" s="50">
        <f>VLOOKUP(Elenco_Comuni[[#This Row],[Comune]],'RER (PG_6240-2025)'!$E$4:$P$333,6,FALSE) / 1000</f>
        <v>274.53300000000002</v>
      </c>
      <c r="I78" s="50">
        <f>VLOOKUP(Elenco_Comuni[[#This Row],[Comune]],'RER (PG_6240-2025)'!$E$4:$P$333,7,FALSE) / 1000</f>
        <v>354.56</v>
      </c>
      <c r="J78" s="50">
        <f>VLOOKUP(Elenco_Comuni[[#This Row],[Comune]],'RER (PG_6240-2025)'!$E$4:$P$333,8,FALSE) / 1000</f>
        <v>629.09299999999996</v>
      </c>
      <c r="K78" s="44">
        <f>Elenco_Comuni[[#This Row],[RD (t) 2024]]/Elenco_Comuni[[#This Row],[RSU (t) 2024]]</f>
        <v>0.43639493683763775</v>
      </c>
      <c r="L78" s="44" t="str">
        <f t="shared" si="5"/>
        <v>&lt; 67%</v>
      </c>
      <c r="M78" s="47" t="str">
        <f>VLOOKUP(Elenco_Comuni[[#This Row],[Comune]],'DB_PEF_2025 con ALEA diviso'!$B$38:$AU$167,19,FALSE)</f>
        <v>montagna</v>
      </c>
      <c r="N78" s="47"/>
    </row>
    <row r="79" spans="1:16367" x14ac:dyDescent="0.25">
      <c r="A79" s="48" t="s">
        <v>199</v>
      </c>
      <c r="B79" s="47" t="s">
        <v>194</v>
      </c>
      <c r="C79" s="230">
        <f>VLOOKUP(Elenco_Comuni[[#This Row],[Comune]],'RER (PG_6240-2025)'!$E$4:$P$333,2,FALSE)</f>
        <v>2702</v>
      </c>
      <c r="D79" s="49">
        <f>VLOOKUP(Elenco_Comuni[[#This Row],[Comune]],'DB_PEF_2025 con ALEA diviso'!$B$38:$D$167,3,FALSE)</f>
        <v>4253</v>
      </c>
      <c r="E79" s="44">
        <f>Elenco_Comuni[[#This Row],[Abitanti residenti 2024]]/Elenco_Comuni[[#This Row],[Abitanti equivalenti 2023]]</f>
        <v>0.63531624735480841</v>
      </c>
      <c r="F79" s="52" t="str">
        <f t="shared" si="4"/>
        <v>&gt; 0,6</v>
      </c>
      <c r="G79" s="297" t="str">
        <f>VLOOKUP(Elenco_Comuni[[#This Row],[Comune]],'DB_PEF_2025 con ALEA diviso'!$B$38:$AU$167,7,FALSE)</f>
        <v>Montefeltro</v>
      </c>
      <c r="H79" s="50">
        <f>VLOOKUP(Elenco_Comuni[[#This Row],[Comune]],'RER (PG_6240-2025)'!$E$4:$P$333,6,FALSE) / 1000</f>
        <v>381.78100000000001</v>
      </c>
      <c r="I79" s="50">
        <f>VLOOKUP(Elenco_Comuni[[#This Row],[Comune]],'RER (PG_6240-2025)'!$E$4:$P$333,7,FALSE) / 1000</f>
        <v>824.43100000000004</v>
      </c>
      <c r="J79" s="50">
        <f>VLOOKUP(Elenco_Comuni[[#This Row],[Comune]],'RER (PG_6240-2025)'!$E$4:$P$333,8,FALSE) / 1000</f>
        <v>1206.212</v>
      </c>
      <c r="K79" s="44">
        <f>Elenco_Comuni[[#This Row],[RD (t) 2024]]/Elenco_Comuni[[#This Row],[RSU (t) 2024]]</f>
        <v>0.31651235437883224</v>
      </c>
      <c r="L79" s="44" t="str">
        <f t="shared" si="5"/>
        <v>&lt; 67%</v>
      </c>
      <c r="M79" s="47" t="str">
        <f>VLOOKUP(Elenco_Comuni[[#This Row],[Comune]],'DB_PEF_2025 con ALEA diviso'!$B$38:$AU$167,19,FALSE)</f>
        <v>montagna</v>
      </c>
      <c r="N79" s="47"/>
    </row>
    <row r="80" spans="1:16367" x14ac:dyDescent="0.25">
      <c r="A80" s="48" t="s">
        <v>86</v>
      </c>
      <c r="B80" s="47" t="s">
        <v>70</v>
      </c>
      <c r="C80" s="230">
        <f>VLOOKUP(Elenco_Comuni[[#This Row],[Comune]],'RER (PG_6240-2025)'!$E$4:$P$333,2,FALSE)</f>
        <v>2174</v>
      </c>
      <c r="D80" s="49">
        <f>VLOOKUP(Elenco_Comuni[[#This Row],[Comune]],'DB_PEF_2025 con ALEA diviso'!$B$38:$D$167,3,FALSE)</f>
        <v>5102</v>
      </c>
      <c r="E80" s="44">
        <f>Elenco_Comuni[[#This Row],[Abitanti residenti 2024]]/Elenco_Comuni[[#This Row],[Abitanti equivalenti 2023]]</f>
        <v>0.4261074088592709</v>
      </c>
      <c r="F80" s="52" t="str">
        <f t="shared" si="4"/>
        <v>Tra 0,3 e 0,6</v>
      </c>
      <c r="G80" s="297" t="str">
        <f>VLOOKUP(Elenco_Comuni[[#This Row],[Comune]],'DB_PEF_2025 con ALEA diviso'!$B$38:$AU$167,7,FALSE)</f>
        <v>IREN - PC</v>
      </c>
      <c r="H80" s="50">
        <f>VLOOKUP(Elenco_Comuni[[#This Row],[Comune]],'RER (PG_6240-2025)'!$E$4:$P$333,6,FALSE) / 1000</f>
        <v>1274.556</v>
      </c>
      <c r="I80" s="50">
        <f>VLOOKUP(Elenco_Comuni[[#This Row],[Comune]],'RER (PG_6240-2025)'!$E$4:$P$333,7,FALSE) / 1000</f>
        <v>517.79</v>
      </c>
      <c r="J80" s="50">
        <f>VLOOKUP(Elenco_Comuni[[#This Row],[Comune]],'RER (PG_6240-2025)'!$E$4:$P$333,8,FALSE) / 1000</f>
        <v>1792.346</v>
      </c>
      <c r="K80" s="44">
        <f>Elenco_Comuni[[#This Row],[RD (t) 2024]]/Elenco_Comuni[[#This Row],[RSU (t) 2024]]</f>
        <v>0.7111104663943234</v>
      </c>
      <c r="L80" s="44" t="str">
        <f t="shared" si="5"/>
        <v>&gt;= 67%</v>
      </c>
      <c r="M80" s="47" t="str">
        <f>VLOOKUP(Elenco_Comuni[[#This Row],[Comune]],'DB_PEF_2025 con ALEA diviso'!$B$38:$AU$167,19,FALSE)</f>
        <v>montagna</v>
      </c>
      <c r="N80" s="47"/>
    </row>
    <row r="81" spans="1:14" x14ac:dyDescent="0.25">
      <c r="A81" s="48" t="s">
        <v>179</v>
      </c>
      <c r="B81" s="47" t="s">
        <v>157</v>
      </c>
      <c r="C81" s="230">
        <f>VLOOKUP(Elenco_Comuni[[#This Row],[Comune]],'RER (PG_6240-2025)'!$E$4:$P$333,2,FALSE)</f>
        <v>17968</v>
      </c>
      <c r="D81" s="49">
        <f>VLOOKUP(Elenco_Comuni[[#This Row],[Comune]],'DB_PEF_2025 con ALEA diviso'!$B$38:$D$167,3,FALSE)</f>
        <v>30575</v>
      </c>
      <c r="E81" s="44">
        <f>Elenco_Comuni[[#This Row],[Abitanti residenti 2024]]/Elenco_Comuni[[#This Row],[Abitanti equivalenti 2023]]</f>
        <v>0.5876696647587899</v>
      </c>
      <c r="F81" s="52" t="str">
        <f t="shared" si="4"/>
        <v>Tra 0,3 e 0,6</v>
      </c>
      <c r="G81" s="297" t="str">
        <f>VLOOKUP(Elenco_Comuni[[#This Row],[Comune]],'DB_PEF_2025 con ALEA diviso'!$B$38:$AU$167,7,FALSE)</f>
        <v>HERA-RTI-BO</v>
      </c>
      <c r="H81" s="50">
        <f>VLOOKUP(Elenco_Comuni[[#This Row],[Comune]],'RER (PG_6240-2025)'!$E$4:$P$333,6,FALSE) / 1000</f>
        <v>6125.86</v>
      </c>
      <c r="I81" s="50">
        <f>VLOOKUP(Elenco_Comuni[[#This Row],[Comune]],'RER (PG_6240-2025)'!$E$4:$P$333,7,FALSE) / 1000</f>
        <v>5661.74</v>
      </c>
      <c r="J81" s="50">
        <f>VLOOKUP(Elenco_Comuni[[#This Row],[Comune]],'RER (PG_6240-2025)'!$E$4:$P$333,8,FALSE) / 1000</f>
        <v>11787.6</v>
      </c>
      <c r="K81" s="44">
        <f>Elenco_Comuni[[#This Row],[RD (t) 2024]]/Elenco_Comuni[[#This Row],[RSU (t) 2024]]</f>
        <v>0.51968678950761815</v>
      </c>
      <c r="L81" s="44" t="str">
        <f t="shared" si="5"/>
        <v>&lt; 67%</v>
      </c>
      <c r="M81" s="47" t="str">
        <f>VLOOKUP(Elenco_Comuni[[#This Row],[Comune]],'DB_PEF_2025 con ALEA diviso'!$B$38:$AU$167,19,FALSE)</f>
        <v>montagna</v>
      </c>
      <c r="N81" s="47"/>
    </row>
    <row r="82" spans="1:14" x14ac:dyDescent="0.25">
      <c r="A82" s="48" t="s">
        <v>150</v>
      </c>
      <c r="B82" s="47" t="s">
        <v>137</v>
      </c>
      <c r="C82" s="230">
        <f>VLOOKUP(Elenco_Comuni[[#This Row],[Comune]],'RER (PG_6240-2025)'!$E$4:$P$333,2,FALSE)</f>
        <v>2221</v>
      </c>
      <c r="D82" s="49">
        <f>VLOOKUP(Elenco_Comuni[[#This Row],[Comune]],'DB_PEF_2025 con ALEA diviso'!$B$38:$D$167,3,FALSE)</f>
        <v>5877</v>
      </c>
      <c r="E82" s="44">
        <f>Elenco_Comuni[[#This Row],[Abitanti residenti 2024]]/Elenco_Comuni[[#This Row],[Abitanti equivalenti 2023]]</f>
        <v>0.37791390165050198</v>
      </c>
      <c r="F82" s="52" t="str">
        <f t="shared" si="4"/>
        <v>Tra 0,3 e 0,6</v>
      </c>
      <c r="G82" s="297" t="str">
        <f>VLOOKUP(Elenco_Comuni[[#This Row],[Comune]],'DB_PEF_2025 con ALEA diviso'!$B$38:$AU$167,7,FALSE)</f>
        <v>HERA-RTI-MO</v>
      </c>
      <c r="H82" s="50">
        <f>VLOOKUP(Elenco_Comuni[[#This Row],[Comune]],'RER (PG_6240-2025)'!$E$4:$P$333,6,FALSE) / 1000</f>
        <v>1084.866</v>
      </c>
      <c r="I82" s="50">
        <f>VLOOKUP(Elenco_Comuni[[#This Row],[Comune]],'RER (PG_6240-2025)'!$E$4:$P$333,7,FALSE) / 1000</f>
        <v>457.6</v>
      </c>
      <c r="J82" s="50">
        <f>VLOOKUP(Elenco_Comuni[[#This Row],[Comune]],'RER (PG_6240-2025)'!$E$4:$P$333,8,FALSE) / 1000</f>
        <v>1542.4659999999999</v>
      </c>
      <c r="K82" s="44">
        <f>Elenco_Comuni[[#This Row],[RD (t) 2024]]/Elenco_Comuni[[#This Row],[RSU (t) 2024]]</f>
        <v>0.7033321966254038</v>
      </c>
      <c r="L82" s="44" t="str">
        <f t="shared" si="5"/>
        <v>&gt;= 67%</v>
      </c>
      <c r="M82" s="47" t="str">
        <f>VLOOKUP(Elenco_Comuni[[#This Row],[Comune]],'DB_PEF_2025 con ALEA diviso'!$B$38:$AU$167,19,FALSE)</f>
        <v>montagna</v>
      </c>
      <c r="N82" s="47"/>
    </row>
    <row r="83" spans="1:14" x14ac:dyDescent="0.25">
      <c r="A83" s="48" t="s">
        <v>87</v>
      </c>
      <c r="B83" s="47" t="s">
        <v>70</v>
      </c>
      <c r="C83" s="230">
        <f>VLOOKUP(Elenco_Comuni[[#This Row],[Comune]],'RER (PG_6240-2025)'!$E$4:$P$333,2,FALSE)</f>
        <v>573</v>
      </c>
      <c r="D83" s="49">
        <f>VLOOKUP(Elenco_Comuni[[#This Row],[Comune]],'DB_PEF_2025 con ALEA diviso'!$B$38:$D$167,3,FALSE)</f>
        <v>1423</v>
      </c>
      <c r="E83" s="44">
        <f>Elenco_Comuni[[#This Row],[Abitanti residenti 2024]]/Elenco_Comuni[[#This Row],[Abitanti equivalenti 2023]]</f>
        <v>0.40267041461700631</v>
      </c>
      <c r="F83" s="52" t="str">
        <f t="shared" si="4"/>
        <v>Tra 0,3 e 0,6</v>
      </c>
      <c r="G83" s="297" t="str">
        <f>VLOOKUP(Elenco_Comuni[[#This Row],[Comune]],'DB_PEF_2025 con ALEA diviso'!$B$38:$AU$167,7,FALSE)</f>
        <v>IREN - PC</v>
      </c>
      <c r="H83" s="50">
        <f>VLOOKUP(Elenco_Comuni[[#This Row],[Comune]],'RER (PG_6240-2025)'!$E$4:$P$333,6,FALSE) / 1000</f>
        <v>188.672</v>
      </c>
      <c r="I83" s="50">
        <f>VLOOKUP(Elenco_Comuni[[#This Row],[Comune]],'RER (PG_6240-2025)'!$E$4:$P$333,7,FALSE) / 1000</f>
        <v>233.81800000000001</v>
      </c>
      <c r="J83" s="50">
        <f>VLOOKUP(Elenco_Comuni[[#This Row],[Comune]],'RER (PG_6240-2025)'!$E$4:$P$333,8,FALSE) / 1000</f>
        <v>422.49</v>
      </c>
      <c r="K83" s="44">
        <f>Elenco_Comuni[[#This Row],[RD (t) 2024]]/Elenco_Comuni[[#This Row],[RSU (t) 2024]]</f>
        <v>0.44657151648559729</v>
      </c>
      <c r="L83" s="44" t="str">
        <f t="shared" si="5"/>
        <v>&lt; 67%</v>
      </c>
      <c r="M83" s="47" t="str">
        <f>VLOOKUP(Elenco_Comuni[[#This Row],[Comune]],'DB_PEF_2025 con ALEA diviso'!$B$38:$AU$167,19,FALSE)</f>
        <v>montagna</v>
      </c>
      <c r="N83" s="47"/>
    </row>
    <row r="84" spans="1:14" x14ac:dyDescent="0.25">
      <c r="A84" s="48" t="s">
        <v>151</v>
      </c>
      <c r="B84" s="47" t="s">
        <v>137</v>
      </c>
      <c r="C84" s="230">
        <f>VLOOKUP(Elenco_Comuni[[#This Row],[Comune]],'RER (PG_6240-2025)'!$E$4:$P$333,2,FALSE)</f>
        <v>1576</v>
      </c>
      <c r="D84" s="49">
        <f>VLOOKUP(Elenco_Comuni[[#This Row],[Comune]],'DB_PEF_2025 con ALEA diviso'!$B$38:$D$167,3,FALSE)</f>
        <v>3023</v>
      </c>
      <c r="E84" s="44">
        <f>Elenco_Comuni[[#This Row],[Abitanti residenti 2024]]/Elenco_Comuni[[#This Row],[Abitanti equivalenti 2023]]</f>
        <v>0.5213364207740655</v>
      </c>
      <c r="F84" s="52" t="str">
        <f t="shared" si="4"/>
        <v>Tra 0,3 e 0,6</v>
      </c>
      <c r="G84" s="297" t="str">
        <f>VLOOKUP(Elenco_Comuni[[#This Row],[Comune]],'DB_PEF_2025 con ALEA diviso'!$B$38:$AU$167,7,FALSE)</f>
        <v>HERA-RTI-MO</v>
      </c>
      <c r="H84" s="50">
        <f>VLOOKUP(Elenco_Comuni[[#This Row],[Comune]],'RER (PG_6240-2025)'!$E$4:$P$333,6,FALSE) / 1000</f>
        <v>948.34299999999996</v>
      </c>
      <c r="I84" s="50">
        <f>VLOOKUP(Elenco_Comuni[[#This Row],[Comune]],'RER (PG_6240-2025)'!$E$4:$P$333,7,FALSE) / 1000</f>
        <v>275.06</v>
      </c>
      <c r="J84" s="50">
        <f>VLOOKUP(Elenco_Comuni[[#This Row],[Comune]],'RER (PG_6240-2025)'!$E$4:$P$333,8,FALSE) / 1000</f>
        <v>1223.403</v>
      </c>
      <c r="K84" s="44">
        <f>Elenco_Comuni[[#This Row],[RD (t) 2024]]/Elenco_Comuni[[#This Row],[RSU (t) 2024]]</f>
        <v>0.77516811712902445</v>
      </c>
      <c r="L84" s="44" t="str">
        <f t="shared" si="5"/>
        <v>&gt;= 67%</v>
      </c>
      <c r="M84" s="47" t="str">
        <f>VLOOKUP(Elenco_Comuni[[#This Row],[Comune]],'DB_PEF_2025 con ALEA diviso'!$B$38:$AU$167,19,FALSE)</f>
        <v>montagna</v>
      </c>
      <c r="N84" s="47"/>
    </row>
    <row r="85" spans="1:14" x14ac:dyDescent="0.25">
      <c r="A85" s="48" t="s">
        <v>88</v>
      </c>
      <c r="B85" s="47" t="s">
        <v>70</v>
      </c>
      <c r="C85" s="230">
        <f>VLOOKUP(Elenco_Comuni[[#This Row],[Comune]],'RER (PG_6240-2025)'!$E$4:$P$333,2,FALSE)</f>
        <v>4671</v>
      </c>
      <c r="D85" s="49">
        <f>VLOOKUP(Elenco_Comuni[[#This Row],[Comune]],'DB_PEF_2025 con ALEA diviso'!$B$38:$D$167,3,FALSE)</f>
        <v>8386</v>
      </c>
      <c r="E85" s="44">
        <f>Elenco_Comuni[[#This Row],[Abitanti residenti 2024]]/Elenco_Comuni[[#This Row],[Abitanti equivalenti 2023]]</f>
        <v>0.55699976150727404</v>
      </c>
      <c r="F85" s="52" t="str">
        <f t="shared" si="4"/>
        <v>Tra 0,3 e 0,6</v>
      </c>
      <c r="G85" s="297" t="str">
        <f>VLOOKUP(Elenco_Comuni[[#This Row],[Comune]],'DB_PEF_2025 con ALEA diviso'!$B$38:$AU$167,7,FALSE)</f>
        <v>IREN - PC</v>
      </c>
      <c r="H85" s="50">
        <f>VLOOKUP(Elenco_Comuni[[#This Row],[Comune]],'RER (PG_6240-2025)'!$E$4:$P$333,6,FALSE) / 1000</f>
        <v>2284.36</v>
      </c>
      <c r="I85" s="50">
        <f>VLOOKUP(Elenco_Comuni[[#This Row],[Comune]],'RER (PG_6240-2025)'!$E$4:$P$333,7,FALSE) / 1000</f>
        <v>958.38</v>
      </c>
      <c r="J85" s="50">
        <f>VLOOKUP(Elenco_Comuni[[#This Row],[Comune]],'RER (PG_6240-2025)'!$E$4:$P$333,8,FALSE) / 1000</f>
        <v>3242.74</v>
      </c>
      <c r="K85" s="44">
        <f>Elenco_Comuni[[#This Row],[RD (t) 2024]]/Elenco_Comuni[[#This Row],[RSU (t) 2024]]</f>
        <v>0.70445364105663733</v>
      </c>
      <c r="L85" s="44" t="str">
        <f t="shared" si="5"/>
        <v>&gt;= 67%</v>
      </c>
      <c r="M85" s="47" t="str">
        <f>VLOOKUP(Elenco_Comuni[[#This Row],[Comune]],'DB_PEF_2025 con ALEA diviso'!$B$38:$AU$167,19,FALSE)</f>
        <v>montagna</v>
      </c>
      <c r="N85" s="47"/>
    </row>
    <row r="86" spans="1:14" x14ac:dyDescent="0.25">
      <c r="A86" s="48" t="s">
        <v>251</v>
      </c>
      <c r="B86" s="47" t="s">
        <v>186</v>
      </c>
      <c r="C86" s="230">
        <f>VLOOKUP(Elenco_Comuni[[#This Row],[Comune]],'RER (PG_6240-2025)'!$E$4:$P$333,2,FALSE)</f>
        <v>741</v>
      </c>
      <c r="D86" s="49">
        <f>VLOOKUP(Elenco_Comuni[[#This Row],[Comune]],'DB_PEF_2025 con ALEA diviso'!$B$38:$D$167,3,FALSE)</f>
        <v>1516.9297518921653</v>
      </c>
      <c r="E86" s="44">
        <f>Elenco_Comuni[[#This Row],[Abitanti residenti 2024]]/Elenco_Comuni[[#This Row],[Abitanti equivalenti 2023]]</f>
        <v>0.48848669430848884</v>
      </c>
      <c r="F86" s="52" t="str">
        <f t="shared" si="4"/>
        <v>Tra 0,3 e 0,6</v>
      </c>
      <c r="G86" s="297" t="str">
        <f>VLOOKUP(Elenco_Comuni[[#This Row],[Comune]],'DB_PEF_2025 con ALEA diviso'!$B$38:$AU$167,7,FALSE)</f>
        <v>ALEA</v>
      </c>
      <c r="H86" s="50">
        <f>VLOOKUP(Elenco_Comuni[[#This Row],[Comune]],'RER (PG_6240-2025)'!$E$4:$P$333,6,FALSE) / 1000</f>
        <v>265.24</v>
      </c>
      <c r="I86" s="50">
        <f>VLOOKUP(Elenco_Comuni[[#This Row],[Comune]],'RER (PG_6240-2025)'!$E$4:$P$333,7,FALSE) / 1000</f>
        <v>60.17</v>
      </c>
      <c r="J86" s="50">
        <f>VLOOKUP(Elenco_Comuni[[#This Row],[Comune]],'RER (PG_6240-2025)'!$E$4:$P$333,8,FALSE) / 1000</f>
        <v>325.41000000000003</v>
      </c>
      <c r="K86" s="44">
        <f>Elenco_Comuni[[#This Row],[RD (t) 2024]]/Elenco_Comuni[[#This Row],[RSU (t) 2024]]</f>
        <v>0.81509480347868835</v>
      </c>
      <c r="L86" s="44" t="str">
        <f t="shared" si="5"/>
        <v>&gt;= 67%</v>
      </c>
      <c r="M86" s="47" t="str">
        <f>VLOOKUP(Elenco_Comuni[[#This Row],[Comune]],'DB_PEF_2025 con ALEA diviso'!$B$38:$AU$167,19,FALSE)</f>
        <v>montagna</v>
      </c>
      <c r="N86" s="47"/>
    </row>
    <row r="87" spans="1:14" x14ac:dyDescent="0.25">
      <c r="A87" s="48" t="s">
        <v>252</v>
      </c>
      <c r="B87" s="47" t="s">
        <v>186</v>
      </c>
      <c r="C87" s="230">
        <f>VLOOKUP(Elenco_Comuni[[#This Row],[Comune]],'RER (PG_6240-2025)'!$E$4:$P$333,2,FALSE)</f>
        <v>6367</v>
      </c>
      <c r="D87" s="49">
        <f>VLOOKUP(Elenco_Comuni[[#This Row],[Comune]],'DB_PEF_2025 con ALEA diviso'!$B$38:$D$167,3,FALSE)</f>
        <v>10526.872077277027</v>
      </c>
      <c r="E87" s="44">
        <f>Elenco_Comuni[[#This Row],[Abitanti residenti 2024]]/Elenco_Comuni[[#This Row],[Abitanti equivalenti 2023]]</f>
        <v>0.60483303618209672</v>
      </c>
      <c r="F87" s="52" t="str">
        <f t="shared" si="4"/>
        <v>&gt; 0,6</v>
      </c>
      <c r="G87" s="297" t="str">
        <f>VLOOKUP(Elenco_Comuni[[#This Row],[Comune]],'DB_PEF_2025 con ALEA diviso'!$B$38:$AU$167,7,FALSE)</f>
        <v>ALEA</v>
      </c>
      <c r="H87" s="50">
        <f>VLOOKUP(Elenco_Comuni[[#This Row],[Comune]],'RER (PG_6240-2025)'!$E$4:$P$333,6,FALSE) / 1000</f>
        <v>2094.2469999999998</v>
      </c>
      <c r="I87" s="50">
        <f>VLOOKUP(Elenco_Comuni[[#This Row],[Comune]],'RER (PG_6240-2025)'!$E$4:$P$333,7,FALSE) / 1000</f>
        <v>348.63099999999997</v>
      </c>
      <c r="J87" s="50">
        <f>VLOOKUP(Elenco_Comuni[[#This Row],[Comune]],'RER (PG_6240-2025)'!$E$4:$P$333,8,FALSE) / 1000</f>
        <v>2442.8780000000002</v>
      </c>
      <c r="K87" s="44">
        <f>Elenco_Comuni[[#This Row],[RD (t) 2024]]/Elenco_Comuni[[#This Row],[RSU (t) 2024]]</f>
        <v>0.85728677404274778</v>
      </c>
      <c r="L87" s="44" t="str">
        <f t="shared" si="5"/>
        <v>&gt;= 67%</v>
      </c>
      <c r="M87" s="47" t="str">
        <f>VLOOKUP(Elenco_Comuni[[#This Row],[Comune]],'DB_PEF_2025 con ALEA diviso'!$B$38:$AU$167,19,FALSE)</f>
        <v>montagna</v>
      </c>
      <c r="N87" s="47"/>
    </row>
    <row r="88" spans="1:14" x14ac:dyDescent="0.25">
      <c r="A88" s="48" t="s">
        <v>189</v>
      </c>
      <c r="B88" s="47" t="s">
        <v>186</v>
      </c>
      <c r="C88" s="230">
        <f>VLOOKUP(Elenco_Comuni[[#This Row],[Comune]],'RER (PG_6240-2025)'!$E$4:$P$333,2,FALSE)</f>
        <v>683</v>
      </c>
      <c r="D88" s="49">
        <f>VLOOKUP(Elenco_Comuni[[#This Row],[Comune]],'DB_PEF_2025 con ALEA diviso'!$B$38:$D$167,3,FALSE)</f>
        <v>1759</v>
      </c>
      <c r="E88" s="44">
        <f>Elenco_Comuni[[#This Row],[Abitanti residenti 2024]]/Elenco_Comuni[[#This Row],[Abitanti equivalenti 2023]]</f>
        <v>0.38828880045480385</v>
      </c>
      <c r="F88" s="52" t="str">
        <f t="shared" si="4"/>
        <v>Tra 0,3 e 0,6</v>
      </c>
      <c r="G88" s="297" t="str">
        <f>VLOOKUP(Elenco_Comuni[[#This Row],[Comune]],'DB_PEF_2025 con ALEA diviso'!$B$38:$AU$167,7,FALSE)</f>
        <v>Hera-RTI-RACE</v>
      </c>
      <c r="H88" s="50">
        <f>VLOOKUP(Elenco_Comuni[[#This Row],[Comune]],'RER (PG_6240-2025)'!$E$4:$P$333,6,FALSE) / 1000</f>
        <v>411.51</v>
      </c>
      <c r="I88" s="50">
        <f>VLOOKUP(Elenco_Comuni[[#This Row],[Comune]],'RER (PG_6240-2025)'!$E$4:$P$333,7,FALSE) / 1000</f>
        <v>67.81</v>
      </c>
      <c r="J88" s="50">
        <f>VLOOKUP(Elenco_Comuni[[#This Row],[Comune]],'RER (PG_6240-2025)'!$E$4:$P$333,8,FALSE) / 1000</f>
        <v>479.32</v>
      </c>
      <c r="K88" s="44">
        <f>Elenco_Comuni[[#This Row],[RD (t) 2024]]/Elenco_Comuni[[#This Row],[RSU (t) 2024]]</f>
        <v>0.85852874906116994</v>
      </c>
      <c r="L88" s="44" t="str">
        <f t="shared" si="5"/>
        <v>&gt;= 67%</v>
      </c>
      <c r="M88" s="47" t="str">
        <f>VLOOKUP(Elenco_Comuni[[#This Row],[Comune]],'DB_PEF_2025 con ALEA diviso'!$B$38:$AU$167,19,FALSE)</f>
        <v>montagna</v>
      </c>
      <c r="N88" s="47"/>
    </row>
    <row r="89" spans="1:14" x14ac:dyDescent="0.25">
      <c r="A89" s="48" t="s">
        <v>155</v>
      </c>
      <c r="B89" s="47" t="s">
        <v>137</v>
      </c>
      <c r="C89" s="230">
        <f>VLOOKUP(Elenco_Comuni[[#This Row],[Comune]],'RER (PG_6240-2025)'!$E$4:$P$333,2,FALSE)</f>
        <v>3837</v>
      </c>
      <c r="D89" s="49">
        <f>VLOOKUP(Elenco_Comuni[[#This Row],[Comune]],'DB_PEF_2025 con ALEA diviso'!$B$38:$D$167,3,FALSE)</f>
        <v>5816</v>
      </c>
      <c r="E89" s="44">
        <f>Elenco_Comuni[[#This Row],[Abitanti residenti 2024]]/Elenco_Comuni[[#This Row],[Abitanti equivalenti 2023]]</f>
        <v>0.65973177441540576</v>
      </c>
      <c r="F89" s="52" t="str">
        <f t="shared" si="4"/>
        <v>&gt; 0,6</v>
      </c>
      <c r="G89" s="297" t="str">
        <f>VLOOKUP(Elenco_Comuni[[#This Row],[Comune]],'DB_PEF_2025 con ALEA diviso'!$B$38:$AU$167,7,FALSE)</f>
        <v>HERA-RTI-MO</v>
      </c>
      <c r="H89" s="50">
        <f>VLOOKUP(Elenco_Comuni[[#This Row],[Comune]],'RER (PG_6240-2025)'!$E$4:$P$333,6,FALSE) / 1000</f>
        <v>1686.9110000000001</v>
      </c>
      <c r="I89" s="50">
        <f>VLOOKUP(Elenco_Comuni[[#This Row],[Comune]],'RER (PG_6240-2025)'!$E$4:$P$333,7,FALSE) / 1000</f>
        <v>256.93</v>
      </c>
      <c r="J89" s="50">
        <f>VLOOKUP(Elenco_Comuni[[#This Row],[Comune]],'RER (PG_6240-2025)'!$E$4:$P$333,8,FALSE) / 1000</f>
        <v>1943.8409999999999</v>
      </c>
      <c r="K89" s="44">
        <f>Elenco_Comuni[[#This Row],[RD (t) 2024]]/Elenco_Comuni[[#This Row],[RSU (t) 2024]]</f>
        <v>0.86782355141186962</v>
      </c>
      <c r="L89" s="44" t="str">
        <f t="shared" si="5"/>
        <v>&gt;= 67%</v>
      </c>
      <c r="M89" s="47" t="str">
        <f>VLOOKUP(Elenco_Comuni[[#This Row],[Comune]],'DB_PEF_2025 con ALEA diviso'!$B$38:$AU$167,19,FALSE)</f>
        <v>montagna</v>
      </c>
      <c r="N89" s="47"/>
    </row>
    <row r="90" spans="1:14" x14ac:dyDescent="0.25">
      <c r="A90" s="48" t="s">
        <v>185</v>
      </c>
      <c r="B90" s="47" t="s">
        <v>181</v>
      </c>
      <c r="C90" s="230">
        <f>VLOOKUP(Elenco_Comuni[[#This Row],[Comune]],'RER (PG_6240-2025)'!$E$4:$P$333,2,FALSE)</f>
        <v>5802</v>
      </c>
      <c r="D90" s="49">
        <f>VLOOKUP(Elenco_Comuni[[#This Row],[Comune]],'DB_PEF_2025 con ALEA diviso'!$B$38:$D$167,3,FALSE)</f>
        <v>9377</v>
      </c>
      <c r="E90" s="44">
        <f>Elenco_Comuni[[#This Row],[Abitanti residenti 2024]]/Elenco_Comuni[[#This Row],[Abitanti equivalenti 2023]]</f>
        <v>0.61874800042657563</v>
      </c>
      <c r="F90" s="52" t="str">
        <f t="shared" si="4"/>
        <v>&gt; 0,6</v>
      </c>
      <c r="G90" s="297" t="str">
        <f>VLOOKUP(Elenco_Comuni[[#This Row],[Comune]],'DB_PEF_2025 con ALEA diviso'!$B$38:$AU$167,7,FALSE)</f>
        <v>Hera-RTI-RACE</v>
      </c>
      <c r="H90" s="50">
        <f>VLOOKUP(Elenco_Comuni[[#This Row],[Comune]],'RER (PG_6240-2025)'!$E$4:$P$333,6,FALSE) / 1000</f>
        <v>2796.61</v>
      </c>
      <c r="I90" s="50">
        <f>VLOOKUP(Elenco_Comuni[[#This Row],[Comune]],'RER (PG_6240-2025)'!$E$4:$P$333,7,FALSE) / 1000</f>
        <v>760.63</v>
      </c>
      <c r="J90" s="50">
        <f>VLOOKUP(Elenco_Comuni[[#This Row],[Comune]],'RER (PG_6240-2025)'!$E$4:$P$333,8,FALSE) / 1000</f>
        <v>3557.24</v>
      </c>
      <c r="K90" s="44">
        <f>Elenco_Comuni[[#This Row],[RD (t) 2024]]/Elenco_Comuni[[#This Row],[RSU (t) 2024]]</f>
        <v>0.78617411251419644</v>
      </c>
      <c r="L90" s="44" t="str">
        <f t="shared" si="5"/>
        <v>&gt;= 67%</v>
      </c>
      <c r="M90" s="47" t="str">
        <f>VLOOKUP(Elenco_Comuni[[#This Row],[Comune]],'DB_PEF_2025 con ALEA diviso'!$B$38:$AU$167,19,FALSE)</f>
        <v>montagna</v>
      </c>
      <c r="N90" s="47"/>
    </row>
    <row r="91" spans="1:14" x14ac:dyDescent="0.25">
      <c r="A91" s="48" t="s">
        <v>152</v>
      </c>
      <c r="B91" s="47" t="s">
        <v>137</v>
      </c>
      <c r="C91" s="230">
        <f>VLOOKUP(Elenco_Comuni[[#This Row],[Comune]],'RER (PG_6240-2025)'!$E$4:$P$333,2,FALSE)</f>
        <v>646</v>
      </c>
      <c r="D91" s="49">
        <f>VLOOKUP(Elenco_Comuni[[#This Row],[Comune]],'DB_PEF_2025 con ALEA diviso'!$B$38:$D$167,3,FALSE)</f>
        <v>1863</v>
      </c>
      <c r="E91" s="44">
        <f>Elenco_Comuni[[#This Row],[Abitanti residenti 2024]]/Elenco_Comuni[[#This Row],[Abitanti equivalenti 2023]]</f>
        <v>0.34675254965110036</v>
      </c>
      <c r="F91" s="52" t="str">
        <f t="shared" si="4"/>
        <v>Tra 0,3 e 0,6</v>
      </c>
      <c r="G91" s="297" t="str">
        <f>VLOOKUP(Elenco_Comuni[[#This Row],[Comune]],'DB_PEF_2025 con ALEA diviso'!$B$38:$AU$167,7,FALSE)</f>
        <v>HERA-RTI-MO</v>
      </c>
      <c r="H91" s="50">
        <f>VLOOKUP(Elenco_Comuni[[#This Row],[Comune]],'RER (PG_6240-2025)'!$E$4:$P$333,6,FALSE) / 1000</f>
        <v>498.84899999999999</v>
      </c>
      <c r="I91" s="50">
        <f>VLOOKUP(Elenco_Comuni[[#This Row],[Comune]],'RER (PG_6240-2025)'!$E$4:$P$333,7,FALSE) / 1000</f>
        <v>265.12</v>
      </c>
      <c r="J91" s="50">
        <f>VLOOKUP(Elenco_Comuni[[#This Row],[Comune]],'RER (PG_6240-2025)'!$E$4:$P$333,8,FALSE) / 1000</f>
        <v>763.96900000000005</v>
      </c>
      <c r="K91" s="44">
        <f>Elenco_Comuni[[#This Row],[RD (t) 2024]]/Elenco_Comuni[[#This Row],[RSU (t) 2024]]</f>
        <v>0.6529702121421157</v>
      </c>
      <c r="L91" s="44" t="str">
        <f t="shared" si="5"/>
        <v>&lt; 67%</v>
      </c>
      <c r="M91" s="47" t="str">
        <f>VLOOKUP(Elenco_Comuni[[#This Row],[Comune]],'DB_PEF_2025 con ALEA diviso'!$B$38:$AU$167,19,FALSE)</f>
        <v>montagna</v>
      </c>
      <c r="N91" s="47"/>
    </row>
    <row r="92" spans="1:14" x14ac:dyDescent="0.25">
      <c r="A92" s="48" t="s">
        <v>89</v>
      </c>
      <c r="B92" s="47" t="s">
        <v>70</v>
      </c>
      <c r="C92" s="230">
        <f>VLOOKUP(Elenco_Comuni[[#This Row],[Comune]],'RER (PG_6240-2025)'!$E$4:$P$333,2,FALSE)</f>
        <v>7197</v>
      </c>
      <c r="D92" s="49">
        <f>VLOOKUP(Elenco_Comuni[[#This Row],[Comune]],'DB_PEF_2025 con ALEA diviso'!$B$38:$D$167,3,FALSE)</f>
        <v>16382</v>
      </c>
      <c r="E92" s="44">
        <f>Elenco_Comuni[[#This Row],[Abitanti residenti 2024]]/Elenco_Comuni[[#This Row],[Abitanti equivalenti 2023]]</f>
        <v>0.43932364790623857</v>
      </c>
      <c r="F92" s="52" t="str">
        <f t="shared" si="4"/>
        <v>Tra 0,3 e 0,6</v>
      </c>
      <c r="G92" s="297" t="str">
        <f>VLOOKUP(Elenco_Comuni[[#This Row],[Comune]],'DB_PEF_2025 con ALEA diviso'!$B$38:$AU$167,7,FALSE)</f>
        <v>IREN - PC</v>
      </c>
      <c r="H92" s="50">
        <f>VLOOKUP(Elenco_Comuni[[#This Row],[Comune]],'RER (PG_6240-2025)'!$E$4:$P$333,6,FALSE) / 1000</f>
        <v>4723.6450000000004</v>
      </c>
      <c r="I92" s="50">
        <f>VLOOKUP(Elenco_Comuni[[#This Row],[Comune]],'RER (PG_6240-2025)'!$E$4:$P$333,7,FALSE) / 1000</f>
        <v>1508.001</v>
      </c>
      <c r="J92" s="50">
        <f>VLOOKUP(Elenco_Comuni[[#This Row],[Comune]],'RER (PG_6240-2025)'!$E$4:$P$333,8,FALSE) / 1000</f>
        <v>6231.6459999999997</v>
      </c>
      <c r="K92" s="44">
        <f>Elenco_Comuni[[#This Row],[RD (t) 2024]]/Elenco_Comuni[[#This Row],[RSU (t) 2024]]</f>
        <v>0.75800920013749185</v>
      </c>
      <c r="L92" s="44" t="str">
        <f t="shared" si="5"/>
        <v>&gt;= 67%</v>
      </c>
      <c r="M92" s="47" t="str">
        <f>VLOOKUP(Elenco_Comuni[[#This Row],[Comune]],'DB_PEF_2025 con ALEA diviso'!$B$38:$AU$167,19,FALSE)</f>
        <v>montagna</v>
      </c>
      <c r="N92" s="47"/>
    </row>
    <row r="93" spans="1:14" x14ac:dyDescent="0.25">
      <c r="A93" s="48" t="s">
        <v>253</v>
      </c>
      <c r="B93" s="47" t="s">
        <v>186</v>
      </c>
      <c r="C93" s="230">
        <f>VLOOKUP(Elenco_Comuni[[#This Row],[Comune]],'RER (PG_6240-2025)'!$E$4:$P$333,2,FALSE)</f>
        <v>1798</v>
      </c>
      <c r="D93" s="49">
        <f>VLOOKUP(Elenco_Comuni[[#This Row],[Comune]],'DB_PEF_2025 con ALEA diviso'!$B$38:$D$167,3,FALSE)</f>
        <v>3761.146751496542</v>
      </c>
      <c r="E93" s="44">
        <f>Elenco_Comuni[[#This Row],[Abitanti residenti 2024]]/Elenco_Comuni[[#This Row],[Abitanti equivalenti 2023]]</f>
        <v>0.47804569159248694</v>
      </c>
      <c r="F93" s="52" t="str">
        <f t="shared" si="4"/>
        <v>Tra 0,3 e 0,6</v>
      </c>
      <c r="G93" s="297" t="str">
        <f>VLOOKUP(Elenco_Comuni[[#This Row],[Comune]],'DB_PEF_2025 con ALEA diviso'!$B$38:$AU$167,7,FALSE)</f>
        <v>ALEA</v>
      </c>
      <c r="H93" s="50">
        <f>VLOOKUP(Elenco_Comuni[[#This Row],[Comune]],'RER (PG_6240-2025)'!$E$4:$P$333,6,FALSE) / 1000</f>
        <v>807.24699999999996</v>
      </c>
      <c r="I93" s="50">
        <f>VLOOKUP(Elenco_Comuni[[#This Row],[Comune]],'RER (PG_6240-2025)'!$E$4:$P$333,7,FALSE) / 1000</f>
        <v>158.51499999999999</v>
      </c>
      <c r="J93" s="50">
        <f>VLOOKUP(Elenco_Comuni[[#This Row],[Comune]],'RER (PG_6240-2025)'!$E$4:$P$333,8,FALSE) / 1000</f>
        <v>965.76199999999994</v>
      </c>
      <c r="K93" s="44">
        <f>Elenco_Comuni[[#This Row],[RD (t) 2024]]/Elenco_Comuni[[#This Row],[RSU (t) 2024]]</f>
        <v>0.83586535813171359</v>
      </c>
      <c r="L93" s="44" t="str">
        <f t="shared" si="5"/>
        <v>&gt;= 67%</v>
      </c>
      <c r="M93" s="47" t="str">
        <f>VLOOKUP(Elenco_Comuni[[#This Row],[Comune]],'DB_PEF_2025 con ALEA diviso'!$B$38:$AU$167,19,FALSE)</f>
        <v>montagna</v>
      </c>
      <c r="N93" s="47"/>
    </row>
    <row r="94" spans="1:14" x14ac:dyDescent="0.25">
      <c r="A94" s="48" t="s">
        <v>104</v>
      </c>
      <c r="B94" s="47" t="s">
        <v>94</v>
      </c>
      <c r="C94" s="230">
        <f>VLOOKUP(Elenco_Comuni[[#This Row],[Comune]],'RER (PG_6240-2025)'!$E$4:$P$333,2,FALSE)</f>
        <v>20686</v>
      </c>
      <c r="D94" s="49">
        <f>VLOOKUP(Elenco_Comuni[[#This Row],[Comune]],'DB_PEF_2025 con ALEA diviso'!$B$38:$D$167,3,FALSE)</f>
        <v>37084</v>
      </c>
      <c r="E94" s="44">
        <f>Elenco_Comuni[[#This Row],[Abitanti residenti 2024]]/Elenco_Comuni[[#This Row],[Abitanti equivalenti 2023]]</f>
        <v>0.55781469097184766</v>
      </c>
      <c r="F94" s="52" t="str">
        <f t="shared" si="4"/>
        <v>Tra 0,3 e 0,6</v>
      </c>
      <c r="G94" s="297" t="str">
        <f>VLOOKUP(Elenco_Comuni[[#This Row],[Comune]],'DB_PEF_2025 con ALEA diviso'!$B$38:$AU$167,7,FALSE)</f>
        <v>IREN - PR</v>
      </c>
      <c r="H94" s="50">
        <f>VLOOKUP(Elenco_Comuni[[#This Row],[Comune]],'RER (PG_6240-2025)'!$E$4:$P$333,6,FALSE) / 1000</f>
        <v>8603.6530000000002</v>
      </c>
      <c r="I94" s="50">
        <f>VLOOKUP(Elenco_Comuni[[#This Row],[Comune]],'RER (PG_6240-2025)'!$E$4:$P$333,7,FALSE) / 1000</f>
        <v>3211.04</v>
      </c>
      <c r="J94" s="50">
        <f>VLOOKUP(Elenco_Comuni[[#This Row],[Comune]],'RER (PG_6240-2025)'!$E$4:$P$333,8,FALSE) / 1000</f>
        <v>11814.692999999999</v>
      </c>
      <c r="K94" s="44">
        <f>Elenco_Comuni[[#This Row],[RD (t) 2024]]/Elenco_Comuni[[#This Row],[RSU (t) 2024]]</f>
        <v>0.72821638277016598</v>
      </c>
      <c r="L94" s="44" t="str">
        <f t="shared" si="5"/>
        <v>&gt;= 67%</v>
      </c>
      <c r="M94" s="47" t="str">
        <f>VLOOKUP(Elenco_Comuni[[#This Row],[Comune]],'DB_PEF_2025 con ALEA diviso'!$B$38:$AU$167,19,FALSE)</f>
        <v>montagna</v>
      </c>
      <c r="N94" s="47"/>
    </row>
    <row r="95" spans="1:14" ht="30" x14ac:dyDescent="0.25">
      <c r="A95" s="48" t="s">
        <v>171</v>
      </c>
      <c r="B95" s="47" t="s">
        <v>157</v>
      </c>
      <c r="C95" s="230">
        <f>VLOOKUP(Elenco_Comuni[[#This Row],[Comune]],'RER (PG_6240-2025)'!$E$4:$P$333,2,FALSE)</f>
        <v>4254</v>
      </c>
      <c r="D95" s="49">
        <f>VLOOKUP(Elenco_Comuni[[#This Row],[Comune]],'DB_PEF_2025 con ALEA diviso'!$B$38:$D$167,3,FALSE)</f>
        <v>8578</v>
      </c>
      <c r="E95" s="44">
        <f>Elenco_Comuni[[#This Row],[Abitanti residenti 2024]]/Elenco_Comuni[[#This Row],[Abitanti equivalenti 2023]]</f>
        <v>0.49591979482396831</v>
      </c>
      <c r="F95" s="52" t="str">
        <f t="shared" si="4"/>
        <v>Tra 0,3 e 0,6</v>
      </c>
      <c r="G95" s="297" t="str">
        <f>VLOOKUP(Elenco_Comuni[[#This Row],[Comune]],'DB_PEF_2025 con ALEA diviso'!$B$38:$AU$167,7,FALSE)</f>
        <v>HERA-RTI-BO</v>
      </c>
      <c r="H95" s="50">
        <f>VLOOKUP(Elenco_Comuni[[#This Row],[Comune]],'RER (PG_6240-2025)'!$E$4:$P$333,6,FALSE) / 1000</f>
        <v>1564.8</v>
      </c>
      <c r="I95" s="50">
        <f>VLOOKUP(Elenco_Comuni[[#This Row],[Comune]],'RER (PG_6240-2025)'!$E$4:$P$333,7,FALSE) / 1000</f>
        <v>1266.99</v>
      </c>
      <c r="J95" s="50">
        <f>VLOOKUP(Elenco_Comuni[[#This Row],[Comune]],'RER (PG_6240-2025)'!$E$4:$P$333,8,FALSE) / 1000</f>
        <v>2831.79</v>
      </c>
      <c r="K95" s="44">
        <f>Elenco_Comuni[[#This Row],[RD (t) 2024]]/Elenco_Comuni[[#This Row],[RSU (t) 2024]]</f>
        <v>0.55258334834150835</v>
      </c>
      <c r="L95" s="44" t="str">
        <f t="shared" si="5"/>
        <v>&lt; 67%</v>
      </c>
      <c r="M95" s="47" t="str">
        <f>VLOOKUP(Elenco_Comuni[[#This Row],[Comune]],'DB_PEF_2025 con ALEA diviso'!$B$38:$AU$167,19,FALSE)</f>
        <v>montagna</v>
      </c>
      <c r="N95" s="47"/>
    </row>
    <row r="96" spans="1:14" x14ac:dyDescent="0.25">
      <c r="A96" s="48" t="s">
        <v>200</v>
      </c>
      <c r="B96" s="47" t="s">
        <v>194</v>
      </c>
      <c r="C96" s="230">
        <f>VLOOKUP(Elenco_Comuni[[#This Row],[Comune]],'RER (PG_6240-2025)'!$E$4:$P$333,2,FALSE)</f>
        <v>2863</v>
      </c>
      <c r="D96" s="49">
        <f>VLOOKUP(Elenco_Comuni[[#This Row],[Comune]],'DB_PEF_2025 con ALEA diviso'!$B$38:$D$167,3,FALSE)</f>
        <v>5467</v>
      </c>
      <c r="E96" s="44">
        <f>Elenco_Comuni[[#This Row],[Abitanti residenti 2024]]/Elenco_Comuni[[#This Row],[Abitanti equivalenti 2023]]</f>
        <v>0.52368758002560822</v>
      </c>
      <c r="F96" s="52" t="str">
        <f t="shared" si="4"/>
        <v>Tra 0,3 e 0,6</v>
      </c>
      <c r="G96" s="297" t="str">
        <f>VLOOKUP(Elenco_Comuni[[#This Row],[Comune]],'DB_PEF_2025 con ALEA diviso'!$B$38:$AU$167,7,FALSE)</f>
        <v>Montefeltro</v>
      </c>
      <c r="H96" s="50">
        <f>VLOOKUP(Elenco_Comuni[[#This Row],[Comune]],'RER (PG_6240-2025)'!$E$4:$P$333,6,FALSE) / 1000</f>
        <v>597.149</v>
      </c>
      <c r="I96" s="50">
        <f>VLOOKUP(Elenco_Comuni[[#This Row],[Comune]],'RER (PG_6240-2025)'!$E$4:$P$333,7,FALSE) / 1000</f>
        <v>968.85299999999995</v>
      </c>
      <c r="J96" s="50">
        <f>VLOOKUP(Elenco_Comuni[[#This Row],[Comune]],'RER (PG_6240-2025)'!$E$4:$P$333,8,FALSE) / 1000</f>
        <v>1566.002</v>
      </c>
      <c r="K96" s="44">
        <f>Elenco_Comuni[[#This Row],[RD (t) 2024]]/Elenco_Comuni[[#This Row],[RSU (t) 2024]]</f>
        <v>0.3813207135112216</v>
      </c>
      <c r="L96" s="44" t="str">
        <f t="shared" si="5"/>
        <v>&lt; 67%</v>
      </c>
      <c r="M96" s="47" t="str">
        <f>VLOOKUP(Elenco_Comuni[[#This Row],[Comune]],'DB_PEF_2025 con ALEA diviso'!$B$38:$AU$167,19,FALSE)</f>
        <v>montagna</v>
      </c>
      <c r="N96" s="47"/>
    </row>
    <row r="97" spans="1:14" x14ac:dyDescent="0.25">
      <c r="A97" s="48" t="s">
        <v>130</v>
      </c>
      <c r="B97" s="47" t="s">
        <v>122</v>
      </c>
      <c r="C97" s="230">
        <f>VLOOKUP(Elenco_Comuni[[#This Row],[Comune]],'RER (PG_6240-2025)'!$E$4:$P$333,2,FALSE)</f>
        <v>6139</v>
      </c>
      <c r="D97" s="49">
        <f>VLOOKUP(Elenco_Comuni[[#This Row],[Comune]],'DB_PEF_2025 con ALEA diviso'!$B$38:$D$167,3,FALSE)</f>
        <v>17205</v>
      </c>
      <c r="E97" s="44">
        <f>Elenco_Comuni[[#This Row],[Abitanti residenti 2024]]/Elenco_Comuni[[#This Row],[Abitanti equivalenti 2023]]</f>
        <v>0.35681487939552453</v>
      </c>
      <c r="F97" s="52" t="str">
        <f t="shared" si="4"/>
        <v>Tra 0,3 e 0,6</v>
      </c>
      <c r="G97" s="297" t="str">
        <f>VLOOKUP(Elenco_Comuni[[#This Row],[Comune]],'DB_PEF_2025 con ALEA diviso'!$B$38:$AU$167,7,FALSE)</f>
        <v>IREN - RE</v>
      </c>
      <c r="H97" s="50">
        <f>VLOOKUP(Elenco_Comuni[[#This Row],[Comune]],'RER (PG_6240-2025)'!$E$4:$P$333,6,FALSE) / 1000</f>
        <v>5061.799</v>
      </c>
      <c r="I97" s="50">
        <f>VLOOKUP(Elenco_Comuni[[#This Row],[Comune]],'RER (PG_6240-2025)'!$E$4:$P$333,7,FALSE) / 1000</f>
        <v>440.97899999999998</v>
      </c>
      <c r="J97" s="50">
        <f>VLOOKUP(Elenco_Comuni[[#This Row],[Comune]],'RER (PG_6240-2025)'!$E$4:$P$333,8,FALSE) / 1000</f>
        <v>5502.7780000000002</v>
      </c>
      <c r="K97" s="44">
        <f>Elenco_Comuni[[#This Row],[RD (t) 2024]]/Elenco_Comuni[[#This Row],[RSU (t) 2024]]</f>
        <v>0.91986247673447841</v>
      </c>
      <c r="L97" s="44" t="str">
        <f t="shared" si="5"/>
        <v>&gt;= 67%</v>
      </c>
      <c r="M97" s="47" t="str">
        <f>VLOOKUP(Elenco_Comuni[[#This Row],[Comune]],'DB_PEF_2025 con ALEA diviso'!$B$38:$AU$167,19,FALSE)</f>
        <v>montagna</v>
      </c>
      <c r="N97" s="47"/>
    </row>
    <row r="98" spans="1:14" x14ac:dyDescent="0.25">
      <c r="A98" s="48" t="s">
        <v>190</v>
      </c>
      <c r="B98" s="47" t="s">
        <v>186</v>
      </c>
      <c r="C98" s="230">
        <f>VLOOKUP(Elenco_Comuni[[#This Row],[Comune]],'RER (PG_6240-2025)'!$E$4:$P$333,2,FALSE)</f>
        <v>4013</v>
      </c>
      <c r="D98" s="49">
        <f>VLOOKUP(Elenco_Comuni[[#This Row],[Comune]],'DB_PEF_2025 con ALEA diviso'!$B$38:$D$167,3,FALSE)</f>
        <v>7420</v>
      </c>
      <c r="E98" s="44">
        <f>Elenco_Comuni[[#This Row],[Abitanti residenti 2024]]/Elenco_Comuni[[#This Row],[Abitanti equivalenti 2023]]</f>
        <v>0.54083557951482475</v>
      </c>
      <c r="F98" s="52" t="str">
        <f t="shared" ref="F98:F128" si="6">IF(E98&lt;0.3,"&lt; 0,3",IF(E98&lt;=0.6,"Tra 0,3 e 0,6","&gt; 0,6"))</f>
        <v>Tra 0,3 e 0,6</v>
      </c>
      <c r="G98" s="297" t="str">
        <f>VLOOKUP(Elenco_Comuni[[#This Row],[Comune]],'DB_PEF_2025 con ALEA diviso'!$B$38:$AU$167,7,FALSE)</f>
        <v>Hera-RTI-RACE</v>
      </c>
      <c r="H98" s="50">
        <f>VLOOKUP(Elenco_Comuni[[#This Row],[Comune]],'RER (PG_6240-2025)'!$E$4:$P$333,6,FALSE) / 1000</f>
        <v>1931.123</v>
      </c>
      <c r="I98" s="50">
        <f>VLOOKUP(Elenco_Comuni[[#This Row],[Comune]],'RER (PG_6240-2025)'!$E$4:$P$333,7,FALSE) / 1000</f>
        <v>238.86</v>
      </c>
      <c r="J98" s="50">
        <f>VLOOKUP(Elenco_Comuni[[#This Row],[Comune]],'RER (PG_6240-2025)'!$E$4:$P$333,8,FALSE) / 1000</f>
        <v>2169.9830000000002</v>
      </c>
      <c r="K98" s="44">
        <f>Elenco_Comuni[[#This Row],[RD (t) 2024]]/Elenco_Comuni[[#This Row],[RSU (t) 2024]]</f>
        <v>0.8899254049455686</v>
      </c>
      <c r="L98" s="44" t="str">
        <f t="shared" ref="L98:L128" si="7">IF(K98&lt;0.67,"&lt; 67%",IF(K98&gt;=0.67,"&gt;= 67%"))</f>
        <v>&gt;= 67%</v>
      </c>
      <c r="M98" s="47" t="str">
        <f>VLOOKUP(Elenco_Comuni[[#This Row],[Comune]],'DB_PEF_2025 con ALEA diviso'!$B$38:$AU$167,19,FALSE)</f>
        <v>montagna</v>
      </c>
      <c r="N98" s="47"/>
    </row>
    <row r="99" spans="1:14" x14ac:dyDescent="0.25">
      <c r="A99" s="48" t="s">
        <v>201</v>
      </c>
      <c r="B99" s="47" t="s">
        <v>194</v>
      </c>
      <c r="C99" s="230">
        <f>VLOOKUP(Elenco_Comuni[[#This Row],[Comune]],'RER (PG_6240-2025)'!$E$4:$P$333,2,FALSE)</f>
        <v>1973</v>
      </c>
      <c r="D99" s="49">
        <f>VLOOKUP(Elenco_Comuni[[#This Row],[Comune]],'DB_PEF_2025 con ALEA diviso'!$B$38:$D$167,3,FALSE)</f>
        <v>4136</v>
      </c>
      <c r="E99" s="44">
        <f>Elenco_Comuni[[#This Row],[Abitanti residenti 2024]]/Elenco_Comuni[[#This Row],[Abitanti equivalenti 2023]]</f>
        <v>0.4770309477756286</v>
      </c>
      <c r="F99" s="52" t="str">
        <f t="shared" si="6"/>
        <v>Tra 0,3 e 0,6</v>
      </c>
      <c r="G99" s="297" t="str">
        <f>VLOOKUP(Elenco_Comuni[[#This Row],[Comune]],'DB_PEF_2025 con ALEA diviso'!$B$38:$AU$167,7,FALSE)</f>
        <v>Montefeltro</v>
      </c>
      <c r="H99" s="50">
        <f>VLOOKUP(Elenco_Comuni[[#This Row],[Comune]],'RER (PG_6240-2025)'!$E$4:$P$333,6,FALSE) / 1000</f>
        <v>628.46900000000005</v>
      </c>
      <c r="I99" s="50">
        <f>VLOOKUP(Elenco_Comuni[[#This Row],[Comune]],'RER (PG_6240-2025)'!$E$4:$P$333,7,FALSE) / 1000</f>
        <v>593.77700000000004</v>
      </c>
      <c r="J99" s="50">
        <f>VLOOKUP(Elenco_Comuni[[#This Row],[Comune]],'RER (PG_6240-2025)'!$E$4:$P$333,8,FALSE) / 1000</f>
        <v>1222.2460000000001</v>
      </c>
      <c r="K99" s="44">
        <f>Elenco_Comuni[[#This Row],[RD (t) 2024]]/Elenco_Comuni[[#This Row],[RSU (t) 2024]]</f>
        <v>0.51419190572110685</v>
      </c>
      <c r="L99" s="44" t="str">
        <f t="shared" si="7"/>
        <v>&lt; 67%</v>
      </c>
      <c r="M99" s="47" t="str">
        <f>VLOOKUP(Elenco_Comuni[[#This Row],[Comune]],'DB_PEF_2025 con ALEA diviso'!$B$38:$AU$167,19,FALSE)</f>
        <v>montagna</v>
      </c>
      <c r="N99" s="47"/>
    </row>
    <row r="100" spans="1:14" x14ac:dyDescent="0.25">
      <c r="A100" s="48" t="s">
        <v>191</v>
      </c>
      <c r="B100" s="47" t="s">
        <v>186</v>
      </c>
      <c r="C100" s="230">
        <f>VLOOKUP(Elenco_Comuni[[#This Row],[Comune]],'RER (PG_6240-2025)'!$E$4:$P$333,2,FALSE)</f>
        <v>3326</v>
      </c>
      <c r="D100" s="49">
        <f>VLOOKUP(Elenco_Comuni[[#This Row],[Comune]],'DB_PEF_2025 con ALEA diviso'!$B$38:$D$167,3,FALSE)</f>
        <v>5137</v>
      </c>
      <c r="E100" s="44">
        <f>Elenco_Comuni[[#This Row],[Abitanti residenti 2024]]/Elenco_Comuni[[#This Row],[Abitanti equivalenti 2023]]</f>
        <v>0.64745960677438197</v>
      </c>
      <c r="F100" s="52" t="str">
        <f t="shared" si="6"/>
        <v>&gt; 0,6</v>
      </c>
      <c r="G100" s="297" t="str">
        <f>VLOOKUP(Elenco_Comuni[[#This Row],[Comune]],'DB_PEF_2025 con ALEA diviso'!$B$38:$AU$167,7,FALSE)</f>
        <v>Hera-RTI-RACE</v>
      </c>
      <c r="H100" s="50">
        <f>VLOOKUP(Elenco_Comuni[[#This Row],[Comune]],'RER (PG_6240-2025)'!$E$4:$P$333,6,FALSE) / 1000</f>
        <v>1381.9469999999999</v>
      </c>
      <c r="I100" s="50">
        <f>VLOOKUP(Elenco_Comuni[[#This Row],[Comune]],'RER (PG_6240-2025)'!$E$4:$P$333,7,FALSE) / 1000</f>
        <v>266.64999999999998</v>
      </c>
      <c r="J100" s="50">
        <f>VLOOKUP(Elenco_Comuni[[#This Row],[Comune]],'RER (PG_6240-2025)'!$E$4:$P$333,8,FALSE) / 1000</f>
        <v>1648.597</v>
      </c>
      <c r="K100" s="44">
        <f>Elenco_Comuni[[#This Row],[RD (t) 2024]]/Elenco_Comuni[[#This Row],[RSU (t) 2024]]</f>
        <v>0.83825640832780834</v>
      </c>
      <c r="L100" s="44" t="str">
        <f t="shared" si="7"/>
        <v>&gt;= 67%</v>
      </c>
      <c r="M100" s="47" t="str">
        <f>VLOOKUP(Elenco_Comuni[[#This Row],[Comune]],'DB_PEF_2025 con ALEA diviso'!$B$38:$AU$167,19,FALSE)</f>
        <v>montagna</v>
      </c>
      <c r="N100" s="47"/>
    </row>
    <row r="101" spans="1:14" x14ac:dyDescent="0.25">
      <c r="A101" s="48" t="s">
        <v>180</v>
      </c>
      <c r="B101" s="47" t="s">
        <v>157</v>
      </c>
      <c r="C101" s="230">
        <f>VLOOKUP(Elenco_Comuni[[#This Row],[Comune]],'RER (PG_6240-2025)'!$E$4:$P$333,2,FALSE)</f>
        <v>14977</v>
      </c>
      <c r="D101" s="49">
        <f>VLOOKUP(Elenco_Comuni[[#This Row],[Comune]],'DB_PEF_2025 con ALEA diviso'!$B$38:$D$167,3,FALSE)</f>
        <v>22820</v>
      </c>
      <c r="E101" s="44">
        <f>Elenco_Comuni[[#This Row],[Abitanti residenti 2024]]/Elenco_Comuni[[#This Row],[Abitanti equivalenti 2023]]</f>
        <v>0.65631025416301492</v>
      </c>
      <c r="F101" s="52" t="str">
        <f t="shared" si="6"/>
        <v>&gt; 0,6</v>
      </c>
      <c r="G101" s="297" t="str">
        <f>VLOOKUP(Elenco_Comuni[[#This Row],[Comune]],'DB_PEF_2025 con ALEA diviso'!$B$38:$AU$167,7,FALSE)</f>
        <v>HERA-RTI-BO</v>
      </c>
      <c r="H101" s="50">
        <f>VLOOKUP(Elenco_Comuni[[#This Row],[Comune]],'RER (PG_6240-2025)'!$E$4:$P$333,6,FALSE) / 1000</f>
        <v>6414.1689999999999</v>
      </c>
      <c r="I101" s="50">
        <f>VLOOKUP(Elenco_Comuni[[#This Row],[Comune]],'RER (PG_6240-2025)'!$E$4:$P$333,7,FALSE) / 1000</f>
        <v>1999.95</v>
      </c>
      <c r="J101" s="50">
        <f>VLOOKUP(Elenco_Comuni[[#This Row],[Comune]],'RER (PG_6240-2025)'!$E$4:$P$333,8,FALSE) / 1000</f>
        <v>8414.1190000000006</v>
      </c>
      <c r="K101" s="44">
        <f>Elenco_Comuni[[#This Row],[RD (t) 2024]]/Elenco_Comuni[[#This Row],[RSU (t) 2024]]</f>
        <v>0.76231023117215235</v>
      </c>
      <c r="L101" s="44" t="str">
        <f t="shared" si="7"/>
        <v>&gt;= 67%</v>
      </c>
      <c r="M101" s="47" t="str">
        <f>VLOOKUP(Elenco_Comuni[[#This Row],[Comune]],'DB_PEF_2025 con ALEA diviso'!$B$38:$AU$167,19,FALSE)</f>
        <v>montagna</v>
      </c>
      <c r="N101" s="47"/>
    </row>
    <row r="102" spans="1:14" ht="30" x14ac:dyDescent="0.25">
      <c r="A102" s="48" t="s">
        <v>205</v>
      </c>
      <c r="B102" s="47" t="s">
        <v>194</v>
      </c>
      <c r="C102" s="230">
        <f>VLOOKUP(Elenco_Comuni[[#This Row],[Comune]],'RER (PG_6240-2025)'!$E$4:$P$333,2,FALSE)</f>
        <v>1401</v>
      </c>
      <c r="D102" s="49">
        <f>VLOOKUP(Elenco_Comuni[[#This Row],[Comune]],'DB_PEF_2025 con ALEA diviso'!$B$38:$D$167,3,FALSE)</f>
        <v>1973</v>
      </c>
      <c r="E102" s="44">
        <f>Elenco_Comuni[[#This Row],[Abitanti residenti 2024]]/Elenco_Comuni[[#This Row],[Abitanti equivalenti 2023]]</f>
        <v>0.7100861632032438</v>
      </c>
      <c r="F102" s="52" t="str">
        <f t="shared" si="6"/>
        <v>&gt; 0,6</v>
      </c>
      <c r="G102" s="297" t="str">
        <f>VLOOKUP(Elenco_Comuni[[#This Row],[Comune]],'DB_PEF_2025 con ALEA diviso'!$B$38:$AU$167,7,FALSE)</f>
        <v>Marche Multiservizi</v>
      </c>
      <c r="H102" s="50">
        <f>VLOOKUP(Elenco_Comuni[[#This Row],[Comune]],'RER (PG_6240-2025)'!$E$4:$P$333,6,FALSE) / 1000</f>
        <v>231.64500000000001</v>
      </c>
      <c r="I102" s="50">
        <f>VLOOKUP(Elenco_Comuni[[#This Row],[Comune]],'RER (PG_6240-2025)'!$E$4:$P$333,7,FALSE) / 1000</f>
        <v>383.61</v>
      </c>
      <c r="J102" s="50">
        <f>VLOOKUP(Elenco_Comuni[[#This Row],[Comune]],'RER (PG_6240-2025)'!$E$4:$P$333,8,FALSE) / 1000</f>
        <v>615.255</v>
      </c>
      <c r="K102" s="44">
        <f>Elenco_Comuni[[#This Row],[RD (t) 2024]]/Elenco_Comuni[[#This Row],[RSU (t) 2024]]</f>
        <v>0.37650242582343907</v>
      </c>
      <c r="L102" s="44" t="str">
        <f t="shared" si="7"/>
        <v>&lt; 67%</v>
      </c>
      <c r="M102" s="47" t="str">
        <f>VLOOKUP(Elenco_Comuni[[#This Row],[Comune]],'DB_PEF_2025 con ALEA diviso'!$B$38:$AU$167,19,FALSE)</f>
        <v>montagna</v>
      </c>
      <c r="N102" s="47"/>
    </row>
    <row r="103" spans="1:14" x14ac:dyDescent="0.25">
      <c r="A103" s="48" t="s">
        <v>156</v>
      </c>
      <c r="B103" s="47" t="s">
        <v>137</v>
      </c>
      <c r="C103" s="230">
        <f>VLOOKUP(Elenco_Comuni[[#This Row],[Comune]],'RER (PG_6240-2025)'!$E$4:$P$333,2,FALSE)</f>
        <v>8917</v>
      </c>
      <c r="D103" s="49">
        <f>VLOOKUP(Elenco_Comuni[[#This Row],[Comune]],'DB_PEF_2025 con ALEA diviso'!$B$38:$D$167,3,FALSE)</f>
        <v>16068</v>
      </c>
      <c r="E103" s="44">
        <f>Elenco_Comuni[[#This Row],[Abitanti residenti 2024]]/Elenco_Comuni[[#This Row],[Abitanti equivalenti 2023]]</f>
        <v>0.55495394573064472</v>
      </c>
      <c r="F103" s="52" t="str">
        <f t="shared" si="6"/>
        <v>Tra 0,3 e 0,6</v>
      </c>
      <c r="G103" s="297" t="str">
        <f>VLOOKUP(Elenco_Comuni[[#This Row],[Comune]],'DB_PEF_2025 con ALEA diviso'!$B$38:$AU$167,7,FALSE)</f>
        <v>HERA-RTI-MO</v>
      </c>
      <c r="H103" s="50">
        <f>VLOOKUP(Elenco_Comuni[[#This Row],[Comune]],'RER (PG_6240-2025)'!$E$4:$P$333,6,FALSE) / 1000</f>
        <v>3839.7420000000002</v>
      </c>
      <c r="I103" s="50">
        <f>VLOOKUP(Elenco_Comuni[[#This Row],[Comune]],'RER (PG_6240-2025)'!$E$4:$P$333,7,FALSE) / 1000</f>
        <v>1830.72</v>
      </c>
      <c r="J103" s="50">
        <f>VLOOKUP(Elenco_Comuni[[#This Row],[Comune]],'RER (PG_6240-2025)'!$E$4:$P$333,8,FALSE) / 1000</f>
        <v>5670.4620000000004</v>
      </c>
      <c r="K103" s="44">
        <f>Elenco_Comuni[[#This Row],[RD (t) 2024]]/Elenco_Comuni[[#This Row],[RSU (t) 2024]]</f>
        <v>0.67714799958098648</v>
      </c>
      <c r="L103" s="44" t="str">
        <f t="shared" si="7"/>
        <v>&gt;= 67%</v>
      </c>
      <c r="M103" s="47" t="str">
        <f>VLOOKUP(Elenco_Comuni[[#This Row],[Comune]],'DB_PEF_2025 con ALEA diviso'!$B$38:$AU$167,19,FALSE)</f>
        <v>montagna</v>
      </c>
      <c r="N103" s="47"/>
    </row>
    <row r="104" spans="1:14" x14ac:dyDescent="0.25">
      <c r="A104" s="48" t="s">
        <v>153</v>
      </c>
      <c r="B104" s="47" t="s">
        <v>137</v>
      </c>
      <c r="C104" s="230">
        <f>VLOOKUP(Elenco_Comuni[[#This Row],[Comune]],'RER (PG_6240-2025)'!$E$4:$P$333,2,FALSE)</f>
        <v>2454</v>
      </c>
      <c r="D104" s="49">
        <f>VLOOKUP(Elenco_Comuni[[#This Row],[Comune]],'DB_PEF_2025 con ALEA diviso'!$B$38:$D$167,3,FALSE)</f>
        <v>7249</v>
      </c>
      <c r="E104" s="44">
        <f>Elenco_Comuni[[#This Row],[Abitanti residenti 2024]]/Elenco_Comuni[[#This Row],[Abitanti equivalenti 2023]]</f>
        <v>0.33852945233825354</v>
      </c>
      <c r="F104" s="52" t="str">
        <f t="shared" si="6"/>
        <v>Tra 0,3 e 0,6</v>
      </c>
      <c r="G104" s="297" t="str">
        <f>VLOOKUP(Elenco_Comuni[[#This Row],[Comune]],'DB_PEF_2025 con ALEA diviso'!$B$38:$AU$167,7,FALSE)</f>
        <v>HERA-RTI-MO</v>
      </c>
      <c r="H104" s="50">
        <f>VLOOKUP(Elenco_Comuni[[#This Row],[Comune]],'RER (PG_6240-2025)'!$E$4:$P$333,6,FALSE) / 1000</f>
        <v>1971.922</v>
      </c>
      <c r="I104" s="50">
        <f>VLOOKUP(Elenco_Comuni[[#This Row],[Comune]],'RER (PG_6240-2025)'!$E$4:$P$333,7,FALSE) / 1000</f>
        <v>622.48</v>
      </c>
      <c r="J104" s="50">
        <f>VLOOKUP(Elenco_Comuni[[#This Row],[Comune]],'RER (PG_6240-2025)'!$E$4:$P$333,8,FALSE) / 1000</f>
        <v>2594.402</v>
      </c>
      <c r="K104" s="44">
        <f>Elenco_Comuni[[#This Row],[RD (t) 2024]]/Elenco_Comuni[[#This Row],[RSU (t) 2024]]</f>
        <v>0.76006802338265234</v>
      </c>
      <c r="L104" s="44" t="str">
        <f t="shared" si="7"/>
        <v>&gt;= 67%</v>
      </c>
      <c r="M104" s="47" t="str">
        <f>VLOOKUP(Elenco_Comuni[[#This Row],[Comune]],'DB_PEF_2025 con ALEA diviso'!$B$38:$AU$167,19,FALSE)</f>
        <v>montagna</v>
      </c>
      <c r="N104" s="47"/>
    </row>
    <row r="105" spans="1:14" x14ac:dyDescent="0.25">
      <c r="A105" s="48" t="s">
        <v>192</v>
      </c>
      <c r="B105" s="47" t="s">
        <v>186</v>
      </c>
      <c r="C105" s="230">
        <f>VLOOKUP(Elenco_Comuni[[#This Row],[Comune]],'RER (PG_6240-2025)'!$E$4:$P$333,2,FALSE)</f>
        <v>3137</v>
      </c>
      <c r="D105" s="49">
        <f>VLOOKUP(Elenco_Comuni[[#This Row],[Comune]],'DB_PEF_2025 con ALEA diviso'!$B$38:$D$167,3,FALSE)</f>
        <v>5008</v>
      </c>
      <c r="E105" s="44">
        <f>Elenco_Comuni[[#This Row],[Abitanti residenti 2024]]/Elenco_Comuni[[#This Row],[Abitanti equivalenti 2023]]</f>
        <v>0.62639776357827481</v>
      </c>
      <c r="F105" s="52" t="str">
        <f t="shared" si="6"/>
        <v>&gt; 0,6</v>
      </c>
      <c r="G105" s="297" t="str">
        <f>VLOOKUP(Elenco_Comuni[[#This Row],[Comune]],'DB_PEF_2025 con ALEA diviso'!$B$38:$AU$167,7,FALSE)</f>
        <v>Hera-RTI-RACE</v>
      </c>
      <c r="H105" s="50">
        <f>VLOOKUP(Elenco_Comuni[[#This Row],[Comune]],'RER (PG_6240-2025)'!$E$4:$P$333,6,FALSE) / 1000</f>
        <v>1264.2909999999999</v>
      </c>
      <c r="I105" s="50">
        <f>VLOOKUP(Elenco_Comuni[[#This Row],[Comune]],'RER (PG_6240-2025)'!$E$4:$P$333,7,FALSE) / 1000</f>
        <v>270.87</v>
      </c>
      <c r="J105" s="50">
        <f>VLOOKUP(Elenco_Comuni[[#This Row],[Comune]],'RER (PG_6240-2025)'!$E$4:$P$333,8,FALSE) / 1000</f>
        <v>1535.1610000000001</v>
      </c>
      <c r="K105" s="44">
        <f>Elenco_Comuni[[#This Row],[RD (t) 2024]]/Elenco_Comuni[[#This Row],[RSU (t) 2024]]</f>
        <v>0.82355596579121015</v>
      </c>
      <c r="L105" s="44" t="str">
        <f t="shared" si="7"/>
        <v>&gt;= 67%</v>
      </c>
      <c r="M105" s="47" t="str">
        <f>VLOOKUP(Elenco_Comuni[[#This Row],[Comune]],'DB_PEF_2025 con ALEA diviso'!$B$38:$AU$167,19,FALSE)</f>
        <v>montagna</v>
      </c>
      <c r="N105" s="47"/>
    </row>
    <row r="106" spans="1:14" x14ac:dyDescent="0.25">
      <c r="A106" s="48" t="s">
        <v>116</v>
      </c>
      <c r="B106" s="47" t="s">
        <v>94</v>
      </c>
      <c r="C106" s="230">
        <f>VLOOKUP(Elenco_Comuni[[#This Row],[Comune]],'RER (PG_6240-2025)'!$E$4:$P$333,2,FALSE)</f>
        <v>1671</v>
      </c>
      <c r="D106" s="49">
        <f>VLOOKUP(Elenco_Comuni[[#This Row],[Comune]],'DB_PEF_2025 con ALEA diviso'!$B$38:$D$167,3,FALSE)</f>
        <v>2940</v>
      </c>
      <c r="E106" s="44">
        <f>Elenco_Comuni[[#This Row],[Abitanti residenti 2024]]/Elenco_Comuni[[#This Row],[Abitanti equivalenti 2023]]</f>
        <v>0.56836734693877555</v>
      </c>
      <c r="F106" s="52" t="str">
        <f t="shared" si="6"/>
        <v>Tra 0,3 e 0,6</v>
      </c>
      <c r="G106" s="297" t="str">
        <f>VLOOKUP(Elenco_Comuni[[#This Row],[Comune]],'DB_PEF_2025 con ALEA diviso'!$B$38:$AU$167,7,FALSE)</f>
        <v>IREN - PR</v>
      </c>
      <c r="H106" s="50">
        <f>VLOOKUP(Elenco_Comuni[[#This Row],[Comune]],'RER (PG_6240-2025)'!$E$4:$P$333,6,FALSE) / 1000</f>
        <v>313.21800000000002</v>
      </c>
      <c r="I106" s="50">
        <f>VLOOKUP(Elenco_Comuni[[#This Row],[Comune]],'RER (PG_6240-2025)'!$E$4:$P$333,7,FALSE) / 1000</f>
        <v>615.6</v>
      </c>
      <c r="J106" s="50">
        <f>VLOOKUP(Elenco_Comuni[[#This Row],[Comune]],'RER (PG_6240-2025)'!$E$4:$P$333,8,FALSE) / 1000</f>
        <v>928.81799999999998</v>
      </c>
      <c r="K106" s="44">
        <f>Elenco_Comuni[[#This Row],[RD (t) 2024]]/Elenco_Comuni[[#This Row],[RSU (t) 2024]]</f>
        <v>0.33722214685761909</v>
      </c>
      <c r="L106" s="44" t="str">
        <f t="shared" si="7"/>
        <v>&lt; 67%</v>
      </c>
      <c r="M106" s="47" t="str">
        <f>VLOOKUP(Elenco_Comuni[[#This Row],[Comune]],'DB_PEF_2025 con ALEA diviso'!$B$38:$AU$167,19,FALSE)</f>
        <v>montagna</v>
      </c>
      <c r="N106" s="47"/>
    </row>
    <row r="107" spans="1:14" x14ac:dyDescent="0.25">
      <c r="A107" s="48" t="s">
        <v>202</v>
      </c>
      <c r="B107" s="47" t="s">
        <v>194</v>
      </c>
      <c r="C107" s="230">
        <f>VLOOKUP(Elenco_Comuni[[#This Row],[Comune]],'RER (PG_6240-2025)'!$E$4:$P$333,2,FALSE)</f>
        <v>1077</v>
      </c>
      <c r="D107" s="49">
        <f>VLOOKUP(Elenco_Comuni[[#This Row],[Comune]],'DB_PEF_2025 con ALEA diviso'!$B$38:$D$167,3,FALSE)</f>
        <v>2760</v>
      </c>
      <c r="E107" s="44">
        <f>Elenco_Comuni[[#This Row],[Abitanti residenti 2024]]/Elenco_Comuni[[#This Row],[Abitanti equivalenti 2023]]</f>
        <v>0.39021739130434785</v>
      </c>
      <c r="F107" s="52" t="str">
        <f t="shared" si="6"/>
        <v>Tra 0,3 e 0,6</v>
      </c>
      <c r="G107" s="297" t="str">
        <f>VLOOKUP(Elenco_Comuni[[#This Row],[Comune]],'DB_PEF_2025 con ALEA diviso'!$B$38:$AU$167,7,FALSE)</f>
        <v>Montefeltro</v>
      </c>
      <c r="H107" s="50">
        <f>VLOOKUP(Elenco_Comuni[[#This Row],[Comune]],'RER (PG_6240-2025)'!$E$4:$P$333,6,FALSE) / 1000</f>
        <v>221.77600000000001</v>
      </c>
      <c r="I107" s="50">
        <f>VLOOKUP(Elenco_Comuni[[#This Row],[Comune]],'RER (PG_6240-2025)'!$E$4:$P$333,7,FALSE) / 1000</f>
        <v>414.887</v>
      </c>
      <c r="J107" s="50">
        <f>VLOOKUP(Elenco_Comuni[[#This Row],[Comune]],'RER (PG_6240-2025)'!$E$4:$P$333,8,FALSE) / 1000</f>
        <v>636.66300000000001</v>
      </c>
      <c r="K107" s="44">
        <f>Elenco_Comuni[[#This Row],[RD (t) 2024]]/Elenco_Comuni[[#This Row],[RSU (t) 2024]]</f>
        <v>0.34834127316963609</v>
      </c>
      <c r="L107" s="44" t="str">
        <f t="shared" si="7"/>
        <v>&lt; 67%</v>
      </c>
      <c r="M107" s="47" t="str">
        <f>VLOOKUP(Elenco_Comuni[[#This Row],[Comune]],'DB_PEF_2025 con ALEA diviso'!$B$38:$AU$167,19,FALSE)</f>
        <v>montagna</v>
      </c>
      <c r="N107" s="47"/>
    </row>
    <row r="108" spans="1:14" x14ac:dyDescent="0.25">
      <c r="A108" s="48" t="s">
        <v>117</v>
      </c>
      <c r="B108" s="47" t="s">
        <v>94</v>
      </c>
      <c r="C108" s="230">
        <f>VLOOKUP(Elenco_Comuni[[#This Row],[Comune]],'RER (PG_6240-2025)'!$E$4:$P$333,2,FALSE)</f>
        <v>1158</v>
      </c>
      <c r="D108" s="49">
        <f>VLOOKUP(Elenco_Comuni[[#This Row],[Comune]],'DB_PEF_2025 con ALEA diviso'!$B$38:$D$167,3,FALSE)</f>
        <v>1968</v>
      </c>
      <c r="E108" s="44">
        <f>Elenco_Comuni[[#This Row],[Abitanti residenti 2024]]/Elenco_Comuni[[#This Row],[Abitanti equivalenti 2023]]</f>
        <v>0.58841463414634143</v>
      </c>
      <c r="F108" s="52" t="str">
        <f t="shared" si="6"/>
        <v>Tra 0,3 e 0,6</v>
      </c>
      <c r="G108" s="297" t="str">
        <f>VLOOKUP(Elenco_Comuni[[#This Row],[Comune]],'DB_PEF_2025 con ALEA diviso'!$B$38:$AU$167,7,FALSE)</f>
        <v>IREN - PR</v>
      </c>
      <c r="H108" s="50">
        <f>VLOOKUP(Elenco_Comuni[[#This Row],[Comune]],'RER (PG_6240-2025)'!$E$4:$P$333,6,FALSE) / 1000</f>
        <v>233.482</v>
      </c>
      <c r="I108" s="50">
        <f>VLOOKUP(Elenco_Comuni[[#This Row],[Comune]],'RER (PG_6240-2025)'!$E$4:$P$333,7,FALSE) / 1000</f>
        <v>418.32</v>
      </c>
      <c r="J108" s="50">
        <f>VLOOKUP(Elenco_Comuni[[#This Row],[Comune]],'RER (PG_6240-2025)'!$E$4:$P$333,8,FALSE) / 1000</f>
        <v>651.80200000000002</v>
      </c>
      <c r="K108" s="44">
        <f>Elenco_Comuni[[#This Row],[RD (t) 2024]]/Elenco_Comuni[[#This Row],[RSU (t) 2024]]</f>
        <v>0.35821000856088198</v>
      </c>
      <c r="L108" s="44" t="str">
        <f t="shared" si="7"/>
        <v>&lt; 67%</v>
      </c>
      <c r="M108" s="47" t="str">
        <f>VLOOKUP(Elenco_Comuni[[#This Row],[Comune]],'DB_PEF_2025 con ALEA diviso'!$B$38:$AU$167,19,FALSE)</f>
        <v>montagna</v>
      </c>
      <c r="N108" s="47"/>
    </row>
    <row r="109" spans="1:14" x14ac:dyDescent="0.25">
      <c r="A109" s="48" t="s">
        <v>105</v>
      </c>
      <c r="B109" s="47" t="s">
        <v>94</v>
      </c>
      <c r="C109" s="230">
        <f>VLOOKUP(Elenco_Comuni[[#This Row],[Comune]],'RER (PG_6240-2025)'!$E$4:$P$333,2,FALSE)</f>
        <v>2201</v>
      </c>
      <c r="D109" s="49">
        <f>VLOOKUP(Elenco_Comuni[[#This Row],[Comune]],'DB_PEF_2025 con ALEA diviso'!$B$38:$D$167,3,FALSE)</f>
        <v>5906</v>
      </c>
      <c r="E109" s="44">
        <f>Elenco_Comuni[[#This Row],[Abitanti residenti 2024]]/Elenco_Comuni[[#This Row],[Abitanti equivalenti 2023]]</f>
        <v>0.37267185912631223</v>
      </c>
      <c r="F109" s="52" t="str">
        <f t="shared" si="6"/>
        <v>Tra 0,3 e 0,6</v>
      </c>
      <c r="G109" s="297" t="str">
        <f>VLOOKUP(Elenco_Comuni[[#This Row],[Comune]],'DB_PEF_2025 con ALEA diviso'!$B$38:$AU$167,7,FALSE)</f>
        <v>IREN - PR</v>
      </c>
      <c r="H109" s="50">
        <f>VLOOKUP(Elenco_Comuni[[#This Row],[Comune]],'RER (PG_6240-2025)'!$E$4:$P$333,6,FALSE) / 1000</f>
        <v>1515.0309999999999</v>
      </c>
      <c r="I109" s="50">
        <f>VLOOKUP(Elenco_Comuni[[#This Row],[Comune]],'RER (PG_6240-2025)'!$E$4:$P$333,7,FALSE) / 1000</f>
        <v>628.28</v>
      </c>
      <c r="J109" s="50">
        <f>VLOOKUP(Elenco_Comuni[[#This Row],[Comune]],'RER (PG_6240-2025)'!$E$4:$P$333,8,FALSE) / 1000</f>
        <v>2143.3110000000001</v>
      </c>
      <c r="K109" s="44">
        <f>Elenco_Comuni[[#This Row],[RD (t) 2024]]/Elenco_Comuni[[#This Row],[RSU (t) 2024]]</f>
        <v>0.70686475271204219</v>
      </c>
      <c r="L109" s="44" t="str">
        <f t="shared" si="7"/>
        <v>&gt;= 67%</v>
      </c>
      <c r="M109" s="47" t="str">
        <f>VLOOKUP(Elenco_Comuni[[#This Row],[Comune]],'DB_PEF_2025 con ALEA diviso'!$B$38:$AU$167,19,FALSE)</f>
        <v>montagna</v>
      </c>
      <c r="N109" s="47"/>
    </row>
    <row r="110" spans="1:14" x14ac:dyDescent="0.25">
      <c r="A110" s="48" t="s">
        <v>131</v>
      </c>
      <c r="B110" s="47" t="s">
        <v>122</v>
      </c>
      <c r="C110" s="230">
        <f>VLOOKUP(Elenco_Comuni[[#This Row],[Comune]],'RER (PG_6240-2025)'!$E$4:$P$333,2,FALSE)</f>
        <v>4165</v>
      </c>
      <c r="D110" s="49">
        <f>VLOOKUP(Elenco_Comuni[[#This Row],[Comune]],'DB_PEF_2025 con ALEA diviso'!$B$38:$D$167,3,FALSE)</f>
        <v>8966</v>
      </c>
      <c r="E110" s="44">
        <f>Elenco_Comuni[[#This Row],[Abitanti residenti 2024]]/Elenco_Comuni[[#This Row],[Abitanti equivalenti 2023]]</f>
        <v>0.46453267900959178</v>
      </c>
      <c r="F110" s="52" t="str">
        <f t="shared" si="6"/>
        <v>Tra 0,3 e 0,6</v>
      </c>
      <c r="G110" s="297" t="str">
        <f>VLOOKUP(Elenco_Comuni[[#This Row],[Comune]],'DB_PEF_2025 con ALEA diviso'!$B$38:$AU$167,7,FALSE)</f>
        <v>IREN - RE</v>
      </c>
      <c r="H110" s="50">
        <f>VLOOKUP(Elenco_Comuni[[#This Row],[Comune]],'RER (PG_6240-2025)'!$E$4:$P$333,6,FALSE) / 1000</f>
        <v>1985.096</v>
      </c>
      <c r="I110" s="50">
        <f>VLOOKUP(Elenco_Comuni[[#This Row],[Comune]],'RER (PG_6240-2025)'!$E$4:$P$333,7,FALSE) / 1000</f>
        <v>1633.2739999999999</v>
      </c>
      <c r="J110" s="50">
        <f>VLOOKUP(Elenco_Comuni[[#This Row],[Comune]],'RER (PG_6240-2025)'!$E$4:$P$333,8,FALSE) / 1000</f>
        <v>3618.37</v>
      </c>
      <c r="K110" s="44">
        <f>Elenco_Comuni[[#This Row],[RD (t) 2024]]/Elenco_Comuni[[#This Row],[RSU (t) 2024]]</f>
        <v>0.54861608956519092</v>
      </c>
      <c r="L110" s="44" t="str">
        <f t="shared" si="7"/>
        <v>&lt; 67%</v>
      </c>
      <c r="M110" s="47" t="str">
        <f>VLOOKUP(Elenco_Comuni[[#This Row],[Comune]],'DB_PEF_2025 con ALEA diviso'!$B$38:$AU$167,19,FALSE)</f>
        <v>montagna</v>
      </c>
      <c r="N110" s="47"/>
    </row>
    <row r="111" spans="1:14" x14ac:dyDescent="0.25">
      <c r="A111" s="48" t="s">
        <v>118</v>
      </c>
      <c r="B111" s="47" t="s">
        <v>94</v>
      </c>
      <c r="C111" s="230">
        <f>VLOOKUP(Elenco_Comuni[[#This Row],[Comune]],'RER (PG_6240-2025)'!$E$4:$P$333,2,FALSE)</f>
        <v>870</v>
      </c>
      <c r="D111" s="49">
        <f>VLOOKUP(Elenco_Comuni[[#This Row],[Comune]],'DB_PEF_2025 con ALEA diviso'!$B$38:$D$167,3,FALSE)</f>
        <v>1688</v>
      </c>
      <c r="E111" s="44">
        <f>Elenco_Comuni[[#This Row],[Abitanti residenti 2024]]/Elenco_Comuni[[#This Row],[Abitanti equivalenti 2023]]</f>
        <v>0.5154028436018957</v>
      </c>
      <c r="F111" s="52" t="str">
        <f t="shared" si="6"/>
        <v>Tra 0,3 e 0,6</v>
      </c>
      <c r="G111" s="297" t="str">
        <f>VLOOKUP(Elenco_Comuni[[#This Row],[Comune]],'DB_PEF_2025 con ALEA diviso'!$B$38:$AU$167,7,FALSE)</f>
        <v>IREN - PR</v>
      </c>
      <c r="H111" s="50">
        <f>VLOOKUP(Elenco_Comuni[[#This Row],[Comune]],'RER (PG_6240-2025)'!$E$4:$P$333,6,FALSE) / 1000</f>
        <v>194.31100000000001</v>
      </c>
      <c r="I111" s="50">
        <f>VLOOKUP(Elenco_Comuni[[#This Row],[Comune]],'RER (PG_6240-2025)'!$E$4:$P$333,7,FALSE) / 1000</f>
        <v>371.48</v>
      </c>
      <c r="J111" s="50">
        <f>VLOOKUP(Elenco_Comuni[[#This Row],[Comune]],'RER (PG_6240-2025)'!$E$4:$P$333,8,FALSE) / 1000</f>
        <v>565.79100000000005</v>
      </c>
      <c r="K111" s="44">
        <f>Elenco_Comuni[[#This Row],[RD (t) 2024]]/Elenco_Comuni[[#This Row],[RSU (t) 2024]]</f>
        <v>0.34343246887985135</v>
      </c>
      <c r="L111" s="44" t="str">
        <f t="shared" si="7"/>
        <v>&lt; 67%</v>
      </c>
      <c r="M111" s="47" t="str">
        <f>VLOOKUP(Elenco_Comuni[[#This Row],[Comune]],'DB_PEF_2025 con ALEA diviso'!$B$38:$AU$167,19,FALSE)</f>
        <v>montagna</v>
      </c>
      <c r="N111" s="47"/>
    </row>
    <row r="112" spans="1:14" x14ac:dyDescent="0.25">
      <c r="A112" s="48" t="s">
        <v>106</v>
      </c>
      <c r="B112" s="47" t="s">
        <v>94</v>
      </c>
      <c r="C112" s="230">
        <f>VLOOKUP(Elenco_Comuni[[#This Row],[Comune]],'RER (PG_6240-2025)'!$E$4:$P$333,2,FALSE)</f>
        <v>9677</v>
      </c>
      <c r="D112" s="49">
        <f>VLOOKUP(Elenco_Comuni[[#This Row],[Comune]],'DB_PEF_2025 con ALEA diviso'!$B$38:$D$167,3,FALSE)</f>
        <v>19199</v>
      </c>
      <c r="E112" s="44">
        <f>Elenco_Comuni[[#This Row],[Abitanti residenti 2024]]/Elenco_Comuni[[#This Row],[Abitanti equivalenti 2023]]</f>
        <v>0.50403666857648832</v>
      </c>
      <c r="F112" s="52" t="str">
        <f t="shared" si="6"/>
        <v>Tra 0,3 e 0,6</v>
      </c>
      <c r="G112" s="297" t="str">
        <f>VLOOKUP(Elenco_Comuni[[#This Row],[Comune]],'DB_PEF_2025 con ALEA diviso'!$B$38:$AU$167,7,FALSE)</f>
        <v>IREN - PR</v>
      </c>
      <c r="H112" s="50">
        <f>VLOOKUP(Elenco_Comuni[[#This Row],[Comune]],'RER (PG_6240-2025)'!$E$4:$P$333,6,FALSE) / 1000</f>
        <v>6773.74</v>
      </c>
      <c r="I112" s="50">
        <f>VLOOKUP(Elenco_Comuni[[#This Row],[Comune]],'RER (PG_6240-2025)'!$E$4:$P$333,7,FALSE) / 1000</f>
        <v>1029.51</v>
      </c>
      <c r="J112" s="50">
        <f>VLOOKUP(Elenco_Comuni[[#This Row],[Comune]],'RER (PG_6240-2025)'!$E$4:$P$333,8,FALSE) / 1000</f>
        <v>7803.25</v>
      </c>
      <c r="K112" s="44">
        <f>Elenco_Comuni[[#This Row],[RD (t) 2024]]/Elenco_Comuni[[#This Row],[RSU (t) 2024]]</f>
        <v>0.86806651074872643</v>
      </c>
      <c r="L112" s="44" t="str">
        <f t="shared" si="7"/>
        <v>&gt;= 67%</v>
      </c>
      <c r="M112" s="47" t="str">
        <f>VLOOKUP(Elenco_Comuni[[#This Row],[Comune]],'DB_PEF_2025 con ALEA diviso'!$B$38:$AU$167,19,FALSE)</f>
        <v>montagna</v>
      </c>
      <c r="N112" s="47"/>
    </row>
    <row r="113" spans="1:14" x14ac:dyDescent="0.25">
      <c r="A113" s="48" t="s">
        <v>90</v>
      </c>
      <c r="B113" s="47" t="s">
        <v>70</v>
      </c>
      <c r="C113" s="230">
        <f>VLOOKUP(Elenco_Comuni[[#This Row],[Comune]],'RER (PG_6240-2025)'!$E$4:$P$333,2,FALSE)</f>
        <v>2229</v>
      </c>
      <c r="D113" s="49">
        <f>VLOOKUP(Elenco_Comuni[[#This Row],[Comune]],'DB_PEF_2025 con ALEA diviso'!$B$38:$D$167,3,FALSE)</f>
        <v>5125</v>
      </c>
      <c r="E113" s="44">
        <f>Elenco_Comuni[[#This Row],[Abitanti residenti 2024]]/Elenco_Comuni[[#This Row],[Abitanti equivalenti 2023]]</f>
        <v>0.43492682926829268</v>
      </c>
      <c r="F113" s="52" t="str">
        <f t="shared" si="6"/>
        <v>Tra 0,3 e 0,6</v>
      </c>
      <c r="G113" s="297" t="str">
        <f>VLOOKUP(Elenco_Comuni[[#This Row],[Comune]],'DB_PEF_2025 con ALEA diviso'!$B$38:$AU$167,7,FALSE)</f>
        <v>IREN - PC</v>
      </c>
      <c r="H113" s="50">
        <f>VLOOKUP(Elenco_Comuni[[#This Row],[Comune]],'RER (PG_6240-2025)'!$E$4:$P$333,6,FALSE) / 1000</f>
        <v>1281.4760000000001</v>
      </c>
      <c r="I113" s="50">
        <f>VLOOKUP(Elenco_Comuni[[#This Row],[Comune]],'RER (PG_6240-2025)'!$E$4:$P$333,7,FALSE) / 1000</f>
        <v>591.04399999999998</v>
      </c>
      <c r="J113" s="50">
        <f>VLOOKUP(Elenco_Comuni[[#This Row],[Comune]],'RER (PG_6240-2025)'!$E$4:$P$333,8,FALSE) / 1000</f>
        <v>1872.52</v>
      </c>
      <c r="K113" s="44">
        <f>Elenco_Comuni[[#This Row],[RD (t) 2024]]/Elenco_Comuni[[#This Row],[RSU (t) 2024]]</f>
        <v>0.68435904556426641</v>
      </c>
      <c r="L113" s="44" t="str">
        <f t="shared" si="7"/>
        <v>&gt;= 67%</v>
      </c>
      <c r="M113" s="47" t="str">
        <f>VLOOKUP(Elenco_Comuni[[#This Row],[Comune]],'DB_PEF_2025 con ALEA diviso'!$B$38:$AU$167,19,FALSE)</f>
        <v>montagna</v>
      </c>
      <c r="N113" s="47"/>
    </row>
    <row r="114" spans="1:14" x14ac:dyDescent="0.25">
      <c r="A114" s="48" t="s">
        <v>254</v>
      </c>
      <c r="B114" s="47" t="s">
        <v>186</v>
      </c>
      <c r="C114" s="230">
        <f>VLOOKUP(Elenco_Comuni[[#This Row],[Comune]],'RER (PG_6240-2025)'!$E$4:$P$333,2,FALSE)</f>
        <v>1104</v>
      </c>
      <c r="D114" s="49">
        <f>VLOOKUP(Elenco_Comuni[[#This Row],[Comune]],'DB_PEF_2025 con ALEA diviso'!$B$38:$D$167,3,FALSE)</f>
        <v>2137.6633206472493</v>
      </c>
      <c r="E114" s="44">
        <f>Elenco_Comuni[[#This Row],[Abitanti residenti 2024]]/Elenco_Comuni[[#This Row],[Abitanti equivalenti 2023]]</f>
        <v>0.51645176737454002</v>
      </c>
      <c r="F114" s="52" t="str">
        <f t="shared" si="6"/>
        <v>Tra 0,3 e 0,6</v>
      </c>
      <c r="G114" s="297" t="str">
        <f>VLOOKUP(Elenco_Comuni[[#This Row],[Comune]],'DB_PEF_2025 con ALEA diviso'!$B$38:$AU$167,7,FALSE)</f>
        <v>ALEA</v>
      </c>
      <c r="H114" s="50">
        <f>VLOOKUP(Elenco_Comuni[[#This Row],[Comune]],'RER (PG_6240-2025)'!$E$4:$P$333,6,FALSE) / 1000</f>
        <v>602.67999999999995</v>
      </c>
      <c r="I114" s="50">
        <f>VLOOKUP(Elenco_Comuni[[#This Row],[Comune]],'RER (PG_6240-2025)'!$E$4:$P$333,7,FALSE) / 1000</f>
        <v>63.719000000000001</v>
      </c>
      <c r="J114" s="50">
        <f>VLOOKUP(Elenco_Comuni[[#This Row],[Comune]],'RER (PG_6240-2025)'!$E$4:$P$333,8,FALSE) / 1000</f>
        <v>666.399</v>
      </c>
      <c r="K114" s="44">
        <f>Elenco_Comuni[[#This Row],[RD (t) 2024]]/Elenco_Comuni[[#This Row],[RSU (t) 2024]]</f>
        <v>0.90438310981859205</v>
      </c>
      <c r="L114" s="44" t="str">
        <f t="shared" si="7"/>
        <v>&gt;= 67%</v>
      </c>
      <c r="M114" s="47" t="str">
        <f>VLOOKUP(Elenco_Comuni[[#This Row],[Comune]],'DB_PEF_2025 con ALEA diviso'!$B$38:$AU$167,19,FALSE)</f>
        <v>montagna</v>
      </c>
      <c r="N114" s="47"/>
    </row>
    <row r="115" spans="1:14" x14ac:dyDescent="0.25">
      <c r="A115" s="48" t="s">
        <v>119</v>
      </c>
      <c r="B115" s="47" t="s">
        <v>94</v>
      </c>
      <c r="C115" s="230">
        <f>VLOOKUP(Elenco_Comuni[[#This Row],[Comune]],'RER (PG_6240-2025)'!$E$4:$P$333,2,FALSE)</f>
        <v>528</v>
      </c>
      <c r="D115" s="49">
        <f>VLOOKUP(Elenco_Comuni[[#This Row],[Comune]],'DB_PEF_2025 con ALEA diviso'!$B$38:$D$167,3,FALSE)</f>
        <v>1027</v>
      </c>
      <c r="E115" s="44">
        <f>Elenco_Comuni[[#This Row],[Abitanti residenti 2024]]/Elenco_Comuni[[#This Row],[Abitanti equivalenti 2023]]</f>
        <v>0.51411879259980531</v>
      </c>
      <c r="F115" s="52" t="str">
        <f t="shared" si="6"/>
        <v>Tra 0,3 e 0,6</v>
      </c>
      <c r="G115" s="297" t="str">
        <f>VLOOKUP(Elenco_Comuni[[#This Row],[Comune]],'DB_PEF_2025 con ALEA diviso'!$B$38:$AU$167,7,FALSE)</f>
        <v>IREN - PR</v>
      </c>
      <c r="H115" s="50">
        <f>VLOOKUP(Elenco_Comuni[[#This Row],[Comune]],'RER (PG_6240-2025)'!$E$4:$P$333,6,FALSE) / 1000</f>
        <v>99.576999999999998</v>
      </c>
      <c r="I115" s="50">
        <f>VLOOKUP(Elenco_Comuni[[#This Row],[Comune]],'RER (PG_6240-2025)'!$E$4:$P$333,7,FALSE) / 1000</f>
        <v>208.66</v>
      </c>
      <c r="J115" s="50">
        <f>VLOOKUP(Elenco_Comuni[[#This Row],[Comune]],'RER (PG_6240-2025)'!$E$4:$P$333,8,FALSE) / 1000</f>
        <v>308.23700000000002</v>
      </c>
      <c r="K115" s="44">
        <f>Elenco_Comuni[[#This Row],[RD (t) 2024]]/Elenco_Comuni[[#This Row],[RSU (t) 2024]]</f>
        <v>0.32305336478099639</v>
      </c>
      <c r="L115" s="44" t="str">
        <f t="shared" si="7"/>
        <v>&lt; 67%</v>
      </c>
      <c r="M115" s="47" t="str">
        <f>VLOOKUP(Elenco_Comuni[[#This Row],[Comune]],'DB_PEF_2025 con ALEA diviso'!$B$38:$AU$167,19,FALSE)</f>
        <v>montagna</v>
      </c>
      <c r="N115" s="47"/>
    </row>
    <row r="116" spans="1:14" x14ac:dyDescent="0.25">
      <c r="A116" s="48" t="s">
        <v>120</v>
      </c>
      <c r="B116" s="47" t="s">
        <v>94</v>
      </c>
      <c r="C116" s="230">
        <f>VLOOKUP(Elenco_Comuni[[#This Row],[Comune]],'RER (PG_6240-2025)'!$E$4:$P$333,2,FALSE)</f>
        <v>2598</v>
      </c>
      <c r="D116" s="49">
        <f>VLOOKUP(Elenco_Comuni[[#This Row],[Comune]],'DB_PEF_2025 con ALEA diviso'!$B$38:$D$167,3,FALSE)</f>
        <v>4907</v>
      </c>
      <c r="E116" s="44">
        <f>Elenco_Comuni[[#This Row],[Abitanti residenti 2024]]/Elenco_Comuni[[#This Row],[Abitanti equivalenti 2023]]</f>
        <v>0.52944772773588755</v>
      </c>
      <c r="F116" s="52" t="str">
        <f t="shared" si="6"/>
        <v>Tra 0,3 e 0,6</v>
      </c>
      <c r="G116" s="297" t="str">
        <f>VLOOKUP(Elenco_Comuni[[#This Row],[Comune]],'DB_PEF_2025 con ALEA diviso'!$B$38:$AU$167,7,FALSE)</f>
        <v>IREN - PR</v>
      </c>
      <c r="H116" s="50">
        <f>VLOOKUP(Elenco_Comuni[[#This Row],[Comune]],'RER (PG_6240-2025)'!$E$4:$P$333,6,FALSE) / 1000</f>
        <v>839.09199999999998</v>
      </c>
      <c r="I116" s="50">
        <f>VLOOKUP(Elenco_Comuni[[#This Row],[Comune]],'RER (PG_6240-2025)'!$E$4:$P$333,7,FALSE) / 1000</f>
        <v>687.66</v>
      </c>
      <c r="J116" s="50">
        <f>VLOOKUP(Elenco_Comuni[[#This Row],[Comune]],'RER (PG_6240-2025)'!$E$4:$P$333,8,FALSE) / 1000</f>
        <v>1526.752</v>
      </c>
      <c r="K116" s="44">
        <f>Elenco_Comuni[[#This Row],[RD (t) 2024]]/Elenco_Comuni[[#This Row],[RSU (t) 2024]]</f>
        <v>0.54959286118505168</v>
      </c>
      <c r="L116" s="44" t="str">
        <f t="shared" si="7"/>
        <v>&lt; 67%</v>
      </c>
      <c r="M116" s="47" t="str">
        <f>VLOOKUP(Elenco_Comuni[[#This Row],[Comune]],'DB_PEF_2025 con ALEA diviso'!$B$38:$AU$167,19,FALSE)</f>
        <v>montagna</v>
      </c>
      <c r="N116" s="47"/>
    </row>
    <row r="117" spans="1:14" x14ac:dyDescent="0.25">
      <c r="A117" s="48" t="s">
        <v>121</v>
      </c>
      <c r="B117" s="47" t="s">
        <v>94</v>
      </c>
      <c r="C117" s="230">
        <f>VLOOKUP(Elenco_Comuni[[#This Row],[Comune]],'RER (PG_6240-2025)'!$E$4:$P$333,2,FALSE)</f>
        <v>1146</v>
      </c>
      <c r="D117" s="49">
        <f>VLOOKUP(Elenco_Comuni[[#This Row],[Comune]],'DB_PEF_2025 con ALEA diviso'!$B$38:$D$167,3,FALSE)</f>
        <v>1980</v>
      </c>
      <c r="E117" s="44">
        <f>Elenco_Comuni[[#This Row],[Abitanti residenti 2024]]/Elenco_Comuni[[#This Row],[Abitanti equivalenti 2023]]</f>
        <v>0.57878787878787874</v>
      </c>
      <c r="F117" s="52" t="str">
        <f t="shared" si="6"/>
        <v>Tra 0,3 e 0,6</v>
      </c>
      <c r="G117" s="297" t="str">
        <f>VLOOKUP(Elenco_Comuni[[#This Row],[Comune]],'DB_PEF_2025 con ALEA diviso'!$B$38:$AU$167,7,FALSE)</f>
        <v>IREN - PR</v>
      </c>
      <c r="H117" s="50">
        <f>VLOOKUP(Elenco_Comuni[[#This Row],[Comune]],'RER (PG_6240-2025)'!$E$4:$P$333,6,FALSE) / 1000</f>
        <v>305.99700000000001</v>
      </c>
      <c r="I117" s="50">
        <f>VLOOKUP(Elenco_Comuni[[#This Row],[Comune]],'RER (PG_6240-2025)'!$E$4:$P$333,7,FALSE) / 1000</f>
        <v>393.08</v>
      </c>
      <c r="J117" s="50">
        <f>VLOOKUP(Elenco_Comuni[[#This Row],[Comune]],'RER (PG_6240-2025)'!$E$4:$P$333,8,FALSE) / 1000</f>
        <v>699.077</v>
      </c>
      <c r="K117" s="44">
        <f>Elenco_Comuni[[#This Row],[RD (t) 2024]]/Elenco_Comuni[[#This Row],[RSU (t) 2024]]</f>
        <v>0.43771573088515286</v>
      </c>
      <c r="L117" s="44" t="str">
        <f t="shared" si="7"/>
        <v>&lt; 67%</v>
      </c>
      <c r="M117" s="47" t="str">
        <f>VLOOKUP(Elenco_Comuni[[#This Row],[Comune]],'DB_PEF_2025 con ALEA diviso'!$B$38:$AU$167,19,FALSE)</f>
        <v>montagna</v>
      </c>
      <c r="N117" s="47"/>
    </row>
    <row r="118" spans="1:14" x14ac:dyDescent="0.25">
      <c r="A118" s="48" t="s">
        <v>132</v>
      </c>
      <c r="B118" s="47" t="s">
        <v>122</v>
      </c>
      <c r="C118" s="230">
        <f>VLOOKUP(Elenco_Comuni[[#This Row],[Comune]],'RER (PG_6240-2025)'!$E$4:$P$333,2,FALSE)</f>
        <v>3868</v>
      </c>
      <c r="D118" s="49">
        <f>VLOOKUP(Elenco_Comuni[[#This Row],[Comune]],'DB_PEF_2025 con ALEA diviso'!$B$38:$D$167,3,FALSE)</f>
        <v>11129</v>
      </c>
      <c r="E118" s="44">
        <f>Elenco_Comuni[[#This Row],[Abitanti residenti 2024]]/Elenco_Comuni[[#This Row],[Abitanti equivalenti 2023]]</f>
        <v>0.34756042771138468</v>
      </c>
      <c r="F118" s="52" t="str">
        <f t="shared" si="6"/>
        <v>Tra 0,3 e 0,6</v>
      </c>
      <c r="G118" s="297" t="str">
        <f>VLOOKUP(Elenco_Comuni[[#This Row],[Comune]],'DB_PEF_2025 con ALEA diviso'!$B$38:$AU$167,7,FALSE)</f>
        <v>IREN - RE</v>
      </c>
      <c r="H118" s="50">
        <f>VLOOKUP(Elenco_Comuni[[#This Row],[Comune]],'RER (PG_6240-2025)'!$E$4:$P$333,6,FALSE) / 1000</f>
        <v>1510.2270000000001</v>
      </c>
      <c r="I118" s="50">
        <f>VLOOKUP(Elenco_Comuni[[#This Row],[Comune]],'RER (PG_6240-2025)'!$E$4:$P$333,7,FALSE) / 1000</f>
        <v>2052.3829999999998</v>
      </c>
      <c r="J118" s="50">
        <f>VLOOKUP(Elenco_Comuni[[#This Row],[Comune]],'RER (PG_6240-2025)'!$E$4:$P$333,8,FALSE) / 1000</f>
        <v>3562.61</v>
      </c>
      <c r="K118" s="44">
        <f>Elenco_Comuni[[#This Row],[RD (t) 2024]]/Elenco_Comuni[[#This Row],[RSU (t) 2024]]</f>
        <v>0.42391027926155261</v>
      </c>
      <c r="L118" s="44" t="str">
        <f t="shared" si="7"/>
        <v>&lt; 67%</v>
      </c>
      <c r="M118" s="47" t="str">
        <f>VLOOKUP(Elenco_Comuni[[#This Row],[Comune]],'DB_PEF_2025 con ALEA diviso'!$B$38:$AU$167,19,FALSE)</f>
        <v>montagna</v>
      </c>
      <c r="N118" s="47"/>
    </row>
    <row r="119" spans="1:14" x14ac:dyDescent="0.25">
      <c r="A119" s="48" t="s">
        <v>172</v>
      </c>
      <c r="B119" s="47" t="s">
        <v>157</v>
      </c>
      <c r="C119" s="230">
        <f>VLOOKUP(Elenco_Comuni[[#This Row],[Comune]],'RER (PG_6240-2025)'!$E$4:$P$333,2,FALSE)</f>
        <v>7879</v>
      </c>
      <c r="D119" s="49">
        <f>VLOOKUP(Elenco_Comuni[[#This Row],[Comune]],'DB_PEF_2025 con ALEA diviso'!$B$38:$D$167,3,FALSE)</f>
        <v>11964</v>
      </c>
      <c r="E119" s="44">
        <f>Elenco_Comuni[[#This Row],[Abitanti residenti 2024]]/Elenco_Comuni[[#This Row],[Abitanti equivalenti 2023]]</f>
        <v>0.65855901036442666</v>
      </c>
      <c r="F119" s="52" t="str">
        <f t="shared" si="6"/>
        <v>&gt; 0,6</v>
      </c>
      <c r="G119" s="297" t="str">
        <f>VLOOKUP(Elenco_Comuni[[#This Row],[Comune]],'DB_PEF_2025 con ALEA diviso'!$B$38:$AU$167,7,FALSE)</f>
        <v>HERA-RTI-BO</v>
      </c>
      <c r="H119" s="50">
        <f>VLOOKUP(Elenco_Comuni[[#This Row],[Comune]],'RER (PG_6240-2025)'!$E$4:$P$333,6,FALSE) / 1000</f>
        <v>2258.64</v>
      </c>
      <c r="I119" s="50">
        <f>VLOOKUP(Elenco_Comuni[[#This Row],[Comune]],'RER (PG_6240-2025)'!$E$4:$P$333,7,FALSE) / 1000</f>
        <v>2046.43</v>
      </c>
      <c r="J119" s="50">
        <f>VLOOKUP(Elenco_Comuni[[#This Row],[Comune]],'RER (PG_6240-2025)'!$E$4:$P$333,8,FALSE) / 1000</f>
        <v>4305.07</v>
      </c>
      <c r="K119" s="44">
        <f>Elenco_Comuni[[#This Row],[RD (t) 2024]]/Elenco_Comuni[[#This Row],[RSU (t) 2024]]</f>
        <v>0.52464652142706159</v>
      </c>
      <c r="L119" s="44" t="str">
        <f t="shared" si="7"/>
        <v>&lt; 67%</v>
      </c>
      <c r="M119" s="47" t="str">
        <f>VLOOKUP(Elenco_Comuni[[#This Row],[Comune]],'DB_PEF_2025 con ALEA diviso'!$B$38:$AU$167,19,FALSE)</f>
        <v>montagna</v>
      </c>
      <c r="N119" s="47"/>
    </row>
    <row r="120" spans="1:14" x14ac:dyDescent="0.25">
      <c r="A120" s="48" t="s">
        <v>193</v>
      </c>
      <c r="B120" s="47" t="s">
        <v>186</v>
      </c>
      <c r="C120" s="230">
        <f>VLOOKUP(Elenco_Comuni[[#This Row],[Comune]],'RER (PG_6240-2025)'!$E$4:$P$333,2,FALSE)</f>
        <v>1734</v>
      </c>
      <c r="D120" s="49">
        <f>VLOOKUP(Elenco_Comuni[[#This Row],[Comune]],'DB_PEF_2025 con ALEA diviso'!$B$38:$D$167,3,FALSE)</f>
        <v>3791</v>
      </c>
      <c r="E120" s="44">
        <f>Elenco_Comuni[[#This Row],[Abitanti residenti 2024]]/Elenco_Comuni[[#This Row],[Abitanti equivalenti 2023]]</f>
        <v>0.45739910313901344</v>
      </c>
      <c r="F120" s="52" t="str">
        <f t="shared" si="6"/>
        <v>Tra 0,3 e 0,6</v>
      </c>
      <c r="G120" s="297" t="str">
        <f>VLOOKUP(Elenco_Comuni[[#This Row],[Comune]],'DB_PEF_2025 con ALEA diviso'!$B$38:$AU$167,7,FALSE)</f>
        <v>Hera-RTI-RACE</v>
      </c>
      <c r="H120" s="50">
        <f>VLOOKUP(Elenco_Comuni[[#This Row],[Comune]],'RER (PG_6240-2025)'!$E$4:$P$333,6,FALSE) / 1000</f>
        <v>1000.641</v>
      </c>
      <c r="I120" s="50">
        <f>VLOOKUP(Elenco_Comuni[[#This Row],[Comune]],'RER (PG_6240-2025)'!$E$4:$P$333,7,FALSE) / 1000</f>
        <v>292.68</v>
      </c>
      <c r="J120" s="50">
        <f>VLOOKUP(Elenco_Comuni[[#This Row],[Comune]],'RER (PG_6240-2025)'!$E$4:$P$333,8,FALSE) / 1000</f>
        <v>1293.3209999999999</v>
      </c>
      <c r="K120" s="44">
        <f>Elenco_Comuni[[#This Row],[RD (t) 2024]]/Elenco_Comuni[[#This Row],[RSU (t) 2024]]</f>
        <v>0.77369887290162309</v>
      </c>
      <c r="L120" s="44" t="str">
        <f t="shared" si="7"/>
        <v>&gt;= 67%</v>
      </c>
      <c r="M120" s="47" t="str">
        <f>VLOOKUP(Elenco_Comuni[[#This Row],[Comune]],'DB_PEF_2025 con ALEA diviso'!$B$38:$AU$167,19,FALSE)</f>
        <v>montagna</v>
      </c>
      <c r="N120" s="47"/>
    </row>
    <row r="121" spans="1:14" x14ac:dyDescent="0.25">
      <c r="A121" s="48" t="s">
        <v>91</v>
      </c>
      <c r="B121" s="47" t="s">
        <v>70</v>
      </c>
      <c r="C121" s="230">
        <f>VLOOKUP(Elenco_Comuni[[#This Row],[Comune]],'RER (PG_6240-2025)'!$E$4:$P$333,2,FALSE)</f>
        <v>2030</v>
      </c>
      <c r="D121" s="49">
        <f>VLOOKUP(Elenco_Comuni[[#This Row],[Comune]],'DB_PEF_2025 con ALEA diviso'!$B$38:$D$167,3,FALSE)</f>
        <v>3802</v>
      </c>
      <c r="E121" s="44">
        <f>Elenco_Comuni[[#This Row],[Abitanti residenti 2024]]/Elenco_Comuni[[#This Row],[Abitanti equivalenti 2023]]</f>
        <v>0.53392951078379802</v>
      </c>
      <c r="F121" s="52" t="str">
        <f t="shared" si="6"/>
        <v>Tra 0,3 e 0,6</v>
      </c>
      <c r="G121" s="297" t="str">
        <f>VLOOKUP(Elenco_Comuni[[#This Row],[Comune]],'DB_PEF_2025 con ALEA diviso'!$B$38:$AU$167,7,FALSE)</f>
        <v>IREN - PC</v>
      </c>
      <c r="H121" s="50">
        <f>VLOOKUP(Elenco_Comuni[[#This Row],[Comune]],'RER (PG_6240-2025)'!$E$4:$P$333,6,FALSE) / 1000</f>
        <v>241.21600000000001</v>
      </c>
      <c r="I121" s="50">
        <f>VLOOKUP(Elenco_Comuni[[#This Row],[Comune]],'RER (PG_6240-2025)'!$E$4:$P$333,7,FALSE) / 1000</f>
        <v>853.07100000000003</v>
      </c>
      <c r="J121" s="50">
        <f>VLOOKUP(Elenco_Comuni[[#This Row],[Comune]],'RER (PG_6240-2025)'!$E$4:$P$333,8,FALSE) / 1000</f>
        <v>1094.287</v>
      </c>
      <c r="K121" s="44">
        <f>Elenco_Comuni[[#This Row],[RD (t) 2024]]/Elenco_Comuni[[#This Row],[RSU (t) 2024]]</f>
        <v>0.22043211698576334</v>
      </c>
      <c r="L121" s="44" t="str">
        <f t="shared" si="7"/>
        <v>&lt; 67%</v>
      </c>
      <c r="M121" s="47" t="str">
        <f>VLOOKUP(Elenco_Comuni[[#This Row],[Comune]],'DB_PEF_2025 con ALEA diviso'!$B$38:$AU$167,19,FALSE)</f>
        <v>montagna</v>
      </c>
      <c r="N121" s="47"/>
    </row>
    <row r="122" spans="1:14" x14ac:dyDescent="0.25">
      <c r="A122" s="48" t="s">
        <v>133</v>
      </c>
      <c r="B122" s="47" t="s">
        <v>122</v>
      </c>
      <c r="C122" s="230">
        <f>VLOOKUP(Elenco_Comuni[[#This Row],[Comune]],'RER (PG_6240-2025)'!$E$4:$P$333,2,FALSE)</f>
        <v>1797</v>
      </c>
      <c r="D122" s="49">
        <f>VLOOKUP(Elenco_Comuni[[#This Row],[Comune]],'DB_PEF_2025 con ALEA diviso'!$B$38:$D$167,3,FALSE)</f>
        <v>4825</v>
      </c>
      <c r="E122" s="44">
        <f>Elenco_Comuni[[#This Row],[Abitanti residenti 2024]]/Elenco_Comuni[[#This Row],[Abitanti equivalenti 2023]]</f>
        <v>0.37243523316062177</v>
      </c>
      <c r="F122" s="52" t="str">
        <f t="shared" si="6"/>
        <v>Tra 0,3 e 0,6</v>
      </c>
      <c r="G122" s="297" t="str">
        <f>VLOOKUP(Elenco_Comuni[[#This Row],[Comune]],'DB_PEF_2025 con ALEA diviso'!$B$38:$AU$167,7,FALSE)</f>
        <v>IREN - RE</v>
      </c>
      <c r="H122" s="50">
        <f>VLOOKUP(Elenco_Comuni[[#This Row],[Comune]],'RER (PG_6240-2025)'!$E$4:$P$333,6,FALSE) / 1000</f>
        <v>1175.8520000000001</v>
      </c>
      <c r="I122" s="50">
        <f>VLOOKUP(Elenco_Comuni[[#This Row],[Comune]],'RER (PG_6240-2025)'!$E$4:$P$333,7,FALSE) / 1000</f>
        <v>870.09799999999996</v>
      </c>
      <c r="J122" s="50">
        <f>VLOOKUP(Elenco_Comuni[[#This Row],[Comune]],'RER (PG_6240-2025)'!$E$4:$P$333,8,FALSE) / 1000</f>
        <v>2045.95</v>
      </c>
      <c r="K122" s="44">
        <f>Elenco_Comuni[[#This Row],[RD (t) 2024]]/Elenco_Comuni[[#This Row],[RSU (t) 2024]]</f>
        <v>0.57472176739412018</v>
      </c>
      <c r="L122" s="44" t="str">
        <f t="shared" si="7"/>
        <v>&lt; 67%</v>
      </c>
      <c r="M122" s="47" t="str">
        <f>VLOOKUP(Elenco_Comuni[[#This Row],[Comune]],'DB_PEF_2025 con ALEA diviso'!$B$38:$AU$167,19,FALSE)</f>
        <v>montagna</v>
      </c>
      <c r="N122" s="47"/>
    </row>
    <row r="123" spans="1:14" x14ac:dyDescent="0.25">
      <c r="A123" s="48" t="s">
        <v>134</v>
      </c>
      <c r="B123" s="47" t="s">
        <v>122</v>
      </c>
      <c r="C123" s="230">
        <f>VLOOKUP(Elenco_Comuni[[#This Row],[Comune]],'RER (PG_6240-2025)'!$E$4:$P$333,2,FALSE)</f>
        <v>4407</v>
      </c>
      <c r="D123" s="49">
        <f>VLOOKUP(Elenco_Comuni[[#This Row],[Comune]],'DB_PEF_2025 con ALEA diviso'!$B$38:$D$167,3,FALSE)</f>
        <v>8092</v>
      </c>
      <c r="E123" s="44">
        <f>Elenco_Comuni[[#This Row],[Abitanti residenti 2024]]/Elenco_Comuni[[#This Row],[Abitanti equivalenti 2023]]</f>
        <v>0.54461196243203158</v>
      </c>
      <c r="F123" s="52" t="str">
        <f t="shared" si="6"/>
        <v>Tra 0,3 e 0,6</v>
      </c>
      <c r="G123" s="297" t="str">
        <f>VLOOKUP(Elenco_Comuni[[#This Row],[Comune]],'DB_PEF_2025 con ALEA diviso'!$B$38:$AU$167,7,FALSE)</f>
        <v>IREN - RE</v>
      </c>
      <c r="H123" s="50">
        <f>VLOOKUP(Elenco_Comuni[[#This Row],[Comune]],'RER (PG_6240-2025)'!$E$4:$P$333,6,FALSE) / 1000</f>
        <v>2150.145</v>
      </c>
      <c r="I123" s="50">
        <f>VLOOKUP(Elenco_Comuni[[#This Row],[Comune]],'RER (PG_6240-2025)'!$E$4:$P$333,7,FALSE) / 1000</f>
        <v>326.214</v>
      </c>
      <c r="J123" s="50">
        <f>VLOOKUP(Elenco_Comuni[[#This Row],[Comune]],'RER (PG_6240-2025)'!$E$4:$P$333,8,FALSE) / 1000</f>
        <v>2476.3589999999999</v>
      </c>
      <c r="K123" s="44">
        <f>Elenco_Comuni[[#This Row],[RD (t) 2024]]/Elenco_Comuni[[#This Row],[RSU (t) 2024]]</f>
        <v>0.86826869609777901</v>
      </c>
      <c r="L123" s="44" t="str">
        <f t="shared" si="7"/>
        <v>&gt;= 67%</v>
      </c>
      <c r="M123" s="47" t="str">
        <f>VLOOKUP(Elenco_Comuni[[#This Row],[Comune]],'DB_PEF_2025 con ALEA diviso'!$B$38:$AU$167,19,FALSE)</f>
        <v>montagna</v>
      </c>
      <c r="N123" s="47"/>
    </row>
    <row r="124" spans="1:14" x14ac:dyDescent="0.25">
      <c r="A124" s="48" t="s">
        <v>135</v>
      </c>
      <c r="B124" s="47" t="s">
        <v>122</v>
      </c>
      <c r="C124" s="230">
        <f>VLOOKUP(Elenco_Comuni[[#This Row],[Comune]],'RER (PG_6240-2025)'!$E$4:$P$333,2,FALSE)</f>
        <v>3444</v>
      </c>
      <c r="D124" s="49">
        <f>VLOOKUP(Elenco_Comuni[[#This Row],[Comune]],'DB_PEF_2025 con ALEA diviso'!$B$38:$D$167,3,FALSE)</f>
        <v>6080</v>
      </c>
      <c r="E124" s="44">
        <f>Elenco_Comuni[[#This Row],[Abitanti residenti 2024]]/Elenco_Comuni[[#This Row],[Abitanti equivalenti 2023]]</f>
        <v>0.56644736842105259</v>
      </c>
      <c r="F124" s="52" t="str">
        <f t="shared" si="6"/>
        <v>Tra 0,3 e 0,6</v>
      </c>
      <c r="G124" s="297" t="str">
        <f>VLOOKUP(Elenco_Comuni[[#This Row],[Comune]],'DB_PEF_2025 con ALEA diviso'!$B$38:$AU$167,7,FALSE)</f>
        <v>IREN - RE</v>
      </c>
      <c r="H124" s="50">
        <f>VLOOKUP(Elenco_Comuni[[#This Row],[Comune]],'RER (PG_6240-2025)'!$E$4:$P$333,6,FALSE) / 1000</f>
        <v>1691.097</v>
      </c>
      <c r="I124" s="50">
        <f>VLOOKUP(Elenco_Comuni[[#This Row],[Comune]],'RER (PG_6240-2025)'!$E$4:$P$333,7,FALSE) / 1000</f>
        <v>845.07299999999998</v>
      </c>
      <c r="J124" s="50">
        <f>VLOOKUP(Elenco_Comuni[[#This Row],[Comune]],'RER (PG_6240-2025)'!$E$4:$P$333,8,FALSE) / 1000</f>
        <v>2536.17</v>
      </c>
      <c r="K124" s="44">
        <f>Elenco_Comuni[[#This Row],[RD (t) 2024]]/Elenco_Comuni[[#This Row],[RSU (t) 2024]]</f>
        <v>0.66679165828789078</v>
      </c>
      <c r="L124" s="44" t="str">
        <f t="shared" si="7"/>
        <v>&lt; 67%</v>
      </c>
      <c r="M124" s="47" t="str">
        <f>VLOOKUP(Elenco_Comuni[[#This Row],[Comune]],'DB_PEF_2025 con ALEA diviso'!$B$38:$AU$167,19,FALSE)</f>
        <v>montagna</v>
      </c>
      <c r="N124" s="47"/>
    </row>
    <row r="125" spans="1:14" x14ac:dyDescent="0.25">
      <c r="A125" s="48" t="s">
        <v>92</v>
      </c>
      <c r="B125" s="47" t="s">
        <v>70</v>
      </c>
      <c r="C125" s="230">
        <f>VLOOKUP(Elenco_Comuni[[#This Row],[Comune]],'RER (PG_6240-2025)'!$E$4:$P$333,2,FALSE)</f>
        <v>4239</v>
      </c>
      <c r="D125" s="49">
        <f>VLOOKUP(Elenco_Comuni[[#This Row],[Comune]],'DB_PEF_2025 con ALEA diviso'!$B$38:$D$167,3,FALSE)</f>
        <v>7814</v>
      </c>
      <c r="E125" s="44">
        <f>Elenco_Comuni[[#This Row],[Abitanti residenti 2024]]/Elenco_Comuni[[#This Row],[Abitanti equivalenti 2023]]</f>
        <v>0.54248784233427183</v>
      </c>
      <c r="F125" s="52" t="str">
        <f t="shared" si="6"/>
        <v>Tra 0,3 e 0,6</v>
      </c>
      <c r="G125" s="297" t="str">
        <f>VLOOKUP(Elenco_Comuni[[#This Row],[Comune]],'DB_PEF_2025 con ALEA diviso'!$B$38:$AU$167,7,FALSE)</f>
        <v>IREN - PC</v>
      </c>
      <c r="H125" s="50">
        <f>VLOOKUP(Elenco_Comuni[[#This Row],[Comune]],'RER (PG_6240-2025)'!$E$4:$P$333,6,FALSE) / 1000</f>
        <v>2301.6889999999999</v>
      </c>
      <c r="I125" s="50">
        <f>VLOOKUP(Elenco_Comuni[[#This Row],[Comune]],'RER (PG_6240-2025)'!$E$4:$P$333,7,FALSE) / 1000</f>
        <v>854.51</v>
      </c>
      <c r="J125" s="50">
        <f>VLOOKUP(Elenco_Comuni[[#This Row],[Comune]],'RER (PG_6240-2025)'!$E$4:$P$333,8,FALSE) / 1000</f>
        <v>3156.1990000000001</v>
      </c>
      <c r="K125" s="44">
        <f>Elenco_Comuni[[#This Row],[RD (t) 2024]]/Elenco_Comuni[[#This Row],[RSU (t) 2024]]</f>
        <v>0.72925978368284128</v>
      </c>
      <c r="L125" s="44" t="str">
        <f t="shared" si="7"/>
        <v>&gt;= 67%</v>
      </c>
      <c r="M125" s="47" t="str">
        <f>VLOOKUP(Elenco_Comuni[[#This Row],[Comune]],'DB_PEF_2025 con ALEA diviso'!$B$38:$AU$167,19,FALSE)</f>
        <v>montagna</v>
      </c>
      <c r="N125" s="47"/>
    </row>
    <row r="126" spans="1:14" x14ac:dyDescent="0.25">
      <c r="A126" s="48" t="s">
        <v>136</v>
      </c>
      <c r="B126" s="47" t="s">
        <v>122</v>
      </c>
      <c r="C126" s="230">
        <f>VLOOKUP(Elenco_Comuni[[#This Row],[Comune]],'RER (PG_6240-2025)'!$E$4:$P$333,2,FALSE)</f>
        <v>3554</v>
      </c>
      <c r="D126" s="49">
        <f>VLOOKUP(Elenco_Comuni[[#This Row],[Comune]],'DB_PEF_2025 con ALEA diviso'!$B$38:$D$167,3,FALSE)</f>
        <v>6906</v>
      </c>
      <c r="E126" s="44">
        <f>Elenco_Comuni[[#This Row],[Abitanti residenti 2024]]/Elenco_Comuni[[#This Row],[Abitanti equivalenti 2023]]</f>
        <v>0.51462496379959455</v>
      </c>
      <c r="F126" s="52" t="str">
        <f t="shared" si="6"/>
        <v>Tra 0,3 e 0,6</v>
      </c>
      <c r="G126" s="297" t="str">
        <f>VLOOKUP(Elenco_Comuni[[#This Row],[Comune]],'DB_PEF_2025 con ALEA diviso'!$B$38:$AU$167,7,FALSE)</f>
        <v>IREN - RE</v>
      </c>
      <c r="H126" s="50">
        <f>VLOOKUP(Elenco_Comuni[[#This Row],[Comune]],'RER (PG_6240-2025)'!$E$4:$P$333,6,FALSE) / 1000</f>
        <v>1192.2650000000001</v>
      </c>
      <c r="I126" s="50">
        <f>VLOOKUP(Elenco_Comuni[[#This Row],[Comune]],'RER (PG_6240-2025)'!$E$4:$P$333,7,FALSE) / 1000</f>
        <v>1444.335</v>
      </c>
      <c r="J126" s="50">
        <f>VLOOKUP(Elenco_Comuni[[#This Row],[Comune]],'RER (PG_6240-2025)'!$E$4:$P$333,8,FALSE) / 1000</f>
        <v>2636.6</v>
      </c>
      <c r="K126" s="44">
        <f>Elenco_Comuni[[#This Row],[RD (t) 2024]]/Elenco_Comuni[[#This Row],[RSU (t) 2024]]</f>
        <v>0.45219790639459917</v>
      </c>
      <c r="L126" s="44" t="str">
        <f t="shared" si="7"/>
        <v>&lt; 67%</v>
      </c>
      <c r="M126" s="47" t="str">
        <f>VLOOKUP(Elenco_Comuni[[#This Row],[Comune]],'DB_PEF_2025 con ALEA diviso'!$B$38:$AU$167,19,FALSE)</f>
        <v>montagna</v>
      </c>
      <c r="N126" s="47"/>
    </row>
    <row r="127" spans="1:14" x14ac:dyDescent="0.25">
      <c r="A127" s="48" t="s">
        <v>93</v>
      </c>
      <c r="B127" s="47" t="s">
        <v>70</v>
      </c>
      <c r="C127" s="230">
        <f>VLOOKUP(Elenco_Comuni[[#This Row],[Comune]],'RER (PG_6240-2025)'!$E$4:$P$333,2,FALSE)</f>
        <v>69</v>
      </c>
      <c r="D127" s="49">
        <f>VLOOKUP(Elenco_Comuni[[#This Row],[Comune]],'DB_PEF_2025 con ALEA diviso'!$B$38:$D$167,3,FALSE)</f>
        <v>315</v>
      </c>
      <c r="E127" s="44">
        <f>Elenco_Comuni[[#This Row],[Abitanti residenti 2024]]/Elenco_Comuni[[#This Row],[Abitanti equivalenti 2023]]</f>
        <v>0.21904761904761905</v>
      </c>
      <c r="F127" s="52" t="str">
        <f t="shared" si="6"/>
        <v>&lt; 0,3</v>
      </c>
      <c r="G127" s="297" t="str">
        <f>VLOOKUP(Elenco_Comuni[[#This Row],[Comune]],'DB_PEF_2025 con ALEA diviso'!$B$38:$AU$167,7,FALSE)</f>
        <v>IREN - PC</v>
      </c>
      <c r="H127" s="50">
        <f>VLOOKUP(Elenco_Comuni[[#This Row],[Comune]],'RER (PG_6240-2025)'!$E$4:$P$333,6,FALSE) / 1000</f>
        <v>23.76</v>
      </c>
      <c r="I127" s="50">
        <f>VLOOKUP(Elenco_Comuni[[#This Row],[Comune]],'RER (PG_6240-2025)'!$E$4:$P$333,7,FALSE) / 1000</f>
        <v>52.4</v>
      </c>
      <c r="J127" s="50">
        <f>VLOOKUP(Elenco_Comuni[[#This Row],[Comune]],'RER (PG_6240-2025)'!$E$4:$P$333,8,FALSE) / 1000</f>
        <v>76.16</v>
      </c>
      <c r="K127" s="44">
        <f>Elenco_Comuni[[#This Row],[RD (t) 2024]]/Elenco_Comuni[[#This Row],[RSU (t) 2024]]</f>
        <v>0.31197478991596644</v>
      </c>
      <c r="L127" s="44" t="str">
        <f t="shared" si="7"/>
        <v>&lt; 67%</v>
      </c>
      <c r="M127" s="47" t="str">
        <f>VLOOKUP(Elenco_Comuni[[#This Row],[Comune]],'DB_PEF_2025 con ALEA diviso'!$B$38:$AU$167,19,FALSE)</f>
        <v>montagna</v>
      </c>
      <c r="N127" s="47"/>
    </row>
    <row r="128" spans="1:14" x14ac:dyDescent="0.25">
      <c r="A128" s="48" t="s">
        <v>154</v>
      </c>
      <c r="B128" s="47" t="s">
        <v>137</v>
      </c>
      <c r="C128" s="230">
        <f>VLOOKUP(Elenco_Comuni[[#This Row],[Comune]],'RER (PG_6240-2025)'!$E$4:$P$333,2,FALSE)</f>
        <v>4830</v>
      </c>
      <c r="D128" s="49">
        <f>VLOOKUP(Elenco_Comuni[[#This Row],[Comune]],'DB_PEF_2025 con ALEA diviso'!$B$38:$D$167,3,FALSE)</f>
        <v>9285</v>
      </c>
      <c r="E128" s="44">
        <f>Elenco_Comuni[[#This Row],[Abitanti residenti 2024]]/Elenco_Comuni[[#This Row],[Abitanti equivalenti 2023]]</f>
        <v>0.52019386106623589</v>
      </c>
      <c r="F128" s="52" t="str">
        <f t="shared" si="6"/>
        <v>Tra 0,3 e 0,6</v>
      </c>
      <c r="G128" s="297" t="str">
        <f>VLOOKUP(Elenco_Comuni[[#This Row],[Comune]],'DB_PEF_2025 con ALEA diviso'!$B$38:$AU$167,7,FALSE)</f>
        <v>HERA-RTI-MO</v>
      </c>
      <c r="H128" s="50">
        <f>VLOOKUP(Elenco_Comuni[[#This Row],[Comune]],'RER (PG_6240-2025)'!$E$4:$P$333,6,FALSE) / 1000</f>
        <v>2504.797</v>
      </c>
      <c r="I128" s="50">
        <f>VLOOKUP(Elenco_Comuni[[#This Row],[Comune]],'RER (PG_6240-2025)'!$E$4:$P$333,7,FALSE) / 1000</f>
        <v>422.78</v>
      </c>
      <c r="J128" s="50">
        <f>VLOOKUP(Elenco_Comuni[[#This Row],[Comune]],'RER (PG_6240-2025)'!$E$4:$P$333,8,FALSE) / 1000</f>
        <v>2927.5770000000002</v>
      </c>
      <c r="K128" s="44">
        <f>Elenco_Comuni[[#This Row],[RD (t) 2024]]/Elenco_Comuni[[#This Row],[RSU (t) 2024]]</f>
        <v>0.85558706056236944</v>
      </c>
      <c r="L128" s="44" t="str">
        <f t="shared" si="7"/>
        <v>&gt;= 67%</v>
      </c>
      <c r="M128" s="47" t="str">
        <f>VLOOKUP(Elenco_Comuni[[#This Row],[Comune]],'DB_PEF_2025 con ALEA diviso'!$B$38:$AU$167,19,FALSE)</f>
        <v>montagna</v>
      </c>
      <c r="N128" s="47"/>
    </row>
  </sheetData>
  <phoneticPr fontId="21" type="noConversion"/>
  <conditionalFormatting sqref="K2:K128">
    <cfRule type="cellIs" dxfId="1" priority="2" operator="lessThan">
      <formula>0.67</formula>
    </cfRule>
    <cfRule type="cellIs" dxfId="0" priority="3" operator="greaterThan">
      <formula>0.67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F79E-CFA6-41AC-8910-87AF933D50EB}">
  <dimension ref="C1:F331"/>
  <sheetViews>
    <sheetView topLeftCell="C310" workbookViewId="0">
      <selection activeCell="G24" sqref="G24"/>
    </sheetView>
  </sheetViews>
  <sheetFormatPr defaultRowHeight="15.75" x14ac:dyDescent="0.25"/>
  <cols>
    <col min="3" max="3" width="21" style="47" customWidth="1"/>
    <col min="4" max="4" width="9.5703125" style="84" bestFit="1" customWidth="1"/>
    <col min="5" max="5" width="13.85546875" style="84" customWidth="1"/>
    <col min="6" max="6" width="19.5703125" style="85" customWidth="1"/>
  </cols>
  <sheetData>
    <row r="1" spans="3:6" ht="76.5" customHeight="1" x14ac:dyDescent="0.25">
      <c r="C1" s="98" t="s">
        <v>66</v>
      </c>
      <c r="D1" s="99" t="s">
        <v>273</v>
      </c>
      <c r="E1" s="100" t="s">
        <v>274</v>
      </c>
      <c r="F1" s="101" t="s">
        <v>275</v>
      </c>
    </row>
    <row r="2" spans="3:6" ht="15" x14ac:dyDescent="0.25">
      <c r="C2" s="102" t="s">
        <v>276</v>
      </c>
      <c r="D2" s="103" t="s">
        <v>70</v>
      </c>
      <c r="E2" s="107">
        <v>2026</v>
      </c>
      <c r="F2" s="86" t="s">
        <v>233</v>
      </c>
    </row>
    <row r="3" spans="3:6" ht="15" x14ac:dyDescent="0.25">
      <c r="C3" s="102" t="s">
        <v>277</v>
      </c>
      <c r="D3" s="103" t="s">
        <v>94</v>
      </c>
      <c r="E3" s="107">
        <v>2101</v>
      </c>
      <c r="F3" s="86" t="s">
        <v>234</v>
      </c>
    </row>
    <row r="4" spans="3:6" ht="15" x14ac:dyDescent="0.25">
      <c r="C4" s="102" t="s">
        <v>278</v>
      </c>
      <c r="D4" s="103" t="s">
        <v>122</v>
      </c>
      <c r="E4" s="107">
        <v>8917</v>
      </c>
      <c r="F4" s="86" t="s">
        <v>234</v>
      </c>
    </row>
    <row r="5" spans="3:6" ht="15" x14ac:dyDescent="0.25">
      <c r="C5" s="102" t="s">
        <v>279</v>
      </c>
      <c r="D5" s="103" t="s">
        <v>181</v>
      </c>
      <c r="E5" s="107">
        <v>11600</v>
      </c>
      <c r="F5" s="86" t="s">
        <v>234</v>
      </c>
    </row>
    <row r="6" spans="3:6" ht="15" x14ac:dyDescent="0.25">
      <c r="C6" s="102" t="s">
        <v>280</v>
      </c>
      <c r="D6" s="103" t="s">
        <v>70</v>
      </c>
      <c r="E6" s="107">
        <v>4744</v>
      </c>
      <c r="F6" s="86" t="s">
        <v>234</v>
      </c>
    </row>
    <row r="7" spans="3:6" ht="15" x14ac:dyDescent="0.25">
      <c r="C7" s="102" t="s">
        <v>281</v>
      </c>
      <c r="D7" s="103" t="s">
        <v>70</v>
      </c>
      <c r="E7" s="107">
        <v>2941</v>
      </c>
      <c r="F7" s="86" t="s">
        <v>234</v>
      </c>
    </row>
    <row r="8" spans="3:6" ht="15" x14ac:dyDescent="0.25">
      <c r="C8" s="102" t="s">
        <v>282</v>
      </c>
      <c r="D8" s="103" t="s">
        <v>157</v>
      </c>
      <c r="E8" s="107">
        <v>7169</v>
      </c>
      <c r="F8" s="86" t="s">
        <v>234</v>
      </c>
    </row>
    <row r="9" spans="3:6" ht="15" x14ac:dyDescent="0.25">
      <c r="C9" s="102" t="s">
        <v>283</v>
      </c>
      <c r="D9" s="103" t="s">
        <v>157</v>
      </c>
      <c r="E9" s="107">
        <v>12370</v>
      </c>
      <c r="F9" s="86" t="s">
        <v>234</v>
      </c>
    </row>
    <row r="10" spans="3:6" ht="15" x14ac:dyDescent="0.25">
      <c r="C10" s="102" t="s">
        <v>284</v>
      </c>
      <c r="D10" s="103" t="s">
        <v>157</v>
      </c>
      <c r="E10" s="107">
        <v>9676</v>
      </c>
      <c r="F10" s="86" t="s">
        <v>234</v>
      </c>
    </row>
    <row r="11" spans="3:6" ht="15" x14ac:dyDescent="0.25">
      <c r="C11" s="102" t="s">
        <v>285</v>
      </c>
      <c r="D11" s="103" t="s">
        <v>286</v>
      </c>
      <c r="E11" s="107">
        <v>21264</v>
      </c>
      <c r="F11" s="86" t="s">
        <v>233</v>
      </c>
    </row>
    <row r="12" spans="3:6" ht="15" x14ac:dyDescent="0.25">
      <c r="C12" s="102" t="s">
        <v>287</v>
      </c>
      <c r="D12" s="103" t="s">
        <v>181</v>
      </c>
      <c r="E12" s="107">
        <v>16575</v>
      </c>
      <c r="F12" s="86" t="s">
        <v>234</v>
      </c>
    </row>
    <row r="13" spans="3:6" ht="30" x14ac:dyDescent="0.25">
      <c r="C13" s="102" t="s">
        <v>288</v>
      </c>
      <c r="D13" s="103" t="s">
        <v>181</v>
      </c>
      <c r="E13" s="107">
        <v>2395</v>
      </c>
      <c r="F13" s="86" t="s">
        <v>233</v>
      </c>
    </row>
    <row r="14" spans="3:6" ht="15" x14ac:dyDescent="0.25">
      <c r="C14" s="102" t="s">
        <v>289</v>
      </c>
      <c r="D14" s="103" t="s">
        <v>186</v>
      </c>
      <c r="E14" s="107">
        <v>5609</v>
      </c>
      <c r="F14" s="86" t="s">
        <v>234</v>
      </c>
    </row>
    <row r="15" spans="3:6" ht="15" x14ac:dyDescent="0.25">
      <c r="C15" s="102" t="s">
        <v>290</v>
      </c>
      <c r="D15" s="103" t="s">
        <v>122</v>
      </c>
      <c r="E15" s="107">
        <v>9672</v>
      </c>
      <c r="F15" s="86" t="s">
        <v>234</v>
      </c>
    </row>
    <row r="16" spans="3:6" ht="15" x14ac:dyDescent="0.25">
      <c r="C16" s="102" t="s">
        <v>291</v>
      </c>
      <c r="D16" s="103" t="s">
        <v>122</v>
      </c>
      <c r="E16" s="107">
        <v>3234</v>
      </c>
      <c r="F16" s="86" t="s">
        <v>234</v>
      </c>
    </row>
    <row r="17" spans="3:6" ht="15" x14ac:dyDescent="0.25">
      <c r="C17" s="102" t="s">
        <v>292</v>
      </c>
      <c r="D17" s="103" t="s">
        <v>94</v>
      </c>
      <c r="E17" s="107">
        <v>2014</v>
      </c>
      <c r="F17" s="86" t="s">
        <v>233</v>
      </c>
    </row>
    <row r="18" spans="3:6" ht="15" x14ac:dyDescent="0.25">
      <c r="C18" s="102" t="s">
        <v>293</v>
      </c>
      <c r="D18" s="103" t="s">
        <v>157</v>
      </c>
      <c r="E18" s="107">
        <v>7193</v>
      </c>
      <c r="F18" s="86" t="s">
        <v>234</v>
      </c>
    </row>
    <row r="19" spans="3:6" ht="15" x14ac:dyDescent="0.25">
      <c r="C19" s="102" t="s">
        <v>294</v>
      </c>
      <c r="D19" s="103" t="s">
        <v>137</v>
      </c>
      <c r="E19" s="107">
        <v>4310</v>
      </c>
      <c r="F19" s="86" t="s">
        <v>233</v>
      </c>
    </row>
    <row r="20" spans="3:6" ht="15" x14ac:dyDescent="0.25">
      <c r="C20" s="102" t="s">
        <v>295</v>
      </c>
      <c r="D20" s="103" t="s">
        <v>94</v>
      </c>
      <c r="E20" s="107">
        <v>3125</v>
      </c>
      <c r="F20" s="86" t="s">
        <v>234</v>
      </c>
    </row>
    <row r="21" spans="3:6" ht="30" x14ac:dyDescent="0.25">
      <c r="C21" s="104" t="s">
        <v>296</v>
      </c>
      <c r="D21" s="103" t="s">
        <v>194</v>
      </c>
      <c r="E21" s="107">
        <v>19555</v>
      </c>
      <c r="F21" s="86" t="s">
        <v>234</v>
      </c>
    </row>
    <row r="22" spans="3:6" ht="15" x14ac:dyDescent="0.25">
      <c r="C22" s="102" t="s">
        <v>297</v>
      </c>
      <c r="D22" s="103" t="s">
        <v>157</v>
      </c>
      <c r="E22" s="107">
        <v>5782</v>
      </c>
      <c r="F22" s="86" t="s">
        <v>234</v>
      </c>
    </row>
    <row r="23" spans="3:6" ht="15" x14ac:dyDescent="0.25">
      <c r="C23" s="102" t="s">
        <v>298</v>
      </c>
      <c r="D23" s="103" t="s">
        <v>94</v>
      </c>
      <c r="E23" s="107">
        <v>1991</v>
      </c>
      <c r="F23" s="86" t="s">
        <v>234</v>
      </c>
    </row>
    <row r="24" spans="3:6" ht="15" x14ac:dyDescent="0.25">
      <c r="C24" s="102" t="s">
        <v>299</v>
      </c>
      <c r="D24" s="103" t="s">
        <v>186</v>
      </c>
      <c r="E24" s="107">
        <v>11103</v>
      </c>
      <c r="F24" s="86" t="s">
        <v>234</v>
      </c>
    </row>
    <row r="25" spans="3:6" ht="15" x14ac:dyDescent="0.25">
      <c r="C25" s="102" t="s">
        <v>300</v>
      </c>
      <c r="D25" s="103" t="s">
        <v>70</v>
      </c>
      <c r="E25" s="107">
        <v>932</v>
      </c>
      <c r="F25" s="86" t="s">
        <v>234</v>
      </c>
    </row>
    <row r="26" spans="3:6" ht="15" x14ac:dyDescent="0.25">
      <c r="C26" s="102" t="s">
        <v>301</v>
      </c>
      <c r="D26" s="103" t="s">
        <v>70</v>
      </c>
      <c r="E26" s="107">
        <v>2656</v>
      </c>
      <c r="F26" s="86" t="s">
        <v>233</v>
      </c>
    </row>
    <row r="27" spans="3:6" ht="15" x14ac:dyDescent="0.25">
      <c r="C27" s="102" t="s">
        <v>302</v>
      </c>
      <c r="D27" s="103" t="s">
        <v>122</v>
      </c>
      <c r="E27" s="107">
        <v>10244</v>
      </c>
      <c r="F27" s="86" t="s">
        <v>234</v>
      </c>
    </row>
    <row r="28" spans="3:6" ht="15" x14ac:dyDescent="0.25">
      <c r="C28" s="102" t="s">
        <v>303</v>
      </c>
      <c r="D28" s="103" t="s">
        <v>70</v>
      </c>
      <c r="E28" s="107">
        <v>3443</v>
      </c>
      <c r="F28" s="86" t="s">
        <v>233</v>
      </c>
    </row>
    <row r="29" spans="3:6" ht="15" x14ac:dyDescent="0.25">
      <c r="C29" s="102" t="s">
        <v>304</v>
      </c>
      <c r="D29" s="103" t="s">
        <v>157</v>
      </c>
      <c r="E29" s="107">
        <v>392017</v>
      </c>
      <c r="F29" s="86" t="s">
        <v>234</v>
      </c>
    </row>
    <row r="30" spans="3:6" ht="15" x14ac:dyDescent="0.25">
      <c r="C30" s="102" t="s">
        <v>305</v>
      </c>
      <c r="D30" s="103" t="s">
        <v>137</v>
      </c>
      <c r="E30" s="107">
        <v>10306</v>
      </c>
      <c r="F30" s="86" t="s">
        <v>234</v>
      </c>
    </row>
    <row r="31" spans="3:6" ht="15" x14ac:dyDescent="0.25">
      <c r="C31" s="102" t="s">
        <v>306</v>
      </c>
      <c r="D31" s="103" t="s">
        <v>286</v>
      </c>
      <c r="E31" s="107">
        <v>13957</v>
      </c>
      <c r="F31" s="86" t="s">
        <v>234</v>
      </c>
    </row>
    <row r="32" spans="3:6" ht="15" x14ac:dyDescent="0.25">
      <c r="C32" s="102" t="s">
        <v>307</v>
      </c>
      <c r="D32" s="103" t="s">
        <v>94</v>
      </c>
      <c r="E32" s="107">
        <v>635</v>
      </c>
      <c r="F32" s="86" t="s">
        <v>233</v>
      </c>
    </row>
    <row r="33" spans="3:6" ht="15" x14ac:dyDescent="0.25">
      <c r="C33" s="102" t="s">
        <v>308</v>
      </c>
      <c r="D33" s="103" t="s">
        <v>122</v>
      </c>
      <c r="E33" s="107">
        <v>5325</v>
      </c>
      <c r="F33" s="86" t="s">
        <v>234</v>
      </c>
    </row>
    <row r="34" spans="3:6" ht="15" x14ac:dyDescent="0.25">
      <c r="C34" s="102" t="s">
        <v>309</v>
      </c>
      <c r="D34" s="103" t="s">
        <v>186</v>
      </c>
      <c r="E34" s="107">
        <v>2894</v>
      </c>
      <c r="F34" s="86" t="s">
        <v>234</v>
      </c>
    </row>
    <row r="35" spans="3:6" ht="15" x14ac:dyDescent="0.25">
      <c r="C35" s="102" t="s">
        <v>310</v>
      </c>
      <c r="D35" s="103" t="s">
        <v>157</v>
      </c>
      <c r="E35" s="107">
        <v>3198</v>
      </c>
      <c r="F35" s="86" t="s">
        <v>234</v>
      </c>
    </row>
    <row r="36" spans="3:6" ht="15" x14ac:dyDescent="0.25">
      <c r="C36" s="102" t="s">
        <v>311</v>
      </c>
      <c r="D36" s="103" t="s">
        <v>94</v>
      </c>
      <c r="E36" s="107">
        <v>6781</v>
      </c>
      <c r="F36" s="86" t="s">
        <v>233</v>
      </c>
    </row>
    <row r="37" spans="3:6" ht="30" x14ac:dyDescent="0.25">
      <c r="C37" s="102" t="s">
        <v>312</v>
      </c>
      <c r="D37" s="103" t="s">
        <v>70</v>
      </c>
      <c r="E37" s="107">
        <v>8299</v>
      </c>
      <c r="F37" s="86" t="s">
        <v>234</v>
      </c>
    </row>
    <row r="38" spans="3:6" ht="15" x14ac:dyDescent="0.25">
      <c r="C38" s="102" t="s">
        <v>313</v>
      </c>
      <c r="D38" s="103" t="s">
        <v>122</v>
      </c>
      <c r="E38" s="107">
        <v>5587</v>
      </c>
      <c r="F38" s="86" t="s">
        <v>234</v>
      </c>
    </row>
    <row r="39" spans="3:6" ht="15" x14ac:dyDescent="0.25">
      <c r="C39" s="102" t="s">
        <v>314</v>
      </c>
      <c r="D39" s="103" t="s">
        <v>181</v>
      </c>
      <c r="E39" s="107">
        <v>7243</v>
      </c>
      <c r="F39" s="86" t="s">
        <v>234</v>
      </c>
    </row>
    <row r="40" spans="3:6" ht="15" x14ac:dyDescent="0.25">
      <c r="C40" s="102" t="s">
        <v>315</v>
      </c>
      <c r="D40" s="103" t="s">
        <v>157</v>
      </c>
      <c r="E40" s="107">
        <v>18436</v>
      </c>
      <c r="F40" s="86" t="s">
        <v>234</v>
      </c>
    </row>
    <row r="41" spans="3:6" ht="15" x14ac:dyDescent="0.25">
      <c r="C41" s="102" t="s">
        <v>316</v>
      </c>
      <c r="D41" s="103" t="s">
        <v>94</v>
      </c>
      <c r="E41" s="107">
        <v>6901</v>
      </c>
      <c r="F41" s="86" t="s">
        <v>234</v>
      </c>
    </row>
    <row r="42" spans="3:6" ht="30" x14ac:dyDescent="0.25">
      <c r="C42" s="102" t="s">
        <v>317</v>
      </c>
      <c r="D42" s="103" t="s">
        <v>122</v>
      </c>
      <c r="E42" s="107">
        <v>10798</v>
      </c>
      <c r="F42" s="86" t="s">
        <v>234</v>
      </c>
    </row>
    <row r="43" spans="3:6" ht="15" x14ac:dyDescent="0.25">
      <c r="C43" s="102" t="s">
        <v>318</v>
      </c>
      <c r="D43" s="103" t="s">
        <v>70</v>
      </c>
      <c r="E43" s="107">
        <v>6019</v>
      </c>
      <c r="F43" s="86" t="s">
        <v>233</v>
      </c>
    </row>
    <row r="44" spans="3:6" ht="15" x14ac:dyDescent="0.25">
      <c r="C44" s="102" t="s">
        <v>319</v>
      </c>
      <c r="D44" s="103" t="s">
        <v>157</v>
      </c>
      <c r="E44" s="107">
        <v>13738</v>
      </c>
      <c r="F44" s="86" t="s">
        <v>234</v>
      </c>
    </row>
    <row r="45" spans="3:6" ht="15" x14ac:dyDescent="0.25">
      <c r="C45" s="102" t="s">
        <v>320</v>
      </c>
      <c r="D45" s="103" t="s">
        <v>70</v>
      </c>
      <c r="E45" s="107">
        <v>2418</v>
      </c>
      <c r="F45" s="86" t="s">
        <v>234</v>
      </c>
    </row>
    <row r="46" spans="3:6" ht="15" x14ac:dyDescent="0.25">
      <c r="C46" s="102" t="s">
        <v>321</v>
      </c>
      <c r="D46" s="103" t="s">
        <v>94</v>
      </c>
      <c r="E46" s="107">
        <v>2121</v>
      </c>
      <c r="F46" s="86" t="s">
        <v>234</v>
      </c>
    </row>
    <row r="47" spans="3:6" ht="15" x14ac:dyDescent="0.25">
      <c r="C47" s="102" t="s">
        <v>322</v>
      </c>
      <c r="D47" s="103" t="s">
        <v>122</v>
      </c>
      <c r="E47" s="107">
        <v>5558</v>
      </c>
      <c r="F47" s="86" t="s">
        <v>234</v>
      </c>
    </row>
    <row r="48" spans="3:6" ht="15" x14ac:dyDescent="0.25">
      <c r="C48" s="102" t="s">
        <v>323</v>
      </c>
      <c r="D48" s="103" t="s">
        <v>122</v>
      </c>
      <c r="E48" s="107">
        <v>5448</v>
      </c>
      <c r="F48" s="86" t="s">
        <v>234</v>
      </c>
    </row>
    <row r="49" spans="3:6" ht="15" x14ac:dyDescent="0.25">
      <c r="C49" s="102" t="s">
        <v>324</v>
      </c>
      <c r="D49" s="103" t="s">
        <v>137</v>
      </c>
      <c r="E49" s="107">
        <v>8562</v>
      </c>
      <c r="F49" s="86" t="s">
        <v>234</v>
      </c>
    </row>
    <row r="50" spans="3:6" ht="15" x14ac:dyDescent="0.25">
      <c r="C50" s="102" t="s">
        <v>325</v>
      </c>
      <c r="D50" s="103" t="s">
        <v>137</v>
      </c>
      <c r="E50" s="107">
        <v>3307</v>
      </c>
      <c r="F50" s="86" t="s">
        <v>234</v>
      </c>
    </row>
    <row r="51" spans="3:6" ht="15" x14ac:dyDescent="0.25">
      <c r="C51" s="102" t="s">
        <v>326</v>
      </c>
      <c r="D51" s="103" t="s">
        <v>157</v>
      </c>
      <c r="E51" s="107">
        <v>1884</v>
      </c>
      <c r="F51" s="86" t="s">
        <v>234</v>
      </c>
    </row>
    <row r="52" spans="3:6" ht="15" x14ac:dyDescent="0.25">
      <c r="C52" s="102" t="s">
        <v>327</v>
      </c>
      <c r="D52" s="103" t="s">
        <v>122</v>
      </c>
      <c r="E52" s="107">
        <v>3787</v>
      </c>
      <c r="F52" s="86" t="s">
        <v>234</v>
      </c>
    </row>
    <row r="53" spans="3:6" ht="15" x14ac:dyDescent="0.25">
      <c r="C53" s="102" t="s">
        <v>328</v>
      </c>
      <c r="D53" s="103" t="s">
        <v>70</v>
      </c>
      <c r="E53" s="107">
        <v>4784</v>
      </c>
      <c r="F53" s="86" t="s">
        <v>233</v>
      </c>
    </row>
    <row r="54" spans="3:6" ht="30" x14ac:dyDescent="0.25">
      <c r="C54" s="102" t="s">
        <v>329</v>
      </c>
      <c r="D54" s="103" t="s">
        <v>70</v>
      </c>
      <c r="E54" s="107">
        <v>7731</v>
      </c>
      <c r="F54" s="86" t="s">
        <v>234</v>
      </c>
    </row>
    <row r="55" spans="3:6" ht="15" x14ac:dyDescent="0.25">
      <c r="C55" s="102" t="s">
        <v>330</v>
      </c>
      <c r="D55" s="103" t="s">
        <v>137</v>
      </c>
      <c r="E55" s="107">
        <v>73519</v>
      </c>
      <c r="F55" s="86" t="s">
        <v>234</v>
      </c>
    </row>
    <row r="56" spans="3:6" ht="15" x14ac:dyDescent="0.25">
      <c r="C56" s="102" t="s">
        <v>331</v>
      </c>
      <c r="D56" s="103" t="s">
        <v>122</v>
      </c>
      <c r="E56" s="107">
        <v>3912</v>
      </c>
      <c r="F56" s="86" t="s">
        <v>233</v>
      </c>
    </row>
    <row r="57" spans="3:6" ht="30" x14ac:dyDescent="0.25">
      <c r="C57" s="102" t="s">
        <v>332</v>
      </c>
      <c r="D57" s="103" t="s">
        <v>157</v>
      </c>
      <c r="E57" s="107">
        <v>35549</v>
      </c>
      <c r="F57" s="86" t="s">
        <v>234</v>
      </c>
    </row>
    <row r="58" spans="3:6" ht="15" x14ac:dyDescent="0.25">
      <c r="C58" s="102" t="s">
        <v>333</v>
      </c>
      <c r="D58" s="103" t="s">
        <v>157</v>
      </c>
      <c r="E58" s="107">
        <v>3396</v>
      </c>
      <c r="F58" s="86" t="s">
        <v>234</v>
      </c>
    </row>
    <row r="59" spans="3:6" ht="15" x14ac:dyDescent="0.25">
      <c r="C59" s="102" t="s">
        <v>334</v>
      </c>
      <c r="D59" s="103" t="s">
        <v>122</v>
      </c>
      <c r="E59" s="107">
        <v>19026</v>
      </c>
      <c r="F59" s="86" t="s">
        <v>233</v>
      </c>
    </row>
    <row r="60" spans="3:6" ht="15" x14ac:dyDescent="0.25">
      <c r="C60" s="102" t="s">
        <v>335</v>
      </c>
      <c r="D60" s="103" t="s">
        <v>122</v>
      </c>
      <c r="E60" s="107">
        <v>4579</v>
      </c>
      <c r="F60" s="86" t="s">
        <v>234</v>
      </c>
    </row>
    <row r="61" spans="3:6" ht="15" x14ac:dyDescent="0.25">
      <c r="C61" s="102" t="s">
        <v>336</v>
      </c>
      <c r="D61" s="103" t="s">
        <v>181</v>
      </c>
      <c r="E61" s="107">
        <v>2509</v>
      </c>
      <c r="F61" s="86" t="s">
        <v>234</v>
      </c>
    </row>
    <row r="62" spans="3:6" ht="15" x14ac:dyDescent="0.25">
      <c r="C62" s="102" t="s">
        <v>337</v>
      </c>
      <c r="D62" s="103" t="s">
        <v>181</v>
      </c>
      <c r="E62" s="107">
        <v>9615</v>
      </c>
      <c r="F62" s="86" t="s">
        <v>234</v>
      </c>
    </row>
    <row r="63" spans="3:6" ht="15" x14ac:dyDescent="0.25">
      <c r="C63" s="102" t="s">
        <v>338</v>
      </c>
      <c r="D63" s="103" t="s">
        <v>157</v>
      </c>
      <c r="E63" s="107">
        <v>1910</v>
      </c>
      <c r="F63" s="86" t="s">
        <v>234</v>
      </c>
    </row>
    <row r="64" spans="3:6" ht="15" x14ac:dyDescent="0.25">
      <c r="C64" s="102" t="s">
        <v>339</v>
      </c>
      <c r="D64" s="103" t="s">
        <v>157</v>
      </c>
      <c r="E64" s="107">
        <v>1214</v>
      </c>
      <c r="F64" s="86" t="s">
        <v>233</v>
      </c>
    </row>
    <row r="65" spans="3:6" ht="15" x14ac:dyDescent="0.25">
      <c r="C65" s="102" t="s">
        <v>340</v>
      </c>
      <c r="D65" s="103" t="s">
        <v>157</v>
      </c>
      <c r="E65" s="107">
        <v>3361</v>
      </c>
      <c r="F65" s="86" t="s">
        <v>234</v>
      </c>
    </row>
    <row r="66" spans="3:6" ht="30" x14ac:dyDescent="0.25">
      <c r="C66" s="102" t="s">
        <v>341</v>
      </c>
      <c r="D66" s="103" t="s">
        <v>157</v>
      </c>
      <c r="E66" s="107">
        <v>4533</v>
      </c>
      <c r="F66" s="86" t="s">
        <v>233</v>
      </c>
    </row>
    <row r="67" spans="3:6" ht="15" x14ac:dyDescent="0.25">
      <c r="C67" s="102" t="s">
        <v>342</v>
      </c>
      <c r="D67" s="103" t="s">
        <v>157</v>
      </c>
      <c r="E67" s="107">
        <v>18581</v>
      </c>
      <c r="F67" s="86" t="s">
        <v>234</v>
      </c>
    </row>
    <row r="68" spans="3:6" ht="30" x14ac:dyDescent="0.25">
      <c r="C68" s="102" t="s">
        <v>343</v>
      </c>
      <c r="D68" s="103" t="s">
        <v>70</v>
      </c>
      <c r="E68" s="107">
        <v>14139</v>
      </c>
      <c r="F68" s="86" t="s">
        <v>234</v>
      </c>
    </row>
    <row r="69" spans="3:6" ht="30" x14ac:dyDescent="0.25">
      <c r="C69" s="102" t="s">
        <v>344</v>
      </c>
      <c r="D69" s="103" t="s">
        <v>157</v>
      </c>
      <c r="E69" s="107">
        <v>20847</v>
      </c>
      <c r="F69" s="86" t="s">
        <v>234</v>
      </c>
    </row>
    <row r="70" spans="3:6" ht="15" x14ac:dyDescent="0.25">
      <c r="C70" s="102" t="s">
        <v>345</v>
      </c>
      <c r="D70" s="103" t="s">
        <v>194</v>
      </c>
      <c r="E70" s="107">
        <v>366</v>
      </c>
      <c r="F70" s="86" t="s">
        <v>234</v>
      </c>
    </row>
    <row r="71" spans="3:6" ht="30" x14ac:dyDescent="0.25">
      <c r="C71" s="102" t="s">
        <v>346</v>
      </c>
      <c r="D71" s="103" t="s">
        <v>137</v>
      </c>
      <c r="E71" s="107">
        <v>33397</v>
      </c>
      <c r="F71" s="86" t="s">
        <v>234</v>
      </c>
    </row>
    <row r="72" spans="3:6" ht="15" x14ac:dyDescent="0.25">
      <c r="C72" s="102" t="s">
        <v>347</v>
      </c>
      <c r="D72" s="103" t="s">
        <v>122</v>
      </c>
      <c r="E72" s="107">
        <v>15268</v>
      </c>
      <c r="F72" s="86" t="s">
        <v>234</v>
      </c>
    </row>
    <row r="73" spans="3:6" ht="15" x14ac:dyDescent="0.25">
      <c r="C73" s="102" t="s">
        <v>348</v>
      </c>
      <c r="D73" s="103" t="s">
        <v>70</v>
      </c>
      <c r="E73" s="107">
        <v>4693</v>
      </c>
      <c r="F73" s="86" t="s">
        <v>233</v>
      </c>
    </row>
    <row r="74" spans="3:6" ht="15" x14ac:dyDescent="0.25">
      <c r="C74" s="102" t="s">
        <v>349</v>
      </c>
      <c r="D74" s="103" t="s">
        <v>157</v>
      </c>
      <c r="E74" s="107">
        <v>6634</v>
      </c>
      <c r="F74" s="86" t="s">
        <v>234</v>
      </c>
    </row>
    <row r="75" spans="3:6" ht="30" x14ac:dyDescent="0.25">
      <c r="C75" s="102" t="s">
        <v>350</v>
      </c>
      <c r="D75" s="103" t="s">
        <v>122</v>
      </c>
      <c r="E75" s="107">
        <v>8656</v>
      </c>
      <c r="F75" s="86" t="s">
        <v>234</v>
      </c>
    </row>
    <row r="76" spans="3:6" ht="30" x14ac:dyDescent="0.25">
      <c r="C76" s="102" t="s">
        <v>351</v>
      </c>
      <c r="D76" s="103" t="s">
        <v>122</v>
      </c>
      <c r="E76" s="107">
        <v>10363</v>
      </c>
      <c r="F76" s="86" t="s">
        <v>234</v>
      </c>
    </row>
    <row r="77" spans="3:6" ht="30" x14ac:dyDescent="0.25">
      <c r="C77" s="102" t="s">
        <v>352</v>
      </c>
      <c r="D77" s="103" t="s">
        <v>137</v>
      </c>
      <c r="E77" s="107">
        <v>15085</v>
      </c>
      <c r="F77" s="86" t="s">
        <v>234</v>
      </c>
    </row>
    <row r="78" spans="3:6" ht="30" x14ac:dyDescent="0.25">
      <c r="C78" s="102" t="s">
        <v>353</v>
      </c>
      <c r="D78" s="103" t="s">
        <v>137</v>
      </c>
      <c r="E78" s="107">
        <v>11103</v>
      </c>
      <c r="F78" s="86" t="s">
        <v>234</v>
      </c>
    </row>
    <row r="79" spans="3:6" ht="30" x14ac:dyDescent="0.25">
      <c r="C79" s="102" t="s">
        <v>354</v>
      </c>
      <c r="D79" s="103" t="s">
        <v>70</v>
      </c>
      <c r="E79" s="107">
        <v>5363</v>
      </c>
      <c r="F79" s="86" t="s">
        <v>233</v>
      </c>
    </row>
    <row r="80" spans="3:6" ht="15" x14ac:dyDescent="0.25">
      <c r="C80" s="102" t="s">
        <v>355</v>
      </c>
      <c r="D80" s="103" t="s">
        <v>157</v>
      </c>
      <c r="E80" s="107">
        <v>16378</v>
      </c>
      <c r="F80" s="86" t="s">
        <v>234</v>
      </c>
    </row>
    <row r="81" spans="3:6" ht="30" x14ac:dyDescent="0.25">
      <c r="C81" s="102" t="s">
        <v>356</v>
      </c>
      <c r="D81" s="103" t="s">
        <v>157</v>
      </c>
      <c r="E81" s="107">
        <v>5506</v>
      </c>
      <c r="F81" s="86" t="s">
        <v>234</v>
      </c>
    </row>
    <row r="82" spans="3:6" ht="30" x14ac:dyDescent="0.25">
      <c r="C82" s="102" t="s">
        <v>357</v>
      </c>
      <c r="D82" s="103" t="s">
        <v>186</v>
      </c>
      <c r="E82" s="107">
        <v>6454</v>
      </c>
      <c r="F82" s="86" t="s">
        <v>234</v>
      </c>
    </row>
    <row r="83" spans="3:6" ht="15" x14ac:dyDescent="0.25">
      <c r="C83" s="102" t="s">
        <v>358</v>
      </c>
      <c r="D83" s="103" t="s">
        <v>194</v>
      </c>
      <c r="E83" s="107">
        <v>16731</v>
      </c>
      <c r="F83" s="86" t="s">
        <v>234</v>
      </c>
    </row>
    <row r="84" spans="3:6" ht="15" x14ac:dyDescent="0.25">
      <c r="C84" s="102" t="s">
        <v>359</v>
      </c>
      <c r="D84" s="103" t="s">
        <v>137</v>
      </c>
      <c r="E84" s="107">
        <v>7224</v>
      </c>
      <c r="F84" s="86" t="s">
        <v>234</v>
      </c>
    </row>
    <row r="85" spans="3:6" ht="15" x14ac:dyDescent="0.25">
      <c r="C85" s="102" t="s">
        <v>360</v>
      </c>
      <c r="D85" s="103" t="s">
        <v>122</v>
      </c>
      <c r="E85" s="107">
        <v>9900</v>
      </c>
      <c r="F85" s="86" t="s">
        <v>234</v>
      </c>
    </row>
    <row r="86" spans="3:6" ht="15" x14ac:dyDescent="0.25">
      <c r="C86" s="102" t="s">
        <v>361</v>
      </c>
      <c r="D86" s="103" t="s">
        <v>286</v>
      </c>
      <c r="E86" s="107">
        <v>35480</v>
      </c>
      <c r="F86" s="86" t="s">
        <v>234</v>
      </c>
    </row>
    <row r="87" spans="3:6" ht="15" x14ac:dyDescent="0.25">
      <c r="C87" s="102" t="s">
        <v>362</v>
      </c>
      <c r="D87" s="103" t="s">
        <v>70</v>
      </c>
      <c r="E87" s="107">
        <v>124</v>
      </c>
      <c r="F87" s="86" t="s">
        <v>233</v>
      </c>
    </row>
    <row r="88" spans="3:6" ht="15" x14ac:dyDescent="0.25">
      <c r="C88" s="102" t="s">
        <v>363</v>
      </c>
      <c r="D88" s="103" t="s">
        <v>181</v>
      </c>
      <c r="E88" s="107">
        <v>28942</v>
      </c>
      <c r="F88" s="86" t="s">
        <v>234</v>
      </c>
    </row>
    <row r="89" spans="3:6" ht="15" x14ac:dyDescent="0.25">
      <c r="C89" s="102" t="s">
        <v>364</v>
      </c>
      <c r="D89" s="103" t="s">
        <v>186</v>
      </c>
      <c r="E89" s="107">
        <v>96558</v>
      </c>
      <c r="F89" s="86" t="s">
        <v>234</v>
      </c>
    </row>
    <row r="90" spans="3:6" ht="15" x14ac:dyDescent="0.25">
      <c r="C90" s="102" t="s">
        <v>365</v>
      </c>
      <c r="D90" s="103" t="s">
        <v>186</v>
      </c>
      <c r="E90" s="107">
        <v>25989</v>
      </c>
      <c r="F90" s="86" t="s">
        <v>234</v>
      </c>
    </row>
    <row r="91" spans="3:6" ht="30" x14ac:dyDescent="0.25">
      <c r="C91" s="102" t="s">
        <v>366</v>
      </c>
      <c r="D91" s="103" t="s">
        <v>186</v>
      </c>
      <c r="E91" s="107">
        <v>3651</v>
      </c>
      <c r="F91" s="86" t="s">
        <v>234</v>
      </c>
    </row>
    <row r="92" spans="3:6" ht="15" x14ac:dyDescent="0.25">
      <c r="C92" s="102" t="s">
        <v>367</v>
      </c>
      <c r="D92" s="103" t="s">
        <v>286</v>
      </c>
      <c r="E92" s="107">
        <v>11135</v>
      </c>
      <c r="F92" s="86" t="s">
        <v>233</v>
      </c>
    </row>
    <row r="93" spans="3:6" ht="15" x14ac:dyDescent="0.25">
      <c r="C93" s="102" t="s">
        <v>368</v>
      </c>
      <c r="D93" s="103" t="s">
        <v>70</v>
      </c>
      <c r="E93" s="107">
        <v>845</v>
      </c>
      <c r="F93" s="86" t="s">
        <v>233</v>
      </c>
    </row>
    <row r="94" spans="3:6" ht="15" x14ac:dyDescent="0.25">
      <c r="C94" s="102" t="s">
        <v>369</v>
      </c>
      <c r="D94" s="103" t="s">
        <v>94</v>
      </c>
      <c r="E94" s="107">
        <v>14846</v>
      </c>
      <c r="F94" s="86" t="s">
        <v>234</v>
      </c>
    </row>
    <row r="95" spans="3:6" ht="15" x14ac:dyDescent="0.25">
      <c r="C95" s="102" t="s">
        <v>370</v>
      </c>
      <c r="D95" s="103" t="s">
        <v>94</v>
      </c>
      <c r="E95" s="107">
        <v>9167</v>
      </c>
      <c r="F95" s="86" t="s">
        <v>234</v>
      </c>
    </row>
    <row r="96" spans="3:6" ht="15" x14ac:dyDescent="0.25">
      <c r="C96" s="102" t="s">
        <v>371</v>
      </c>
      <c r="D96" s="103" t="s">
        <v>286</v>
      </c>
      <c r="E96" s="107">
        <v>22102</v>
      </c>
      <c r="F96" s="86" t="s">
        <v>233</v>
      </c>
    </row>
    <row r="97" spans="3:6" ht="15" x14ac:dyDescent="0.25">
      <c r="C97" s="102" t="s">
        <v>372</v>
      </c>
      <c r="D97" s="103" t="s">
        <v>94</v>
      </c>
      <c r="E97" s="107">
        <v>1069</v>
      </c>
      <c r="F97" s="86" t="s">
        <v>234</v>
      </c>
    </row>
    <row r="98" spans="3:6" ht="30" x14ac:dyDescent="0.25">
      <c r="C98" s="102" t="s">
        <v>373</v>
      </c>
      <c r="D98" s="103" t="s">
        <v>137</v>
      </c>
      <c r="E98" s="107">
        <v>8412</v>
      </c>
      <c r="F98" s="86" t="s">
        <v>234</v>
      </c>
    </row>
    <row r="99" spans="3:6" ht="15" x14ac:dyDescent="0.25">
      <c r="C99" s="102" t="s">
        <v>374</v>
      </c>
      <c r="D99" s="103" t="s">
        <v>181</v>
      </c>
      <c r="E99" s="107">
        <v>9697</v>
      </c>
      <c r="F99" s="86" t="s">
        <v>233</v>
      </c>
    </row>
    <row r="100" spans="3:6" ht="15" x14ac:dyDescent="0.25">
      <c r="C100" s="102" t="s">
        <v>375</v>
      </c>
      <c r="D100" s="103" t="s">
        <v>286</v>
      </c>
      <c r="E100" s="107">
        <v>15774</v>
      </c>
      <c r="F100" s="86" t="s">
        <v>233</v>
      </c>
    </row>
    <row r="101" spans="3:6" ht="15" x14ac:dyDescent="0.25">
      <c r="C101" s="102" t="s">
        <v>376</v>
      </c>
      <c r="D101" s="103" t="s">
        <v>194</v>
      </c>
      <c r="E101" s="107">
        <v>10506</v>
      </c>
      <c r="F101" s="86" t="s">
        <v>234</v>
      </c>
    </row>
    <row r="102" spans="3:6" ht="15" x14ac:dyDescent="0.25">
      <c r="C102" s="102" t="s">
        <v>377</v>
      </c>
      <c r="D102" s="103" t="s">
        <v>94</v>
      </c>
      <c r="E102" s="107">
        <v>1763</v>
      </c>
      <c r="F102" s="86" t="s">
        <v>233</v>
      </c>
    </row>
    <row r="103" spans="3:6" ht="15" x14ac:dyDescent="0.25">
      <c r="C103" s="102" t="s">
        <v>378</v>
      </c>
      <c r="D103" s="103" t="s">
        <v>122</v>
      </c>
      <c r="E103" s="107">
        <v>25273</v>
      </c>
      <c r="F103" s="86" t="s">
        <v>234</v>
      </c>
    </row>
    <row r="104" spans="3:6" ht="15" x14ac:dyDescent="0.25">
      <c r="C104" s="102" t="s">
        <v>379</v>
      </c>
      <c r="D104" s="103" t="s">
        <v>70</v>
      </c>
      <c r="E104" s="107">
        <v>520</v>
      </c>
      <c r="F104" s="86" t="s">
        <v>233</v>
      </c>
    </row>
    <row r="105" spans="3:6" ht="15" x14ac:dyDescent="0.25">
      <c r="C105" s="102" t="s">
        <v>380</v>
      </c>
      <c r="D105" s="103" t="s">
        <v>70</v>
      </c>
      <c r="E105" s="107">
        <v>4741</v>
      </c>
      <c r="F105" s="86" t="s">
        <v>234</v>
      </c>
    </row>
    <row r="106" spans="3:6" ht="15" x14ac:dyDescent="0.25">
      <c r="C106" s="102" t="s">
        <v>381</v>
      </c>
      <c r="D106" s="103" t="s">
        <v>181</v>
      </c>
      <c r="E106" s="107">
        <v>7375</v>
      </c>
      <c r="F106" s="86" t="s">
        <v>234</v>
      </c>
    </row>
    <row r="107" spans="3:6" ht="15" x14ac:dyDescent="0.25">
      <c r="C107" s="102" t="s">
        <v>382</v>
      </c>
      <c r="D107" s="103" t="s">
        <v>157</v>
      </c>
      <c r="E107" s="107">
        <v>14016</v>
      </c>
      <c r="F107" s="86" t="s">
        <v>234</v>
      </c>
    </row>
    <row r="108" spans="3:6" ht="15" x14ac:dyDescent="0.25">
      <c r="C108" s="102" t="s">
        <v>383</v>
      </c>
      <c r="D108" s="103" t="s">
        <v>186</v>
      </c>
      <c r="E108" s="107">
        <v>1573</v>
      </c>
      <c r="F108" s="86" t="s">
        <v>234</v>
      </c>
    </row>
    <row r="109" spans="3:6" ht="15" x14ac:dyDescent="0.25">
      <c r="C109" s="102" t="s">
        <v>384</v>
      </c>
      <c r="D109" s="103" t="s">
        <v>157</v>
      </c>
      <c r="E109" s="107">
        <v>6612</v>
      </c>
      <c r="F109" s="86" t="s">
        <v>234</v>
      </c>
    </row>
    <row r="110" spans="3:6" ht="15" x14ac:dyDescent="0.25">
      <c r="C110" s="102" t="s">
        <v>385</v>
      </c>
      <c r="D110" s="103" t="s">
        <v>122</v>
      </c>
      <c r="E110" s="107">
        <v>6817</v>
      </c>
      <c r="F110" s="86" t="s">
        <v>234</v>
      </c>
    </row>
    <row r="111" spans="3:6" ht="15" x14ac:dyDescent="0.25">
      <c r="C111" s="102" t="s">
        <v>386</v>
      </c>
      <c r="D111" s="103" t="s">
        <v>181</v>
      </c>
      <c r="E111" s="107">
        <v>58917</v>
      </c>
      <c r="F111" s="86" t="s">
        <v>234</v>
      </c>
    </row>
    <row r="112" spans="3:6" ht="15" x14ac:dyDescent="0.25">
      <c r="C112" s="102" t="s">
        <v>387</v>
      </c>
      <c r="D112" s="103" t="s">
        <v>137</v>
      </c>
      <c r="E112" s="107">
        <v>3000</v>
      </c>
      <c r="F112" s="86" t="s">
        <v>233</v>
      </c>
    </row>
    <row r="113" spans="3:6" ht="15" x14ac:dyDescent="0.25">
      <c r="C113" s="102" t="s">
        <v>388</v>
      </c>
      <c r="D113" s="103" t="s">
        <v>70</v>
      </c>
      <c r="E113" s="107">
        <v>1040</v>
      </c>
      <c r="F113" s="86" t="s">
        <v>233</v>
      </c>
    </row>
    <row r="114" spans="3:6" ht="15" x14ac:dyDescent="0.25">
      <c r="C114" s="102" t="s">
        <v>389</v>
      </c>
      <c r="D114" s="103" t="s">
        <v>94</v>
      </c>
      <c r="E114" s="107">
        <v>9206</v>
      </c>
      <c r="F114" s="86" t="s">
        <v>234</v>
      </c>
    </row>
    <row r="115" spans="3:6" ht="15" x14ac:dyDescent="0.25">
      <c r="C115" s="102" t="s">
        <v>390</v>
      </c>
      <c r="D115" s="103" t="s">
        <v>286</v>
      </c>
      <c r="E115" s="107">
        <v>130354</v>
      </c>
      <c r="F115" s="86" t="s">
        <v>234</v>
      </c>
    </row>
    <row r="116" spans="3:6" ht="15" x14ac:dyDescent="0.25">
      <c r="C116" s="102" t="s">
        <v>391</v>
      </c>
      <c r="D116" s="103" t="s">
        <v>70</v>
      </c>
      <c r="E116" s="107">
        <v>1134</v>
      </c>
      <c r="F116" s="86" t="s">
        <v>234</v>
      </c>
    </row>
    <row r="117" spans="3:6" ht="15" x14ac:dyDescent="0.25">
      <c r="C117" s="102" t="s">
        <v>392</v>
      </c>
      <c r="D117" s="103" t="s">
        <v>94</v>
      </c>
      <c r="E117" s="107">
        <v>27412</v>
      </c>
      <c r="F117" s="86" t="s">
        <v>234</v>
      </c>
    </row>
    <row r="118" spans="3:6" ht="15" x14ac:dyDescent="0.25">
      <c r="C118" s="102" t="s">
        <v>393</v>
      </c>
      <c r="D118" s="103" t="s">
        <v>137</v>
      </c>
      <c r="E118" s="107">
        <v>15243</v>
      </c>
      <c r="F118" s="86" t="s">
        <v>234</v>
      </c>
    </row>
    <row r="119" spans="3:6" ht="15" x14ac:dyDescent="0.25">
      <c r="C119" s="102" t="s">
        <v>394</v>
      </c>
      <c r="D119" s="103" t="s">
        <v>137</v>
      </c>
      <c r="E119" s="107">
        <v>16801</v>
      </c>
      <c r="F119" s="86" t="s">
        <v>234</v>
      </c>
    </row>
    <row r="120" spans="3:6" ht="15" x14ac:dyDescent="0.25">
      <c r="C120" s="102" t="s">
        <v>395</v>
      </c>
      <c r="D120" s="103" t="s">
        <v>70</v>
      </c>
      <c r="E120" s="107">
        <v>15057</v>
      </c>
      <c r="F120" s="86" t="s">
        <v>233</v>
      </c>
    </row>
    <row r="121" spans="3:6" ht="15" x14ac:dyDescent="0.25">
      <c r="C121" s="102" t="s">
        <v>396</v>
      </c>
      <c r="D121" s="103" t="s">
        <v>286</v>
      </c>
      <c r="E121" s="107">
        <v>8415</v>
      </c>
      <c r="F121" s="86" t="s">
        <v>233</v>
      </c>
    </row>
    <row r="122" spans="3:6" ht="15" x14ac:dyDescent="0.25">
      <c r="C122" s="102" t="s">
        <v>397</v>
      </c>
      <c r="D122" s="103" t="s">
        <v>137</v>
      </c>
      <c r="E122" s="107">
        <v>1178</v>
      </c>
      <c r="F122" s="86" t="s">
        <v>233</v>
      </c>
    </row>
    <row r="123" spans="3:6" ht="15" x14ac:dyDescent="0.25">
      <c r="C123" s="102" t="s">
        <v>398</v>
      </c>
      <c r="D123" s="103" t="s">
        <v>157</v>
      </c>
      <c r="E123" s="107">
        <v>1915</v>
      </c>
      <c r="F123" s="86" t="s">
        <v>233</v>
      </c>
    </row>
    <row r="124" spans="3:6" ht="15" x14ac:dyDescent="0.25">
      <c r="C124" s="102" t="s">
        <v>399</v>
      </c>
      <c r="D124" s="103" t="s">
        <v>94</v>
      </c>
      <c r="E124" s="107">
        <v>7114</v>
      </c>
      <c r="F124" s="86" t="s">
        <v>234</v>
      </c>
    </row>
    <row r="125" spans="3:6" ht="15" x14ac:dyDescent="0.25">
      <c r="C125" s="102" t="s">
        <v>400</v>
      </c>
      <c r="D125" s="103" t="s">
        <v>94</v>
      </c>
      <c r="E125" s="107">
        <v>5504</v>
      </c>
      <c r="F125" s="86" t="s">
        <v>234</v>
      </c>
    </row>
    <row r="126" spans="3:6" ht="15" x14ac:dyDescent="0.25">
      <c r="C126" s="102" t="s">
        <v>401</v>
      </c>
      <c r="D126" s="103" t="s">
        <v>186</v>
      </c>
      <c r="E126" s="107">
        <v>117378</v>
      </c>
      <c r="F126" s="86" t="s">
        <v>234</v>
      </c>
    </row>
    <row r="127" spans="3:6" ht="15" x14ac:dyDescent="0.25">
      <c r="C127" s="102" t="s">
        <v>402</v>
      </c>
      <c r="D127" s="103" t="s">
        <v>186</v>
      </c>
      <c r="E127" s="107">
        <v>13135</v>
      </c>
      <c r="F127" s="86" t="s">
        <v>234</v>
      </c>
    </row>
    <row r="128" spans="3:6" ht="15" x14ac:dyDescent="0.25">
      <c r="C128" s="102" t="s">
        <v>403</v>
      </c>
      <c r="D128" s="103" t="s">
        <v>137</v>
      </c>
      <c r="E128" s="107">
        <v>34591</v>
      </c>
      <c r="F128" s="86" t="s">
        <v>234</v>
      </c>
    </row>
    <row r="129" spans="3:6" ht="15" x14ac:dyDescent="0.25">
      <c r="C129" s="102" t="s">
        <v>404</v>
      </c>
      <c r="D129" s="103" t="s">
        <v>94</v>
      </c>
      <c r="E129" s="107">
        <v>6033</v>
      </c>
      <c r="F129" s="86" t="s">
        <v>234</v>
      </c>
    </row>
    <row r="130" spans="3:6" ht="15" x14ac:dyDescent="0.25">
      <c r="C130" s="102" t="s">
        <v>405</v>
      </c>
      <c r="D130" s="103" t="s">
        <v>137</v>
      </c>
      <c r="E130" s="107">
        <v>1732</v>
      </c>
      <c r="F130" s="86" t="s">
        <v>233</v>
      </c>
    </row>
    <row r="131" spans="3:6" ht="15" x14ac:dyDescent="0.25">
      <c r="C131" s="102" t="s">
        <v>406</v>
      </c>
      <c r="D131" s="103" t="s">
        <v>181</v>
      </c>
      <c r="E131" s="107">
        <v>8179</v>
      </c>
      <c r="F131" s="86" t="s">
        <v>234</v>
      </c>
    </row>
    <row r="132" spans="3:6" ht="15" x14ac:dyDescent="0.25">
      <c r="C132" s="102" t="s">
        <v>407</v>
      </c>
      <c r="D132" s="103" t="s">
        <v>157</v>
      </c>
      <c r="E132" s="107">
        <v>4853</v>
      </c>
      <c r="F132" s="86" t="s">
        <v>234</v>
      </c>
    </row>
    <row r="133" spans="3:6" ht="15" x14ac:dyDescent="0.25">
      <c r="C133" s="102" t="s">
        <v>408</v>
      </c>
      <c r="D133" s="103" t="s">
        <v>186</v>
      </c>
      <c r="E133" s="107">
        <v>2523</v>
      </c>
      <c r="F133" s="86" t="s">
        <v>234</v>
      </c>
    </row>
    <row r="134" spans="3:6" ht="15" x14ac:dyDescent="0.25">
      <c r="C134" s="102" t="s">
        <v>409</v>
      </c>
      <c r="D134" s="103" t="s">
        <v>157</v>
      </c>
      <c r="E134" s="107">
        <v>5637</v>
      </c>
      <c r="F134" s="86" t="s">
        <v>234</v>
      </c>
    </row>
    <row r="135" spans="3:6" ht="15" x14ac:dyDescent="0.25">
      <c r="C135" s="102" t="s">
        <v>410</v>
      </c>
      <c r="D135" s="103" t="s">
        <v>186</v>
      </c>
      <c r="E135" s="107">
        <v>10838</v>
      </c>
      <c r="F135" s="86" t="s">
        <v>234</v>
      </c>
    </row>
    <row r="136" spans="3:6" ht="15" x14ac:dyDescent="0.25">
      <c r="C136" s="102" t="s">
        <v>411</v>
      </c>
      <c r="D136" s="103" t="s">
        <v>122</v>
      </c>
      <c r="E136" s="107">
        <v>5719</v>
      </c>
      <c r="F136" s="86" t="s">
        <v>233</v>
      </c>
    </row>
    <row r="137" spans="3:6" ht="15" x14ac:dyDescent="0.25">
      <c r="C137" s="102" t="s">
        <v>412</v>
      </c>
      <c r="D137" s="103" t="s">
        <v>186</v>
      </c>
      <c r="E137" s="107">
        <v>9389</v>
      </c>
      <c r="F137" s="86" t="s">
        <v>234</v>
      </c>
    </row>
    <row r="138" spans="3:6" ht="15" x14ac:dyDescent="0.25">
      <c r="C138" s="102" t="s">
        <v>413</v>
      </c>
      <c r="D138" s="103" t="s">
        <v>70</v>
      </c>
      <c r="E138" s="107">
        <v>2155</v>
      </c>
      <c r="F138" s="86" t="s">
        <v>234</v>
      </c>
    </row>
    <row r="139" spans="3:6" ht="15" x14ac:dyDescent="0.25">
      <c r="C139" s="102" t="s">
        <v>414</v>
      </c>
      <c r="D139" s="103" t="s">
        <v>194</v>
      </c>
      <c r="E139" s="107">
        <v>1150</v>
      </c>
      <c r="F139" s="86" t="s">
        <v>234</v>
      </c>
    </row>
    <row r="140" spans="3:6" ht="15" x14ac:dyDescent="0.25">
      <c r="C140" s="102" t="s">
        <v>415</v>
      </c>
      <c r="D140" s="103" t="s">
        <v>286</v>
      </c>
      <c r="E140" s="107">
        <v>3450</v>
      </c>
      <c r="F140" s="86" t="s">
        <v>233</v>
      </c>
    </row>
    <row r="141" spans="3:6" ht="15" x14ac:dyDescent="0.25">
      <c r="C141" s="102" t="s">
        <v>416</v>
      </c>
      <c r="D141" s="103" t="s">
        <v>70</v>
      </c>
      <c r="E141" s="107">
        <v>5708</v>
      </c>
      <c r="F141" s="86" t="s">
        <v>234</v>
      </c>
    </row>
    <row r="142" spans="3:6" ht="30" x14ac:dyDescent="0.25">
      <c r="C142" s="102" t="s">
        <v>417</v>
      </c>
      <c r="D142" s="103" t="s">
        <v>70</v>
      </c>
      <c r="E142" s="107">
        <v>4623</v>
      </c>
      <c r="F142" s="86" t="s">
        <v>233</v>
      </c>
    </row>
    <row r="143" spans="3:6" ht="30" x14ac:dyDescent="0.25">
      <c r="C143" s="102" t="s">
        <v>418</v>
      </c>
      <c r="D143" s="103" t="s">
        <v>157</v>
      </c>
      <c r="E143" s="107">
        <v>12979</v>
      </c>
      <c r="F143" s="86" t="s">
        <v>234</v>
      </c>
    </row>
    <row r="144" spans="3:6" ht="15" x14ac:dyDescent="0.25">
      <c r="C144" s="102" t="s">
        <v>419</v>
      </c>
      <c r="D144" s="103" t="s">
        <v>157</v>
      </c>
      <c r="E144" s="107">
        <v>3958</v>
      </c>
      <c r="F144" s="86" t="s">
        <v>234</v>
      </c>
    </row>
    <row r="145" spans="3:6" ht="15" x14ac:dyDescent="0.25">
      <c r="C145" s="102" t="s">
        <v>420</v>
      </c>
      <c r="D145" s="103" t="s">
        <v>70</v>
      </c>
      <c r="E145" s="107">
        <v>2190</v>
      </c>
      <c r="F145" s="86" t="s">
        <v>233</v>
      </c>
    </row>
    <row r="146" spans="3:6" ht="15" x14ac:dyDescent="0.25">
      <c r="C146" s="102" t="s">
        <v>421</v>
      </c>
      <c r="D146" s="103" t="s">
        <v>122</v>
      </c>
      <c r="E146" s="107">
        <v>6308</v>
      </c>
      <c r="F146" s="86" t="s">
        <v>234</v>
      </c>
    </row>
    <row r="147" spans="3:6" ht="15" x14ac:dyDescent="0.25">
      <c r="C147" s="102" t="s">
        <v>422</v>
      </c>
      <c r="D147" s="103" t="s">
        <v>122</v>
      </c>
      <c r="E147" s="107">
        <v>14689</v>
      </c>
      <c r="F147" s="86" t="s">
        <v>234</v>
      </c>
    </row>
    <row r="148" spans="3:6" ht="15" x14ac:dyDescent="0.25">
      <c r="C148" s="102" t="s">
        <v>423</v>
      </c>
      <c r="D148" s="103" t="s">
        <v>137</v>
      </c>
      <c r="E148" s="107">
        <v>4184</v>
      </c>
      <c r="F148" s="86" t="s">
        <v>234</v>
      </c>
    </row>
    <row r="149" spans="3:6" ht="15" x14ac:dyDescent="0.25">
      <c r="C149" s="102" t="s">
        <v>424</v>
      </c>
      <c r="D149" s="103" t="s">
        <v>157</v>
      </c>
      <c r="E149" s="107">
        <v>69561</v>
      </c>
      <c r="F149" s="86" t="s">
        <v>234</v>
      </c>
    </row>
    <row r="150" spans="3:6" ht="15" x14ac:dyDescent="0.25">
      <c r="C150" s="102" t="s">
        <v>425</v>
      </c>
      <c r="D150" s="103" t="s">
        <v>286</v>
      </c>
      <c r="E150" s="107">
        <v>2631</v>
      </c>
      <c r="F150" s="86" t="s">
        <v>233</v>
      </c>
    </row>
    <row r="151" spans="3:6" ht="15" x14ac:dyDescent="0.25">
      <c r="C151" s="102" t="s">
        <v>426</v>
      </c>
      <c r="D151" s="103" t="s">
        <v>286</v>
      </c>
      <c r="E151" s="107">
        <v>4676</v>
      </c>
      <c r="F151" s="86" t="s">
        <v>233</v>
      </c>
    </row>
    <row r="152" spans="3:6" ht="15" x14ac:dyDescent="0.25">
      <c r="C152" s="102" t="s">
        <v>427</v>
      </c>
      <c r="D152" s="103" t="s">
        <v>137</v>
      </c>
      <c r="E152" s="107">
        <v>2648</v>
      </c>
      <c r="F152" s="86" t="s">
        <v>233</v>
      </c>
    </row>
    <row r="153" spans="3:6" ht="15" x14ac:dyDescent="0.25">
      <c r="C153" s="102" t="s">
        <v>428</v>
      </c>
      <c r="D153" s="103" t="s">
        <v>94</v>
      </c>
      <c r="E153" s="107">
        <v>10945</v>
      </c>
      <c r="F153" s="86" t="s">
        <v>233</v>
      </c>
    </row>
    <row r="154" spans="3:6" ht="15" x14ac:dyDescent="0.25">
      <c r="C154" s="102" t="s">
        <v>429</v>
      </c>
      <c r="D154" s="103" t="s">
        <v>94</v>
      </c>
      <c r="E154" s="107">
        <v>5133</v>
      </c>
      <c r="F154" s="86" t="s">
        <v>234</v>
      </c>
    </row>
    <row r="155" spans="3:6" ht="30" x14ac:dyDescent="0.25">
      <c r="C155" s="102" t="s">
        <v>430</v>
      </c>
      <c r="D155" s="103" t="s">
        <v>157</v>
      </c>
      <c r="E155" s="107">
        <v>2237</v>
      </c>
      <c r="F155" s="86" t="s">
        <v>234</v>
      </c>
    </row>
    <row r="156" spans="3:6" ht="15" x14ac:dyDescent="0.25">
      <c r="C156" s="102" t="s">
        <v>431</v>
      </c>
      <c r="D156" s="103" t="s">
        <v>157</v>
      </c>
      <c r="E156" s="107">
        <v>4530</v>
      </c>
      <c r="F156" s="86" t="s">
        <v>234</v>
      </c>
    </row>
    <row r="157" spans="3:6" ht="15" x14ac:dyDescent="0.25">
      <c r="C157" s="102" t="s">
        <v>432</v>
      </c>
      <c r="D157" s="103" t="s">
        <v>186</v>
      </c>
      <c r="E157" s="107">
        <v>7279</v>
      </c>
      <c r="F157" s="86" t="s">
        <v>234</v>
      </c>
    </row>
    <row r="158" spans="3:6" ht="30" x14ac:dyDescent="0.25">
      <c r="C158" s="102" t="s">
        <v>433</v>
      </c>
      <c r="D158" s="103" t="s">
        <v>70</v>
      </c>
      <c r="E158" s="107">
        <v>3950</v>
      </c>
      <c r="F158" s="86" t="s">
        <v>233</v>
      </c>
    </row>
    <row r="159" spans="3:6" ht="15" x14ac:dyDescent="0.25">
      <c r="C159" s="102" t="s">
        <v>434</v>
      </c>
      <c r="D159" s="103" t="s">
        <v>181</v>
      </c>
      <c r="E159" s="107">
        <v>32496</v>
      </c>
      <c r="F159" s="86" t="s">
        <v>234</v>
      </c>
    </row>
    <row r="160" spans="3:6" ht="15" x14ac:dyDescent="0.25">
      <c r="C160" s="102" t="s">
        <v>435</v>
      </c>
      <c r="D160" s="103" t="s">
        <v>122</v>
      </c>
      <c r="E160" s="107">
        <v>8604</v>
      </c>
      <c r="F160" s="86" t="s">
        <v>234</v>
      </c>
    </row>
    <row r="161" spans="3:6" ht="15" x14ac:dyDescent="0.25">
      <c r="C161" s="102" t="s">
        <v>436</v>
      </c>
      <c r="D161" s="103" t="s">
        <v>194</v>
      </c>
      <c r="E161" s="107">
        <v>801</v>
      </c>
      <c r="F161" s="86" t="s">
        <v>234</v>
      </c>
    </row>
    <row r="162" spans="3:6" ht="15" x14ac:dyDescent="0.25">
      <c r="C162" s="102" t="s">
        <v>437</v>
      </c>
      <c r="D162" s="103" t="s">
        <v>157</v>
      </c>
      <c r="E162" s="107">
        <v>9241</v>
      </c>
      <c r="F162" s="86" t="s">
        <v>234</v>
      </c>
    </row>
    <row r="163" spans="3:6" ht="15" x14ac:dyDescent="0.25">
      <c r="C163" s="102" t="s">
        <v>438</v>
      </c>
      <c r="D163" s="103" t="s">
        <v>137</v>
      </c>
      <c r="E163" s="107">
        <v>17342</v>
      </c>
      <c r="F163" s="86" t="s">
        <v>234</v>
      </c>
    </row>
    <row r="164" spans="3:6" ht="30" x14ac:dyDescent="0.25">
      <c r="C164" s="102" t="s">
        <v>439</v>
      </c>
      <c r="D164" s="103" t="s">
        <v>137</v>
      </c>
      <c r="E164" s="107">
        <v>5289</v>
      </c>
      <c r="F164" s="86" t="s">
        <v>234</v>
      </c>
    </row>
    <row r="165" spans="3:6" ht="15" x14ac:dyDescent="0.25">
      <c r="C165" s="102" t="s">
        <v>440</v>
      </c>
      <c r="D165" s="103" t="s">
        <v>157</v>
      </c>
      <c r="E165" s="107">
        <v>6932</v>
      </c>
      <c r="F165" s="86" t="s">
        <v>234</v>
      </c>
    </row>
    <row r="166" spans="3:6" ht="15" x14ac:dyDescent="0.25">
      <c r="C166" s="102" t="s">
        <v>441</v>
      </c>
      <c r="D166" s="103" t="s">
        <v>286</v>
      </c>
      <c r="E166" s="107">
        <v>2304</v>
      </c>
      <c r="F166" s="86" t="s">
        <v>234</v>
      </c>
    </row>
    <row r="167" spans="3:6" ht="15" x14ac:dyDescent="0.25">
      <c r="C167" s="102" t="s">
        <v>442</v>
      </c>
      <c r="D167" s="103" t="s">
        <v>181</v>
      </c>
      <c r="E167" s="107">
        <v>10748</v>
      </c>
      <c r="F167" s="86" t="s">
        <v>234</v>
      </c>
    </row>
    <row r="168" spans="3:6" ht="15" x14ac:dyDescent="0.25">
      <c r="C168" s="102" t="s">
        <v>443</v>
      </c>
      <c r="D168" s="103" t="s">
        <v>94</v>
      </c>
      <c r="E168" s="107">
        <v>10825</v>
      </c>
      <c r="F168" s="86" t="s">
        <v>234</v>
      </c>
    </row>
    <row r="169" spans="3:6" ht="15" x14ac:dyDescent="0.25">
      <c r="C169" s="102" t="s">
        <v>444</v>
      </c>
      <c r="D169" s="103" t="s">
        <v>157</v>
      </c>
      <c r="E169" s="107">
        <v>16835</v>
      </c>
      <c r="F169" s="86" t="s">
        <v>234</v>
      </c>
    </row>
    <row r="170" spans="3:6" ht="15" x14ac:dyDescent="0.25">
      <c r="C170" s="102" t="s">
        <v>445</v>
      </c>
      <c r="D170" s="103" t="s">
        <v>137</v>
      </c>
      <c r="E170" s="107">
        <v>6439</v>
      </c>
      <c r="F170" s="86" t="s">
        <v>234</v>
      </c>
    </row>
    <row r="171" spans="3:6" ht="15" x14ac:dyDescent="0.25">
      <c r="C171" s="102" t="s">
        <v>446</v>
      </c>
      <c r="D171" s="103" t="s">
        <v>186</v>
      </c>
      <c r="E171" s="107">
        <v>9983</v>
      </c>
      <c r="F171" s="86" t="s">
        <v>234</v>
      </c>
    </row>
    <row r="172" spans="3:6" ht="15" x14ac:dyDescent="0.25">
      <c r="C172" s="102" t="s">
        <v>447</v>
      </c>
      <c r="D172" s="103" t="s">
        <v>186</v>
      </c>
      <c r="E172" s="107">
        <v>6854</v>
      </c>
      <c r="F172" s="86" t="s">
        <v>234</v>
      </c>
    </row>
    <row r="173" spans="3:6" ht="15" x14ac:dyDescent="0.25">
      <c r="C173" s="102" t="s">
        <v>448</v>
      </c>
      <c r="D173" s="103" t="s">
        <v>286</v>
      </c>
      <c r="E173" s="107">
        <v>6401</v>
      </c>
      <c r="F173" s="86" t="s">
        <v>233</v>
      </c>
    </row>
    <row r="174" spans="3:6" ht="15" x14ac:dyDescent="0.25">
      <c r="C174" s="102" t="s">
        <v>449</v>
      </c>
      <c r="D174" s="103" t="s">
        <v>157</v>
      </c>
      <c r="E174" s="107">
        <v>8980</v>
      </c>
      <c r="F174" s="86" t="s">
        <v>234</v>
      </c>
    </row>
    <row r="175" spans="3:6" ht="15" x14ac:dyDescent="0.25">
      <c r="C175" s="102" t="s">
        <v>450</v>
      </c>
      <c r="D175" s="103" t="s">
        <v>137</v>
      </c>
      <c r="E175" s="107">
        <v>24479</v>
      </c>
      <c r="F175" s="86" t="s">
        <v>234</v>
      </c>
    </row>
    <row r="176" spans="3:6" ht="15" x14ac:dyDescent="0.25">
      <c r="C176" s="102" t="s">
        <v>451</v>
      </c>
      <c r="D176" s="103" t="s">
        <v>194</v>
      </c>
      <c r="E176" s="107">
        <v>14204</v>
      </c>
      <c r="F176" s="86" t="s">
        <v>234</v>
      </c>
    </row>
    <row r="177" spans="3:6" ht="15" x14ac:dyDescent="0.25">
      <c r="C177" s="102" t="s">
        <v>452</v>
      </c>
      <c r="D177" s="103" t="s">
        <v>137</v>
      </c>
      <c r="E177" s="107">
        <v>183762</v>
      </c>
      <c r="F177" s="86" t="s">
        <v>234</v>
      </c>
    </row>
    <row r="178" spans="3:6" ht="15" x14ac:dyDescent="0.25">
      <c r="C178" s="102" t="s">
        <v>453</v>
      </c>
      <c r="D178" s="103" t="s">
        <v>186</v>
      </c>
      <c r="E178" s="107">
        <v>4307</v>
      </c>
      <c r="F178" s="86" t="s">
        <v>234</v>
      </c>
    </row>
    <row r="179" spans="3:6" ht="15" x14ac:dyDescent="0.25">
      <c r="C179" s="102" t="s">
        <v>454</v>
      </c>
      <c r="D179" s="103" t="s">
        <v>157</v>
      </c>
      <c r="E179" s="107">
        <v>15780</v>
      </c>
      <c r="F179" s="86" t="s">
        <v>233</v>
      </c>
    </row>
    <row r="180" spans="3:6" ht="30" x14ac:dyDescent="0.25">
      <c r="C180" s="102" t="s">
        <v>455</v>
      </c>
      <c r="D180" s="103" t="s">
        <v>94</v>
      </c>
      <c r="E180" s="107">
        <v>826</v>
      </c>
      <c r="F180" s="86" t="s">
        <v>233</v>
      </c>
    </row>
    <row r="181" spans="3:6" ht="15" x14ac:dyDescent="0.25">
      <c r="C181" s="102" t="s">
        <v>456</v>
      </c>
      <c r="D181" s="103" t="s">
        <v>194</v>
      </c>
      <c r="E181" s="107">
        <v>1354</v>
      </c>
      <c r="F181" s="86" t="s">
        <v>233</v>
      </c>
    </row>
    <row r="182" spans="3:6" ht="15" x14ac:dyDescent="0.25">
      <c r="C182" s="102" t="s">
        <v>457</v>
      </c>
      <c r="D182" s="103" t="s">
        <v>157</v>
      </c>
      <c r="E182" s="107">
        <v>3882</v>
      </c>
      <c r="F182" s="86" t="s">
        <v>234</v>
      </c>
    </row>
    <row r="183" spans="3:6" ht="15" x14ac:dyDescent="0.25">
      <c r="C183" s="102" t="s">
        <v>458</v>
      </c>
      <c r="D183" s="103" t="s">
        <v>157</v>
      </c>
      <c r="E183" s="107">
        <v>10841</v>
      </c>
      <c r="F183" s="86" t="s">
        <v>234</v>
      </c>
    </row>
    <row r="184" spans="3:6" ht="15" x14ac:dyDescent="0.25">
      <c r="C184" s="102" t="s">
        <v>459</v>
      </c>
      <c r="D184" s="103" t="s">
        <v>122</v>
      </c>
      <c r="E184" s="107">
        <v>10536</v>
      </c>
      <c r="F184" s="86" t="s">
        <v>234</v>
      </c>
    </row>
    <row r="185" spans="3:6" ht="15" x14ac:dyDescent="0.25">
      <c r="C185" s="102" t="s">
        <v>460</v>
      </c>
      <c r="D185" s="103" t="s">
        <v>94</v>
      </c>
      <c r="E185" s="107">
        <v>11318</v>
      </c>
      <c r="F185" s="86" t="s">
        <v>234</v>
      </c>
    </row>
    <row r="186" spans="3:6" ht="15" x14ac:dyDescent="0.25">
      <c r="C186" s="102" t="s">
        <v>461</v>
      </c>
      <c r="D186" s="103" t="s">
        <v>194</v>
      </c>
      <c r="E186" s="107">
        <v>1049</v>
      </c>
      <c r="F186" s="86" t="s">
        <v>234</v>
      </c>
    </row>
    <row r="187" spans="3:6" ht="15" x14ac:dyDescent="0.25">
      <c r="C187" s="102" t="s">
        <v>462</v>
      </c>
      <c r="D187" s="103" t="s">
        <v>137</v>
      </c>
      <c r="E187" s="107">
        <v>943</v>
      </c>
      <c r="F187" s="86" t="s">
        <v>233</v>
      </c>
    </row>
    <row r="188" spans="3:6" ht="15" x14ac:dyDescent="0.25">
      <c r="C188" s="102" t="s">
        <v>463</v>
      </c>
      <c r="D188" s="103" t="s">
        <v>194</v>
      </c>
      <c r="E188" s="107">
        <v>2326</v>
      </c>
      <c r="F188" s="86" t="s">
        <v>234</v>
      </c>
    </row>
    <row r="189" spans="3:6" ht="15" x14ac:dyDescent="0.25">
      <c r="C189" s="102" t="s">
        <v>464</v>
      </c>
      <c r="D189" s="103" t="s">
        <v>137</v>
      </c>
      <c r="E189" s="107">
        <v>2121</v>
      </c>
      <c r="F189" s="86" t="s">
        <v>233</v>
      </c>
    </row>
    <row r="190" spans="3:6" ht="15" x14ac:dyDescent="0.25">
      <c r="C190" s="102" t="s">
        <v>465</v>
      </c>
      <c r="D190" s="103" t="s">
        <v>194</v>
      </c>
      <c r="E190" s="107">
        <v>983</v>
      </c>
      <c r="F190" s="86" t="s">
        <v>233</v>
      </c>
    </row>
    <row r="191" spans="3:6" ht="15" x14ac:dyDescent="0.25">
      <c r="C191" s="102" t="s">
        <v>466</v>
      </c>
      <c r="D191" s="103" t="s">
        <v>157</v>
      </c>
      <c r="E191" s="107">
        <v>6153</v>
      </c>
      <c r="F191" s="86" t="s">
        <v>467</v>
      </c>
    </row>
    <row r="192" spans="3:6" ht="30" x14ac:dyDescent="0.25">
      <c r="C192" s="102" t="s">
        <v>468</v>
      </c>
      <c r="D192" s="103" t="s">
        <v>194</v>
      </c>
      <c r="E192" s="107">
        <v>6966</v>
      </c>
      <c r="F192" s="86" t="s">
        <v>234</v>
      </c>
    </row>
    <row r="193" spans="3:6" ht="15" x14ac:dyDescent="0.25">
      <c r="C193" s="102" t="s">
        <v>469</v>
      </c>
      <c r="D193" s="103" t="s">
        <v>137</v>
      </c>
      <c r="E193" s="107">
        <v>3322</v>
      </c>
      <c r="F193" s="86" t="s">
        <v>234</v>
      </c>
    </row>
    <row r="194" spans="3:6" ht="15" x14ac:dyDescent="0.25">
      <c r="C194" s="102" t="s">
        <v>470</v>
      </c>
      <c r="D194" s="103" t="s">
        <v>186</v>
      </c>
      <c r="E194" s="107">
        <v>1702</v>
      </c>
      <c r="F194" s="86" t="s">
        <v>234</v>
      </c>
    </row>
    <row r="195" spans="3:6" ht="30" x14ac:dyDescent="0.25">
      <c r="C195" s="102" t="s">
        <v>471</v>
      </c>
      <c r="D195" s="103" t="s">
        <v>70</v>
      </c>
      <c r="E195" s="107">
        <v>5159</v>
      </c>
      <c r="F195" s="86" t="s">
        <v>233</v>
      </c>
    </row>
    <row r="196" spans="3:6" ht="15" x14ac:dyDescent="0.25">
      <c r="C196" s="102" t="s">
        <v>472</v>
      </c>
      <c r="D196" s="103" t="s">
        <v>157</v>
      </c>
      <c r="E196" s="107">
        <v>6431</v>
      </c>
      <c r="F196" s="86" t="s">
        <v>234</v>
      </c>
    </row>
    <row r="197" spans="3:6" ht="30" x14ac:dyDescent="0.25">
      <c r="C197" s="102" t="s">
        <v>473</v>
      </c>
      <c r="D197" s="103" t="s">
        <v>194</v>
      </c>
      <c r="E197" s="107">
        <v>7198</v>
      </c>
      <c r="F197" s="86" t="s">
        <v>234</v>
      </c>
    </row>
    <row r="198" spans="3:6" ht="15" x14ac:dyDescent="0.25">
      <c r="C198" s="102" t="s">
        <v>474</v>
      </c>
      <c r="D198" s="103" t="s">
        <v>157</v>
      </c>
      <c r="E198" s="107">
        <v>4645</v>
      </c>
      <c r="F198" s="86" t="s">
        <v>234</v>
      </c>
    </row>
    <row r="199" spans="3:6" ht="15" x14ac:dyDescent="0.25">
      <c r="C199" s="102" t="s">
        <v>475</v>
      </c>
      <c r="D199" s="103" t="s">
        <v>70</v>
      </c>
      <c r="E199" s="107">
        <v>862</v>
      </c>
      <c r="F199" s="86" t="s">
        <v>234</v>
      </c>
    </row>
    <row r="200" spans="3:6" ht="30" x14ac:dyDescent="0.25">
      <c r="C200" s="102" t="s">
        <v>476</v>
      </c>
      <c r="D200" s="103" t="s">
        <v>94</v>
      </c>
      <c r="E200" s="107">
        <v>3479</v>
      </c>
      <c r="F200" s="86" t="s">
        <v>234</v>
      </c>
    </row>
    <row r="201" spans="3:6" ht="15" x14ac:dyDescent="0.25">
      <c r="C201" s="102" t="s">
        <v>477</v>
      </c>
      <c r="D201" s="103" t="s">
        <v>94</v>
      </c>
      <c r="E201" s="107">
        <v>13346</v>
      </c>
      <c r="F201" s="86" t="s">
        <v>234</v>
      </c>
    </row>
    <row r="202" spans="3:6" ht="15" x14ac:dyDescent="0.25">
      <c r="C202" s="102" t="s">
        <v>478</v>
      </c>
      <c r="D202" s="103" t="s">
        <v>137</v>
      </c>
      <c r="E202" s="107">
        <v>16237</v>
      </c>
      <c r="F202" s="86" t="s">
        <v>234</v>
      </c>
    </row>
    <row r="203" spans="3:6" ht="15" x14ac:dyDescent="0.25">
      <c r="C203" s="102" t="s">
        <v>479</v>
      </c>
      <c r="D203" s="103" t="s">
        <v>194</v>
      </c>
      <c r="E203" s="107">
        <v>7015</v>
      </c>
      <c r="F203" s="86" t="s">
        <v>234</v>
      </c>
    </row>
    <row r="204" spans="3:6" ht="15" x14ac:dyDescent="0.25">
      <c r="C204" s="102" t="s">
        <v>480</v>
      </c>
      <c r="D204" s="103" t="s">
        <v>122</v>
      </c>
      <c r="E204" s="107">
        <v>13283</v>
      </c>
      <c r="F204" s="86" t="s">
        <v>234</v>
      </c>
    </row>
    <row r="205" spans="3:6" ht="15" x14ac:dyDescent="0.25">
      <c r="C205" s="102" t="s">
        <v>481</v>
      </c>
      <c r="D205" s="103" t="s">
        <v>137</v>
      </c>
      <c r="E205" s="107">
        <v>10251</v>
      </c>
      <c r="F205" s="86" t="s">
        <v>234</v>
      </c>
    </row>
    <row r="206" spans="3:6" ht="15" x14ac:dyDescent="0.25">
      <c r="C206" s="102" t="s">
        <v>482</v>
      </c>
      <c r="D206" s="103" t="s">
        <v>286</v>
      </c>
      <c r="E206" s="107">
        <v>5590</v>
      </c>
      <c r="F206" s="86" t="s">
        <v>233</v>
      </c>
    </row>
    <row r="207" spans="3:6" ht="15" x14ac:dyDescent="0.25">
      <c r="C207" s="102" t="s">
        <v>483</v>
      </c>
      <c r="D207" s="103" t="s">
        <v>70</v>
      </c>
      <c r="E207" s="107">
        <v>431</v>
      </c>
      <c r="F207" s="86" t="s">
        <v>234</v>
      </c>
    </row>
    <row r="208" spans="3:6" ht="15" x14ac:dyDescent="0.25">
      <c r="C208" s="102" t="s">
        <v>484</v>
      </c>
      <c r="D208" s="103" t="s">
        <v>157</v>
      </c>
      <c r="E208" s="107">
        <v>14107</v>
      </c>
      <c r="F208" s="86" t="s">
        <v>234</v>
      </c>
    </row>
    <row r="209" spans="3:6" ht="15" x14ac:dyDescent="0.25">
      <c r="C209" s="102" t="s">
        <v>485</v>
      </c>
      <c r="D209" s="103" t="s">
        <v>137</v>
      </c>
      <c r="E209" s="107">
        <v>2041</v>
      </c>
      <c r="F209" s="86" t="s">
        <v>233</v>
      </c>
    </row>
    <row r="210" spans="3:6" ht="15" x14ac:dyDescent="0.25">
      <c r="C210" s="102" t="s">
        <v>486</v>
      </c>
      <c r="D210" s="103" t="s">
        <v>94</v>
      </c>
      <c r="E210" s="107">
        <v>1022</v>
      </c>
      <c r="F210" s="86" t="s">
        <v>233</v>
      </c>
    </row>
    <row r="211" spans="3:6" ht="15" x14ac:dyDescent="0.25">
      <c r="C211" s="102" t="s">
        <v>487</v>
      </c>
      <c r="D211" s="103" t="s">
        <v>94</v>
      </c>
      <c r="E211" s="107">
        <v>201464</v>
      </c>
      <c r="F211" s="86" t="s">
        <v>234</v>
      </c>
    </row>
    <row r="212" spans="3:6" ht="30" x14ac:dyDescent="0.25">
      <c r="C212" s="102" t="s">
        <v>488</v>
      </c>
      <c r="D212" s="103" t="s">
        <v>137</v>
      </c>
      <c r="E212" s="107">
        <v>18370</v>
      </c>
      <c r="F212" s="86" t="s">
        <v>233</v>
      </c>
    </row>
    <row r="213" spans="3:6" ht="30" x14ac:dyDescent="0.25">
      <c r="C213" s="102" t="s">
        <v>489</v>
      </c>
      <c r="D213" s="103" t="s">
        <v>94</v>
      </c>
      <c r="E213" s="107">
        <v>968</v>
      </c>
      <c r="F213" s="86" t="s">
        <v>233</v>
      </c>
    </row>
    <row r="214" spans="3:6" ht="15" x14ac:dyDescent="0.25">
      <c r="C214" s="102" t="s">
        <v>490</v>
      </c>
      <c r="D214" s="103" t="s">
        <v>194</v>
      </c>
      <c r="E214" s="107">
        <v>2648</v>
      </c>
      <c r="F214" s="86" t="s">
        <v>234</v>
      </c>
    </row>
    <row r="215" spans="3:6" ht="15" x14ac:dyDescent="0.25">
      <c r="C215" s="102" t="s">
        <v>491</v>
      </c>
      <c r="D215" s="103" t="s">
        <v>70</v>
      </c>
      <c r="E215" s="107">
        <v>103903</v>
      </c>
      <c r="F215" s="86" t="s">
        <v>234</v>
      </c>
    </row>
    <row r="216" spans="3:6" ht="15" x14ac:dyDescent="0.25">
      <c r="C216" s="102" t="s">
        <v>492</v>
      </c>
      <c r="D216" s="103" t="s">
        <v>70</v>
      </c>
      <c r="E216" s="107">
        <v>2181</v>
      </c>
      <c r="F216" s="86" t="s">
        <v>234</v>
      </c>
    </row>
    <row r="217" spans="3:6" ht="15" x14ac:dyDescent="0.25">
      <c r="C217" s="102" t="s">
        <v>493</v>
      </c>
      <c r="D217" s="103" t="s">
        <v>157</v>
      </c>
      <c r="E217" s="107">
        <v>17853</v>
      </c>
      <c r="F217" s="86" t="s">
        <v>234</v>
      </c>
    </row>
    <row r="218" spans="3:6" ht="15" x14ac:dyDescent="0.25">
      <c r="C218" s="102" t="s">
        <v>494</v>
      </c>
      <c r="D218" s="103" t="s">
        <v>157</v>
      </c>
      <c r="E218" s="107">
        <v>7351</v>
      </c>
      <c r="F218" s="86" t="s">
        <v>233</v>
      </c>
    </row>
    <row r="219" spans="3:6" ht="15" x14ac:dyDescent="0.25">
      <c r="C219" s="102" t="s">
        <v>495</v>
      </c>
      <c r="D219" s="103" t="s">
        <v>137</v>
      </c>
      <c r="E219" s="107">
        <v>2238</v>
      </c>
      <c r="F219" s="86" t="s">
        <v>233</v>
      </c>
    </row>
    <row r="220" spans="3:6" ht="15" x14ac:dyDescent="0.25">
      <c r="C220" s="102" t="s">
        <v>496</v>
      </c>
      <c r="D220" s="103" t="s">
        <v>70</v>
      </c>
      <c r="E220" s="107">
        <v>580</v>
      </c>
      <c r="F220" s="86" t="s">
        <v>234</v>
      </c>
    </row>
    <row r="221" spans="3:6" ht="15" x14ac:dyDescent="0.25">
      <c r="C221" s="102" t="s">
        <v>497</v>
      </c>
      <c r="D221" s="103" t="s">
        <v>70</v>
      </c>
      <c r="E221" s="107">
        <v>9101</v>
      </c>
      <c r="F221" s="86" t="s">
        <v>234</v>
      </c>
    </row>
    <row r="222" spans="3:6" ht="15" x14ac:dyDescent="0.25">
      <c r="C222" s="102" t="s">
        <v>498</v>
      </c>
      <c r="D222" s="103" t="s">
        <v>286</v>
      </c>
      <c r="E222" s="107">
        <v>9781</v>
      </c>
      <c r="F222" s="86" t="s">
        <v>234</v>
      </c>
    </row>
    <row r="223" spans="3:6" ht="15" x14ac:dyDescent="0.25">
      <c r="C223" s="102" t="s">
        <v>499</v>
      </c>
      <c r="D223" s="103" t="s">
        <v>194</v>
      </c>
      <c r="E223" s="107">
        <v>5136</v>
      </c>
      <c r="F223" s="86" t="s">
        <v>234</v>
      </c>
    </row>
    <row r="224" spans="3:6" ht="15" x14ac:dyDescent="0.25">
      <c r="C224" s="102" t="s">
        <v>500</v>
      </c>
      <c r="D224" s="103" t="s">
        <v>94</v>
      </c>
      <c r="E224" s="107">
        <v>3149</v>
      </c>
      <c r="F224" s="86" t="s">
        <v>234</v>
      </c>
    </row>
    <row r="225" spans="3:6" ht="15" x14ac:dyDescent="0.25">
      <c r="C225" s="102" t="s">
        <v>501</v>
      </c>
      <c r="D225" s="103" t="s">
        <v>137</v>
      </c>
      <c r="E225" s="107">
        <v>1581</v>
      </c>
      <c r="F225" s="86" t="s">
        <v>234</v>
      </c>
    </row>
    <row r="226" spans="3:6" ht="15" x14ac:dyDescent="0.25">
      <c r="C226" s="102" t="s">
        <v>502</v>
      </c>
      <c r="D226" s="103" t="s">
        <v>70</v>
      </c>
      <c r="E226" s="107">
        <v>4685</v>
      </c>
      <c r="F226" s="86" t="s">
        <v>234</v>
      </c>
    </row>
    <row r="227" spans="3:6" ht="15" x14ac:dyDescent="0.25">
      <c r="C227" s="102" t="s">
        <v>503</v>
      </c>
      <c r="D227" s="103" t="s">
        <v>70</v>
      </c>
      <c r="E227" s="107">
        <v>6641</v>
      </c>
      <c r="F227" s="86" t="s">
        <v>233</v>
      </c>
    </row>
    <row r="228" spans="3:6" ht="30" x14ac:dyDescent="0.25">
      <c r="C228" s="102" t="s">
        <v>504</v>
      </c>
      <c r="D228" s="103" t="s">
        <v>186</v>
      </c>
      <c r="E228" s="107">
        <v>758</v>
      </c>
      <c r="F228" s="86" t="s">
        <v>234</v>
      </c>
    </row>
    <row r="229" spans="3:6" ht="15" x14ac:dyDescent="0.25">
      <c r="C229" s="102" t="s">
        <v>505</v>
      </c>
      <c r="D229" s="103" t="s">
        <v>286</v>
      </c>
      <c r="E229" s="107">
        <v>12045</v>
      </c>
      <c r="F229" s="86" t="s">
        <v>234</v>
      </c>
    </row>
    <row r="230" spans="3:6" ht="15" x14ac:dyDescent="0.25">
      <c r="C230" s="102" t="s">
        <v>506</v>
      </c>
      <c r="D230" s="103" t="s">
        <v>122</v>
      </c>
      <c r="E230" s="107">
        <v>7170</v>
      </c>
      <c r="F230" s="86" t="s">
        <v>234</v>
      </c>
    </row>
    <row r="231" spans="3:6" ht="15" x14ac:dyDescent="0.25">
      <c r="C231" s="102" t="s">
        <v>507</v>
      </c>
      <c r="D231" s="103" t="s">
        <v>186</v>
      </c>
      <c r="E231" s="107">
        <v>6318</v>
      </c>
      <c r="F231" s="86" t="s">
        <v>234</v>
      </c>
    </row>
    <row r="232" spans="3:6" ht="15" x14ac:dyDescent="0.25">
      <c r="C232" s="102" t="s">
        <v>508</v>
      </c>
      <c r="D232" s="103" t="s">
        <v>186</v>
      </c>
      <c r="E232" s="107">
        <v>692</v>
      </c>
      <c r="F232" s="86" t="s">
        <v>234</v>
      </c>
    </row>
    <row r="233" spans="3:6" ht="30" x14ac:dyDescent="0.25">
      <c r="C233" s="102" t="s">
        <v>509</v>
      </c>
      <c r="D233" s="103" t="s">
        <v>137</v>
      </c>
      <c r="E233" s="107">
        <v>3822</v>
      </c>
      <c r="F233" s="86" t="s">
        <v>234</v>
      </c>
    </row>
    <row r="234" spans="3:6" ht="15" x14ac:dyDescent="0.25">
      <c r="C234" s="102" t="s">
        <v>510</v>
      </c>
      <c r="D234" s="103" t="s">
        <v>122</v>
      </c>
      <c r="E234" s="107">
        <v>13275</v>
      </c>
      <c r="F234" s="86" t="s">
        <v>234</v>
      </c>
    </row>
    <row r="235" spans="3:6" ht="15" x14ac:dyDescent="0.25">
      <c r="C235" s="102" t="s">
        <v>511</v>
      </c>
      <c r="D235" s="103" t="s">
        <v>137</v>
      </c>
      <c r="E235" s="107">
        <v>6348</v>
      </c>
      <c r="F235" s="86" t="s">
        <v>234</v>
      </c>
    </row>
    <row r="236" spans="3:6" ht="15" x14ac:dyDescent="0.25">
      <c r="C236" s="102" t="s">
        <v>512</v>
      </c>
      <c r="D236" s="103" t="s">
        <v>181</v>
      </c>
      <c r="E236" s="107">
        <v>157277</v>
      </c>
      <c r="F236" s="86" t="s">
        <v>234</v>
      </c>
    </row>
    <row r="237" spans="3:6" ht="15" x14ac:dyDescent="0.25">
      <c r="C237" s="102" t="s">
        <v>513</v>
      </c>
      <c r="D237" s="103" t="s">
        <v>122</v>
      </c>
      <c r="E237" s="107">
        <v>171316</v>
      </c>
      <c r="F237" s="86" t="s">
        <v>234</v>
      </c>
    </row>
    <row r="238" spans="3:6" ht="15" x14ac:dyDescent="0.25">
      <c r="C238" s="102" t="s">
        <v>514</v>
      </c>
      <c r="D238" s="103" t="s">
        <v>122</v>
      </c>
      <c r="E238" s="107">
        <v>9280</v>
      </c>
      <c r="F238" s="86" t="s">
        <v>234</v>
      </c>
    </row>
    <row r="239" spans="3:6" ht="15" x14ac:dyDescent="0.25">
      <c r="C239" s="102" t="s">
        <v>515</v>
      </c>
      <c r="D239" s="103" t="s">
        <v>194</v>
      </c>
      <c r="E239" s="107">
        <v>34646</v>
      </c>
      <c r="F239" s="86" t="s">
        <v>234</v>
      </c>
    </row>
    <row r="240" spans="3:6" ht="15" x14ac:dyDescent="0.25">
      <c r="C240" s="102" t="s">
        <v>516</v>
      </c>
      <c r="D240" s="103" t="s">
        <v>194</v>
      </c>
      <c r="E240" s="107">
        <v>151100</v>
      </c>
      <c r="F240" s="86" t="s">
        <v>234</v>
      </c>
    </row>
    <row r="241" spans="3:6" ht="15" x14ac:dyDescent="0.25">
      <c r="C241" s="102" t="s">
        <v>517</v>
      </c>
      <c r="D241" s="103" t="s">
        <v>122</v>
      </c>
      <c r="E241" s="107">
        <v>6088</v>
      </c>
      <c r="F241" s="86" t="s">
        <v>234</v>
      </c>
    </row>
    <row r="242" spans="3:6" ht="15" x14ac:dyDescent="0.25">
      <c r="C242" s="102" t="s">
        <v>518</v>
      </c>
      <c r="D242" s="103" t="s">
        <v>181</v>
      </c>
      <c r="E242" s="107">
        <v>5773</v>
      </c>
      <c r="F242" s="86" t="s">
        <v>234</v>
      </c>
    </row>
    <row r="243" spans="3:6" ht="15" x14ac:dyDescent="0.25">
      <c r="C243" s="102" t="s">
        <v>519</v>
      </c>
      <c r="D243" s="103" t="s">
        <v>137</v>
      </c>
      <c r="E243" s="107">
        <v>670</v>
      </c>
      <c r="F243" s="86" t="s">
        <v>234</v>
      </c>
    </row>
    <row r="244" spans="3:6" ht="15" x14ac:dyDescent="0.25">
      <c r="C244" s="102" t="s">
        <v>520</v>
      </c>
      <c r="D244" s="103" t="s">
        <v>286</v>
      </c>
      <c r="E244" s="107">
        <v>7467</v>
      </c>
      <c r="F244" s="86" t="s">
        <v>234</v>
      </c>
    </row>
    <row r="245" spans="3:6" ht="15" x14ac:dyDescent="0.25">
      <c r="C245" s="102" t="s">
        <v>521</v>
      </c>
      <c r="D245" s="103" t="s">
        <v>70</v>
      </c>
      <c r="E245" s="107">
        <v>7143</v>
      </c>
      <c r="F245" s="86" t="s">
        <v>234</v>
      </c>
    </row>
    <row r="246" spans="3:6" ht="30" x14ac:dyDescent="0.25">
      <c r="C246" s="102" t="s">
        <v>522</v>
      </c>
      <c r="D246" s="103" t="s">
        <v>186</v>
      </c>
      <c r="E246" s="107">
        <v>1788</v>
      </c>
      <c r="F246" s="86" t="s">
        <v>234</v>
      </c>
    </row>
    <row r="247" spans="3:6" ht="15" x14ac:dyDescent="0.25">
      <c r="C247" s="102" t="s">
        <v>523</v>
      </c>
      <c r="D247" s="103" t="s">
        <v>94</v>
      </c>
      <c r="E247" s="107">
        <v>2963</v>
      </c>
      <c r="F247" s="86" t="s">
        <v>234</v>
      </c>
    </row>
    <row r="248" spans="3:6" ht="15" x14ac:dyDescent="0.25">
      <c r="C248" s="102" t="s">
        <v>524</v>
      </c>
      <c r="D248" s="103" t="s">
        <v>122</v>
      </c>
      <c r="E248" s="107">
        <v>4004</v>
      </c>
      <c r="F248" s="86" t="s">
        <v>234</v>
      </c>
    </row>
    <row r="249" spans="3:6" ht="15" x14ac:dyDescent="0.25">
      <c r="C249" s="102" t="s">
        <v>525</v>
      </c>
      <c r="D249" s="103" t="s">
        <v>186</v>
      </c>
      <c r="E249" s="107">
        <v>3470</v>
      </c>
      <c r="F249" s="86" t="s">
        <v>234</v>
      </c>
    </row>
    <row r="250" spans="3:6" ht="15" x14ac:dyDescent="0.25">
      <c r="C250" s="102" t="s">
        <v>526</v>
      </c>
      <c r="D250" s="103" t="s">
        <v>70</v>
      </c>
      <c r="E250" s="107">
        <v>12363</v>
      </c>
      <c r="F250" s="86" t="s">
        <v>234</v>
      </c>
    </row>
    <row r="251" spans="3:6" ht="15" x14ac:dyDescent="0.25">
      <c r="C251" s="102" t="s">
        <v>527</v>
      </c>
      <c r="D251" s="103" t="s">
        <v>122</v>
      </c>
      <c r="E251" s="107">
        <v>14840</v>
      </c>
      <c r="F251" s="86" t="s">
        <v>234</v>
      </c>
    </row>
    <row r="252" spans="3:6" ht="15" x14ac:dyDescent="0.25">
      <c r="C252" s="102" t="s">
        <v>528</v>
      </c>
      <c r="D252" s="103" t="s">
        <v>181</v>
      </c>
      <c r="E252" s="107">
        <v>12346</v>
      </c>
      <c r="F252" s="86" t="s">
        <v>234</v>
      </c>
    </row>
    <row r="253" spans="3:6" ht="15" x14ac:dyDescent="0.25">
      <c r="C253" s="102" t="s">
        <v>529</v>
      </c>
      <c r="D253" s="103" t="s">
        <v>94</v>
      </c>
      <c r="E253" s="107">
        <v>5956</v>
      </c>
      <c r="F253" s="86" t="s">
        <v>234</v>
      </c>
    </row>
    <row r="254" spans="3:6" ht="15" x14ac:dyDescent="0.25">
      <c r="C254" s="102" t="s">
        <v>530</v>
      </c>
      <c r="D254" s="103" t="s">
        <v>157</v>
      </c>
      <c r="E254" s="107">
        <v>8437</v>
      </c>
      <c r="F254" s="86" t="s">
        <v>234</v>
      </c>
    </row>
    <row r="255" spans="3:6" ht="30" x14ac:dyDescent="0.25">
      <c r="C255" s="102" t="s">
        <v>531</v>
      </c>
      <c r="D255" s="103" t="s">
        <v>94</v>
      </c>
      <c r="E255" s="107">
        <v>20500</v>
      </c>
      <c r="F255" s="86" t="s">
        <v>234</v>
      </c>
    </row>
    <row r="256" spans="3:6" ht="15" x14ac:dyDescent="0.25">
      <c r="C256" s="102" t="s">
        <v>532</v>
      </c>
      <c r="D256" s="103" t="s">
        <v>194</v>
      </c>
      <c r="E256" s="107">
        <v>3180</v>
      </c>
      <c r="F256" s="86" t="s">
        <v>234</v>
      </c>
    </row>
    <row r="257" spans="3:6" ht="30" x14ac:dyDescent="0.25">
      <c r="C257" s="102" t="s">
        <v>533</v>
      </c>
      <c r="D257" s="103" t="s">
        <v>157</v>
      </c>
      <c r="E257" s="107">
        <v>4239</v>
      </c>
      <c r="F257" s="86" t="s">
        <v>234</v>
      </c>
    </row>
    <row r="258" spans="3:6" ht="30" x14ac:dyDescent="0.25">
      <c r="C258" s="102" t="s">
        <v>534</v>
      </c>
      <c r="D258" s="103" t="s">
        <v>137</v>
      </c>
      <c r="E258" s="107">
        <v>6601</v>
      </c>
      <c r="F258" s="86" t="s">
        <v>234</v>
      </c>
    </row>
    <row r="259" spans="3:6" ht="15" x14ac:dyDescent="0.25">
      <c r="C259" s="102" t="s">
        <v>535</v>
      </c>
      <c r="D259" s="103" t="s">
        <v>194</v>
      </c>
      <c r="E259" s="107">
        <v>5830</v>
      </c>
      <c r="F259" s="86" t="s">
        <v>234</v>
      </c>
    </row>
    <row r="260" spans="3:6" ht="30" x14ac:dyDescent="0.25">
      <c r="C260" s="102" t="s">
        <v>536</v>
      </c>
      <c r="D260" s="103" t="s">
        <v>137</v>
      </c>
      <c r="E260" s="107">
        <v>10867</v>
      </c>
      <c r="F260" s="86" t="s">
        <v>234</v>
      </c>
    </row>
    <row r="261" spans="3:6" ht="30" x14ac:dyDescent="0.25">
      <c r="C261" s="102" t="s">
        <v>537</v>
      </c>
      <c r="D261" s="103" t="s">
        <v>157</v>
      </c>
      <c r="E261" s="107">
        <v>9578</v>
      </c>
      <c r="F261" s="86" t="s">
        <v>234</v>
      </c>
    </row>
    <row r="262" spans="3:6" ht="30" x14ac:dyDescent="0.25">
      <c r="C262" s="102" t="s">
        <v>538</v>
      </c>
      <c r="D262" s="103" t="s">
        <v>70</v>
      </c>
      <c r="E262" s="107">
        <v>5572</v>
      </c>
      <c r="F262" s="86" t="s">
        <v>234</v>
      </c>
    </row>
    <row r="263" spans="3:6" ht="30" x14ac:dyDescent="0.25">
      <c r="C263" s="102" t="s">
        <v>539</v>
      </c>
      <c r="D263" s="103" t="s">
        <v>194</v>
      </c>
      <c r="E263" s="107">
        <v>9431</v>
      </c>
      <c r="F263" s="86" t="s">
        <v>234</v>
      </c>
    </row>
    <row r="264" spans="3:6" ht="30" x14ac:dyDescent="0.25">
      <c r="C264" s="102" t="s">
        <v>540</v>
      </c>
      <c r="D264" s="103" t="s">
        <v>157</v>
      </c>
      <c r="E264" s="107">
        <v>28009</v>
      </c>
      <c r="F264" s="86" t="s">
        <v>234</v>
      </c>
    </row>
    <row r="265" spans="3:6" ht="30" x14ac:dyDescent="0.25">
      <c r="C265" s="102" t="s">
        <v>541</v>
      </c>
      <c r="D265" s="103" t="s">
        <v>157</v>
      </c>
      <c r="E265" s="107">
        <v>32861</v>
      </c>
      <c r="F265" s="86" t="s">
        <v>234</v>
      </c>
    </row>
    <row r="266" spans="3:6" ht="15" x14ac:dyDescent="0.25">
      <c r="C266" s="102" t="s">
        <v>542</v>
      </c>
      <c r="D266" s="103" t="s">
        <v>194</v>
      </c>
      <c r="E266" s="107">
        <v>2834</v>
      </c>
      <c r="F266" s="86" t="s">
        <v>234</v>
      </c>
    </row>
    <row r="267" spans="3:6" ht="15" x14ac:dyDescent="0.25">
      <c r="C267" s="102" t="s">
        <v>543</v>
      </c>
      <c r="D267" s="103" t="s">
        <v>122</v>
      </c>
      <c r="E267" s="107">
        <v>8258</v>
      </c>
      <c r="F267" s="86" t="s">
        <v>234</v>
      </c>
    </row>
    <row r="268" spans="3:6" ht="15" x14ac:dyDescent="0.25">
      <c r="C268" s="102" t="s">
        <v>544</v>
      </c>
      <c r="D268" s="103" t="s">
        <v>186</v>
      </c>
      <c r="E268" s="107">
        <v>12302</v>
      </c>
      <c r="F268" s="86" t="s">
        <v>234</v>
      </c>
    </row>
    <row r="269" spans="3:6" ht="30" x14ac:dyDescent="0.25">
      <c r="C269" s="102" t="s">
        <v>545</v>
      </c>
      <c r="D269" s="103" t="s">
        <v>157</v>
      </c>
      <c r="E269" s="107">
        <v>13024</v>
      </c>
      <c r="F269" s="86" t="s">
        <v>234</v>
      </c>
    </row>
    <row r="270" spans="3:6" ht="15" x14ac:dyDescent="0.25">
      <c r="C270" s="102" t="s">
        <v>546</v>
      </c>
      <c r="D270" s="103" t="s">
        <v>70</v>
      </c>
      <c r="E270" s="107">
        <v>766</v>
      </c>
      <c r="F270" s="86" t="s">
        <v>234</v>
      </c>
    </row>
    <row r="271" spans="3:6" ht="15" x14ac:dyDescent="0.25">
      <c r="C271" s="102" t="s">
        <v>547</v>
      </c>
      <c r="D271" s="103" t="s">
        <v>122</v>
      </c>
      <c r="E271" s="107">
        <v>6197</v>
      </c>
      <c r="F271" s="86" t="s">
        <v>234</v>
      </c>
    </row>
    <row r="272" spans="3:6" ht="15" x14ac:dyDescent="0.25">
      <c r="C272" s="102" t="s">
        <v>548</v>
      </c>
      <c r="D272" s="103" t="s">
        <v>137</v>
      </c>
      <c r="E272" s="107">
        <v>3515</v>
      </c>
      <c r="F272" s="86" t="s">
        <v>234</v>
      </c>
    </row>
    <row r="273" spans="3:6" ht="15" x14ac:dyDescent="0.25">
      <c r="C273" s="102" t="s">
        <v>549</v>
      </c>
      <c r="D273" s="103" t="s">
        <v>137</v>
      </c>
      <c r="E273" s="107">
        <v>6201</v>
      </c>
      <c r="F273" s="86" t="s">
        <v>234</v>
      </c>
    </row>
    <row r="274" spans="3:6" ht="30" x14ac:dyDescent="0.25">
      <c r="C274" s="102" t="s">
        <v>550</v>
      </c>
      <c r="D274" s="103" t="s">
        <v>94</v>
      </c>
      <c r="E274" s="107">
        <v>5918</v>
      </c>
      <c r="F274" s="86" t="s">
        <v>234</v>
      </c>
    </row>
    <row r="275" spans="3:6" ht="15" x14ac:dyDescent="0.25">
      <c r="C275" s="102" t="s">
        <v>551</v>
      </c>
      <c r="D275" s="103" t="s">
        <v>186</v>
      </c>
      <c r="E275" s="107">
        <v>4014</v>
      </c>
      <c r="F275" s="86" t="s">
        <v>234</v>
      </c>
    </row>
    <row r="276" spans="3:6" ht="30" x14ac:dyDescent="0.25">
      <c r="C276" s="102" t="s">
        <v>552</v>
      </c>
      <c r="D276" s="103" t="s">
        <v>157</v>
      </c>
      <c r="E276" s="107">
        <v>7391</v>
      </c>
      <c r="F276" s="86" t="s">
        <v>233</v>
      </c>
    </row>
    <row r="277" spans="3:6" ht="15" x14ac:dyDescent="0.25">
      <c r="C277" s="102" t="s">
        <v>553</v>
      </c>
      <c r="D277" s="103" t="s">
        <v>194</v>
      </c>
      <c r="E277" s="107">
        <v>1977</v>
      </c>
      <c r="F277" s="86" t="s">
        <v>234</v>
      </c>
    </row>
    <row r="278" spans="3:6" ht="30" x14ac:dyDescent="0.25">
      <c r="C278" s="102" t="s">
        <v>554</v>
      </c>
      <c r="D278" s="103" t="s">
        <v>181</v>
      </c>
      <c r="E278" s="107">
        <v>2861</v>
      </c>
      <c r="F278" s="86" t="s">
        <v>233</v>
      </c>
    </row>
    <row r="279" spans="3:6" ht="30" x14ac:dyDescent="0.25">
      <c r="C279" s="102" t="s">
        <v>555</v>
      </c>
      <c r="D279" s="103" t="s">
        <v>194</v>
      </c>
      <c r="E279" s="107">
        <v>22278</v>
      </c>
      <c r="F279" s="86" t="s">
        <v>234</v>
      </c>
    </row>
    <row r="280" spans="3:6" ht="15" x14ac:dyDescent="0.25">
      <c r="C280" s="102" t="s">
        <v>556</v>
      </c>
      <c r="D280" s="103" t="s">
        <v>122</v>
      </c>
      <c r="E280" s="107">
        <v>11395</v>
      </c>
      <c r="F280" s="86" t="s">
        <v>234</v>
      </c>
    </row>
    <row r="281" spans="3:6" ht="15" x14ac:dyDescent="0.25">
      <c r="C281" s="102" t="s">
        <v>557</v>
      </c>
      <c r="D281" s="103" t="s">
        <v>70</v>
      </c>
      <c r="E281" s="107">
        <v>2941</v>
      </c>
      <c r="F281" s="86" t="s">
        <v>234</v>
      </c>
    </row>
    <row r="282" spans="3:6" ht="15" x14ac:dyDescent="0.25">
      <c r="C282" s="102" t="s">
        <v>558</v>
      </c>
      <c r="D282" s="103" t="s">
        <v>186</v>
      </c>
      <c r="E282" s="107">
        <v>3353</v>
      </c>
      <c r="F282" s="86" t="s">
        <v>234</v>
      </c>
    </row>
    <row r="283" spans="3:6" ht="15" x14ac:dyDescent="0.25">
      <c r="C283" s="102" t="s">
        <v>559</v>
      </c>
      <c r="D283" s="103" t="s">
        <v>157</v>
      </c>
      <c r="E283" s="107">
        <v>14934</v>
      </c>
      <c r="F283" s="86" t="s">
        <v>234</v>
      </c>
    </row>
    <row r="284" spans="3:6" ht="15" x14ac:dyDescent="0.25">
      <c r="C284" s="102" t="s">
        <v>560</v>
      </c>
      <c r="D284" s="103" t="s">
        <v>194</v>
      </c>
      <c r="E284" s="107">
        <v>1370</v>
      </c>
      <c r="F284" s="86" t="s">
        <v>233</v>
      </c>
    </row>
    <row r="285" spans="3:6" ht="15" x14ac:dyDescent="0.25">
      <c r="C285" s="102" t="s">
        <v>561</v>
      </c>
      <c r="D285" s="103" t="s">
        <v>137</v>
      </c>
      <c r="E285" s="107">
        <v>41237</v>
      </c>
      <c r="F285" s="86" t="s">
        <v>234</v>
      </c>
    </row>
    <row r="286" spans="3:6" ht="30" x14ac:dyDescent="0.25">
      <c r="C286" s="102" t="s">
        <v>562</v>
      </c>
      <c r="D286" s="103" t="s">
        <v>137</v>
      </c>
      <c r="E286" s="107">
        <v>9627</v>
      </c>
      <c r="F286" s="86" t="s">
        <v>234</v>
      </c>
    </row>
    <row r="287" spans="3:6" ht="30" x14ac:dyDescent="0.25">
      <c r="C287" s="102" t="s">
        <v>563</v>
      </c>
      <c r="D287" s="103" t="s">
        <v>186</v>
      </c>
      <c r="E287" s="107">
        <v>18031</v>
      </c>
      <c r="F287" s="86" t="s">
        <v>234</v>
      </c>
    </row>
    <row r="288" spans="3:6" ht="15" x14ac:dyDescent="0.25">
      <c r="C288" s="102" t="s">
        <v>564</v>
      </c>
      <c r="D288" s="103" t="s">
        <v>122</v>
      </c>
      <c r="E288" s="107">
        <v>25970</v>
      </c>
      <c r="F288" s="86" t="s">
        <v>234</v>
      </c>
    </row>
    <row r="289" spans="3:6" ht="15" x14ac:dyDescent="0.25">
      <c r="C289" s="102" t="s">
        <v>565</v>
      </c>
      <c r="D289" s="103" t="s">
        <v>137</v>
      </c>
      <c r="E289" s="107">
        <v>8870</v>
      </c>
      <c r="F289" s="86" t="s">
        <v>234</v>
      </c>
    </row>
    <row r="290" spans="3:6" ht="15" x14ac:dyDescent="0.25">
      <c r="C290" s="102" t="s">
        <v>566</v>
      </c>
      <c r="D290" s="103" t="s">
        <v>137</v>
      </c>
      <c r="E290" s="107">
        <v>2438</v>
      </c>
      <c r="F290" s="86" t="s">
        <v>233</v>
      </c>
    </row>
    <row r="291" spans="3:6" ht="15" x14ac:dyDescent="0.25">
      <c r="C291" s="102" t="s">
        <v>567</v>
      </c>
      <c r="D291" s="103" t="s">
        <v>94</v>
      </c>
      <c r="E291" s="107">
        <v>7910</v>
      </c>
      <c r="F291" s="86" t="s">
        <v>234</v>
      </c>
    </row>
    <row r="292" spans="3:6" ht="30" x14ac:dyDescent="0.25">
      <c r="C292" s="102" t="s">
        <v>568</v>
      </c>
      <c r="D292" s="103" t="s">
        <v>186</v>
      </c>
      <c r="E292" s="107">
        <v>3160</v>
      </c>
      <c r="F292" s="86" t="s">
        <v>234</v>
      </c>
    </row>
    <row r="293" spans="3:6" ht="15" x14ac:dyDescent="0.25">
      <c r="C293" s="102" t="s">
        <v>569</v>
      </c>
      <c r="D293" s="103" t="s">
        <v>181</v>
      </c>
      <c r="E293" s="107">
        <v>4434</v>
      </c>
      <c r="F293" s="86" t="s">
        <v>234</v>
      </c>
    </row>
    <row r="294" spans="3:6" ht="15" x14ac:dyDescent="0.25">
      <c r="C294" s="102" t="s">
        <v>570</v>
      </c>
      <c r="D294" s="103" t="s">
        <v>137</v>
      </c>
      <c r="E294" s="107">
        <v>15643</v>
      </c>
      <c r="F294" s="86" t="s">
        <v>234</v>
      </c>
    </row>
    <row r="295" spans="3:6" ht="15" x14ac:dyDescent="0.25">
      <c r="C295" s="102" t="s">
        <v>571</v>
      </c>
      <c r="D295" s="103" t="s">
        <v>94</v>
      </c>
      <c r="E295" s="107">
        <v>1699</v>
      </c>
      <c r="F295" s="86" t="s">
        <v>233</v>
      </c>
    </row>
    <row r="296" spans="3:6" ht="15" x14ac:dyDescent="0.25">
      <c r="C296" s="102" t="s">
        <v>572</v>
      </c>
      <c r="D296" s="103" t="s">
        <v>94</v>
      </c>
      <c r="E296" s="107">
        <v>4764</v>
      </c>
      <c r="F296" s="86" t="s">
        <v>234</v>
      </c>
    </row>
    <row r="297" spans="3:6" ht="15" x14ac:dyDescent="0.25">
      <c r="C297" s="102" t="s">
        <v>573</v>
      </c>
      <c r="D297" s="103" t="s">
        <v>94</v>
      </c>
      <c r="E297" s="107">
        <v>13004</v>
      </c>
      <c r="F297" s="86" t="s">
        <v>234</v>
      </c>
    </row>
    <row r="298" spans="3:6" ht="15" x14ac:dyDescent="0.25">
      <c r="C298" s="102" t="s">
        <v>574</v>
      </c>
      <c r="D298" s="103" t="s">
        <v>137</v>
      </c>
      <c r="E298" s="107">
        <v>12968</v>
      </c>
      <c r="F298" s="86" t="s">
        <v>234</v>
      </c>
    </row>
    <row r="299" spans="3:6" ht="15" x14ac:dyDescent="0.25">
      <c r="C299" s="102" t="s">
        <v>575</v>
      </c>
      <c r="D299" s="103" t="s">
        <v>194</v>
      </c>
      <c r="E299" s="107">
        <v>1064</v>
      </c>
      <c r="F299" s="86" t="s">
        <v>234</v>
      </c>
    </row>
    <row r="300" spans="3:6" ht="15" x14ac:dyDescent="0.25">
      <c r="C300" s="102" t="s">
        <v>576</v>
      </c>
      <c r="D300" s="103" t="s">
        <v>94</v>
      </c>
      <c r="E300" s="107">
        <v>1160</v>
      </c>
      <c r="F300" s="86" t="s">
        <v>233</v>
      </c>
    </row>
    <row r="301" spans="3:6" ht="15" x14ac:dyDescent="0.25">
      <c r="C301" s="102" t="s">
        <v>577</v>
      </c>
      <c r="D301" s="103" t="s">
        <v>286</v>
      </c>
      <c r="E301" s="107">
        <v>10169</v>
      </c>
      <c r="F301" s="86" t="s">
        <v>234</v>
      </c>
    </row>
    <row r="302" spans="3:6" ht="15" x14ac:dyDescent="0.25">
      <c r="C302" s="102" t="s">
        <v>578</v>
      </c>
      <c r="D302" s="103" t="s">
        <v>94</v>
      </c>
      <c r="E302" s="107">
        <v>2171</v>
      </c>
      <c r="F302" s="86" t="s">
        <v>234</v>
      </c>
    </row>
    <row r="303" spans="3:6" ht="15" x14ac:dyDescent="0.25">
      <c r="C303" s="102" t="s">
        <v>579</v>
      </c>
      <c r="D303" s="103" t="s">
        <v>122</v>
      </c>
      <c r="E303" s="107">
        <v>4176</v>
      </c>
      <c r="F303" s="86" t="s">
        <v>234</v>
      </c>
    </row>
    <row r="304" spans="3:6" ht="15" x14ac:dyDescent="0.25">
      <c r="C304" s="102" t="s">
        <v>580</v>
      </c>
      <c r="D304" s="103" t="s">
        <v>94</v>
      </c>
      <c r="E304" s="107">
        <v>888</v>
      </c>
      <c r="F304" s="86" t="s">
        <v>233</v>
      </c>
    </row>
    <row r="305" spans="3:6" ht="15" x14ac:dyDescent="0.25">
      <c r="C305" s="102" t="s">
        <v>581</v>
      </c>
      <c r="D305" s="103" t="s">
        <v>94</v>
      </c>
      <c r="E305" s="107">
        <v>7798</v>
      </c>
      <c r="F305" s="86" t="s">
        <v>234</v>
      </c>
    </row>
    <row r="306" spans="3:6" ht="15" x14ac:dyDescent="0.25">
      <c r="C306" s="102" t="s">
        <v>582</v>
      </c>
      <c r="D306" s="103" t="s">
        <v>94</v>
      </c>
      <c r="E306" s="107">
        <v>9679</v>
      </c>
      <c r="F306" s="86" t="s">
        <v>234</v>
      </c>
    </row>
    <row r="307" spans="3:6" ht="15" x14ac:dyDescent="0.25">
      <c r="C307" s="102" t="s">
        <v>583</v>
      </c>
      <c r="D307" s="103" t="s">
        <v>70</v>
      </c>
      <c r="E307" s="107">
        <v>2215</v>
      </c>
      <c r="F307" s="86" t="s">
        <v>233</v>
      </c>
    </row>
    <row r="308" spans="3:6" ht="15" x14ac:dyDescent="0.25">
      <c r="C308" s="102" t="s">
        <v>584</v>
      </c>
      <c r="D308" s="103" t="s">
        <v>186</v>
      </c>
      <c r="E308" s="107">
        <v>1124</v>
      </c>
      <c r="F308" s="86" t="s">
        <v>234</v>
      </c>
    </row>
    <row r="309" spans="3:6" ht="15" x14ac:dyDescent="0.25">
      <c r="C309" s="102" t="s">
        <v>585</v>
      </c>
      <c r="D309" s="103" t="s">
        <v>286</v>
      </c>
      <c r="E309" s="107">
        <v>6895</v>
      </c>
      <c r="F309" s="86" t="s">
        <v>234</v>
      </c>
    </row>
    <row r="310" spans="3:6" ht="15" x14ac:dyDescent="0.25">
      <c r="C310" s="102" t="s">
        <v>586</v>
      </c>
      <c r="D310" s="103" t="s">
        <v>94</v>
      </c>
      <c r="E310" s="107">
        <v>536</v>
      </c>
      <c r="F310" s="86" t="s">
        <v>234</v>
      </c>
    </row>
    <row r="311" spans="3:6" ht="15" x14ac:dyDescent="0.25">
      <c r="C311" s="102" t="s">
        <v>587</v>
      </c>
      <c r="D311" s="103" t="s">
        <v>157</v>
      </c>
      <c r="E311" s="107">
        <v>32033</v>
      </c>
      <c r="F311" s="86" t="s">
        <v>234</v>
      </c>
    </row>
    <row r="312" spans="3:6" ht="30" x14ac:dyDescent="0.25">
      <c r="C312" s="102" t="s">
        <v>588</v>
      </c>
      <c r="D312" s="103" t="s">
        <v>94</v>
      </c>
      <c r="E312" s="107">
        <v>2579</v>
      </c>
      <c r="F312" s="86" t="s">
        <v>233</v>
      </c>
    </row>
    <row r="313" spans="3:6" ht="15" x14ac:dyDescent="0.25">
      <c r="C313" s="102" t="s">
        <v>589</v>
      </c>
      <c r="D313" s="103" t="s">
        <v>94</v>
      </c>
      <c r="E313" s="107">
        <v>1141</v>
      </c>
      <c r="F313" s="86" t="s">
        <v>233</v>
      </c>
    </row>
    <row r="314" spans="3:6" ht="15" x14ac:dyDescent="0.25">
      <c r="C314" s="102" t="s">
        <v>590</v>
      </c>
      <c r="D314" s="103" t="s">
        <v>122</v>
      </c>
      <c r="E314" s="107">
        <v>3923</v>
      </c>
      <c r="F314" s="86" t="s">
        <v>234</v>
      </c>
    </row>
    <row r="315" spans="3:6" ht="15" x14ac:dyDescent="0.25">
      <c r="C315" s="102" t="s">
        <v>591</v>
      </c>
      <c r="D315" s="103" t="s">
        <v>157</v>
      </c>
      <c r="E315" s="107">
        <v>7690</v>
      </c>
      <c r="F315" s="86" t="s">
        <v>234</v>
      </c>
    </row>
    <row r="316" spans="3:6" ht="15" x14ac:dyDescent="0.25">
      <c r="C316" s="102" t="s">
        <v>592</v>
      </c>
      <c r="D316" s="103" t="s">
        <v>186</v>
      </c>
      <c r="E316" s="107">
        <v>1749</v>
      </c>
      <c r="F316" s="86" t="s">
        <v>234</v>
      </c>
    </row>
    <row r="317" spans="3:6" ht="15" x14ac:dyDescent="0.25">
      <c r="C317" s="102" t="s">
        <v>593</v>
      </c>
      <c r="D317" s="103" t="s">
        <v>70</v>
      </c>
      <c r="E317" s="107">
        <v>2031</v>
      </c>
      <c r="F317" s="86" t="s">
        <v>233</v>
      </c>
    </row>
    <row r="318" spans="3:6" ht="15" x14ac:dyDescent="0.25">
      <c r="C318" s="102" t="s">
        <v>594</v>
      </c>
      <c r="D318" s="103" t="s">
        <v>194</v>
      </c>
      <c r="E318" s="107">
        <v>10127</v>
      </c>
      <c r="F318" s="86" t="s">
        <v>234</v>
      </c>
    </row>
    <row r="319" spans="3:6" ht="15" x14ac:dyDescent="0.25">
      <c r="C319" s="102" t="s">
        <v>595</v>
      </c>
      <c r="D319" s="103" t="s">
        <v>122</v>
      </c>
      <c r="E319" s="107">
        <v>1781</v>
      </c>
      <c r="F319" s="86" t="s">
        <v>233</v>
      </c>
    </row>
    <row r="320" spans="3:6" ht="30" x14ac:dyDescent="0.25">
      <c r="C320" s="102" t="s">
        <v>596</v>
      </c>
      <c r="D320" s="103" t="s">
        <v>122</v>
      </c>
      <c r="E320" s="107">
        <v>4400</v>
      </c>
      <c r="F320" s="86" t="s">
        <v>234</v>
      </c>
    </row>
    <row r="321" spans="3:6" ht="15" x14ac:dyDescent="0.25">
      <c r="C321" s="102" t="s">
        <v>597</v>
      </c>
      <c r="D321" s="103" t="s">
        <v>122</v>
      </c>
      <c r="E321" s="107">
        <v>3429</v>
      </c>
      <c r="F321" s="86" t="s">
        <v>234</v>
      </c>
    </row>
    <row r="322" spans="3:6" ht="30" x14ac:dyDescent="0.25">
      <c r="C322" s="102" t="s">
        <v>598</v>
      </c>
      <c r="D322" s="103" t="s">
        <v>286</v>
      </c>
      <c r="E322" s="107">
        <v>7671</v>
      </c>
      <c r="F322" s="86" t="s">
        <v>234</v>
      </c>
    </row>
    <row r="323" spans="3:6" ht="15" x14ac:dyDescent="0.25">
      <c r="C323" s="102" t="s">
        <v>599</v>
      </c>
      <c r="D323" s="103" t="s">
        <v>137</v>
      </c>
      <c r="E323" s="107">
        <v>26051</v>
      </c>
      <c r="F323" s="86" t="s">
        <v>234</v>
      </c>
    </row>
    <row r="324" spans="3:6" ht="15" x14ac:dyDescent="0.25">
      <c r="C324" s="102" t="s">
        <v>600</v>
      </c>
      <c r="D324" s="103" t="s">
        <v>70</v>
      </c>
      <c r="E324" s="107">
        <v>4170</v>
      </c>
      <c r="F324" s="86" t="s">
        <v>234</v>
      </c>
    </row>
    <row r="325" spans="3:6" ht="15" x14ac:dyDescent="0.25">
      <c r="C325" s="102" t="s">
        <v>601</v>
      </c>
      <c r="D325" s="103" t="s">
        <v>122</v>
      </c>
      <c r="E325" s="107">
        <v>3557</v>
      </c>
      <c r="F325" s="86" t="s">
        <v>234</v>
      </c>
    </row>
    <row r="326" spans="3:6" ht="30" x14ac:dyDescent="0.25">
      <c r="C326" s="102" t="s">
        <v>602</v>
      </c>
      <c r="D326" s="103" t="s">
        <v>70</v>
      </c>
      <c r="E326" s="107">
        <v>1656</v>
      </c>
      <c r="F326" s="86" t="s">
        <v>234</v>
      </c>
    </row>
    <row r="327" spans="3:6" ht="15" x14ac:dyDescent="0.25">
      <c r="C327" s="102" t="s">
        <v>603</v>
      </c>
      <c r="D327" s="103" t="s">
        <v>286</v>
      </c>
      <c r="E327" s="107">
        <v>3570</v>
      </c>
      <c r="F327" s="86" t="s">
        <v>233</v>
      </c>
    </row>
    <row r="328" spans="3:6" ht="15" x14ac:dyDescent="0.25">
      <c r="C328" s="102" t="s">
        <v>604</v>
      </c>
      <c r="D328" s="103" t="s">
        <v>70</v>
      </c>
      <c r="E328" s="107">
        <v>72</v>
      </c>
      <c r="F328" s="86" t="s">
        <v>233</v>
      </c>
    </row>
    <row r="329" spans="3:6" ht="15" x14ac:dyDescent="0.25">
      <c r="C329" s="102" t="s">
        <v>605</v>
      </c>
      <c r="D329" s="103" t="s">
        <v>70</v>
      </c>
      <c r="E329" s="107">
        <v>2494</v>
      </c>
      <c r="F329" s="86" t="s">
        <v>233</v>
      </c>
    </row>
    <row r="330" spans="3:6" ht="15" x14ac:dyDescent="0.25">
      <c r="C330" s="102" t="s">
        <v>606</v>
      </c>
      <c r="D330" s="103" t="s">
        <v>137</v>
      </c>
      <c r="E330" s="107">
        <v>4714</v>
      </c>
      <c r="F330" s="86" t="s">
        <v>234</v>
      </c>
    </row>
    <row r="331" spans="3:6" ht="15" x14ac:dyDescent="0.25">
      <c r="C331" s="105" t="s">
        <v>607</v>
      </c>
      <c r="D331" s="106" t="s">
        <v>157</v>
      </c>
      <c r="E331" s="108">
        <v>19441</v>
      </c>
      <c r="F331" s="86" t="s">
        <v>234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72E4F-F933-4A95-A43E-E40DB64DD8FA}">
  <dimension ref="A1:P334"/>
  <sheetViews>
    <sheetView topLeftCell="A37" workbookViewId="0">
      <selection activeCell="G24" sqref="G24"/>
    </sheetView>
  </sheetViews>
  <sheetFormatPr defaultColWidth="8.85546875" defaultRowHeight="10.5" x14ac:dyDescent="0.25"/>
  <cols>
    <col min="1" max="4" width="5.7109375" style="202" customWidth="1"/>
    <col min="5" max="5" width="26.5703125" style="202" bestFit="1" customWidth="1"/>
    <col min="6" max="6" width="10.7109375" style="221" customWidth="1"/>
    <col min="7" max="7" width="14.28515625" style="221" bestFit="1" customWidth="1"/>
    <col min="8" max="8" width="10.7109375" style="221" customWidth="1"/>
    <col min="9" max="9" width="11.28515625" style="221" bestFit="1" customWidth="1"/>
    <col min="10" max="10" width="14.28515625" style="221" bestFit="1" customWidth="1"/>
    <col min="11" max="11" width="12.42578125" style="221" bestFit="1" customWidth="1"/>
    <col min="12" max="12" width="14.28515625" style="202" bestFit="1" customWidth="1"/>
    <col min="13" max="16" width="10.7109375" style="202" customWidth="1"/>
    <col min="17" max="16384" width="8.85546875" style="202"/>
  </cols>
  <sheetData>
    <row r="1" spans="1:16" ht="75" customHeight="1" x14ac:dyDescent="0.25">
      <c r="A1" s="392" t="s">
        <v>645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4"/>
    </row>
    <row r="2" spans="1:16" ht="63" x14ac:dyDescent="0.25">
      <c r="A2" s="203" t="s">
        <v>646</v>
      </c>
      <c r="B2" s="203" t="s">
        <v>647</v>
      </c>
      <c r="C2" s="203" t="s">
        <v>648</v>
      </c>
      <c r="D2" s="203" t="s">
        <v>255</v>
      </c>
      <c r="E2" s="203" t="s">
        <v>66</v>
      </c>
      <c r="F2" s="207" t="s">
        <v>649</v>
      </c>
      <c r="G2" s="204" t="s">
        <v>650</v>
      </c>
      <c r="H2" s="205" t="s">
        <v>651</v>
      </c>
      <c r="I2" s="206" t="s">
        <v>652</v>
      </c>
      <c r="J2" s="207" t="s">
        <v>653</v>
      </c>
      <c r="K2" s="207" t="s">
        <v>654</v>
      </c>
      <c r="L2" s="207" t="s">
        <v>655</v>
      </c>
      <c r="M2" s="207" t="s">
        <v>656</v>
      </c>
      <c r="N2" s="207" t="s">
        <v>657</v>
      </c>
      <c r="O2" s="207" t="s">
        <v>658</v>
      </c>
      <c r="P2" s="207" t="s">
        <v>659</v>
      </c>
    </row>
    <row r="3" spans="1:16" x14ac:dyDescent="0.25">
      <c r="A3" s="208"/>
      <c r="B3" s="208"/>
      <c r="C3" s="208"/>
      <c r="D3" s="208"/>
      <c r="E3" s="208"/>
      <c r="F3" s="222"/>
      <c r="G3" s="204" t="s">
        <v>660</v>
      </c>
      <c r="H3" s="205" t="s">
        <v>661</v>
      </c>
      <c r="I3" s="206" t="s">
        <v>662</v>
      </c>
      <c r="J3" s="223" t="s">
        <v>663</v>
      </c>
      <c r="K3" s="224"/>
      <c r="L3" s="209"/>
      <c r="M3" s="209"/>
      <c r="N3" s="209"/>
      <c r="O3" s="209"/>
      <c r="P3" s="209"/>
    </row>
    <row r="4" spans="1:16" x14ac:dyDescent="0.25">
      <c r="A4" s="210" t="s">
        <v>664</v>
      </c>
      <c r="B4" s="210" t="s">
        <v>665</v>
      </c>
      <c r="C4" s="210" t="s">
        <v>666</v>
      </c>
      <c r="D4" s="210" t="s">
        <v>157</v>
      </c>
      <c r="E4" s="227" t="s">
        <v>158</v>
      </c>
      <c r="F4" s="214">
        <v>7202</v>
      </c>
      <c r="G4" s="211">
        <v>1479457</v>
      </c>
      <c r="H4" s="212">
        <v>0</v>
      </c>
      <c r="I4" s="213">
        <v>0</v>
      </c>
      <c r="J4" s="214">
        <v>1479457</v>
      </c>
      <c r="K4" s="214">
        <v>2191770</v>
      </c>
      <c r="L4" s="214">
        <v>3671227</v>
      </c>
      <c r="M4" s="225">
        <v>0.40298706672183443</v>
      </c>
      <c r="N4" s="214">
        <v>205.42307692307693</v>
      </c>
      <c r="O4" s="214">
        <v>304.32796445431825</v>
      </c>
      <c r="P4" s="214">
        <v>509.75104137739515</v>
      </c>
    </row>
    <row r="5" spans="1:16" x14ac:dyDescent="0.25">
      <c r="A5" s="210" t="s">
        <v>664</v>
      </c>
      <c r="B5" s="210" t="s">
        <v>665</v>
      </c>
      <c r="C5" s="210" t="s">
        <v>667</v>
      </c>
      <c r="D5" s="210" t="s">
        <v>157</v>
      </c>
      <c r="E5" s="227" t="s">
        <v>668</v>
      </c>
      <c r="F5" s="214">
        <v>12374</v>
      </c>
      <c r="G5" s="211">
        <v>10137098</v>
      </c>
      <c r="H5" s="212">
        <v>0</v>
      </c>
      <c r="I5" s="213">
        <v>74100</v>
      </c>
      <c r="J5" s="214">
        <v>10211198</v>
      </c>
      <c r="K5" s="214">
        <v>809350</v>
      </c>
      <c r="L5" s="214">
        <v>11020548</v>
      </c>
      <c r="M5" s="225">
        <v>0.92655991335458088</v>
      </c>
      <c r="N5" s="214">
        <v>825.21399709067396</v>
      </c>
      <c r="O5" s="214">
        <v>65.407305640859875</v>
      </c>
      <c r="P5" s="214">
        <v>890.62130273153389</v>
      </c>
    </row>
    <row r="6" spans="1:16" x14ac:dyDescent="0.25">
      <c r="A6" s="210" t="s">
        <v>664</v>
      </c>
      <c r="B6" s="210" t="s">
        <v>665</v>
      </c>
      <c r="C6" s="210" t="s">
        <v>669</v>
      </c>
      <c r="D6" s="210" t="s">
        <v>157</v>
      </c>
      <c r="E6" s="227" t="s">
        <v>670</v>
      </c>
      <c r="F6" s="214">
        <v>9640</v>
      </c>
      <c r="G6" s="211">
        <v>5000545</v>
      </c>
      <c r="H6" s="212">
        <v>0</v>
      </c>
      <c r="I6" s="213">
        <v>56400</v>
      </c>
      <c r="J6" s="214">
        <v>5056945</v>
      </c>
      <c r="K6" s="214">
        <v>1130390</v>
      </c>
      <c r="L6" s="214">
        <v>6187335</v>
      </c>
      <c r="M6" s="225">
        <v>0.81730583522631306</v>
      </c>
      <c r="N6" s="214">
        <v>524.57935684647305</v>
      </c>
      <c r="O6" s="214">
        <v>117.2603734439834</v>
      </c>
      <c r="P6" s="214">
        <v>641.83973029045649</v>
      </c>
    </row>
    <row r="7" spans="1:16" x14ac:dyDescent="0.25">
      <c r="A7" s="210" t="s">
        <v>664</v>
      </c>
      <c r="B7" s="210" t="s">
        <v>665</v>
      </c>
      <c r="C7" s="210" t="s">
        <v>671</v>
      </c>
      <c r="D7" s="210" t="s">
        <v>157</v>
      </c>
      <c r="E7" s="227" t="s">
        <v>672</v>
      </c>
      <c r="F7" s="214">
        <v>7162</v>
      </c>
      <c r="G7" s="211">
        <v>2674265</v>
      </c>
      <c r="H7" s="212">
        <v>0</v>
      </c>
      <c r="I7" s="213">
        <v>0</v>
      </c>
      <c r="J7" s="214">
        <v>2674265</v>
      </c>
      <c r="K7" s="214">
        <v>589330</v>
      </c>
      <c r="L7" s="214">
        <v>3263595</v>
      </c>
      <c r="M7" s="225">
        <v>0.8194230595401697</v>
      </c>
      <c r="N7" s="214">
        <v>373.39639765428649</v>
      </c>
      <c r="O7" s="214">
        <v>82.285674392627755</v>
      </c>
      <c r="P7" s="214">
        <v>455.68207204691424</v>
      </c>
    </row>
    <row r="8" spans="1:16" x14ac:dyDescent="0.25">
      <c r="A8" s="210" t="s">
        <v>664</v>
      </c>
      <c r="B8" s="210" t="s">
        <v>665</v>
      </c>
      <c r="C8" s="210" t="s">
        <v>673</v>
      </c>
      <c r="D8" s="210" t="s">
        <v>157</v>
      </c>
      <c r="E8" s="227" t="s">
        <v>674</v>
      </c>
      <c r="F8" s="214">
        <v>5823</v>
      </c>
      <c r="G8" s="211">
        <v>13015801</v>
      </c>
      <c r="H8" s="212">
        <v>0</v>
      </c>
      <c r="I8" s="213">
        <v>0</v>
      </c>
      <c r="J8" s="214">
        <v>13015801</v>
      </c>
      <c r="K8" s="214">
        <v>1848680</v>
      </c>
      <c r="L8" s="214">
        <v>14864481</v>
      </c>
      <c r="M8" s="225">
        <v>0.8756310428867311</v>
      </c>
      <c r="N8" s="214">
        <v>2235.2397389661687</v>
      </c>
      <c r="O8" s="214">
        <v>317.4789627339859</v>
      </c>
      <c r="P8" s="214">
        <v>2552.7187017001547</v>
      </c>
    </row>
    <row r="9" spans="1:16" x14ac:dyDescent="0.25">
      <c r="A9" s="210" t="s">
        <v>664</v>
      </c>
      <c r="B9" s="210" t="s">
        <v>665</v>
      </c>
      <c r="C9" s="210" t="s">
        <v>675</v>
      </c>
      <c r="D9" s="210" t="s">
        <v>157</v>
      </c>
      <c r="E9" s="227" t="s">
        <v>676</v>
      </c>
      <c r="F9" s="214">
        <v>392791</v>
      </c>
      <c r="G9" s="211">
        <v>150049535</v>
      </c>
      <c r="H9" s="212">
        <v>0</v>
      </c>
      <c r="I9" s="213">
        <v>117900</v>
      </c>
      <c r="J9" s="214">
        <v>150167435</v>
      </c>
      <c r="K9" s="214">
        <v>56136030</v>
      </c>
      <c r="L9" s="214">
        <v>206303465</v>
      </c>
      <c r="M9" s="225">
        <v>0.72789584508432759</v>
      </c>
      <c r="N9" s="214">
        <v>382.30874689084015</v>
      </c>
      <c r="O9" s="214">
        <v>142.91577454676914</v>
      </c>
      <c r="P9" s="214">
        <v>525.22452143760927</v>
      </c>
    </row>
    <row r="10" spans="1:16" x14ac:dyDescent="0.25">
      <c r="A10" s="210" t="s">
        <v>664</v>
      </c>
      <c r="B10" s="210" t="s">
        <v>665</v>
      </c>
      <c r="C10" s="210" t="s">
        <v>677</v>
      </c>
      <c r="D10" s="210" t="s">
        <v>157</v>
      </c>
      <c r="E10" s="227" t="s">
        <v>173</v>
      </c>
      <c r="F10" s="214">
        <v>3247</v>
      </c>
      <c r="G10" s="211">
        <v>1336327</v>
      </c>
      <c r="H10" s="212">
        <v>0</v>
      </c>
      <c r="I10" s="213">
        <v>44700</v>
      </c>
      <c r="J10" s="214">
        <v>1381027</v>
      </c>
      <c r="K10" s="214">
        <v>471520</v>
      </c>
      <c r="L10" s="214">
        <v>1852547</v>
      </c>
      <c r="M10" s="225">
        <v>0.74547474369071343</v>
      </c>
      <c r="N10" s="214">
        <v>425.32399137665539</v>
      </c>
      <c r="O10" s="214">
        <v>145.21712349861411</v>
      </c>
      <c r="P10" s="214">
        <v>570.5411148752695</v>
      </c>
    </row>
    <row r="11" spans="1:16" x14ac:dyDescent="0.25">
      <c r="A11" s="210" t="s">
        <v>664</v>
      </c>
      <c r="B11" s="210" t="s">
        <v>665</v>
      </c>
      <c r="C11" s="210" t="s">
        <v>678</v>
      </c>
      <c r="D11" s="210" t="s">
        <v>157</v>
      </c>
      <c r="E11" s="227" t="s">
        <v>679</v>
      </c>
      <c r="F11" s="214">
        <v>18476</v>
      </c>
      <c r="G11" s="211">
        <v>8987556</v>
      </c>
      <c r="H11" s="212">
        <v>0</v>
      </c>
      <c r="I11" s="213">
        <v>143100</v>
      </c>
      <c r="J11" s="214">
        <v>9130656</v>
      </c>
      <c r="K11" s="214">
        <v>1681480</v>
      </c>
      <c r="L11" s="214">
        <v>10812136</v>
      </c>
      <c r="M11" s="225">
        <v>0.84448216337641335</v>
      </c>
      <c r="N11" s="214">
        <v>494.19008443386014</v>
      </c>
      <c r="O11" s="214">
        <v>91.008876380168871</v>
      </c>
      <c r="P11" s="214">
        <v>585.19896081402896</v>
      </c>
    </row>
    <row r="12" spans="1:16" x14ac:dyDescent="0.25">
      <c r="A12" s="210" t="s">
        <v>664</v>
      </c>
      <c r="B12" s="210" t="s">
        <v>665</v>
      </c>
      <c r="C12" s="210" t="s">
        <v>680</v>
      </c>
      <c r="D12" s="210" t="s">
        <v>157</v>
      </c>
      <c r="E12" s="227" t="s">
        <v>681</v>
      </c>
      <c r="F12" s="214">
        <v>13767</v>
      </c>
      <c r="G12" s="211">
        <v>9434705</v>
      </c>
      <c r="H12" s="212">
        <v>0</v>
      </c>
      <c r="I12" s="213">
        <v>38100</v>
      </c>
      <c r="J12" s="214">
        <v>9472805</v>
      </c>
      <c r="K12" s="214">
        <v>1252520</v>
      </c>
      <c r="L12" s="214">
        <v>10725325</v>
      </c>
      <c r="M12" s="225">
        <v>0.88321845724954717</v>
      </c>
      <c r="N12" s="214">
        <v>688.08055495024337</v>
      </c>
      <c r="O12" s="214">
        <v>90.979879421805762</v>
      </c>
      <c r="P12" s="214">
        <v>779.06043437204914</v>
      </c>
    </row>
    <row r="13" spans="1:16" x14ac:dyDescent="0.25">
      <c r="A13" s="210" t="s">
        <v>664</v>
      </c>
      <c r="B13" s="210" t="s">
        <v>665</v>
      </c>
      <c r="C13" s="210" t="s">
        <v>682</v>
      </c>
      <c r="D13" s="210" t="s">
        <v>157</v>
      </c>
      <c r="E13" s="227" t="s">
        <v>160</v>
      </c>
      <c r="F13" s="214">
        <v>1902</v>
      </c>
      <c r="G13" s="211">
        <v>673922</v>
      </c>
      <c r="H13" s="212">
        <v>0</v>
      </c>
      <c r="I13" s="213">
        <v>106500</v>
      </c>
      <c r="J13" s="214">
        <v>780422</v>
      </c>
      <c r="K13" s="214">
        <v>590150</v>
      </c>
      <c r="L13" s="214">
        <v>1370572</v>
      </c>
      <c r="M13" s="225">
        <v>0.5694133544242842</v>
      </c>
      <c r="N13" s="214">
        <v>410.31650893796007</v>
      </c>
      <c r="O13" s="214">
        <v>310.27865404837013</v>
      </c>
      <c r="P13" s="214">
        <v>720.59516298633014</v>
      </c>
    </row>
    <row r="14" spans="1:16" x14ac:dyDescent="0.25">
      <c r="A14" s="210" t="s">
        <v>664</v>
      </c>
      <c r="B14" s="210" t="s">
        <v>665</v>
      </c>
      <c r="C14" s="210" t="s">
        <v>683</v>
      </c>
      <c r="D14" s="210" t="s">
        <v>157</v>
      </c>
      <c r="E14" s="227" t="s">
        <v>684</v>
      </c>
      <c r="F14" s="214">
        <v>35485</v>
      </c>
      <c r="G14" s="211">
        <v>9535474</v>
      </c>
      <c r="H14" s="212">
        <v>0</v>
      </c>
      <c r="I14" s="213">
        <v>0</v>
      </c>
      <c r="J14" s="214">
        <v>9535474</v>
      </c>
      <c r="K14" s="214">
        <v>5282310</v>
      </c>
      <c r="L14" s="214">
        <v>14817784</v>
      </c>
      <c r="M14" s="225">
        <v>0.64351552161915704</v>
      </c>
      <c r="N14" s="214">
        <v>268.71844441313232</v>
      </c>
      <c r="O14" s="214">
        <v>148.86036353388755</v>
      </c>
      <c r="P14" s="214">
        <v>417.57880794701987</v>
      </c>
    </row>
    <row r="15" spans="1:16" x14ac:dyDescent="0.25">
      <c r="A15" s="210" t="s">
        <v>664</v>
      </c>
      <c r="B15" s="210" t="s">
        <v>665</v>
      </c>
      <c r="C15" s="210" t="s">
        <v>685</v>
      </c>
      <c r="D15" s="210" t="s">
        <v>157</v>
      </c>
      <c r="E15" s="227" t="s">
        <v>174</v>
      </c>
      <c r="F15" s="214">
        <v>3379</v>
      </c>
      <c r="G15" s="211">
        <v>1822927</v>
      </c>
      <c r="H15" s="212">
        <v>0</v>
      </c>
      <c r="I15" s="213">
        <v>51600</v>
      </c>
      <c r="J15" s="214">
        <v>1874527</v>
      </c>
      <c r="K15" s="214">
        <v>397158</v>
      </c>
      <c r="L15" s="214">
        <v>2271685</v>
      </c>
      <c r="M15" s="225">
        <v>0.82517030310100214</v>
      </c>
      <c r="N15" s="214">
        <v>554.75791654335603</v>
      </c>
      <c r="O15" s="214">
        <v>117.53714116602545</v>
      </c>
      <c r="P15" s="214">
        <v>672.29505770938147</v>
      </c>
    </row>
    <row r="16" spans="1:16" x14ac:dyDescent="0.25">
      <c r="A16" s="210" t="s">
        <v>664</v>
      </c>
      <c r="B16" s="210" t="s">
        <v>665</v>
      </c>
      <c r="C16" s="210" t="s">
        <v>686</v>
      </c>
      <c r="D16" s="210" t="s">
        <v>157</v>
      </c>
      <c r="E16" s="227" t="s">
        <v>161</v>
      </c>
      <c r="F16" s="214">
        <v>1926</v>
      </c>
      <c r="G16" s="211">
        <v>881395</v>
      </c>
      <c r="H16" s="212">
        <v>0</v>
      </c>
      <c r="I16" s="213">
        <v>38700</v>
      </c>
      <c r="J16" s="214">
        <v>920095</v>
      </c>
      <c r="K16" s="214">
        <v>527480</v>
      </c>
      <c r="L16" s="214">
        <v>1447575</v>
      </c>
      <c r="M16" s="225">
        <v>0.63561128093535746</v>
      </c>
      <c r="N16" s="214">
        <v>477.72326064382139</v>
      </c>
      <c r="O16" s="214">
        <v>273.87331256490137</v>
      </c>
      <c r="P16" s="214">
        <v>751.5965732087227</v>
      </c>
    </row>
    <row r="17" spans="1:16" x14ac:dyDescent="0.25">
      <c r="A17" s="210" t="s">
        <v>664</v>
      </c>
      <c r="B17" s="210" t="s">
        <v>665</v>
      </c>
      <c r="C17" s="210" t="s">
        <v>687</v>
      </c>
      <c r="D17" s="210" t="s">
        <v>157</v>
      </c>
      <c r="E17" s="227" t="s">
        <v>175</v>
      </c>
      <c r="F17" s="214">
        <v>1212</v>
      </c>
      <c r="G17" s="211">
        <v>743831</v>
      </c>
      <c r="H17" s="212">
        <v>0</v>
      </c>
      <c r="I17" s="213">
        <v>28500</v>
      </c>
      <c r="J17" s="214">
        <v>772331</v>
      </c>
      <c r="K17" s="214">
        <v>141290</v>
      </c>
      <c r="L17" s="214">
        <v>913621</v>
      </c>
      <c r="M17" s="225">
        <v>0.84535162830101318</v>
      </c>
      <c r="N17" s="214">
        <v>637.236798679868</v>
      </c>
      <c r="O17" s="214">
        <v>116.57590759075907</v>
      </c>
      <c r="P17" s="214">
        <v>753.81270627062702</v>
      </c>
    </row>
    <row r="18" spans="1:16" x14ac:dyDescent="0.25">
      <c r="A18" s="210" t="s">
        <v>664</v>
      </c>
      <c r="B18" s="210" t="s">
        <v>665</v>
      </c>
      <c r="C18" s="210" t="s">
        <v>688</v>
      </c>
      <c r="D18" s="210" t="s">
        <v>157</v>
      </c>
      <c r="E18" s="227" t="s">
        <v>162</v>
      </c>
      <c r="F18" s="214">
        <v>3393</v>
      </c>
      <c r="G18" s="211">
        <v>817610</v>
      </c>
      <c r="H18" s="212">
        <v>0</v>
      </c>
      <c r="I18" s="213">
        <v>0</v>
      </c>
      <c r="J18" s="214">
        <v>817610</v>
      </c>
      <c r="K18" s="214">
        <v>1045680</v>
      </c>
      <c r="L18" s="214">
        <v>1863290</v>
      </c>
      <c r="M18" s="225">
        <v>0.43879911339619704</v>
      </c>
      <c r="N18" s="214">
        <v>240.96964338343648</v>
      </c>
      <c r="O18" s="214">
        <v>308.18744473916888</v>
      </c>
      <c r="P18" s="214">
        <v>549.15708812260539</v>
      </c>
    </row>
    <row r="19" spans="1:16" x14ac:dyDescent="0.25">
      <c r="A19" s="210" t="s">
        <v>664</v>
      </c>
      <c r="B19" s="210" t="s">
        <v>665</v>
      </c>
      <c r="C19" s="210" t="s">
        <v>689</v>
      </c>
      <c r="D19" s="210" t="s">
        <v>157</v>
      </c>
      <c r="E19" s="227" t="s">
        <v>690</v>
      </c>
      <c r="F19" s="214">
        <v>4521</v>
      </c>
      <c r="G19" s="211">
        <v>3502071</v>
      </c>
      <c r="H19" s="212">
        <v>0</v>
      </c>
      <c r="I19" s="213">
        <v>68100</v>
      </c>
      <c r="J19" s="214">
        <v>3570171</v>
      </c>
      <c r="K19" s="214">
        <v>567100</v>
      </c>
      <c r="L19" s="214">
        <v>4137271</v>
      </c>
      <c r="M19" s="225">
        <v>0.86292896936168795</v>
      </c>
      <c r="N19" s="214">
        <v>789.68613138686135</v>
      </c>
      <c r="O19" s="214">
        <v>125.43685025436851</v>
      </c>
      <c r="P19" s="214">
        <v>915.12298164122979</v>
      </c>
    </row>
    <row r="20" spans="1:16" x14ac:dyDescent="0.25">
      <c r="A20" s="210" t="s">
        <v>664</v>
      </c>
      <c r="B20" s="210" t="s">
        <v>665</v>
      </c>
      <c r="C20" s="210" t="s">
        <v>691</v>
      </c>
      <c r="D20" s="210" t="s">
        <v>157</v>
      </c>
      <c r="E20" s="227" t="s">
        <v>692</v>
      </c>
      <c r="F20" s="214">
        <v>18600</v>
      </c>
      <c r="G20" s="211">
        <v>9576273</v>
      </c>
      <c r="H20" s="212">
        <v>0</v>
      </c>
      <c r="I20" s="213">
        <v>117900</v>
      </c>
      <c r="J20" s="214">
        <v>9694173</v>
      </c>
      <c r="K20" s="214">
        <v>2255800</v>
      </c>
      <c r="L20" s="214">
        <v>11949973</v>
      </c>
      <c r="M20" s="225">
        <v>0.81122969901270903</v>
      </c>
      <c r="N20" s="214">
        <v>521.1920967741936</v>
      </c>
      <c r="O20" s="214">
        <v>121.27956989247312</v>
      </c>
      <c r="P20" s="214">
        <v>642.47166666666669</v>
      </c>
    </row>
    <row r="21" spans="1:16" x14ac:dyDescent="0.25">
      <c r="A21" s="210" t="s">
        <v>664</v>
      </c>
      <c r="B21" s="210" t="s">
        <v>665</v>
      </c>
      <c r="C21" s="210" t="s">
        <v>693</v>
      </c>
      <c r="D21" s="210" t="s">
        <v>157</v>
      </c>
      <c r="E21" s="227" t="s">
        <v>694</v>
      </c>
      <c r="F21" s="214">
        <v>20764</v>
      </c>
      <c r="G21" s="211">
        <v>11041690</v>
      </c>
      <c r="H21" s="212">
        <v>0</v>
      </c>
      <c r="I21" s="213">
        <v>188700</v>
      </c>
      <c r="J21" s="214">
        <v>11230390</v>
      </c>
      <c r="K21" s="214">
        <v>2367206</v>
      </c>
      <c r="L21" s="214">
        <v>13597596</v>
      </c>
      <c r="M21" s="225">
        <v>0.82590996231981006</v>
      </c>
      <c r="N21" s="214">
        <v>540.85869774609898</v>
      </c>
      <c r="O21" s="214">
        <v>114.00529763051435</v>
      </c>
      <c r="P21" s="214">
        <v>654.86399537661339</v>
      </c>
    </row>
    <row r="22" spans="1:16" x14ac:dyDescent="0.25">
      <c r="A22" s="210" t="s">
        <v>664</v>
      </c>
      <c r="B22" s="210" t="s">
        <v>665</v>
      </c>
      <c r="C22" s="210" t="s">
        <v>695</v>
      </c>
      <c r="D22" s="210" t="s">
        <v>157</v>
      </c>
      <c r="E22" s="227" t="s">
        <v>696</v>
      </c>
      <c r="F22" s="214">
        <v>6640</v>
      </c>
      <c r="G22" s="211">
        <v>2417584</v>
      </c>
      <c r="H22" s="212">
        <v>0</v>
      </c>
      <c r="I22" s="213">
        <v>55000</v>
      </c>
      <c r="J22" s="214">
        <v>2472584</v>
      </c>
      <c r="K22" s="214">
        <v>677320</v>
      </c>
      <c r="L22" s="214">
        <v>3149904</v>
      </c>
      <c r="M22" s="225">
        <v>0.78497122451985835</v>
      </c>
      <c r="N22" s="214">
        <v>372.37710843373492</v>
      </c>
      <c r="O22" s="214">
        <v>102.00602409638554</v>
      </c>
      <c r="P22" s="214">
        <v>474.38313253012046</v>
      </c>
    </row>
    <row r="23" spans="1:16" x14ac:dyDescent="0.25">
      <c r="A23" s="210" t="s">
        <v>664</v>
      </c>
      <c r="B23" s="210" t="s">
        <v>665</v>
      </c>
      <c r="C23" s="210" t="s">
        <v>697</v>
      </c>
      <c r="D23" s="210" t="s">
        <v>157</v>
      </c>
      <c r="E23" s="227" t="s">
        <v>698</v>
      </c>
      <c r="F23" s="214">
        <v>16551</v>
      </c>
      <c r="G23" s="211">
        <v>10191810</v>
      </c>
      <c r="H23" s="212">
        <v>0</v>
      </c>
      <c r="I23" s="213">
        <v>106640</v>
      </c>
      <c r="J23" s="214">
        <v>10298450</v>
      </c>
      <c r="K23" s="214">
        <v>3062750</v>
      </c>
      <c r="L23" s="214">
        <v>13361200</v>
      </c>
      <c r="M23" s="225">
        <v>0.77077283477531955</v>
      </c>
      <c r="N23" s="214">
        <v>622.22524318772275</v>
      </c>
      <c r="O23" s="214">
        <v>185.04924173765934</v>
      </c>
      <c r="P23" s="214">
        <v>807.27448492538213</v>
      </c>
    </row>
    <row r="24" spans="1:16" x14ac:dyDescent="0.25">
      <c r="A24" s="210" t="s">
        <v>664</v>
      </c>
      <c r="B24" s="210" t="s">
        <v>665</v>
      </c>
      <c r="C24" s="210" t="s">
        <v>699</v>
      </c>
      <c r="D24" s="210" t="s">
        <v>157</v>
      </c>
      <c r="E24" s="227" t="s">
        <v>163</v>
      </c>
      <c r="F24" s="214">
        <v>5529</v>
      </c>
      <c r="G24" s="211">
        <v>1379549</v>
      </c>
      <c r="H24" s="212">
        <v>0</v>
      </c>
      <c r="I24" s="213">
        <v>102600</v>
      </c>
      <c r="J24" s="214">
        <v>1482149</v>
      </c>
      <c r="K24" s="214">
        <v>1900590</v>
      </c>
      <c r="L24" s="214">
        <v>3382739</v>
      </c>
      <c r="M24" s="225">
        <v>0.4381505637886931</v>
      </c>
      <c r="N24" s="214">
        <v>268.06818592873935</v>
      </c>
      <c r="O24" s="214">
        <v>343.74932175800325</v>
      </c>
      <c r="P24" s="214">
        <v>611.8175076867426</v>
      </c>
    </row>
    <row r="25" spans="1:16" x14ac:dyDescent="0.25">
      <c r="A25" s="210" t="s">
        <v>664</v>
      </c>
      <c r="B25" s="210" t="s">
        <v>665</v>
      </c>
      <c r="C25" s="210" t="s">
        <v>700</v>
      </c>
      <c r="D25" s="210" t="s">
        <v>157</v>
      </c>
      <c r="E25" s="227" t="s">
        <v>701</v>
      </c>
      <c r="F25" s="214">
        <v>14161</v>
      </c>
      <c r="G25" s="211">
        <v>7056262</v>
      </c>
      <c r="H25" s="212">
        <v>0</v>
      </c>
      <c r="I25" s="213">
        <v>64500</v>
      </c>
      <c r="J25" s="214">
        <v>7120762</v>
      </c>
      <c r="K25" s="214">
        <v>1142520</v>
      </c>
      <c r="L25" s="214">
        <v>8263282</v>
      </c>
      <c r="M25" s="225">
        <v>0.86173532501976813</v>
      </c>
      <c r="N25" s="214">
        <v>502.84316079372928</v>
      </c>
      <c r="O25" s="214">
        <v>80.680742885389449</v>
      </c>
      <c r="P25" s="214">
        <v>583.52390367911869</v>
      </c>
    </row>
    <row r="26" spans="1:16" x14ac:dyDescent="0.25">
      <c r="A26" s="210" t="s">
        <v>664</v>
      </c>
      <c r="B26" s="210" t="s">
        <v>665</v>
      </c>
      <c r="C26" s="210" t="s">
        <v>702</v>
      </c>
      <c r="D26" s="210" t="s">
        <v>157</v>
      </c>
      <c r="E26" s="227" t="s">
        <v>703</v>
      </c>
      <c r="F26" s="214">
        <v>6633</v>
      </c>
      <c r="G26" s="211">
        <v>3967559</v>
      </c>
      <c r="H26" s="212">
        <v>0</v>
      </c>
      <c r="I26" s="213">
        <v>87300</v>
      </c>
      <c r="J26" s="214">
        <v>4054859</v>
      </c>
      <c r="K26" s="214">
        <v>351284</v>
      </c>
      <c r="L26" s="214">
        <v>4406143</v>
      </c>
      <c r="M26" s="225">
        <v>0.92027403559076504</v>
      </c>
      <c r="N26" s="214">
        <v>611.31599577868235</v>
      </c>
      <c r="O26" s="214">
        <v>52.960048243630332</v>
      </c>
      <c r="P26" s="214">
        <v>664.2760440223127</v>
      </c>
    </row>
    <row r="27" spans="1:16" x14ac:dyDescent="0.25">
      <c r="A27" s="210" t="s">
        <v>664</v>
      </c>
      <c r="B27" s="210" t="s">
        <v>665</v>
      </c>
      <c r="C27" s="210" t="s">
        <v>704</v>
      </c>
      <c r="D27" s="210" t="s">
        <v>157</v>
      </c>
      <c r="E27" s="227" t="s">
        <v>176</v>
      </c>
      <c r="F27" s="214">
        <v>1914</v>
      </c>
      <c r="G27" s="211">
        <v>755582</v>
      </c>
      <c r="H27" s="212">
        <v>0</v>
      </c>
      <c r="I27" s="213">
        <v>25200</v>
      </c>
      <c r="J27" s="214">
        <v>780782</v>
      </c>
      <c r="K27" s="214">
        <v>243090</v>
      </c>
      <c r="L27" s="214">
        <v>1023872</v>
      </c>
      <c r="M27" s="225">
        <v>0.7625777440930116</v>
      </c>
      <c r="N27" s="214">
        <v>407.93207941483803</v>
      </c>
      <c r="O27" s="214">
        <v>127.00626959247649</v>
      </c>
      <c r="P27" s="214">
        <v>534.93834900731451</v>
      </c>
    </row>
    <row r="28" spans="1:16" x14ac:dyDescent="0.25">
      <c r="A28" s="210" t="s">
        <v>664</v>
      </c>
      <c r="B28" s="210" t="s">
        <v>665</v>
      </c>
      <c r="C28" s="210" t="s">
        <v>705</v>
      </c>
      <c r="D28" s="210" t="s">
        <v>157</v>
      </c>
      <c r="E28" s="227" t="s">
        <v>164</v>
      </c>
      <c r="F28" s="214">
        <v>4885</v>
      </c>
      <c r="G28" s="211">
        <v>2151717</v>
      </c>
      <c r="H28" s="212">
        <v>0</v>
      </c>
      <c r="I28" s="213">
        <v>0</v>
      </c>
      <c r="J28" s="214">
        <v>2151717</v>
      </c>
      <c r="K28" s="214">
        <v>1460300</v>
      </c>
      <c r="L28" s="214">
        <v>3612017</v>
      </c>
      <c r="M28" s="225">
        <v>0.59571065141719981</v>
      </c>
      <c r="N28" s="214">
        <v>440.47430910951891</v>
      </c>
      <c r="O28" s="214">
        <v>298.93551688843399</v>
      </c>
      <c r="P28" s="214">
        <v>739.40982599795291</v>
      </c>
    </row>
    <row r="29" spans="1:16" x14ac:dyDescent="0.25">
      <c r="A29" s="210" t="s">
        <v>664</v>
      </c>
      <c r="B29" s="210" t="s">
        <v>665</v>
      </c>
      <c r="C29" s="210" t="s">
        <v>706</v>
      </c>
      <c r="D29" s="210" t="s">
        <v>157</v>
      </c>
      <c r="E29" s="227" t="s">
        <v>707</v>
      </c>
      <c r="F29" s="214">
        <v>5675</v>
      </c>
      <c r="G29" s="211">
        <v>2542927</v>
      </c>
      <c r="H29" s="212">
        <v>0</v>
      </c>
      <c r="I29" s="213">
        <v>88500</v>
      </c>
      <c r="J29" s="214">
        <v>2631427</v>
      </c>
      <c r="K29" s="214">
        <v>519350</v>
      </c>
      <c r="L29" s="214">
        <v>3150777</v>
      </c>
      <c r="M29" s="225">
        <v>0.83516764277509958</v>
      </c>
      <c r="N29" s="214">
        <v>463.68757709251099</v>
      </c>
      <c r="O29" s="214">
        <v>91.51541850220265</v>
      </c>
      <c r="P29" s="214">
        <v>555.20299559471368</v>
      </c>
    </row>
    <row r="30" spans="1:16" x14ac:dyDescent="0.25">
      <c r="A30" s="210" t="s">
        <v>664</v>
      </c>
      <c r="B30" s="210" t="s">
        <v>665</v>
      </c>
      <c r="C30" s="210" t="s">
        <v>708</v>
      </c>
      <c r="D30" s="210" t="s">
        <v>157</v>
      </c>
      <c r="E30" s="227" t="s">
        <v>709</v>
      </c>
      <c r="F30" s="214">
        <v>13082</v>
      </c>
      <c r="G30" s="211">
        <v>8031405</v>
      </c>
      <c r="H30" s="212">
        <v>0</v>
      </c>
      <c r="I30" s="213">
        <v>51300</v>
      </c>
      <c r="J30" s="214">
        <v>8082705</v>
      </c>
      <c r="K30" s="214">
        <v>1586970</v>
      </c>
      <c r="L30" s="214">
        <v>9669675</v>
      </c>
      <c r="M30" s="225">
        <v>0.83588176438194661</v>
      </c>
      <c r="N30" s="214">
        <v>617.8493349640728</v>
      </c>
      <c r="O30" s="214">
        <v>121.30943280843907</v>
      </c>
      <c r="P30" s="214">
        <v>739.15876777251185</v>
      </c>
    </row>
    <row r="31" spans="1:16" x14ac:dyDescent="0.25">
      <c r="A31" s="210" t="s">
        <v>664</v>
      </c>
      <c r="B31" s="210" t="s">
        <v>665</v>
      </c>
      <c r="C31" s="210" t="s">
        <v>710</v>
      </c>
      <c r="D31" s="210" t="s">
        <v>157</v>
      </c>
      <c r="E31" s="227" t="s">
        <v>165</v>
      </c>
      <c r="F31" s="214">
        <v>3926</v>
      </c>
      <c r="G31" s="211">
        <v>999744</v>
      </c>
      <c r="H31" s="212">
        <v>0</v>
      </c>
      <c r="I31" s="213">
        <v>0</v>
      </c>
      <c r="J31" s="214">
        <v>999744</v>
      </c>
      <c r="K31" s="214">
        <v>1163120</v>
      </c>
      <c r="L31" s="214">
        <v>2162864</v>
      </c>
      <c r="M31" s="225">
        <v>0.46223155963574225</v>
      </c>
      <c r="N31" s="214">
        <v>254.64696892511461</v>
      </c>
      <c r="O31" s="214">
        <v>296.26082526744779</v>
      </c>
      <c r="P31" s="214">
        <v>550.90779419256239</v>
      </c>
    </row>
    <row r="32" spans="1:16" x14ac:dyDescent="0.25">
      <c r="A32" s="210" t="s">
        <v>664</v>
      </c>
      <c r="B32" s="210" t="s">
        <v>665</v>
      </c>
      <c r="C32" s="210" t="s">
        <v>711</v>
      </c>
      <c r="D32" s="210" t="s">
        <v>157</v>
      </c>
      <c r="E32" s="227" t="s">
        <v>712</v>
      </c>
      <c r="F32" s="214">
        <v>69625</v>
      </c>
      <c r="G32" s="211">
        <v>29919250</v>
      </c>
      <c r="H32" s="212">
        <v>0</v>
      </c>
      <c r="I32" s="213">
        <v>493800</v>
      </c>
      <c r="J32" s="214">
        <v>30413050</v>
      </c>
      <c r="K32" s="214">
        <v>7587562</v>
      </c>
      <c r="L32" s="214">
        <v>38000612</v>
      </c>
      <c r="M32" s="225">
        <v>0.80033053151880817</v>
      </c>
      <c r="N32" s="214">
        <v>436.81220825852785</v>
      </c>
      <c r="O32" s="214">
        <v>108.9775511669659</v>
      </c>
      <c r="P32" s="214">
        <v>545.78975942549368</v>
      </c>
    </row>
    <row r="33" spans="1:16" x14ac:dyDescent="0.25">
      <c r="A33" s="210" t="s">
        <v>664</v>
      </c>
      <c r="B33" s="210" t="s">
        <v>665</v>
      </c>
      <c r="C33" s="210" t="s">
        <v>713</v>
      </c>
      <c r="D33" s="210" t="s">
        <v>157</v>
      </c>
      <c r="E33" s="227" t="s">
        <v>166</v>
      </c>
      <c r="F33" s="214">
        <v>2287</v>
      </c>
      <c r="G33" s="211">
        <v>999797</v>
      </c>
      <c r="H33" s="212">
        <v>0</v>
      </c>
      <c r="I33" s="213">
        <v>0</v>
      </c>
      <c r="J33" s="214">
        <v>999797</v>
      </c>
      <c r="K33" s="214">
        <v>877380</v>
      </c>
      <c r="L33" s="214">
        <v>1877177</v>
      </c>
      <c r="M33" s="225">
        <v>0.53260667481010049</v>
      </c>
      <c r="N33" s="214">
        <v>437.16528202885877</v>
      </c>
      <c r="O33" s="214">
        <v>383.63795365107126</v>
      </c>
      <c r="P33" s="214">
        <v>820.80323567993003</v>
      </c>
    </row>
    <row r="34" spans="1:16" x14ac:dyDescent="0.25">
      <c r="A34" s="210" t="s">
        <v>664</v>
      </c>
      <c r="B34" s="210" t="s">
        <v>665</v>
      </c>
      <c r="C34" s="210" t="s">
        <v>714</v>
      </c>
      <c r="D34" s="210" t="s">
        <v>157</v>
      </c>
      <c r="E34" s="227" t="s">
        <v>167</v>
      </c>
      <c r="F34" s="214">
        <v>4534</v>
      </c>
      <c r="G34" s="211">
        <v>1710160</v>
      </c>
      <c r="H34" s="212">
        <v>0</v>
      </c>
      <c r="I34" s="213">
        <v>32400</v>
      </c>
      <c r="J34" s="214">
        <v>1742560</v>
      </c>
      <c r="K34" s="214">
        <v>1353690</v>
      </c>
      <c r="L34" s="214">
        <v>3096250</v>
      </c>
      <c r="M34" s="225">
        <v>0.56279693177230516</v>
      </c>
      <c r="N34" s="214">
        <v>384.33171592412879</v>
      </c>
      <c r="O34" s="214">
        <v>298.56418173797971</v>
      </c>
      <c r="P34" s="214">
        <v>682.8958976621085</v>
      </c>
    </row>
    <row r="35" spans="1:16" x14ac:dyDescent="0.25">
      <c r="A35" s="210" t="s">
        <v>664</v>
      </c>
      <c r="B35" s="210" t="s">
        <v>665</v>
      </c>
      <c r="C35" s="210" t="s">
        <v>715</v>
      </c>
      <c r="D35" s="210" t="s">
        <v>157</v>
      </c>
      <c r="E35" s="227" t="s">
        <v>716</v>
      </c>
      <c r="F35" s="214">
        <v>9391</v>
      </c>
      <c r="G35" s="211">
        <v>4968377</v>
      </c>
      <c r="H35" s="212">
        <v>0</v>
      </c>
      <c r="I35" s="213">
        <v>4500</v>
      </c>
      <c r="J35" s="214">
        <v>4972877</v>
      </c>
      <c r="K35" s="214">
        <v>1006820</v>
      </c>
      <c r="L35" s="214">
        <v>5979697</v>
      </c>
      <c r="M35" s="225">
        <v>0.83162692022689444</v>
      </c>
      <c r="N35" s="214">
        <v>529.53647108934081</v>
      </c>
      <c r="O35" s="214">
        <v>107.21115962091363</v>
      </c>
      <c r="P35" s="214">
        <v>636.7476307102545</v>
      </c>
    </row>
    <row r="36" spans="1:16" x14ac:dyDescent="0.25">
      <c r="A36" s="210" t="s">
        <v>664</v>
      </c>
      <c r="B36" s="210" t="s">
        <v>665</v>
      </c>
      <c r="C36" s="210" t="s">
        <v>717</v>
      </c>
      <c r="D36" s="210" t="s">
        <v>157</v>
      </c>
      <c r="E36" s="227" t="s">
        <v>168</v>
      </c>
      <c r="F36" s="214">
        <v>6962</v>
      </c>
      <c r="G36" s="211">
        <v>1891211</v>
      </c>
      <c r="H36" s="212">
        <v>0</v>
      </c>
      <c r="I36" s="213">
        <v>59100</v>
      </c>
      <c r="J36" s="214">
        <v>1950311</v>
      </c>
      <c r="K36" s="214">
        <v>1768880</v>
      </c>
      <c r="L36" s="214">
        <v>3719191</v>
      </c>
      <c r="M36" s="225">
        <v>0.52439119152525371</v>
      </c>
      <c r="N36" s="214">
        <v>280.13659867854062</v>
      </c>
      <c r="O36" s="214">
        <v>254.07641482332664</v>
      </c>
      <c r="P36" s="214">
        <v>534.21301350186729</v>
      </c>
    </row>
    <row r="37" spans="1:16" x14ac:dyDescent="0.25">
      <c r="A37" s="210" t="s">
        <v>664</v>
      </c>
      <c r="B37" s="210" t="s">
        <v>665</v>
      </c>
      <c r="C37" s="210" t="s">
        <v>665</v>
      </c>
      <c r="D37" s="210" t="s">
        <v>157</v>
      </c>
      <c r="E37" s="227" t="s">
        <v>718</v>
      </c>
      <c r="F37" s="214">
        <v>16909</v>
      </c>
      <c r="G37" s="211">
        <v>8479830</v>
      </c>
      <c r="H37" s="212">
        <v>0</v>
      </c>
      <c r="I37" s="213">
        <v>315300</v>
      </c>
      <c r="J37" s="214">
        <v>8795130</v>
      </c>
      <c r="K37" s="214">
        <v>1495596</v>
      </c>
      <c r="L37" s="214">
        <v>10290726</v>
      </c>
      <c r="M37" s="225">
        <v>0.85466564749659057</v>
      </c>
      <c r="N37" s="214">
        <v>520.14489325211423</v>
      </c>
      <c r="O37" s="214">
        <v>88.449701342480338</v>
      </c>
      <c r="P37" s="214">
        <v>608.59459459459458</v>
      </c>
    </row>
    <row r="38" spans="1:16" x14ac:dyDescent="0.25">
      <c r="A38" s="210" t="s">
        <v>664</v>
      </c>
      <c r="B38" s="210" t="s">
        <v>665</v>
      </c>
      <c r="C38" s="210" t="s">
        <v>719</v>
      </c>
      <c r="D38" s="210" t="s">
        <v>157</v>
      </c>
      <c r="E38" s="227" t="s">
        <v>720</v>
      </c>
      <c r="F38" s="214">
        <v>9003</v>
      </c>
      <c r="G38" s="211">
        <v>3725379</v>
      </c>
      <c r="H38" s="212">
        <v>0</v>
      </c>
      <c r="I38" s="213">
        <v>79200</v>
      </c>
      <c r="J38" s="214">
        <v>3804579</v>
      </c>
      <c r="K38" s="214">
        <v>950970</v>
      </c>
      <c r="L38" s="214">
        <v>4755549</v>
      </c>
      <c r="M38" s="225">
        <v>0.8000293972367859</v>
      </c>
      <c r="N38" s="214">
        <v>422.59013662112631</v>
      </c>
      <c r="O38" s="214">
        <v>105.62812395868043</v>
      </c>
      <c r="P38" s="214">
        <v>528.21826057980672</v>
      </c>
    </row>
    <row r="39" spans="1:16" x14ac:dyDescent="0.25">
      <c r="A39" s="210" t="s">
        <v>664</v>
      </c>
      <c r="B39" s="210" t="s">
        <v>665</v>
      </c>
      <c r="C39" s="210" t="s">
        <v>721</v>
      </c>
      <c r="D39" s="210" t="s">
        <v>157</v>
      </c>
      <c r="E39" s="227" t="s">
        <v>722</v>
      </c>
      <c r="F39" s="214">
        <v>15857</v>
      </c>
      <c r="G39" s="211">
        <v>11907296</v>
      </c>
      <c r="H39" s="212">
        <v>0</v>
      </c>
      <c r="I39" s="213">
        <v>13500</v>
      </c>
      <c r="J39" s="214">
        <v>11920796</v>
      </c>
      <c r="K39" s="214">
        <v>1628790</v>
      </c>
      <c r="L39" s="214">
        <v>13549586</v>
      </c>
      <c r="M39" s="225">
        <v>0.87979042311698674</v>
      </c>
      <c r="N39" s="214">
        <v>751.76868260074411</v>
      </c>
      <c r="O39" s="214">
        <v>102.7174118685754</v>
      </c>
      <c r="P39" s="214">
        <v>854.4860944693196</v>
      </c>
    </row>
    <row r="40" spans="1:16" x14ac:dyDescent="0.25">
      <c r="A40" s="210" t="s">
        <v>664</v>
      </c>
      <c r="B40" s="210" t="s">
        <v>665</v>
      </c>
      <c r="C40" s="210" t="s">
        <v>723</v>
      </c>
      <c r="D40" s="210" t="s">
        <v>157</v>
      </c>
      <c r="E40" s="227" t="s">
        <v>169</v>
      </c>
      <c r="F40" s="214">
        <v>3917</v>
      </c>
      <c r="G40" s="211">
        <v>1470531</v>
      </c>
      <c r="H40" s="212">
        <v>0</v>
      </c>
      <c r="I40" s="213">
        <v>0</v>
      </c>
      <c r="J40" s="214">
        <v>1470531</v>
      </c>
      <c r="K40" s="214">
        <v>1455820</v>
      </c>
      <c r="L40" s="214">
        <v>2926351</v>
      </c>
      <c r="M40" s="225">
        <v>0.50251353990003245</v>
      </c>
      <c r="N40" s="214">
        <v>375.42277252999747</v>
      </c>
      <c r="O40" s="214">
        <v>371.66709216236916</v>
      </c>
      <c r="P40" s="214">
        <v>747.08986469236663</v>
      </c>
    </row>
    <row r="41" spans="1:16" x14ac:dyDescent="0.25">
      <c r="A41" s="210" t="s">
        <v>664</v>
      </c>
      <c r="B41" s="210" t="s">
        <v>665</v>
      </c>
      <c r="C41" s="210" t="s">
        <v>724</v>
      </c>
      <c r="D41" s="210" t="s">
        <v>157</v>
      </c>
      <c r="E41" s="227" t="s">
        <v>177</v>
      </c>
      <c r="F41" s="214">
        <v>10856</v>
      </c>
      <c r="G41" s="211">
        <v>4349498</v>
      </c>
      <c r="H41" s="212">
        <v>0</v>
      </c>
      <c r="I41" s="213">
        <v>204900</v>
      </c>
      <c r="J41" s="214">
        <v>4554398</v>
      </c>
      <c r="K41" s="214">
        <v>617820</v>
      </c>
      <c r="L41" s="214">
        <v>5172218</v>
      </c>
      <c r="M41" s="225">
        <v>0.88055027842987288</v>
      </c>
      <c r="N41" s="214">
        <v>419.52818717759766</v>
      </c>
      <c r="O41" s="214">
        <v>56.910464259395724</v>
      </c>
      <c r="P41" s="214">
        <v>476.43865143699338</v>
      </c>
    </row>
    <row r="42" spans="1:16" x14ac:dyDescent="0.25">
      <c r="A42" s="210" t="s">
        <v>664</v>
      </c>
      <c r="B42" s="210" t="s">
        <v>665</v>
      </c>
      <c r="C42" s="210" t="s">
        <v>725</v>
      </c>
      <c r="D42" s="210" t="s">
        <v>157</v>
      </c>
      <c r="E42" s="227" t="s">
        <v>178</v>
      </c>
      <c r="F42" s="214">
        <v>6173</v>
      </c>
      <c r="G42" s="211">
        <v>1820501</v>
      </c>
      <c r="H42" s="212">
        <v>0</v>
      </c>
      <c r="I42" s="213">
        <v>0</v>
      </c>
      <c r="J42" s="214">
        <v>1820501</v>
      </c>
      <c r="K42" s="214">
        <v>2036490</v>
      </c>
      <c r="L42" s="214">
        <v>3856991</v>
      </c>
      <c r="M42" s="225">
        <v>0.47200032356829458</v>
      </c>
      <c r="N42" s="214">
        <v>294.91349424914949</v>
      </c>
      <c r="O42" s="214">
        <v>329.90280252713427</v>
      </c>
      <c r="P42" s="214">
        <v>624.81629677628382</v>
      </c>
    </row>
    <row r="43" spans="1:16" x14ac:dyDescent="0.25">
      <c r="A43" s="210" t="s">
        <v>664</v>
      </c>
      <c r="B43" s="210" t="s">
        <v>665</v>
      </c>
      <c r="C43" s="210" t="s">
        <v>726</v>
      </c>
      <c r="D43" s="210" t="s">
        <v>157</v>
      </c>
      <c r="E43" s="227" t="s">
        <v>170</v>
      </c>
      <c r="F43" s="214">
        <v>6426</v>
      </c>
      <c r="G43" s="211">
        <v>2053470</v>
      </c>
      <c r="H43" s="212">
        <v>0</v>
      </c>
      <c r="I43" s="213">
        <v>26400</v>
      </c>
      <c r="J43" s="214">
        <v>2079870</v>
      </c>
      <c r="K43" s="214">
        <v>993660</v>
      </c>
      <c r="L43" s="214">
        <v>3073530</v>
      </c>
      <c r="M43" s="225">
        <v>0.67670398531981146</v>
      </c>
      <c r="N43" s="214">
        <v>323.66479925303457</v>
      </c>
      <c r="O43" s="214">
        <v>154.63118580765641</v>
      </c>
      <c r="P43" s="214">
        <v>478.29598506069095</v>
      </c>
    </row>
    <row r="44" spans="1:16" x14ac:dyDescent="0.25">
      <c r="A44" s="210" t="s">
        <v>664</v>
      </c>
      <c r="B44" s="210" t="s">
        <v>665</v>
      </c>
      <c r="C44" s="210" t="s">
        <v>727</v>
      </c>
      <c r="D44" s="210" t="s">
        <v>157</v>
      </c>
      <c r="E44" s="227" t="s">
        <v>728</v>
      </c>
      <c r="F44" s="214">
        <v>4647</v>
      </c>
      <c r="G44" s="211">
        <v>4588772</v>
      </c>
      <c r="H44" s="212">
        <v>0</v>
      </c>
      <c r="I44" s="213">
        <v>66600</v>
      </c>
      <c r="J44" s="214">
        <v>4655372</v>
      </c>
      <c r="K44" s="214">
        <v>182982</v>
      </c>
      <c r="L44" s="214">
        <v>4838354</v>
      </c>
      <c r="M44" s="225">
        <v>0.96218094004696642</v>
      </c>
      <c r="N44" s="214">
        <v>1001.8015924252205</v>
      </c>
      <c r="O44" s="214">
        <v>39.376371852808262</v>
      </c>
      <c r="P44" s="214">
        <v>1041.1779642780289</v>
      </c>
    </row>
    <row r="45" spans="1:16" x14ac:dyDescent="0.25">
      <c r="A45" s="210" t="s">
        <v>664</v>
      </c>
      <c r="B45" s="210" t="s">
        <v>665</v>
      </c>
      <c r="C45" s="210" t="s">
        <v>729</v>
      </c>
      <c r="D45" s="210" t="s">
        <v>157</v>
      </c>
      <c r="E45" s="227" t="s">
        <v>730</v>
      </c>
      <c r="F45" s="214">
        <v>14319</v>
      </c>
      <c r="G45" s="211">
        <v>5715606</v>
      </c>
      <c r="H45" s="212">
        <v>0</v>
      </c>
      <c r="I45" s="213">
        <v>127800</v>
      </c>
      <c r="J45" s="214">
        <v>5843406</v>
      </c>
      <c r="K45" s="214">
        <v>2133790</v>
      </c>
      <c r="L45" s="214">
        <v>7977196</v>
      </c>
      <c r="M45" s="225">
        <v>0.73251378053140481</v>
      </c>
      <c r="N45" s="214">
        <v>408.08757594804109</v>
      </c>
      <c r="O45" s="214">
        <v>149.01808785529715</v>
      </c>
      <c r="P45" s="214">
        <v>557.10566380333819</v>
      </c>
    </row>
    <row r="46" spans="1:16" x14ac:dyDescent="0.25">
      <c r="A46" s="210" t="s">
        <v>664</v>
      </c>
      <c r="B46" s="210" t="s">
        <v>665</v>
      </c>
      <c r="C46" s="210" t="s">
        <v>731</v>
      </c>
      <c r="D46" s="210" t="s">
        <v>157</v>
      </c>
      <c r="E46" s="227" t="s">
        <v>179</v>
      </c>
      <c r="F46" s="214">
        <v>17968</v>
      </c>
      <c r="G46" s="211">
        <v>5888560</v>
      </c>
      <c r="H46" s="212">
        <v>0</v>
      </c>
      <c r="I46" s="213">
        <v>237300</v>
      </c>
      <c r="J46" s="214">
        <v>6125860</v>
      </c>
      <c r="K46" s="214">
        <v>5661740</v>
      </c>
      <c r="L46" s="214">
        <v>11787600</v>
      </c>
      <c r="M46" s="225">
        <v>0.51968678950761815</v>
      </c>
      <c r="N46" s="214">
        <v>340.93165627782724</v>
      </c>
      <c r="O46" s="214">
        <v>315.10129118432769</v>
      </c>
      <c r="P46" s="214">
        <v>656.03294746215499</v>
      </c>
    </row>
    <row r="47" spans="1:16" x14ac:dyDescent="0.25">
      <c r="A47" s="210" t="s">
        <v>664</v>
      </c>
      <c r="B47" s="210" t="s">
        <v>665</v>
      </c>
      <c r="C47" s="210" t="s">
        <v>732</v>
      </c>
      <c r="D47" s="210" t="s">
        <v>157</v>
      </c>
      <c r="E47" s="227" t="s">
        <v>733</v>
      </c>
      <c r="F47" s="214">
        <v>7391</v>
      </c>
      <c r="G47" s="211">
        <v>3034691</v>
      </c>
      <c r="H47" s="212">
        <v>0</v>
      </c>
      <c r="I47" s="213">
        <v>16200</v>
      </c>
      <c r="J47" s="214">
        <v>3050891</v>
      </c>
      <c r="K47" s="214">
        <v>739050</v>
      </c>
      <c r="L47" s="214">
        <v>3789941</v>
      </c>
      <c r="M47" s="225">
        <v>0.80499696433269019</v>
      </c>
      <c r="N47" s="214">
        <v>412.78460289541334</v>
      </c>
      <c r="O47" s="214">
        <v>99.993235015559463</v>
      </c>
      <c r="P47" s="214">
        <v>512.77783791097283</v>
      </c>
    </row>
    <row r="48" spans="1:16" x14ac:dyDescent="0.25">
      <c r="A48" s="210" t="s">
        <v>664</v>
      </c>
      <c r="B48" s="210" t="s">
        <v>665</v>
      </c>
      <c r="C48" s="210" t="s">
        <v>734</v>
      </c>
      <c r="D48" s="210" t="s">
        <v>157</v>
      </c>
      <c r="E48" s="227" t="s">
        <v>735</v>
      </c>
      <c r="F48" s="214">
        <v>8467</v>
      </c>
      <c r="G48" s="211">
        <v>5410222</v>
      </c>
      <c r="H48" s="212">
        <v>0</v>
      </c>
      <c r="I48" s="213">
        <v>76800</v>
      </c>
      <c r="J48" s="214">
        <v>5487022</v>
      </c>
      <c r="K48" s="214">
        <v>765870</v>
      </c>
      <c r="L48" s="214">
        <v>6252892</v>
      </c>
      <c r="M48" s="225">
        <v>0.87751747511391531</v>
      </c>
      <c r="N48" s="214">
        <v>648.0479508680761</v>
      </c>
      <c r="O48" s="214">
        <v>90.453525451753862</v>
      </c>
      <c r="P48" s="214">
        <v>738.50147631982998</v>
      </c>
    </row>
    <row r="49" spans="1:16" x14ac:dyDescent="0.25">
      <c r="A49" s="210" t="s">
        <v>664</v>
      </c>
      <c r="B49" s="210" t="s">
        <v>665</v>
      </c>
      <c r="C49" s="210" t="s">
        <v>736</v>
      </c>
      <c r="D49" s="210" t="s">
        <v>157</v>
      </c>
      <c r="E49" s="227" t="s">
        <v>171</v>
      </c>
      <c r="F49" s="214">
        <v>4254</v>
      </c>
      <c r="G49" s="211">
        <v>1443000</v>
      </c>
      <c r="H49" s="212">
        <v>0</v>
      </c>
      <c r="I49" s="213">
        <v>121800</v>
      </c>
      <c r="J49" s="214">
        <v>1564800</v>
      </c>
      <c r="K49" s="214">
        <v>1266990</v>
      </c>
      <c r="L49" s="214">
        <v>2831790</v>
      </c>
      <c r="M49" s="225">
        <v>0.55258334834150835</v>
      </c>
      <c r="N49" s="214">
        <v>367.84203102961919</v>
      </c>
      <c r="O49" s="214">
        <v>297.83497884344149</v>
      </c>
      <c r="P49" s="214">
        <v>665.67700987306068</v>
      </c>
    </row>
    <row r="50" spans="1:16" x14ac:dyDescent="0.25">
      <c r="A50" s="210" t="s">
        <v>664</v>
      </c>
      <c r="B50" s="210" t="s">
        <v>665</v>
      </c>
      <c r="C50" s="210" t="s">
        <v>737</v>
      </c>
      <c r="D50" s="210" t="s">
        <v>157</v>
      </c>
      <c r="E50" s="227" t="s">
        <v>738</v>
      </c>
      <c r="F50" s="214">
        <v>9708</v>
      </c>
      <c r="G50" s="211">
        <v>6292269</v>
      </c>
      <c r="H50" s="212">
        <v>0</v>
      </c>
      <c r="I50" s="213">
        <v>45900</v>
      </c>
      <c r="J50" s="214">
        <v>6338169</v>
      </c>
      <c r="K50" s="214">
        <v>1285220</v>
      </c>
      <c r="L50" s="214">
        <v>7623389</v>
      </c>
      <c r="M50" s="225">
        <v>0.83141093810115163</v>
      </c>
      <c r="N50" s="214">
        <v>652.88102595797284</v>
      </c>
      <c r="O50" s="214">
        <v>132.38772146683147</v>
      </c>
      <c r="P50" s="214">
        <v>785.26874742480425</v>
      </c>
    </row>
    <row r="51" spans="1:16" x14ac:dyDescent="0.25">
      <c r="A51" s="210" t="s">
        <v>664</v>
      </c>
      <c r="B51" s="210" t="s">
        <v>665</v>
      </c>
      <c r="C51" s="210" t="s">
        <v>739</v>
      </c>
      <c r="D51" s="210" t="s">
        <v>157</v>
      </c>
      <c r="E51" s="227" t="s">
        <v>740</v>
      </c>
      <c r="F51" s="214">
        <v>28085</v>
      </c>
      <c r="G51" s="211">
        <v>15371822</v>
      </c>
      <c r="H51" s="212">
        <v>0</v>
      </c>
      <c r="I51" s="213">
        <v>536400</v>
      </c>
      <c r="J51" s="214">
        <v>15908222</v>
      </c>
      <c r="K51" s="214">
        <v>2308460</v>
      </c>
      <c r="L51" s="214">
        <v>18216682</v>
      </c>
      <c r="M51" s="225">
        <v>0.87327769129416655</v>
      </c>
      <c r="N51" s="214">
        <v>566.43126223962975</v>
      </c>
      <c r="O51" s="214">
        <v>82.195478013174295</v>
      </c>
      <c r="P51" s="214">
        <v>648.62674025280398</v>
      </c>
    </row>
    <row r="52" spans="1:16" x14ac:dyDescent="0.25">
      <c r="A52" s="210" t="s">
        <v>664</v>
      </c>
      <c r="B52" s="210" t="s">
        <v>665</v>
      </c>
      <c r="C52" s="210" t="s">
        <v>741</v>
      </c>
      <c r="D52" s="210" t="s">
        <v>157</v>
      </c>
      <c r="E52" s="227" t="s">
        <v>742</v>
      </c>
      <c r="F52" s="214">
        <v>32987</v>
      </c>
      <c r="G52" s="211">
        <v>11499572</v>
      </c>
      <c r="H52" s="212">
        <v>0</v>
      </c>
      <c r="I52" s="213">
        <v>40300</v>
      </c>
      <c r="J52" s="214">
        <v>11539872</v>
      </c>
      <c r="K52" s="214">
        <v>8537190</v>
      </c>
      <c r="L52" s="214">
        <v>20077062</v>
      </c>
      <c r="M52" s="225">
        <v>0.57477891934586844</v>
      </c>
      <c r="N52" s="214">
        <v>349.83090308303269</v>
      </c>
      <c r="O52" s="214">
        <v>258.80468063176403</v>
      </c>
      <c r="P52" s="214">
        <v>608.63558371479678</v>
      </c>
    </row>
    <row r="53" spans="1:16" x14ac:dyDescent="0.25">
      <c r="A53" s="210" t="s">
        <v>664</v>
      </c>
      <c r="B53" s="210" t="s">
        <v>665</v>
      </c>
      <c r="C53" s="210" t="s">
        <v>743</v>
      </c>
      <c r="D53" s="210" t="s">
        <v>157</v>
      </c>
      <c r="E53" s="227" t="s">
        <v>744</v>
      </c>
      <c r="F53" s="214">
        <v>13097</v>
      </c>
      <c r="G53" s="211">
        <v>6259643</v>
      </c>
      <c r="H53" s="212">
        <v>0</v>
      </c>
      <c r="I53" s="213">
        <v>258300</v>
      </c>
      <c r="J53" s="214">
        <v>6517943</v>
      </c>
      <c r="K53" s="214">
        <v>1365960</v>
      </c>
      <c r="L53" s="214">
        <v>7883903</v>
      </c>
      <c r="M53" s="225">
        <v>0.82674063848832235</v>
      </c>
      <c r="N53" s="214">
        <v>497.66687027563563</v>
      </c>
      <c r="O53" s="214">
        <v>104.29564022295182</v>
      </c>
      <c r="P53" s="214">
        <v>601.96251049858745</v>
      </c>
    </row>
    <row r="54" spans="1:16" x14ac:dyDescent="0.25">
      <c r="A54" s="210" t="s">
        <v>664</v>
      </c>
      <c r="B54" s="210" t="s">
        <v>665</v>
      </c>
      <c r="C54" s="210" t="s">
        <v>745</v>
      </c>
      <c r="D54" s="210" t="s">
        <v>157</v>
      </c>
      <c r="E54" s="227" t="s">
        <v>746</v>
      </c>
      <c r="F54" s="214">
        <v>7463</v>
      </c>
      <c r="G54" s="211">
        <v>5451924</v>
      </c>
      <c r="H54" s="212">
        <v>0</v>
      </c>
      <c r="I54" s="213">
        <v>95400</v>
      </c>
      <c r="J54" s="214">
        <v>5547324</v>
      </c>
      <c r="K54" s="214">
        <v>666180</v>
      </c>
      <c r="L54" s="214">
        <v>6213504</v>
      </c>
      <c r="M54" s="225">
        <v>0.8927851337988999</v>
      </c>
      <c r="N54" s="214">
        <v>743.31019697172724</v>
      </c>
      <c r="O54" s="214">
        <v>89.264370896422349</v>
      </c>
      <c r="P54" s="214">
        <v>832.57456786814953</v>
      </c>
    </row>
    <row r="55" spans="1:16" x14ac:dyDescent="0.25">
      <c r="A55" s="210" t="s">
        <v>664</v>
      </c>
      <c r="B55" s="210" t="s">
        <v>665</v>
      </c>
      <c r="C55" s="210" t="s">
        <v>747</v>
      </c>
      <c r="D55" s="210" t="s">
        <v>157</v>
      </c>
      <c r="E55" s="227" t="s">
        <v>180</v>
      </c>
      <c r="F55" s="214">
        <v>14977</v>
      </c>
      <c r="G55" s="211">
        <v>6077119</v>
      </c>
      <c r="H55" s="212">
        <v>0</v>
      </c>
      <c r="I55" s="213">
        <v>337050</v>
      </c>
      <c r="J55" s="214">
        <v>6414169</v>
      </c>
      <c r="K55" s="214">
        <v>1999950</v>
      </c>
      <c r="L55" s="214">
        <v>8414119</v>
      </c>
      <c r="M55" s="225">
        <v>0.76231023117215246</v>
      </c>
      <c r="N55" s="214">
        <v>428.26794418107767</v>
      </c>
      <c r="O55" s="214">
        <v>133.5347532883755</v>
      </c>
      <c r="P55" s="214">
        <v>561.80269746945316</v>
      </c>
    </row>
    <row r="56" spans="1:16" x14ac:dyDescent="0.25">
      <c r="A56" s="210" t="s">
        <v>664</v>
      </c>
      <c r="B56" s="210" t="s">
        <v>665</v>
      </c>
      <c r="C56" s="210" t="s">
        <v>748</v>
      </c>
      <c r="D56" s="210" t="s">
        <v>157</v>
      </c>
      <c r="E56" s="227" t="s">
        <v>749</v>
      </c>
      <c r="F56" s="214">
        <v>32147</v>
      </c>
      <c r="G56" s="211">
        <v>13002893</v>
      </c>
      <c r="H56" s="212">
        <v>0</v>
      </c>
      <c r="I56" s="213">
        <v>468100</v>
      </c>
      <c r="J56" s="214">
        <v>13470993</v>
      </c>
      <c r="K56" s="214">
        <v>6955300</v>
      </c>
      <c r="L56" s="214">
        <v>20426293</v>
      </c>
      <c r="M56" s="225">
        <v>0.65949279196181121</v>
      </c>
      <c r="N56" s="214">
        <v>419.04354994245188</v>
      </c>
      <c r="O56" s="214">
        <v>216.35922481102435</v>
      </c>
      <c r="P56" s="214">
        <v>635.40277475347625</v>
      </c>
    </row>
    <row r="57" spans="1:16" x14ac:dyDescent="0.25">
      <c r="A57" s="210" t="s">
        <v>664</v>
      </c>
      <c r="B57" s="210" t="s">
        <v>665</v>
      </c>
      <c r="C57" s="210" t="s">
        <v>750</v>
      </c>
      <c r="D57" s="210" t="s">
        <v>157</v>
      </c>
      <c r="E57" s="227" t="s">
        <v>172</v>
      </c>
      <c r="F57" s="214">
        <v>7879</v>
      </c>
      <c r="G57" s="211">
        <v>2184240</v>
      </c>
      <c r="H57" s="212">
        <v>0</v>
      </c>
      <c r="I57" s="213">
        <v>74400</v>
      </c>
      <c r="J57" s="214">
        <v>2258640</v>
      </c>
      <c r="K57" s="214">
        <v>2046430</v>
      </c>
      <c r="L57" s="214">
        <v>4305070</v>
      </c>
      <c r="M57" s="225">
        <v>0.52464652142706159</v>
      </c>
      <c r="N57" s="214">
        <v>286.66582053560097</v>
      </c>
      <c r="O57" s="214">
        <v>259.73219951770528</v>
      </c>
      <c r="P57" s="214">
        <v>546.39802005330625</v>
      </c>
    </row>
    <row r="58" spans="1:16" x14ac:dyDescent="0.25">
      <c r="A58" s="210" t="s">
        <v>664</v>
      </c>
      <c r="B58" s="210" t="s">
        <v>665</v>
      </c>
      <c r="C58" s="210" t="s">
        <v>751</v>
      </c>
      <c r="D58" s="210" t="s">
        <v>157</v>
      </c>
      <c r="E58" s="227" t="s">
        <v>752</v>
      </c>
      <c r="F58" s="214">
        <v>19545</v>
      </c>
      <c r="G58" s="211">
        <v>7549310</v>
      </c>
      <c r="H58" s="212">
        <v>0</v>
      </c>
      <c r="I58" s="213">
        <v>44400</v>
      </c>
      <c r="J58" s="214">
        <v>7593710</v>
      </c>
      <c r="K58" s="214">
        <v>3194800</v>
      </c>
      <c r="L58" s="214">
        <v>10788510</v>
      </c>
      <c r="M58" s="225">
        <v>0.70387013591311498</v>
      </c>
      <c r="N58" s="214">
        <v>388.52443080071629</v>
      </c>
      <c r="O58" s="214">
        <v>163.45868508569967</v>
      </c>
      <c r="P58" s="214">
        <v>551.98311588641593</v>
      </c>
    </row>
    <row r="59" spans="1:16" x14ac:dyDescent="0.25">
      <c r="A59" s="210" t="s">
        <v>664</v>
      </c>
      <c r="B59" s="210" t="s">
        <v>723</v>
      </c>
      <c r="C59" s="210" t="s">
        <v>667</v>
      </c>
      <c r="D59" s="210" t="s">
        <v>186</v>
      </c>
      <c r="E59" s="227" t="s">
        <v>187</v>
      </c>
      <c r="F59" s="214">
        <v>5606</v>
      </c>
      <c r="G59" s="211">
        <v>2776911</v>
      </c>
      <c r="H59" s="212">
        <v>0</v>
      </c>
      <c r="I59" s="213">
        <v>57000</v>
      </c>
      <c r="J59" s="214">
        <v>2833911</v>
      </c>
      <c r="K59" s="214">
        <v>621660</v>
      </c>
      <c r="L59" s="214">
        <v>3455571</v>
      </c>
      <c r="M59" s="225">
        <v>0.82009919634121253</v>
      </c>
      <c r="N59" s="214">
        <v>505.51391366393148</v>
      </c>
      <c r="O59" s="214">
        <v>110.89190153407064</v>
      </c>
      <c r="P59" s="214">
        <v>616.40581519800219</v>
      </c>
    </row>
    <row r="60" spans="1:16" x14ac:dyDescent="0.25">
      <c r="A60" s="210" t="s">
        <v>664</v>
      </c>
      <c r="B60" s="210" t="s">
        <v>723</v>
      </c>
      <c r="C60" s="210" t="s">
        <v>671</v>
      </c>
      <c r="D60" s="210" t="s">
        <v>186</v>
      </c>
      <c r="E60" s="227" t="s">
        <v>753</v>
      </c>
      <c r="F60" s="214">
        <v>11107</v>
      </c>
      <c r="G60" s="211">
        <v>4561119</v>
      </c>
      <c r="H60" s="212">
        <v>0</v>
      </c>
      <c r="I60" s="213">
        <v>74700</v>
      </c>
      <c r="J60" s="214">
        <v>4635819</v>
      </c>
      <c r="K60" s="214">
        <v>826198</v>
      </c>
      <c r="L60" s="214">
        <v>5462017</v>
      </c>
      <c r="M60" s="225">
        <v>0.84873756343123796</v>
      </c>
      <c r="N60" s="214">
        <v>417.37813991176733</v>
      </c>
      <c r="O60" s="214">
        <v>74.385342576753402</v>
      </c>
      <c r="P60" s="214">
        <v>491.76348248852076</v>
      </c>
    </row>
    <row r="61" spans="1:16" x14ac:dyDescent="0.25">
      <c r="A61" s="210" t="s">
        <v>664</v>
      </c>
      <c r="B61" s="210" t="s">
        <v>723</v>
      </c>
      <c r="C61" s="210" t="s">
        <v>754</v>
      </c>
      <c r="D61" s="210" t="s">
        <v>186</v>
      </c>
      <c r="E61" s="227" t="s">
        <v>755</v>
      </c>
      <c r="F61" s="214">
        <v>2917</v>
      </c>
      <c r="G61" s="211">
        <v>838149</v>
      </c>
      <c r="H61" s="212">
        <v>0</v>
      </c>
      <c r="I61" s="213">
        <v>26100</v>
      </c>
      <c r="J61" s="214">
        <v>864249</v>
      </c>
      <c r="K61" s="214">
        <v>189960</v>
      </c>
      <c r="L61" s="214">
        <v>1054209</v>
      </c>
      <c r="M61" s="225">
        <v>0.81980802668161623</v>
      </c>
      <c r="N61" s="214">
        <v>296.2800822763113</v>
      </c>
      <c r="O61" s="214">
        <v>65.121700377099756</v>
      </c>
      <c r="P61" s="214">
        <v>361.40178265341103</v>
      </c>
    </row>
    <row r="62" spans="1:16" ht="21" x14ac:dyDescent="0.25">
      <c r="A62" s="210" t="s">
        <v>664</v>
      </c>
      <c r="B62" s="210" t="s">
        <v>723</v>
      </c>
      <c r="C62" s="210" t="s">
        <v>673</v>
      </c>
      <c r="D62" s="210" t="s">
        <v>186</v>
      </c>
      <c r="E62" s="227" t="s">
        <v>756</v>
      </c>
      <c r="F62" s="214">
        <v>6504</v>
      </c>
      <c r="G62" s="211">
        <v>2592823</v>
      </c>
      <c r="H62" s="212">
        <v>0</v>
      </c>
      <c r="I62" s="213">
        <v>57900</v>
      </c>
      <c r="J62" s="214">
        <v>2650723</v>
      </c>
      <c r="K62" s="214">
        <v>380239</v>
      </c>
      <c r="L62" s="214">
        <v>3030962</v>
      </c>
      <c r="M62" s="225">
        <v>0.87454841070260858</v>
      </c>
      <c r="N62" s="214">
        <v>407.55273677736778</v>
      </c>
      <c r="O62" s="214">
        <v>58.46233087330873</v>
      </c>
      <c r="P62" s="214">
        <v>466.01506765067649</v>
      </c>
    </row>
    <row r="63" spans="1:16" x14ac:dyDescent="0.25">
      <c r="A63" s="210" t="s">
        <v>664</v>
      </c>
      <c r="B63" s="210" t="s">
        <v>723</v>
      </c>
      <c r="C63" s="210" t="s">
        <v>677</v>
      </c>
      <c r="D63" s="210" t="s">
        <v>186</v>
      </c>
      <c r="E63" s="227" t="s">
        <v>757</v>
      </c>
      <c r="F63" s="214">
        <v>96114</v>
      </c>
      <c r="G63" s="211">
        <v>56510456</v>
      </c>
      <c r="H63" s="212">
        <v>0</v>
      </c>
      <c r="I63" s="213">
        <v>630300</v>
      </c>
      <c r="J63" s="214">
        <v>57140756</v>
      </c>
      <c r="K63" s="214">
        <v>9493250</v>
      </c>
      <c r="L63" s="214">
        <v>66634006</v>
      </c>
      <c r="M63" s="225">
        <v>0.85753145323425395</v>
      </c>
      <c r="N63" s="214">
        <v>594.51022743825047</v>
      </c>
      <c r="O63" s="214">
        <v>98.770730590756813</v>
      </c>
      <c r="P63" s="214">
        <v>693.28095802900725</v>
      </c>
    </row>
    <row r="64" spans="1:16" x14ac:dyDescent="0.25">
      <c r="A64" s="210" t="s">
        <v>664</v>
      </c>
      <c r="B64" s="210" t="s">
        <v>723</v>
      </c>
      <c r="C64" s="210" t="s">
        <v>678</v>
      </c>
      <c r="D64" s="210" t="s">
        <v>186</v>
      </c>
      <c r="E64" s="227" t="s">
        <v>758</v>
      </c>
      <c r="F64" s="214">
        <v>25980</v>
      </c>
      <c r="G64" s="211">
        <v>19343960</v>
      </c>
      <c r="H64" s="212">
        <v>0</v>
      </c>
      <c r="I64" s="213">
        <v>72900</v>
      </c>
      <c r="J64" s="214">
        <v>19416860</v>
      </c>
      <c r="K64" s="214">
        <v>5949260</v>
      </c>
      <c r="L64" s="214">
        <v>25366120</v>
      </c>
      <c r="M64" s="225">
        <v>0.7654643280091713</v>
      </c>
      <c r="N64" s="214">
        <v>747.37721324095457</v>
      </c>
      <c r="O64" s="214">
        <v>228.9938414164742</v>
      </c>
      <c r="P64" s="214">
        <v>976.37105465742877</v>
      </c>
    </row>
    <row r="65" spans="1:16" x14ac:dyDescent="0.25">
      <c r="A65" s="210" t="s">
        <v>664</v>
      </c>
      <c r="B65" s="210" t="s">
        <v>723</v>
      </c>
      <c r="C65" s="210" t="s">
        <v>680</v>
      </c>
      <c r="D65" s="210" t="s">
        <v>186</v>
      </c>
      <c r="E65" s="227" t="s">
        <v>246</v>
      </c>
      <c r="F65" s="214">
        <v>3626</v>
      </c>
      <c r="G65" s="211">
        <v>997928</v>
      </c>
      <c r="H65" s="212">
        <v>0</v>
      </c>
      <c r="I65" s="213">
        <v>123300</v>
      </c>
      <c r="J65" s="214">
        <v>1121228</v>
      </c>
      <c r="K65" s="214">
        <v>172756</v>
      </c>
      <c r="L65" s="214">
        <v>1293984</v>
      </c>
      <c r="M65" s="225">
        <v>0.86649293963449314</v>
      </c>
      <c r="N65" s="214">
        <v>309.21897407611692</v>
      </c>
      <c r="O65" s="214">
        <v>47.643684500827355</v>
      </c>
      <c r="P65" s="214">
        <v>356.86265857694428</v>
      </c>
    </row>
    <row r="66" spans="1:16" x14ac:dyDescent="0.25">
      <c r="A66" s="210" t="s">
        <v>664</v>
      </c>
      <c r="B66" s="210" t="s">
        <v>723</v>
      </c>
      <c r="C66" s="210" t="s">
        <v>683</v>
      </c>
      <c r="D66" s="210" t="s">
        <v>186</v>
      </c>
      <c r="E66" s="227" t="s">
        <v>248</v>
      </c>
      <c r="F66" s="214">
        <v>1567</v>
      </c>
      <c r="G66" s="211">
        <v>474096</v>
      </c>
      <c r="H66" s="212">
        <v>0</v>
      </c>
      <c r="I66" s="213">
        <v>26100</v>
      </c>
      <c r="J66" s="214">
        <v>500196</v>
      </c>
      <c r="K66" s="214">
        <v>99985</v>
      </c>
      <c r="L66" s="214">
        <v>600181</v>
      </c>
      <c r="M66" s="225">
        <v>0.83340858840916321</v>
      </c>
      <c r="N66" s="214">
        <v>319.20612635609444</v>
      </c>
      <c r="O66" s="214">
        <v>63.806636885768988</v>
      </c>
      <c r="P66" s="214">
        <v>383.01276324186341</v>
      </c>
    </row>
    <row r="67" spans="1:16" x14ac:dyDescent="0.25">
      <c r="A67" s="210" t="s">
        <v>664</v>
      </c>
      <c r="B67" s="210" t="s">
        <v>723</v>
      </c>
      <c r="C67" s="210" t="s">
        <v>685</v>
      </c>
      <c r="D67" s="210" t="s">
        <v>186</v>
      </c>
      <c r="E67" s="227" t="s">
        <v>759</v>
      </c>
      <c r="F67" s="214">
        <v>117760</v>
      </c>
      <c r="G67" s="211">
        <v>46953174</v>
      </c>
      <c r="H67" s="212">
        <v>0</v>
      </c>
      <c r="I67" s="213">
        <v>597000</v>
      </c>
      <c r="J67" s="214">
        <v>47550174</v>
      </c>
      <c r="K67" s="214">
        <v>10427975</v>
      </c>
      <c r="L67" s="214">
        <v>57978149</v>
      </c>
      <c r="M67" s="225">
        <v>0.82013956671848909</v>
      </c>
      <c r="N67" s="214">
        <v>403.78884171195654</v>
      </c>
      <c r="O67" s="214">
        <v>88.552776834239125</v>
      </c>
      <c r="P67" s="214">
        <v>492.34161854619566</v>
      </c>
    </row>
    <row r="68" spans="1:16" x14ac:dyDescent="0.25">
      <c r="A68" s="210" t="s">
        <v>664</v>
      </c>
      <c r="B68" s="210" t="s">
        <v>723</v>
      </c>
      <c r="C68" s="210" t="s">
        <v>686</v>
      </c>
      <c r="D68" s="210" t="s">
        <v>186</v>
      </c>
      <c r="E68" s="227" t="s">
        <v>760</v>
      </c>
      <c r="F68" s="214">
        <v>13201</v>
      </c>
      <c r="G68" s="211">
        <v>4617173</v>
      </c>
      <c r="H68" s="212">
        <v>0</v>
      </c>
      <c r="I68" s="213">
        <v>58800</v>
      </c>
      <c r="J68" s="214">
        <v>4675973</v>
      </c>
      <c r="K68" s="214">
        <v>744396</v>
      </c>
      <c r="L68" s="214">
        <v>5420369</v>
      </c>
      <c r="M68" s="225">
        <v>0.86266691437427967</v>
      </c>
      <c r="N68" s="214">
        <v>354.21354442845239</v>
      </c>
      <c r="O68" s="214">
        <v>56.389364442087718</v>
      </c>
      <c r="P68" s="214">
        <v>410.60290887054009</v>
      </c>
    </row>
    <row r="69" spans="1:16" x14ac:dyDescent="0.25">
      <c r="A69" s="210" t="s">
        <v>664</v>
      </c>
      <c r="B69" s="210" t="s">
        <v>723</v>
      </c>
      <c r="C69" s="210" t="s">
        <v>687</v>
      </c>
      <c r="D69" s="210" t="s">
        <v>186</v>
      </c>
      <c r="E69" s="227" t="s">
        <v>249</v>
      </c>
      <c r="F69" s="214">
        <v>2548</v>
      </c>
      <c r="G69" s="211">
        <v>888094</v>
      </c>
      <c r="H69" s="212">
        <v>0</v>
      </c>
      <c r="I69" s="213">
        <v>45300</v>
      </c>
      <c r="J69" s="214">
        <v>933394</v>
      </c>
      <c r="K69" s="214">
        <v>120886</v>
      </c>
      <c r="L69" s="214">
        <v>1054280</v>
      </c>
      <c r="M69" s="225">
        <v>0.88533786090981526</v>
      </c>
      <c r="N69" s="214">
        <v>366.32417582417582</v>
      </c>
      <c r="O69" s="214">
        <v>47.443485086342228</v>
      </c>
      <c r="P69" s="214">
        <v>413.76766091051803</v>
      </c>
    </row>
    <row r="70" spans="1:16" x14ac:dyDescent="0.25">
      <c r="A70" s="210" t="s">
        <v>664</v>
      </c>
      <c r="B70" s="210" t="s">
        <v>723</v>
      </c>
      <c r="C70" s="210" t="s">
        <v>688</v>
      </c>
      <c r="D70" s="210" t="s">
        <v>186</v>
      </c>
      <c r="E70" s="227" t="s">
        <v>761</v>
      </c>
      <c r="F70" s="214">
        <v>10894</v>
      </c>
      <c r="G70" s="211">
        <v>6232465</v>
      </c>
      <c r="H70" s="212">
        <v>0</v>
      </c>
      <c r="I70" s="213">
        <v>24000</v>
      </c>
      <c r="J70" s="214">
        <v>6256465</v>
      </c>
      <c r="K70" s="214">
        <v>845330</v>
      </c>
      <c r="L70" s="214">
        <v>7101795</v>
      </c>
      <c r="M70" s="225">
        <v>0.88096952953443464</v>
      </c>
      <c r="N70" s="214">
        <v>574.30374518083352</v>
      </c>
      <c r="O70" s="214">
        <v>77.595924362034154</v>
      </c>
      <c r="P70" s="214">
        <v>651.89966954286763</v>
      </c>
    </row>
    <row r="71" spans="1:16" x14ac:dyDescent="0.25">
      <c r="A71" s="210" t="s">
        <v>664</v>
      </c>
      <c r="B71" s="210" t="s">
        <v>723</v>
      </c>
      <c r="C71" s="210" t="s">
        <v>689</v>
      </c>
      <c r="D71" s="210" t="s">
        <v>186</v>
      </c>
      <c r="E71" s="227" t="s">
        <v>762</v>
      </c>
      <c r="F71" s="214">
        <v>9388</v>
      </c>
      <c r="G71" s="211">
        <v>5626274</v>
      </c>
      <c r="H71" s="212">
        <v>0</v>
      </c>
      <c r="I71" s="213">
        <v>25200</v>
      </c>
      <c r="J71" s="214">
        <v>5651474</v>
      </c>
      <c r="K71" s="214">
        <v>1219510</v>
      </c>
      <c r="L71" s="214">
        <v>6870984</v>
      </c>
      <c r="M71" s="225">
        <v>0.82251304907710454</v>
      </c>
      <c r="N71" s="214">
        <v>601.98913506604174</v>
      </c>
      <c r="O71" s="214">
        <v>129.90093736685131</v>
      </c>
      <c r="P71" s="214">
        <v>731.89007243289302</v>
      </c>
    </row>
    <row r="72" spans="1:16" x14ac:dyDescent="0.25">
      <c r="A72" s="210" t="s">
        <v>664</v>
      </c>
      <c r="B72" s="210" t="s">
        <v>723</v>
      </c>
      <c r="C72" s="210" t="s">
        <v>763</v>
      </c>
      <c r="D72" s="210" t="s">
        <v>186</v>
      </c>
      <c r="E72" s="227" t="s">
        <v>764</v>
      </c>
      <c r="F72" s="214">
        <v>7259</v>
      </c>
      <c r="G72" s="211">
        <v>4813650</v>
      </c>
      <c r="H72" s="212">
        <v>0</v>
      </c>
      <c r="I72" s="213">
        <v>61800</v>
      </c>
      <c r="J72" s="214">
        <v>4875450</v>
      </c>
      <c r="K72" s="214">
        <v>811380</v>
      </c>
      <c r="L72" s="214">
        <v>5686830</v>
      </c>
      <c r="M72" s="225">
        <v>0.857322972552371</v>
      </c>
      <c r="N72" s="214">
        <v>671.64209946273593</v>
      </c>
      <c r="O72" s="214">
        <v>111.77572668411626</v>
      </c>
      <c r="P72" s="214">
        <v>783.41782614685224</v>
      </c>
    </row>
    <row r="73" spans="1:16" x14ac:dyDescent="0.25">
      <c r="A73" s="210" t="s">
        <v>664</v>
      </c>
      <c r="B73" s="210" t="s">
        <v>723</v>
      </c>
      <c r="C73" s="210" t="s">
        <v>691</v>
      </c>
      <c r="D73" s="210" t="s">
        <v>186</v>
      </c>
      <c r="E73" s="227" t="s">
        <v>765</v>
      </c>
      <c r="F73" s="214">
        <v>9976</v>
      </c>
      <c r="G73" s="211">
        <v>3157999</v>
      </c>
      <c r="H73" s="212">
        <v>0</v>
      </c>
      <c r="I73" s="213">
        <v>136800</v>
      </c>
      <c r="J73" s="214">
        <v>3294799</v>
      </c>
      <c r="K73" s="214">
        <v>827090</v>
      </c>
      <c r="L73" s="214">
        <v>4121889</v>
      </c>
      <c r="M73" s="225">
        <v>0.79934200071860251</v>
      </c>
      <c r="N73" s="214">
        <v>330.27255412991178</v>
      </c>
      <c r="O73" s="214">
        <v>82.9079791499599</v>
      </c>
      <c r="P73" s="214">
        <v>413.18053327987167</v>
      </c>
    </row>
    <row r="74" spans="1:16" x14ac:dyDescent="0.25">
      <c r="A74" s="210" t="s">
        <v>664</v>
      </c>
      <c r="B74" s="210" t="s">
        <v>723</v>
      </c>
      <c r="C74" s="210" t="s">
        <v>693</v>
      </c>
      <c r="D74" s="210" t="s">
        <v>186</v>
      </c>
      <c r="E74" s="227" t="s">
        <v>188</v>
      </c>
      <c r="F74" s="214">
        <v>6842</v>
      </c>
      <c r="G74" s="211">
        <v>4269217</v>
      </c>
      <c r="H74" s="212">
        <v>0</v>
      </c>
      <c r="I74" s="213">
        <v>91200</v>
      </c>
      <c r="J74" s="214">
        <v>4360417</v>
      </c>
      <c r="K74" s="214">
        <v>537640</v>
      </c>
      <c r="L74" s="214">
        <v>4898057</v>
      </c>
      <c r="M74" s="225">
        <v>0.89023402545131669</v>
      </c>
      <c r="N74" s="214">
        <v>637.30152002338502</v>
      </c>
      <c r="O74" s="214">
        <v>78.57936275942707</v>
      </c>
      <c r="P74" s="214">
        <v>715.88088278281202</v>
      </c>
    </row>
    <row r="75" spans="1:16" x14ac:dyDescent="0.25">
      <c r="A75" s="210" t="s">
        <v>664</v>
      </c>
      <c r="B75" s="210" t="s">
        <v>723</v>
      </c>
      <c r="C75" s="210" t="s">
        <v>699</v>
      </c>
      <c r="D75" s="210" t="s">
        <v>186</v>
      </c>
      <c r="E75" s="227" t="s">
        <v>250</v>
      </c>
      <c r="F75" s="214">
        <v>4323</v>
      </c>
      <c r="G75" s="211">
        <v>1681545</v>
      </c>
      <c r="H75" s="212">
        <v>0</v>
      </c>
      <c r="I75" s="213">
        <v>68700</v>
      </c>
      <c r="J75" s="214">
        <v>1750245</v>
      </c>
      <c r="K75" s="214">
        <v>298860</v>
      </c>
      <c r="L75" s="214">
        <v>2049105</v>
      </c>
      <c r="M75" s="225">
        <v>0.85415095858923773</v>
      </c>
      <c r="N75" s="214">
        <v>404.86814712005554</v>
      </c>
      <c r="O75" s="214">
        <v>69.132546842470504</v>
      </c>
      <c r="P75" s="214">
        <v>474.00069396252604</v>
      </c>
    </row>
    <row r="76" spans="1:16" x14ac:dyDescent="0.25">
      <c r="A76" s="210" t="s">
        <v>664</v>
      </c>
      <c r="B76" s="210" t="s">
        <v>723</v>
      </c>
      <c r="C76" s="210" t="s">
        <v>706</v>
      </c>
      <c r="D76" s="210" t="s">
        <v>186</v>
      </c>
      <c r="E76" s="227" t="s">
        <v>766</v>
      </c>
      <c r="F76" s="214">
        <v>1707</v>
      </c>
      <c r="G76" s="211">
        <v>815264</v>
      </c>
      <c r="H76" s="212">
        <v>0</v>
      </c>
      <c r="I76" s="213">
        <v>30300</v>
      </c>
      <c r="J76" s="214">
        <v>845564</v>
      </c>
      <c r="K76" s="214">
        <v>101430</v>
      </c>
      <c r="L76" s="214">
        <v>946994</v>
      </c>
      <c r="M76" s="225">
        <v>0.89289266880254781</v>
      </c>
      <c r="N76" s="214">
        <v>495.35090802577622</v>
      </c>
      <c r="O76" s="214">
        <v>59.420035149384887</v>
      </c>
      <c r="P76" s="214">
        <v>554.77094317516105</v>
      </c>
    </row>
    <row r="77" spans="1:16" x14ac:dyDescent="0.25">
      <c r="A77" s="210" t="s">
        <v>664</v>
      </c>
      <c r="B77" s="210" t="s">
        <v>723</v>
      </c>
      <c r="C77" s="210" t="s">
        <v>710</v>
      </c>
      <c r="D77" s="210" t="s">
        <v>186</v>
      </c>
      <c r="E77" s="227" t="s">
        <v>251</v>
      </c>
      <c r="F77" s="214">
        <v>741</v>
      </c>
      <c r="G77" s="211">
        <v>239740</v>
      </c>
      <c r="H77" s="212">
        <v>0</v>
      </c>
      <c r="I77" s="213">
        <v>25500</v>
      </c>
      <c r="J77" s="214">
        <v>265240</v>
      </c>
      <c r="K77" s="214">
        <v>60170</v>
      </c>
      <c r="L77" s="214">
        <v>325410</v>
      </c>
      <c r="M77" s="225">
        <v>0.81509480347868846</v>
      </c>
      <c r="N77" s="214">
        <v>357.94871794871796</v>
      </c>
      <c r="O77" s="214">
        <v>81.201079622132255</v>
      </c>
      <c r="P77" s="214">
        <v>439.14979757085018</v>
      </c>
    </row>
    <row r="78" spans="1:16" x14ac:dyDescent="0.25">
      <c r="A78" s="210" t="s">
        <v>664</v>
      </c>
      <c r="B78" s="210" t="s">
        <v>723</v>
      </c>
      <c r="C78" s="210" t="s">
        <v>711</v>
      </c>
      <c r="D78" s="210" t="s">
        <v>186</v>
      </c>
      <c r="E78" s="227" t="s">
        <v>252</v>
      </c>
      <c r="F78" s="214">
        <v>6367</v>
      </c>
      <c r="G78" s="211">
        <v>1999747</v>
      </c>
      <c r="H78" s="212">
        <v>0</v>
      </c>
      <c r="I78" s="213">
        <v>94500</v>
      </c>
      <c r="J78" s="214">
        <v>2094247</v>
      </c>
      <c r="K78" s="214">
        <v>348631</v>
      </c>
      <c r="L78" s="214">
        <v>2442878</v>
      </c>
      <c r="M78" s="225">
        <v>0.85728677404274789</v>
      </c>
      <c r="N78" s="214">
        <v>328.92209831945974</v>
      </c>
      <c r="O78" s="214">
        <v>54.755929008952414</v>
      </c>
      <c r="P78" s="214">
        <v>383.6780273284121</v>
      </c>
    </row>
    <row r="79" spans="1:16" x14ac:dyDescent="0.25">
      <c r="A79" s="210" t="s">
        <v>664</v>
      </c>
      <c r="B79" s="210" t="s">
        <v>723</v>
      </c>
      <c r="C79" s="210" t="s">
        <v>713</v>
      </c>
      <c r="D79" s="210" t="s">
        <v>186</v>
      </c>
      <c r="E79" s="227" t="s">
        <v>189</v>
      </c>
      <c r="F79" s="214">
        <v>683</v>
      </c>
      <c r="G79" s="211">
        <v>407010</v>
      </c>
      <c r="H79" s="212">
        <v>0</v>
      </c>
      <c r="I79" s="213">
        <v>4500</v>
      </c>
      <c r="J79" s="214">
        <v>411510</v>
      </c>
      <c r="K79" s="214">
        <v>67810</v>
      </c>
      <c r="L79" s="214">
        <v>479320</v>
      </c>
      <c r="M79" s="225">
        <v>0.85852874906116994</v>
      </c>
      <c r="N79" s="214">
        <v>602.50366032210832</v>
      </c>
      <c r="O79" s="214">
        <v>99.282576866764273</v>
      </c>
      <c r="P79" s="214">
        <v>701.78623718887263</v>
      </c>
    </row>
    <row r="80" spans="1:16" x14ac:dyDescent="0.25">
      <c r="A80" s="210" t="s">
        <v>664</v>
      </c>
      <c r="B80" s="210" t="s">
        <v>723</v>
      </c>
      <c r="C80" s="210" t="s">
        <v>717</v>
      </c>
      <c r="D80" s="210" t="s">
        <v>186</v>
      </c>
      <c r="E80" s="227" t="s">
        <v>253</v>
      </c>
      <c r="F80" s="214">
        <v>1798</v>
      </c>
      <c r="G80" s="211">
        <v>769147</v>
      </c>
      <c r="H80" s="212">
        <v>0</v>
      </c>
      <c r="I80" s="213">
        <v>38100</v>
      </c>
      <c r="J80" s="214">
        <v>807247</v>
      </c>
      <c r="K80" s="214">
        <v>158515</v>
      </c>
      <c r="L80" s="214">
        <v>965762</v>
      </c>
      <c r="M80" s="225">
        <v>0.83586535813171359</v>
      </c>
      <c r="N80" s="214">
        <v>448.96941045606229</v>
      </c>
      <c r="O80" s="214">
        <v>88.16184649610679</v>
      </c>
      <c r="P80" s="214">
        <v>537.13125695216911</v>
      </c>
    </row>
    <row r="81" spans="1:16" x14ac:dyDescent="0.25">
      <c r="A81" s="210" t="s">
        <v>664</v>
      </c>
      <c r="B81" s="210" t="s">
        <v>723</v>
      </c>
      <c r="C81" s="210" t="s">
        <v>665</v>
      </c>
      <c r="D81" s="210" t="s">
        <v>186</v>
      </c>
      <c r="E81" s="227" t="s">
        <v>767</v>
      </c>
      <c r="F81" s="214">
        <v>3493</v>
      </c>
      <c r="G81" s="211">
        <v>1228343</v>
      </c>
      <c r="H81" s="212">
        <v>0</v>
      </c>
      <c r="I81" s="213">
        <v>85800</v>
      </c>
      <c r="J81" s="214">
        <v>1314143</v>
      </c>
      <c r="K81" s="214">
        <v>274070</v>
      </c>
      <c r="L81" s="214">
        <v>1588213</v>
      </c>
      <c r="M81" s="225">
        <v>0.82743498510590208</v>
      </c>
      <c r="N81" s="214">
        <v>376.22187231606068</v>
      </c>
      <c r="O81" s="214">
        <v>78.462639564843968</v>
      </c>
      <c r="P81" s="214">
        <v>454.68451188090467</v>
      </c>
    </row>
    <row r="82" spans="1:16" x14ac:dyDescent="0.25">
      <c r="A82" s="210" t="s">
        <v>664</v>
      </c>
      <c r="B82" s="210" t="s">
        <v>723</v>
      </c>
      <c r="C82" s="210" t="s">
        <v>725</v>
      </c>
      <c r="D82" s="210" t="s">
        <v>186</v>
      </c>
      <c r="E82" s="227" t="s">
        <v>768</v>
      </c>
      <c r="F82" s="214">
        <v>12388</v>
      </c>
      <c r="G82" s="211">
        <v>6088285</v>
      </c>
      <c r="H82" s="212">
        <v>0</v>
      </c>
      <c r="I82" s="213">
        <v>30300</v>
      </c>
      <c r="J82" s="214">
        <v>6118585</v>
      </c>
      <c r="K82" s="214">
        <v>1456030</v>
      </c>
      <c r="L82" s="214">
        <v>7574615</v>
      </c>
      <c r="M82" s="225">
        <v>0.80777504863283478</v>
      </c>
      <c r="N82" s="214">
        <v>493.91225379399418</v>
      </c>
      <c r="O82" s="214">
        <v>117.53551824346141</v>
      </c>
      <c r="P82" s="214">
        <v>611.44777203745559</v>
      </c>
    </row>
    <row r="83" spans="1:16" x14ac:dyDescent="0.25">
      <c r="A83" s="210" t="s">
        <v>664</v>
      </c>
      <c r="B83" s="210" t="s">
        <v>723</v>
      </c>
      <c r="C83" s="210" t="s">
        <v>769</v>
      </c>
      <c r="D83" s="210" t="s">
        <v>186</v>
      </c>
      <c r="E83" s="227" t="s">
        <v>190</v>
      </c>
      <c r="F83" s="214">
        <v>4013</v>
      </c>
      <c r="G83" s="211">
        <v>1863023</v>
      </c>
      <c r="H83" s="212">
        <v>0</v>
      </c>
      <c r="I83" s="213">
        <v>68100</v>
      </c>
      <c r="J83" s="214">
        <v>1931123</v>
      </c>
      <c r="K83" s="214">
        <v>238860</v>
      </c>
      <c r="L83" s="214">
        <v>2169983</v>
      </c>
      <c r="M83" s="225">
        <v>0.88992540494556871</v>
      </c>
      <c r="N83" s="214">
        <v>481.21679541490158</v>
      </c>
      <c r="O83" s="214">
        <v>59.521554946424125</v>
      </c>
      <c r="P83" s="214">
        <v>540.73835036132573</v>
      </c>
    </row>
    <row r="84" spans="1:16" x14ac:dyDescent="0.25">
      <c r="A84" s="210" t="s">
        <v>664</v>
      </c>
      <c r="B84" s="210" t="s">
        <v>723</v>
      </c>
      <c r="C84" s="210" t="s">
        <v>726</v>
      </c>
      <c r="D84" s="210" t="s">
        <v>186</v>
      </c>
      <c r="E84" s="227" t="s">
        <v>191</v>
      </c>
      <c r="F84" s="214">
        <v>3326</v>
      </c>
      <c r="G84" s="211">
        <v>1321947</v>
      </c>
      <c r="H84" s="212">
        <v>0</v>
      </c>
      <c r="I84" s="213">
        <v>60000</v>
      </c>
      <c r="J84" s="214">
        <v>1381947</v>
      </c>
      <c r="K84" s="214">
        <v>266650</v>
      </c>
      <c r="L84" s="214">
        <v>1648597</v>
      </c>
      <c r="M84" s="225">
        <v>0.83825640832780846</v>
      </c>
      <c r="N84" s="214">
        <v>415.49819603126878</v>
      </c>
      <c r="O84" s="214">
        <v>80.171377029464821</v>
      </c>
      <c r="P84" s="214">
        <v>495.66957306073363</v>
      </c>
    </row>
    <row r="85" spans="1:16" x14ac:dyDescent="0.25">
      <c r="A85" s="210" t="s">
        <v>664</v>
      </c>
      <c r="B85" s="210" t="s">
        <v>723</v>
      </c>
      <c r="C85" s="210" t="s">
        <v>727</v>
      </c>
      <c r="D85" s="210" t="s">
        <v>186</v>
      </c>
      <c r="E85" s="227" t="s">
        <v>770</v>
      </c>
      <c r="F85" s="214">
        <v>18034</v>
      </c>
      <c r="G85" s="211">
        <v>9844602</v>
      </c>
      <c r="H85" s="212">
        <v>0</v>
      </c>
      <c r="I85" s="213">
        <v>112800</v>
      </c>
      <c r="J85" s="214">
        <v>9957402</v>
      </c>
      <c r="K85" s="214">
        <v>2384720</v>
      </c>
      <c r="L85" s="214">
        <v>12342122</v>
      </c>
      <c r="M85" s="225">
        <v>0.806782010419278</v>
      </c>
      <c r="N85" s="214">
        <v>552.14605744704443</v>
      </c>
      <c r="O85" s="214">
        <v>132.23466784961738</v>
      </c>
      <c r="P85" s="214">
        <v>684.38072529666181</v>
      </c>
    </row>
    <row r="86" spans="1:16" x14ac:dyDescent="0.25">
      <c r="A86" s="210" t="s">
        <v>664</v>
      </c>
      <c r="B86" s="210" t="s">
        <v>723</v>
      </c>
      <c r="C86" s="210" t="s">
        <v>729</v>
      </c>
      <c r="D86" s="210" t="s">
        <v>186</v>
      </c>
      <c r="E86" s="227" t="s">
        <v>192</v>
      </c>
      <c r="F86" s="214">
        <v>3137</v>
      </c>
      <c r="G86" s="211">
        <v>1251091</v>
      </c>
      <c r="H86" s="212">
        <v>0</v>
      </c>
      <c r="I86" s="213">
        <v>13200</v>
      </c>
      <c r="J86" s="214">
        <v>1264291</v>
      </c>
      <c r="K86" s="214">
        <v>270870</v>
      </c>
      <c r="L86" s="214">
        <v>1535161</v>
      </c>
      <c r="M86" s="225">
        <v>0.82355596579121015</v>
      </c>
      <c r="N86" s="214">
        <v>403.02550207204337</v>
      </c>
      <c r="O86" s="214">
        <v>86.346828179789611</v>
      </c>
      <c r="P86" s="214">
        <v>489.37233025183298</v>
      </c>
    </row>
    <row r="87" spans="1:16" x14ac:dyDescent="0.25">
      <c r="A87" s="210" t="s">
        <v>664</v>
      </c>
      <c r="B87" s="210" t="s">
        <v>723</v>
      </c>
      <c r="C87" s="210" t="s">
        <v>771</v>
      </c>
      <c r="D87" s="210" t="s">
        <v>186</v>
      </c>
      <c r="E87" s="227" t="s">
        <v>254</v>
      </c>
      <c r="F87" s="214">
        <v>1104</v>
      </c>
      <c r="G87" s="211">
        <v>568780</v>
      </c>
      <c r="H87" s="212">
        <v>0</v>
      </c>
      <c r="I87" s="213">
        <v>33900</v>
      </c>
      <c r="J87" s="214">
        <v>602680</v>
      </c>
      <c r="K87" s="214">
        <v>63719</v>
      </c>
      <c r="L87" s="214">
        <v>666399</v>
      </c>
      <c r="M87" s="225">
        <v>0.90438310981859216</v>
      </c>
      <c r="N87" s="214">
        <v>545.90579710144925</v>
      </c>
      <c r="O87" s="214">
        <v>57.716485507246375</v>
      </c>
      <c r="P87" s="214">
        <v>603.62228260869563</v>
      </c>
    </row>
    <row r="88" spans="1:16" x14ac:dyDescent="0.25">
      <c r="A88" s="210" t="s">
        <v>664</v>
      </c>
      <c r="B88" s="210" t="s">
        <v>723</v>
      </c>
      <c r="C88" s="210" t="s">
        <v>734</v>
      </c>
      <c r="D88" s="210" t="s">
        <v>186</v>
      </c>
      <c r="E88" s="227" t="s">
        <v>193</v>
      </c>
      <c r="F88" s="214">
        <v>1734</v>
      </c>
      <c r="G88" s="211">
        <v>975741</v>
      </c>
      <c r="H88" s="212">
        <v>0</v>
      </c>
      <c r="I88" s="213">
        <v>24900</v>
      </c>
      <c r="J88" s="214">
        <v>1000641</v>
      </c>
      <c r="K88" s="214">
        <v>292680</v>
      </c>
      <c r="L88" s="214">
        <v>1293321</v>
      </c>
      <c r="M88" s="225">
        <v>0.77369887290162298</v>
      </c>
      <c r="N88" s="214">
        <v>577.07093425605535</v>
      </c>
      <c r="O88" s="214">
        <v>168.78892733564012</v>
      </c>
      <c r="P88" s="214">
        <v>745.85986159169545</v>
      </c>
    </row>
    <row r="89" spans="1:16" x14ac:dyDescent="0.25">
      <c r="A89" s="210" t="s">
        <v>664</v>
      </c>
      <c r="B89" s="210" t="s">
        <v>719</v>
      </c>
      <c r="C89" s="210" t="s">
        <v>667</v>
      </c>
      <c r="D89" s="210" t="s">
        <v>286</v>
      </c>
      <c r="E89" s="227" t="s">
        <v>772</v>
      </c>
      <c r="F89" s="214">
        <v>21280</v>
      </c>
      <c r="G89" s="211">
        <v>7590107</v>
      </c>
      <c r="H89" s="212">
        <v>0</v>
      </c>
      <c r="I89" s="213">
        <v>1262320</v>
      </c>
      <c r="J89" s="214">
        <v>8852427</v>
      </c>
      <c r="K89" s="214">
        <v>4627260</v>
      </c>
      <c r="L89" s="214">
        <v>13479687</v>
      </c>
      <c r="M89" s="225">
        <v>0.6567234832678237</v>
      </c>
      <c r="N89" s="214">
        <v>415.99750939849622</v>
      </c>
      <c r="O89" s="214">
        <v>217.44642857142858</v>
      </c>
      <c r="P89" s="214">
        <v>633.44393796992483</v>
      </c>
    </row>
    <row r="90" spans="1:16" x14ac:dyDescent="0.25">
      <c r="A90" s="210" t="s">
        <v>664</v>
      </c>
      <c r="B90" s="210" t="s">
        <v>719</v>
      </c>
      <c r="C90" s="210" t="s">
        <v>671</v>
      </c>
      <c r="D90" s="210" t="s">
        <v>286</v>
      </c>
      <c r="E90" s="227" t="s">
        <v>773</v>
      </c>
      <c r="F90" s="214">
        <v>14088</v>
      </c>
      <c r="G90" s="211">
        <v>5710586</v>
      </c>
      <c r="H90" s="212">
        <v>0</v>
      </c>
      <c r="I90" s="213">
        <v>291100</v>
      </c>
      <c r="J90" s="214">
        <v>6001686</v>
      </c>
      <c r="K90" s="214">
        <v>1588710</v>
      </c>
      <c r="L90" s="214">
        <v>7590396</v>
      </c>
      <c r="M90" s="225">
        <v>0.79069471474215569</v>
      </c>
      <c r="N90" s="214">
        <v>426.01405451448039</v>
      </c>
      <c r="O90" s="214">
        <v>112.77044293015332</v>
      </c>
      <c r="P90" s="214">
        <v>538.78449744463376</v>
      </c>
    </row>
    <row r="91" spans="1:16" x14ac:dyDescent="0.25">
      <c r="A91" s="210" t="s">
        <v>664</v>
      </c>
      <c r="B91" s="210" t="s">
        <v>719</v>
      </c>
      <c r="C91" s="210" t="s">
        <v>754</v>
      </c>
      <c r="D91" s="210" t="s">
        <v>286</v>
      </c>
      <c r="E91" s="227" t="s">
        <v>774</v>
      </c>
      <c r="F91" s="214">
        <v>35525</v>
      </c>
      <c r="G91" s="211">
        <v>14576734</v>
      </c>
      <c r="H91" s="212">
        <v>0</v>
      </c>
      <c r="I91" s="213">
        <v>409200</v>
      </c>
      <c r="J91" s="214">
        <v>14985934</v>
      </c>
      <c r="K91" s="214">
        <v>4655160</v>
      </c>
      <c r="L91" s="214">
        <v>19641094</v>
      </c>
      <c r="M91" s="225">
        <v>0.76298876223493461</v>
      </c>
      <c r="N91" s="214">
        <v>421.84191414496831</v>
      </c>
      <c r="O91" s="214">
        <v>131.0389866291344</v>
      </c>
      <c r="P91" s="214">
        <v>552.88090077410277</v>
      </c>
    </row>
    <row r="92" spans="1:16" x14ac:dyDescent="0.25">
      <c r="A92" s="210" t="s">
        <v>664</v>
      </c>
      <c r="B92" s="210" t="s">
        <v>719</v>
      </c>
      <c r="C92" s="210" t="s">
        <v>673</v>
      </c>
      <c r="D92" s="210" t="s">
        <v>286</v>
      </c>
      <c r="E92" s="227" t="s">
        <v>775</v>
      </c>
      <c r="F92" s="214">
        <v>11013</v>
      </c>
      <c r="G92" s="211">
        <v>3887615</v>
      </c>
      <c r="H92" s="212">
        <v>0</v>
      </c>
      <c r="I92" s="213">
        <v>341500</v>
      </c>
      <c r="J92" s="214">
        <v>4229115</v>
      </c>
      <c r="K92" s="214">
        <v>1650077</v>
      </c>
      <c r="L92" s="214">
        <v>5879192</v>
      </c>
      <c r="M92" s="225">
        <v>0.71933609244263497</v>
      </c>
      <c r="N92" s="214">
        <v>384.01116861890495</v>
      </c>
      <c r="O92" s="214">
        <v>149.82992826659404</v>
      </c>
      <c r="P92" s="214">
        <v>533.84109688549893</v>
      </c>
    </row>
    <row r="93" spans="1:16" x14ac:dyDescent="0.25">
      <c r="A93" s="210" t="s">
        <v>664</v>
      </c>
      <c r="B93" s="210" t="s">
        <v>719</v>
      </c>
      <c r="C93" s="210" t="s">
        <v>675</v>
      </c>
      <c r="D93" s="210" t="s">
        <v>286</v>
      </c>
      <c r="E93" s="227" t="s">
        <v>776</v>
      </c>
      <c r="F93" s="214">
        <v>21933</v>
      </c>
      <c r="G93" s="211">
        <v>17435386</v>
      </c>
      <c r="H93" s="212">
        <v>0</v>
      </c>
      <c r="I93" s="213">
        <v>294100</v>
      </c>
      <c r="J93" s="214">
        <v>17729486</v>
      </c>
      <c r="K93" s="214">
        <v>16568320</v>
      </c>
      <c r="L93" s="214">
        <v>34297806</v>
      </c>
      <c r="M93" s="225">
        <v>0.5169277008564338</v>
      </c>
      <c r="N93" s="214">
        <v>808.3475128801349</v>
      </c>
      <c r="O93" s="214">
        <v>755.4060092098664</v>
      </c>
      <c r="P93" s="214">
        <v>1563.7535220900013</v>
      </c>
    </row>
    <row r="94" spans="1:16" x14ac:dyDescent="0.25">
      <c r="A94" s="210" t="s">
        <v>664</v>
      </c>
      <c r="B94" s="210" t="s">
        <v>719</v>
      </c>
      <c r="C94" s="210" t="s">
        <v>677</v>
      </c>
      <c r="D94" s="210" t="s">
        <v>286</v>
      </c>
      <c r="E94" s="227" t="s">
        <v>777</v>
      </c>
      <c r="F94" s="214">
        <v>15757</v>
      </c>
      <c r="G94" s="211">
        <v>6015965</v>
      </c>
      <c r="H94" s="212">
        <v>0</v>
      </c>
      <c r="I94" s="213">
        <v>276000</v>
      </c>
      <c r="J94" s="214">
        <v>6291965</v>
      </c>
      <c r="K94" s="214">
        <v>2011459</v>
      </c>
      <c r="L94" s="214">
        <v>8303424</v>
      </c>
      <c r="M94" s="225">
        <v>0.75775547533162224</v>
      </c>
      <c r="N94" s="214">
        <v>399.31236910579423</v>
      </c>
      <c r="O94" s="214">
        <v>127.65494700767913</v>
      </c>
      <c r="P94" s="214">
        <v>526.96731611347343</v>
      </c>
    </row>
    <row r="95" spans="1:16" x14ac:dyDescent="0.25">
      <c r="A95" s="210" t="s">
        <v>664</v>
      </c>
      <c r="B95" s="210" t="s">
        <v>719</v>
      </c>
      <c r="C95" s="210" t="s">
        <v>678</v>
      </c>
      <c r="D95" s="210" t="s">
        <v>286</v>
      </c>
      <c r="E95" s="227" t="s">
        <v>778</v>
      </c>
      <c r="F95" s="214">
        <v>130074</v>
      </c>
      <c r="G95" s="211">
        <v>75219568</v>
      </c>
      <c r="H95" s="212">
        <v>0</v>
      </c>
      <c r="I95" s="213">
        <v>590700</v>
      </c>
      <c r="J95" s="214">
        <v>75810268</v>
      </c>
      <c r="K95" s="214">
        <v>10045740</v>
      </c>
      <c r="L95" s="214">
        <v>85856008</v>
      </c>
      <c r="M95" s="225">
        <v>0.8829931622257583</v>
      </c>
      <c r="N95" s="214">
        <v>582.82414625520857</v>
      </c>
      <c r="O95" s="214">
        <v>77.230960837677017</v>
      </c>
      <c r="P95" s="214">
        <v>660.05510709288558</v>
      </c>
    </row>
    <row r="96" spans="1:16" x14ac:dyDescent="0.25">
      <c r="A96" s="210" t="s">
        <v>664</v>
      </c>
      <c r="B96" s="210" t="s">
        <v>719</v>
      </c>
      <c r="C96" s="210" t="s">
        <v>705</v>
      </c>
      <c r="D96" s="210" t="s">
        <v>286</v>
      </c>
      <c r="E96" s="227" t="s">
        <v>779</v>
      </c>
      <c r="F96" s="214">
        <v>8470</v>
      </c>
      <c r="G96" s="211">
        <v>3228521</v>
      </c>
      <c r="H96" s="212">
        <v>0</v>
      </c>
      <c r="I96" s="213">
        <v>163400</v>
      </c>
      <c r="J96" s="214">
        <v>3391921</v>
      </c>
      <c r="K96" s="214">
        <v>971132</v>
      </c>
      <c r="L96" s="214">
        <v>4363053</v>
      </c>
      <c r="M96" s="225">
        <v>0.77741916039067138</v>
      </c>
      <c r="N96" s="214">
        <v>400.46292798110977</v>
      </c>
      <c r="O96" s="214">
        <v>114.65548996458088</v>
      </c>
      <c r="P96" s="214">
        <v>515.11841794569068</v>
      </c>
    </row>
    <row r="97" spans="1:16" x14ac:dyDescent="0.25">
      <c r="A97" s="210" t="s">
        <v>664</v>
      </c>
      <c r="B97" s="210" t="s">
        <v>719</v>
      </c>
      <c r="C97" s="210" t="s">
        <v>702</v>
      </c>
      <c r="D97" s="210" t="s">
        <v>286</v>
      </c>
      <c r="E97" s="227" t="s">
        <v>780</v>
      </c>
      <c r="F97" s="214">
        <v>3409</v>
      </c>
      <c r="G97" s="211">
        <v>1189755</v>
      </c>
      <c r="H97" s="212">
        <v>0</v>
      </c>
      <c r="I97" s="213">
        <v>37200</v>
      </c>
      <c r="J97" s="214">
        <v>1226955</v>
      </c>
      <c r="K97" s="214">
        <v>665010</v>
      </c>
      <c r="L97" s="214">
        <v>1891965</v>
      </c>
      <c r="M97" s="225">
        <v>0.64850829692938294</v>
      </c>
      <c r="N97" s="214">
        <v>359.9163977706072</v>
      </c>
      <c r="O97" s="214">
        <v>195.07480199471985</v>
      </c>
      <c r="P97" s="214">
        <v>554.99119976532711</v>
      </c>
    </row>
    <row r="98" spans="1:16" x14ac:dyDescent="0.25">
      <c r="A98" s="210" t="s">
        <v>664</v>
      </c>
      <c r="B98" s="210" t="s">
        <v>719</v>
      </c>
      <c r="C98" s="210" t="s">
        <v>682</v>
      </c>
      <c r="D98" s="210" t="s">
        <v>286</v>
      </c>
      <c r="E98" s="227" t="s">
        <v>781</v>
      </c>
      <c r="F98" s="214">
        <v>2639</v>
      </c>
      <c r="G98" s="211">
        <v>883173</v>
      </c>
      <c r="H98" s="212">
        <v>0</v>
      </c>
      <c r="I98" s="213">
        <v>75200</v>
      </c>
      <c r="J98" s="214">
        <v>958373</v>
      </c>
      <c r="K98" s="214">
        <v>375561</v>
      </c>
      <c r="L98" s="214">
        <v>1333934</v>
      </c>
      <c r="M98" s="225">
        <v>0.71845608553346718</v>
      </c>
      <c r="N98" s="214">
        <v>363.1576354679803</v>
      </c>
      <c r="O98" s="214">
        <v>142.31186055323985</v>
      </c>
      <c r="P98" s="214">
        <v>505.46949602122015</v>
      </c>
    </row>
    <row r="99" spans="1:16" x14ac:dyDescent="0.25">
      <c r="A99" s="210" t="s">
        <v>664</v>
      </c>
      <c r="B99" s="210" t="s">
        <v>719</v>
      </c>
      <c r="C99" s="210" t="s">
        <v>683</v>
      </c>
      <c r="D99" s="210" t="s">
        <v>286</v>
      </c>
      <c r="E99" s="227" t="s">
        <v>782</v>
      </c>
      <c r="F99" s="214">
        <v>4656</v>
      </c>
      <c r="G99" s="211">
        <v>1850708</v>
      </c>
      <c r="H99" s="212">
        <v>0</v>
      </c>
      <c r="I99" s="213">
        <v>107400</v>
      </c>
      <c r="J99" s="214">
        <v>1958108</v>
      </c>
      <c r="K99" s="214">
        <v>732410</v>
      </c>
      <c r="L99" s="214">
        <v>2690518</v>
      </c>
      <c r="M99" s="225">
        <v>0.72778104439368185</v>
      </c>
      <c r="N99" s="214">
        <v>420.55584192439864</v>
      </c>
      <c r="O99" s="214">
        <v>157.30455326460481</v>
      </c>
      <c r="P99" s="214">
        <v>577.86039518900338</v>
      </c>
    </row>
    <row r="100" spans="1:16" x14ac:dyDescent="0.25">
      <c r="A100" s="210" t="s">
        <v>664</v>
      </c>
      <c r="B100" s="210" t="s">
        <v>719</v>
      </c>
      <c r="C100" s="210" t="s">
        <v>685</v>
      </c>
      <c r="D100" s="210" t="s">
        <v>286</v>
      </c>
      <c r="E100" s="227" t="s">
        <v>783</v>
      </c>
      <c r="F100" s="214">
        <v>2271</v>
      </c>
      <c r="G100" s="211">
        <v>724537</v>
      </c>
      <c r="H100" s="212">
        <v>0</v>
      </c>
      <c r="I100" s="213">
        <v>45300</v>
      </c>
      <c r="J100" s="214">
        <v>769837</v>
      </c>
      <c r="K100" s="214">
        <v>309721</v>
      </c>
      <c r="L100" s="214">
        <v>1079558</v>
      </c>
      <c r="M100" s="225">
        <v>0.71310388140331504</v>
      </c>
      <c r="N100" s="214">
        <v>338.9859092910612</v>
      </c>
      <c r="O100" s="214">
        <v>136.38088947600176</v>
      </c>
      <c r="P100" s="214">
        <v>475.36679876706296</v>
      </c>
    </row>
    <row r="101" spans="1:16" x14ac:dyDescent="0.25">
      <c r="A101" s="210" t="s">
        <v>664</v>
      </c>
      <c r="B101" s="210" t="s">
        <v>719</v>
      </c>
      <c r="C101" s="210" t="s">
        <v>687</v>
      </c>
      <c r="D101" s="210" t="s">
        <v>286</v>
      </c>
      <c r="E101" s="227" t="s">
        <v>784</v>
      </c>
      <c r="F101" s="214">
        <v>6362</v>
      </c>
      <c r="G101" s="211">
        <v>2582469</v>
      </c>
      <c r="H101" s="212">
        <v>0</v>
      </c>
      <c r="I101" s="213">
        <v>283000</v>
      </c>
      <c r="J101" s="214">
        <v>2865469</v>
      </c>
      <c r="K101" s="214">
        <v>770640</v>
      </c>
      <c r="L101" s="214">
        <v>3636109</v>
      </c>
      <c r="M101" s="225">
        <v>0.78805915884259792</v>
      </c>
      <c r="N101" s="214">
        <v>450.4038038352719</v>
      </c>
      <c r="O101" s="214">
        <v>121.13171958503615</v>
      </c>
      <c r="P101" s="214">
        <v>571.5355234203081</v>
      </c>
    </row>
    <row r="102" spans="1:16" x14ac:dyDescent="0.25">
      <c r="A102" s="210" t="s">
        <v>664</v>
      </c>
      <c r="B102" s="210" t="s">
        <v>719</v>
      </c>
      <c r="C102" s="210" t="s">
        <v>695</v>
      </c>
      <c r="D102" s="210" t="s">
        <v>286</v>
      </c>
      <c r="E102" s="227" t="s">
        <v>785</v>
      </c>
      <c r="F102" s="214">
        <v>5589</v>
      </c>
      <c r="G102" s="211">
        <v>2600248</v>
      </c>
      <c r="H102" s="212">
        <v>0</v>
      </c>
      <c r="I102" s="213">
        <v>168700</v>
      </c>
      <c r="J102" s="214">
        <v>2768948</v>
      </c>
      <c r="K102" s="214">
        <v>826419</v>
      </c>
      <c r="L102" s="214">
        <v>3595367</v>
      </c>
      <c r="M102" s="225">
        <v>0.77014335393299205</v>
      </c>
      <c r="N102" s="214">
        <v>495.4281624619789</v>
      </c>
      <c r="O102" s="214">
        <v>147.86527106816962</v>
      </c>
      <c r="P102" s="214">
        <v>643.29343353014849</v>
      </c>
    </row>
    <row r="103" spans="1:16" x14ac:dyDescent="0.25">
      <c r="A103" s="210" t="s">
        <v>664</v>
      </c>
      <c r="B103" s="210" t="s">
        <v>719</v>
      </c>
      <c r="C103" s="210" t="s">
        <v>763</v>
      </c>
      <c r="D103" s="210" t="s">
        <v>286</v>
      </c>
      <c r="E103" s="227" t="s">
        <v>786</v>
      </c>
      <c r="F103" s="214">
        <v>9763</v>
      </c>
      <c r="G103" s="211">
        <v>3444840</v>
      </c>
      <c r="H103" s="212">
        <v>0</v>
      </c>
      <c r="I103" s="213">
        <v>172700</v>
      </c>
      <c r="J103" s="214">
        <v>3617540</v>
      </c>
      <c r="K103" s="214">
        <v>944840</v>
      </c>
      <c r="L103" s="214">
        <v>4562380</v>
      </c>
      <c r="M103" s="225">
        <v>0.79290633397481136</v>
      </c>
      <c r="N103" s="214">
        <v>370.53569599508347</v>
      </c>
      <c r="O103" s="214">
        <v>96.777629826897467</v>
      </c>
      <c r="P103" s="214">
        <v>467.31332582198092</v>
      </c>
    </row>
    <row r="104" spans="1:16" x14ac:dyDescent="0.25">
      <c r="A104" s="210" t="s">
        <v>664</v>
      </c>
      <c r="B104" s="210" t="s">
        <v>719</v>
      </c>
      <c r="C104" s="210" t="s">
        <v>691</v>
      </c>
      <c r="D104" s="210" t="s">
        <v>286</v>
      </c>
      <c r="E104" s="227" t="s">
        <v>787</v>
      </c>
      <c r="F104" s="214">
        <v>12225</v>
      </c>
      <c r="G104" s="211">
        <v>4397493</v>
      </c>
      <c r="H104" s="212">
        <v>0</v>
      </c>
      <c r="I104" s="213">
        <v>235200</v>
      </c>
      <c r="J104" s="214">
        <v>4632693</v>
      </c>
      <c r="K104" s="214">
        <v>1305490</v>
      </c>
      <c r="L104" s="214">
        <v>5938183</v>
      </c>
      <c r="M104" s="225">
        <v>0.78015328931425654</v>
      </c>
      <c r="N104" s="214">
        <v>378.95239263803683</v>
      </c>
      <c r="O104" s="214">
        <v>106.78854805725972</v>
      </c>
      <c r="P104" s="214">
        <v>485.7409406952965</v>
      </c>
    </row>
    <row r="105" spans="1:16" x14ac:dyDescent="0.25">
      <c r="A105" s="210" t="s">
        <v>664</v>
      </c>
      <c r="B105" s="210" t="s">
        <v>719</v>
      </c>
      <c r="C105" s="210" t="s">
        <v>788</v>
      </c>
      <c r="D105" s="210" t="s">
        <v>286</v>
      </c>
      <c r="E105" s="227" t="s">
        <v>789</v>
      </c>
      <c r="F105" s="214">
        <v>7484</v>
      </c>
      <c r="G105" s="211">
        <v>2843282</v>
      </c>
      <c r="H105" s="212">
        <v>0</v>
      </c>
      <c r="I105" s="213">
        <v>320400</v>
      </c>
      <c r="J105" s="214">
        <v>3163682</v>
      </c>
      <c r="K105" s="214">
        <v>636300</v>
      </c>
      <c r="L105" s="214">
        <v>3799982</v>
      </c>
      <c r="M105" s="225">
        <v>0.83255183840344504</v>
      </c>
      <c r="N105" s="214">
        <v>422.7260823089257</v>
      </c>
      <c r="O105" s="214">
        <v>85.021378941742384</v>
      </c>
      <c r="P105" s="214">
        <v>507.7474612506681</v>
      </c>
    </row>
    <row r="106" spans="1:16" x14ac:dyDescent="0.25">
      <c r="A106" s="210" t="s">
        <v>664</v>
      </c>
      <c r="B106" s="210" t="s">
        <v>719</v>
      </c>
      <c r="C106" s="210" t="s">
        <v>706</v>
      </c>
      <c r="D106" s="210" t="s">
        <v>286</v>
      </c>
      <c r="E106" s="227" t="s">
        <v>790</v>
      </c>
      <c r="F106" s="214">
        <v>10305</v>
      </c>
      <c r="G106" s="211">
        <v>4327557</v>
      </c>
      <c r="H106" s="212">
        <v>0</v>
      </c>
      <c r="I106" s="213">
        <v>100000</v>
      </c>
      <c r="J106" s="214">
        <v>4427557</v>
      </c>
      <c r="K106" s="214">
        <v>810260</v>
      </c>
      <c r="L106" s="214">
        <v>5237817</v>
      </c>
      <c r="M106" s="225">
        <v>0.84530578292445113</v>
      </c>
      <c r="N106" s="214">
        <v>429.65133430373606</v>
      </c>
      <c r="O106" s="214">
        <v>78.62785055798156</v>
      </c>
      <c r="P106" s="214">
        <v>508.27918486171762</v>
      </c>
    </row>
    <row r="107" spans="1:16" x14ac:dyDescent="0.25">
      <c r="A107" s="210" t="s">
        <v>664</v>
      </c>
      <c r="B107" s="210" t="s">
        <v>719</v>
      </c>
      <c r="C107" s="210" t="s">
        <v>708</v>
      </c>
      <c r="D107" s="210" t="s">
        <v>286</v>
      </c>
      <c r="E107" s="227" t="s">
        <v>791</v>
      </c>
      <c r="F107" s="214">
        <v>6911</v>
      </c>
      <c r="G107" s="211">
        <v>2516419</v>
      </c>
      <c r="H107" s="212">
        <v>0</v>
      </c>
      <c r="I107" s="213">
        <v>111700</v>
      </c>
      <c r="J107" s="214">
        <v>2628119</v>
      </c>
      <c r="K107" s="214">
        <v>619820</v>
      </c>
      <c r="L107" s="214">
        <v>3247939</v>
      </c>
      <c r="M107" s="225">
        <v>0.80916513518264965</v>
      </c>
      <c r="N107" s="214">
        <v>380.2805672116915</v>
      </c>
      <c r="O107" s="214">
        <v>89.68600781363044</v>
      </c>
      <c r="P107" s="214">
        <v>469.96657502532196</v>
      </c>
    </row>
    <row r="108" spans="1:16" x14ac:dyDescent="0.25">
      <c r="A108" s="210" t="s">
        <v>664</v>
      </c>
      <c r="B108" s="210" t="s">
        <v>719</v>
      </c>
      <c r="C108" s="210" t="s">
        <v>699</v>
      </c>
      <c r="D108" s="210" t="s">
        <v>286</v>
      </c>
      <c r="E108" s="227" t="s">
        <v>792</v>
      </c>
      <c r="F108" s="214">
        <v>7686</v>
      </c>
      <c r="G108" s="211">
        <v>2925903</v>
      </c>
      <c r="H108" s="212">
        <v>0</v>
      </c>
      <c r="I108" s="213">
        <v>81800</v>
      </c>
      <c r="J108" s="214">
        <v>3007703</v>
      </c>
      <c r="K108" s="214">
        <v>686850</v>
      </c>
      <c r="L108" s="214">
        <v>3694553</v>
      </c>
      <c r="M108" s="225">
        <v>0.81409117692992905</v>
      </c>
      <c r="N108" s="214">
        <v>391.3222742648972</v>
      </c>
      <c r="O108" s="214">
        <v>89.363778298204522</v>
      </c>
      <c r="P108" s="214">
        <v>480.68605256310173</v>
      </c>
    </row>
    <row r="109" spans="1:16" x14ac:dyDescent="0.25">
      <c r="A109" s="210" t="s">
        <v>664</v>
      </c>
      <c r="B109" s="210" t="s">
        <v>719</v>
      </c>
      <c r="C109" s="210" t="s">
        <v>793</v>
      </c>
      <c r="D109" s="210" t="s">
        <v>286</v>
      </c>
      <c r="E109" s="227" t="s">
        <v>794</v>
      </c>
      <c r="F109" s="214">
        <v>3611</v>
      </c>
      <c r="G109" s="211">
        <v>1460314</v>
      </c>
      <c r="H109" s="212">
        <v>0</v>
      </c>
      <c r="I109" s="213">
        <v>107900</v>
      </c>
      <c r="J109" s="214">
        <v>1568214</v>
      </c>
      <c r="K109" s="214">
        <v>425421</v>
      </c>
      <c r="L109" s="214">
        <v>1993635</v>
      </c>
      <c r="M109" s="225">
        <v>0.78661038755840462</v>
      </c>
      <c r="N109" s="214">
        <v>434.28800886181114</v>
      </c>
      <c r="O109" s="214">
        <v>117.81251730822487</v>
      </c>
      <c r="P109" s="214">
        <v>552.10052617003601</v>
      </c>
    </row>
    <row r="110" spans="1:16" x14ac:dyDescent="0.25">
      <c r="A110" s="210" t="s">
        <v>664</v>
      </c>
      <c r="B110" s="210" t="s">
        <v>717</v>
      </c>
      <c r="C110" s="210" t="s">
        <v>667</v>
      </c>
      <c r="D110" s="210" t="s">
        <v>137</v>
      </c>
      <c r="E110" s="227" t="s">
        <v>795</v>
      </c>
      <c r="F110" s="214">
        <v>4297</v>
      </c>
      <c r="G110" s="211">
        <v>2431035</v>
      </c>
      <c r="H110" s="212">
        <v>0</v>
      </c>
      <c r="I110" s="213">
        <v>0</v>
      </c>
      <c r="J110" s="214">
        <v>2431035</v>
      </c>
      <c r="K110" s="214">
        <v>218018</v>
      </c>
      <c r="L110" s="214">
        <v>2649053</v>
      </c>
      <c r="M110" s="225">
        <v>0.91769964587344988</v>
      </c>
      <c r="N110" s="214">
        <v>565.75168722364435</v>
      </c>
      <c r="O110" s="214">
        <v>50.737258552478472</v>
      </c>
      <c r="P110" s="214">
        <v>616.48894577612293</v>
      </c>
    </row>
    <row r="111" spans="1:16" x14ac:dyDescent="0.25">
      <c r="A111" s="210" t="s">
        <v>664</v>
      </c>
      <c r="B111" s="210" t="s">
        <v>717</v>
      </c>
      <c r="C111" s="210" t="s">
        <v>669</v>
      </c>
      <c r="D111" s="210" t="s">
        <v>137</v>
      </c>
      <c r="E111" s="227" t="s">
        <v>796</v>
      </c>
      <c r="F111" s="214">
        <v>10325</v>
      </c>
      <c r="G111" s="211">
        <v>5809016</v>
      </c>
      <c r="H111" s="212">
        <v>0</v>
      </c>
      <c r="I111" s="213">
        <v>61200</v>
      </c>
      <c r="J111" s="214">
        <v>5870216</v>
      </c>
      <c r="K111" s="214">
        <v>470772</v>
      </c>
      <c r="L111" s="214">
        <v>6340988</v>
      </c>
      <c r="M111" s="225">
        <v>0.92575731100579284</v>
      </c>
      <c r="N111" s="214">
        <v>568.54392251815977</v>
      </c>
      <c r="O111" s="214">
        <v>45.595351089588377</v>
      </c>
      <c r="P111" s="214">
        <v>614.13927360774824</v>
      </c>
    </row>
    <row r="112" spans="1:16" x14ac:dyDescent="0.25">
      <c r="A112" s="210" t="s">
        <v>664</v>
      </c>
      <c r="B112" s="210" t="s">
        <v>717</v>
      </c>
      <c r="C112" s="210" t="s">
        <v>671</v>
      </c>
      <c r="D112" s="210" t="s">
        <v>137</v>
      </c>
      <c r="E112" s="227" t="s">
        <v>797</v>
      </c>
      <c r="F112" s="214">
        <v>8555</v>
      </c>
      <c r="G112" s="211">
        <v>5821798</v>
      </c>
      <c r="H112" s="212">
        <v>0</v>
      </c>
      <c r="I112" s="213">
        <v>0</v>
      </c>
      <c r="J112" s="214">
        <v>5821798</v>
      </c>
      <c r="K112" s="214">
        <v>680420</v>
      </c>
      <c r="L112" s="214">
        <v>6502218</v>
      </c>
      <c r="M112" s="225">
        <v>0.89535570785230512</v>
      </c>
      <c r="N112" s="214">
        <v>680.51408533021629</v>
      </c>
      <c r="O112" s="214">
        <v>79.534774985388665</v>
      </c>
      <c r="P112" s="214">
        <v>760.04886031560488</v>
      </c>
    </row>
    <row r="113" spans="1:16" x14ac:dyDescent="0.25">
      <c r="A113" s="210" t="s">
        <v>664</v>
      </c>
      <c r="B113" s="210" t="s">
        <v>717</v>
      </c>
      <c r="C113" s="210" t="s">
        <v>754</v>
      </c>
      <c r="D113" s="210" t="s">
        <v>137</v>
      </c>
      <c r="E113" s="227" t="s">
        <v>798</v>
      </c>
      <c r="F113" s="214">
        <v>3332</v>
      </c>
      <c r="G113" s="211">
        <v>2370332</v>
      </c>
      <c r="H113" s="212">
        <v>0</v>
      </c>
      <c r="I113" s="213">
        <v>0</v>
      </c>
      <c r="J113" s="214">
        <v>2370332</v>
      </c>
      <c r="K113" s="214">
        <v>142960</v>
      </c>
      <c r="L113" s="214">
        <v>2513292</v>
      </c>
      <c r="M113" s="225">
        <v>0.94311842794231626</v>
      </c>
      <c r="N113" s="214">
        <v>711.38415366146455</v>
      </c>
      <c r="O113" s="214">
        <v>42.90516206482593</v>
      </c>
      <c r="P113" s="214">
        <v>754.28931572629051</v>
      </c>
    </row>
    <row r="114" spans="1:16" x14ac:dyDescent="0.25">
      <c r="A114" s="210" t="s">
        <v>664</v>
      </c>
      <c r="B114" s="210" t="s">
        <v>717</v>
      </c>
      <c r="C114" s="210" t="s">
        <v>673</v>
      </c>
      <c r="D114" s="210" t="s">
        <v>137</v>
      </c>
      <c r="E114" s="227" t="s">
        <v>799</v>
      </c>
      <c r="F114" s="214">
        <v>74314</v>
      </c>
      <c r="G114" s="211">
        <v>30458817</v>
      </c>
      <c r="H114" s="212">
        <v>0</v>
      </c>
      <c r="I114" s="213">
        <v>0</v>
      </c>
      <c r="J114" s="214">
        <v>30458817</v>
      </c>
      <c r="K114" s="214">
        <v>4727090</v>
      </c>
      <c r="L114" s="214">
        <v>35185907</v>
      </c>
      <c r="M114" s="225">
        <v>0.86565388239103802</v>
      </c>
      <c r="N114" s="214">
        <v>409.86647199720107</v>
      </c>
      <c r="O114" s="214">
        <v>63.609683235998602</v>
      </c>
      <c r="P114" s="214">
        <v>473.47615523319968</v>
      </c>
    </row>
    <row r="115" spans="1:16" x14ac:dyDescent="0.25">
      <c r="A115" s="210" t="s">
        <v>664</v>
      </c>
      <c r="B115" s="210" t="s">
        <v>717</v>
      </c>
      <c r="C115" s="210" t="s">
        <v>675</v>
      </c>
      <c r="D115" s="210" t="s">
        <v>137</v>
      </c>
      <c r="E115" s="227" t="s">
        <v>800</v>
      </c>
      <c r="F115" s="214">
        <v>33374</v>
      </c>
      <c r="G115" s="211">
        <v>16456880</v>
      </c>
      <c r="H115" s="212">
        <v>0</v>
      </c>
      <c r="I115" s="213">
        <v>114600</v>
      </c>
      <c r="J115" s="214">
        <v>16571480</v>
      </c>
      <c r="K115" s="214">
        <v>2061044</v>
      </c>
      <c r="L115" s="214">
        <v>18632524</v>
      </c>
      <c r="M115" s="225">
        <v>0.88938460511308071</v>
      </c>
      <c r="N115" s="214">
        <v>496.53862288008628</v>
      </c>
      <c r="O115" s="214">
        <v>61.755977707197218</v>
      </c>
      <c r="P115" s="214">
        <v>558.29460058728353</v>
      </c>
    </row>
    <row r="116" spans="1:16" x14ac:dyDescent="0.25">
      <c r="A116" s="210" t="s">
        <v>664</v>
      </c>
      <c r="B116" s="210" t="s">
        <v>717</v>
      </c>
      <c r="C116" s="210" t="s">
        <v>677</v>
      </c>
      <c r="D116" s="210" t="s">
        <v>137</v>
      </c>
      <c r="E116" s="227" t="s">
        <v>801</v>
      </c>
      <c r="F116" s="214">
        <v>15095</v>
      </c>
      <c r="G116" s="211">
        <v>7406277</v>
      </c>
      <c r="H116" s="212">
        <v>0</v>
      </c>
      <c r="I116" s="213">
        <v>249900</v>
      </c>
      <c r="J116" s="214">
        <v>7656177</v>
      </c>
      <c r="K116" s="214">
        <v>1753930</v>
      </c>
      <c r="L116" s="214">
        <v>9410107</v>
      </c>
      <c r="M116" s="225">
        <v>0.81361210876773238</v>
      </c>
      <c r="N116" s="214">
        <v>507.19953627028815</v>
      </c>
      <c r="O116" s="214">
        <v>116.19277906591587</v>
      </c>
      <c r="P116" s="214">
        <v>623.39231533620409</v>
      </c>
    </row>
    <row r="117" spans="1:16" x14ac:dyDescent="0.25">
      <c r="A117" s="210" t="s">
        <v>664</v>
      </c>
      <c r="B117" s="210" t="s">
        <v>717</v>
      </c>
      <c r="C117" s="210" t="s">
        <v>678</v>
      </c>
      <c r="D117" s="210" t="s">
        <v>137</v>
      </c>
      <c r="E117" s="227" t="s">
        <v>802</v>
      </c>
      <c r="F117" s="214">
        <v>11070</v>
      </c>
      <c r="G117" s="211">
        <v>8684481</v>
      </c>
      <c r="H117" s="212">
        <v>0</v>
      </c>
      <c r="I117" s="213">
        <v>212400</v>
      </c>
      <c r="J117" s="214">
        <v>8896881</v>
      </c>
      <c r="K117" s="214">
        <v>1198900</v>
      </c>
      <c r="L117" s="214">
        <v>10095781</v>
      </c>
      <c r="M117" s="225">
        <v>0.88124742404772849</v>
      </c>
      <c r="N117" s="214">
        <v>803.69295392953927</v>
      </c>
      <c r="O117" s="214">
        <v>108.30171635049683</v>
      </c>
      <c r="P117" s="214">
        <v>911.99467028003619</v>
      </c>
    </row>
    <row r="118" spans="1:16" x14ac:dyDescent="0.25">
      <c r="A118" s="210" t="s">
        <v>664</v>
      </c>
      <c r="B118" s="210" t="s">
        <v>717</v>
      </c>
      <c r="C118" s="210" t="s">
        <v>680</v>
      </c>
      <c r="D118" s="210" t="s">
        <v>137</v>
      </c>
      <c r="E118" s="227" t="s">
        <v>803</v>
      </c>
      <c r="F118" s="214">
        <v>7230</v>
      </c>
      <c r="G118" s="211">
        <v>4332215</v>
      </c>
      <c r="H118" s="212">
        <v>0</v>
      </c>
      <c r="I118" s="213">
        <v>0</v>
      </c>
      <c r="J118" s="214">
        <v>4332215</v>
      </c>
      <c r="K118" s="214">
        <v>402750</v>
      </c>
      <c r="L118" s="214">
        <v>4734965</v>
      </c>
      <c r="M118" s="225">
        <v>0.91494129312465877</v>
      </c>
      <c r="N118" s="214">
        <v>599.19986168741355</v>
      </c>
      <c r="O118" s="214">
        <v>55.705394190871367</v>
      </c>
      <c r="P118" s="214">
        <v>654.90525587828495</v>
      </c>
    </row>
    <row r="119" spans="1:16" x14ac:dyDescent="0.25">
      <c r="A119" s="210" t="s">
        <v>664</v>
      </c>
      <c r="B119" s="210" t="s">
        <v>717</v>
      </c>
      <c r="C119" s="210" t="s">
        <v>682</v>
      </c>
      <c r="D119" s="210" t="s">
        <v>137</v>
      </c>
      <c r="E119" s="227" t="s">
        <v>804</v>
      </c>
      <c r="F119" s="214">
        <v>8524</v>
      </c>
      <c r="G119" s="211">
        <v>4293395</v>
      </c>
      <c r="H119" s="212">
        <v>0</v>
      </c>
      <c r="I119" s="213">
        <v>0</v>
      </c>
      <c r="J119" s="214">
        <v>4293395</v>
      </c>
      <c r="K119" s="214">
        <v>486120</v>
      </c>
      <c r="L119" s="214">
        <v>4779515</v>
      </c>
      <c r="M119" s="225">
        <v>0.89829093537733429</v>
      </c>
      <c r="N119" s="214">
        <v>503.68312998592211</v>
      </c>
      <c r="O119" s="214">
        <v>57.029563585171282</v>
      </c>
      <c r="P119" s="214">
        <v>560.71269357109338</v>
      </c>
    </row>
    <row r="120" spans="1:16" x14ac:dyDescent="0.25">
      <c r="A120" s="210" t="s">
        <v>664</v>
      </c>
      <c r="B120" s="210" t="s">
        <v>717</v>
      </c>
      <c r="C120" s="210" t="s">
        <v>683</v>
      </c>
      <c r="D120" s="210" t="s">
        <v>137</v>
      </c>
      <c r="E120" s="227" t="s">
        <v>138</v>
      </c>
      <c r="F120" s="214">
        <v>2994</v>
      </c>
      <c r="G120" s="211">
        <v>1953126</v>
      </c>
      <c r="H120" s="212">
        <v>0</v>
      </c>
      <c r="I120" s="213">
        <v>0</v>
      </c>
      <c r="J120" s="214">
        <v>1953126</v>
      </c>
      <c r="K120" s="214">
        <v>617870</v>
      </c>
      <c r="L120" s="214">
        <v>2570996</v>
      </c>
      <c r="M120" s="225">
        <v>0.75967679451854453</v>
      </c>
      <c r="N120" s="214">
        <v>652.3466933867735</v>
      </c>
      <c r="O120" s="214">
        <v>206.36940547762191</v>
      </c>
      <c r="P120" s="214">
        <v>858.71609886439546</v>
      </c>
    </row>
    <row r="121" spans="1:16" x14ac:dyDescent="0.25">
      <c r="A121" s="210" t="s">
        <v>664</v>
      </c>
      <c r="B121" s="210" t="s">
        <v>717</v>
      </c>
      <c r="C121" s="210" t="s">
        <v>685</v>
      </c>
      <c r="D121" s="210" t="s">
        <v>137</v>
      </c>
      <c r="E121" s="227" t="s">
        <v>805</v>
      </c>
      <c r="F121" s="214">
        <v>15440</v>
      </c>
      <c r="G121" s="211">
        <v>9975904</v>
      </c>
      <c r="H121" s="212">
        <v>0</v>
      </c>
      <c r="I121" s="213">
        <v>121200</v>
      </c>
      <c r="J121" s="214">
        <v>10097104</v>
      </c>
      <c r="K121" s="214">
        <v>1116960</v>
      </c>
      <c r="L121" s="214">
        <v>11214064</v>
      </c>
      <c r="M121" s="225">
        <v>0.90039650210664035</v>
      </c>
      <c r="N121" s="214">
        <v>653.95751295336788</v>
      </c>
      <c r="O121" s="214">
        <v>72.341968911917093</v>
      </c>
      <c r="P121" s="214">
        <v>726.29948186528497</v>
      </c>
    </row>
    <row r="122" spans="1:16" x14ac:dyDescent="0.25">
      <c r="A122" s="210" t="s">
        <v>664</v>
      </c>
      <c r="B122" s="210" t="s">
        <v>717</v>
      </c>
      <c r="C122" s="210" t="s">
        <v>686</v>
      </c>
      <c r="D122" s="210" t="s">
        <v>137</v>
      </c>
      <c r="E122" s="227" t="s">
        <v>806</v>
      </c>
      <c r="F122" s="214">
        <v>16754</v>
      </c>
      <c r="G122" s="211">
        <v>11500554</v>
      </c>
      <c r="H122" s="212">
        <v>1400</v>
      </c>
      <c r="I122" s="213">
        <v>89700</v>
      </c>
      <c r="J122" s="214">
        <v>11591654</v>
      </c>
      <c r="K122" s="214">
        <v>1800978</v>
      </c>
      <c r="L122" s="214">
        <v>13392632</v>
      </c>
      <c r="M122" s="225">
        <v>0.86552471538081532</v>
      </c>
      <c r="N122" s="214">
        <v>691.87382117703237</v>
      </c>
      <c r="O122" s="214">
        <v>107.49540408260714</v>
      </c>
      <c r="P122" s="214">
        <v>799.36922525963951</v>
      </c>
    </row>
    <row r="123" spans="1:16" x14ac:dyDescent="0.25">
      <c r="A123" s="210" t="s">
        <v>664</v>
      </c>
      <c r="B123" s="210" t="s">
        <v>717</v>
      </c>
      <c r="C123" s="210" t="s">
        <v>687</v>
      </c>
      <c r="D123" s="210" t="s">
        <v>137</v>
      </c>
      <c r="E123" s="227" t="s">
        <v>140</v>
      </c>
      <c r="F123" s="214">
        <v>1195</v>
      </c>
      <c r="G123" s="211">
        <v>656100</v>
      </c>
      <c r="H123" s="212">
        <v>0</v>
      </c>
      <c r="I123" s="213">
        <v>0</v>
      </c>
      <c r="J123" s="214">
        <v>656100</v>
      </c>
      <c r="K123" s="214">
        <v>405010</v>
      </c>
      <c r="L123" s="214">
        <v>1061110</v>
      </c>
      <c r="M123" s="225">
        <v>0.61831478357568959</v>
      </c>
      <c r="N123" s="214">
        <v>549.03765690376565</v>
      </c>
      <c r="O123" s="214">
        <v>338.92050209205019</v>
      </c>
      <c r="P123" s="214">
        <v>887.95815899581589</v>
      </c>
    </row>
    <row r="124" spans="1:16" x14ac:dyDescent="0.25">
      <c r="A124" s="210" t="s">
        <v>664</v>
      </c>
      <c r="B124" s="210" t="s">
        <v>717</v>
      </c>
      <c r="C124" s="210" t="s">
        <v>688</v>
      </c>
      <c r="D124" s="210" t="s">
        <v>137</v>
      </c>
      <c r="E124" s="227" t="s">
        <v>807</v>
      </c>
      <c r="F124" s="214">
        <v>34562</v>
      </c>
      <c r="G124" s="211">
        <v>15270001</v>
      </c>
      <c r="H124" s="212">
        <v>0</v>
      </c>
      <c r="I124" s="213">
        <v>1116600</v>
      </c>
      <c r="J124" s="214">
        <v>16386601</v>
      </c>
      <c r="K124" s="214">
        <v>3489669</v>
      </c>
      <c r="L124" s="214">
        <v>19876270</v>
      </c>
      <c r="M124" s="225">
        <v>0.82443038859906814</v>
      </c>
      <c r="N124" s="214">
        <v>474.12189688096754</v>
      </c>
      <c r="O124" s="214">
        <v>100.96837567270413</v>
      </c>
      <c r="P124" s="214">
        <v>575.09027255367164</v>
      </c>
    </row>
    <row r="125" spans="1:16" x14ac:dyDescent="0.25">
      <c r="A125" s="210" t="s">
        <v>664</v>
      </c>
      <c r="B125" s="210" t="s">
        <v>717</v>
      </c>
      <c r="C125" s="210" t="s">
        <v>689</v>
      </c>
      <c r="D125" s="210" t="s">
        <v>137</v>
      </c>
      <c r="E125" s="227" t="s">
        <v>141</v>
      </c>
      <c r="F125" s="214">
        <v>1727</v>
      </c>
      <c r="G125" s="211">
        <v>947190</v>
      </c>
      <c r="H125" s="212">
        <v>0</v>
      </c>
      <c r="I125" s="213">
        <v>0</v>
      </c>
      <c r="J125" s="214">
        <v>947190</v>
      </c>
      <c r="K125" s="214">
        <v>197630</v>
      </c>
      <c r="L125" s="214">
        <v>1144820</v>
      </c>
      <c r="M125" s="225">
        <v>0.82737024161003481</v>
      </c>
      <c r="N125" s="214">
        <v>548.45975680370589</v>
      </c>
      <c r="O125" s="214">
        <v>114.43543717429068</v>
      </c>
      <c r="P125" s="214">
        <v>662.89519397799654</v>
      </c>
    </row>
    <row r="126" spans="1:16" x14ac:dyDescent="0.25">
      <c r="A126" s="210" t="s">
        <v>664</v>
      </c>
      <c r="B126" s="210" t="s">
        <v>717</v>
      </c>
      <c r="C126" s="210" t="s">
        <v>695</v>
      </c>
      <c r="D126" s="210" t="s">
        <v>137</v>
      </c>
      <c r="E126" s="227" t="s">
        <v>142</v>
      </c>
      <c r="F126" s="214">
        <v>4235</v>
      </c>
      <c r="G126" s="211">
        <v>2069847</v>
      </c>
      <c r="H126" s="212">
        <v>0</v>
      </c>
      <c r="I126" s="213">
        <v>78000</v>
      </c>
      <c r="J126" s="214">
        <v>2147847</v>
      </c>
      <c r="K126" s="214">
        <v>196890</v>
      </c>
      <c r="L126" s="214">
        <v>2344737</v>
      </c>
      <c r="M126" s="225">
        <v>0.91602896188357164</v>
      </c>
      <c r="N126" s="214">
        <v>507.16576151121603</v>
      </c>
      <c r="O126" s="214">
        <v>46.491145218417948</v>
      </c>
      <c r="P126" s="214">
        <v>553.65690672963399</v>
      </c>
    </row>
    <row r="127" spans="1:16" x14ac:dyDescent="0.25">
      <c r="A127" s="210" t="s">
        <v>664</v>
      </c>
      <c r="B127" s="210" t="s">
        <v>717</v>
      </c>
      <c r="C127" s="210" t="s">
        <v>763</v>
      </c>
      <c r="D127" s="210" t="s">
        <v>137</v>
      </c>
      <c r="E127" s="227" t="s">
        <v>143</v>
      </c>
      <c r="F127" s="214">
        <v>2652</v>
      </c>
      <c r="G127" s="211">
        <v>1413794</v>
      </c>
      <c r="H127" s="212">
        <v>0</v>
      </c>
      <c r="I127" s="213">
        <v>0</v>
      </c>
      <c r="J127" s="214">
        <v>1413794</v>
      </c>
      <c r="K127" s="214">
        <v>403550</v>
      </c>
      <c r="L127" s="214">
        <v>1817344</v>
      </c>
      <c r="M127" s="225">
        <v>0.77794517713762501</v>
      </c>
      <c r="N127" s="214">
        <v>533.10482654600298</v>
      </c>
      <c r="O127" s="214">
        <v>152.1681749622926</v>
      </c>
      <c r="P127" s="214">
        <v>685.27300150829558</v>
      </c>
    </row>
    <row r="128" spans="1:16" x14ac:dyDescent="0.25">
      <c r="A128" s="210" t="s">
        <v>664</v>
      </c>
      <c r="B128" s="210" t="s">
        <v>717</v>
      </c>
      <c r="C128" s="210" t="s">
        <v>691</v>
      </c>
      <c r="D128" s="210" t="s">
        <v>137</v>
      </c>
      <c r="E128" s="227" t="s">
        <v>808</v>
      </c>
      <c r="F128" s="214">
        <v>17369</v>
      </c>
      <c r="G128" s="211">
        <v>12755030</v>
      </c>
      <c r="H128" s="212">
        <v>0</v>
      </c>
      <c r="I128" s="213">
        <v>106500</v>
      </c>
      <c r="J128" s="214">
        <v>12861530</v>
      </c>
      <c r="K128" s="214">
        <v>1775503</v>
      </c>
      <c r="L128" s="214">
        <v>14637033</v>
      </c>
      <c r="M128" s="225">
        <v>0.87869788911454938</v>
      </c>
      <c r="N128" s="214">
        <v>740.48765041165291</v>
      </c>
      <c r="O128" s="214">
        <v>102.22252288560078</v>
      </c>
      <c r="P128" s="214">
        <v>842.71017329725373</v>
      </c>
    </row>
    <row r="129" spans="1:16" x14ac:dyDescent="0.25">
      <c r="A129" s="210" t="s">
        <v>664</v>
      </c>
      <c r="B129" s="210" t="s">
        <v>717</v>
      </c>
      <c r="C129" s="210" t="s">
        <v>693</v>
      </c>
      <c r="D129" s="210" t="s">
        <v>137</v>
      </c>
      <c r="E129" s="227" t="s">
        <v>144</v>
      </c>
      <c r="F129" s="214">
        <v>5289</v>
      </c>
      <c r="G129" s="211">
        <v>2747786</v>
      </c>
      <c r="H129" s="212">
        <v>0</v>
      </c>
      <c r="I129" s="213">
        <v>0</v>
      </c>
      <c r="J129" s="214">
        <v>2747786</v>
      </c>
      <c r="K129" s="214">
        <v>278312</v>
      </c>
      <c r="L129" s="214">
        <v>3026098</v>
      </c>
      <c r="M129" s="225">
        <v>0.90802941609954468</v>
      </c>
      <c r="N129" s="214">
        <v>519.52845528455282</v>
      </c>
      <c r="O129" s="214">
        <v>52.620911325392321</v>
      </c>
      <c r="P129" s="214">
        <v>572.14936660994522</v>
      </c>
    </row>
    <row r="130" spans="1:16" x14ac:dyDescent="0.25">
      <c r="A130" s="210" t="s">
        <v>664</v>
      </c>
      <c r="B130" s="210" t="s">
        <v>717</v>
      </c>
      <c r="C130" s="210" t="s">
        <v>697</v>
      </c>
      <c r="D130" s="210" t="s">
        <v>137</v>
      </c>
      <c r="E130" s="227" t="s">
        <v>809</v>
      </c>
      <c r="F130" s="214">
        <v>6494</v>
      </c>
      <c r="G130" s="211">
        <v>5429649</v>
      </c>
      <c r="H130" s="212">
        <v>0</v>
      </c>
      <c r="I130" s="213">
        <v>0</v>
      </c>
      <c r="J130" s="214">
        <v>5429649</v>
      </c>
      <c r="K130" s="214">
        <v>347260</v>
      </c>
      <c r="L130" s="214">
        <v>5776909</v>
      </c>
      <c r="M130" s="225">
        <v>0.93988826896875133</v>
      </c>
      <c r="N130" s="214">
        <v>836.10240221743152</v>
      </c>
      <c r="O130" s="214">
        <v>53.473975977825688</v>
      </c>
      <c r="P130" s="214">
        <v>889.57637819525712</v>
      </c>
    </row>
    <row r="131" spans="1:16" x14ac:dyDescent="0.25">
      <c r="A131" s="210" t="s">
        <v>664</v>
      </c>
      <c r="B131" s="210" t="s">
        <v>717</v>
      </c>
      <c r="C131" s="210" t="s">
        <v>699</v>
      </c>
      <c r="D131" s="210" t="s">
        <v>137</v>
      </c>
      <c r="E131" s="227" t="s">
        <v>810</v>
      </c>
      <c r="F131" s="214">
        <v>24670</v>
      </c>
      <c r="G131" s="211">
        <v>12341757</v>
      </c>
      <c r="H131" s="212">
        <v>0</v>
      </c>
      <c r="I131" s="213">
        <v>0</v>
      </c>
      <c r="J131" s="214">
        <v>12341757</v>
      </c>
      <c r="K131" s="214">
        <v>1577740</v>
      </c>
      <c r="L131" s="214">
        <v>13919497</v>
      </c>
      <c r="M131" s="225">
        <v>0.88665251337745898</v>
      </c>
      <c r="N131" s="214">
        <v>500.27389541953789</v>
      </c>
      <c r="O131" s="214">
        <v>63.953790028374542</v>
      </c>
      <c r="P131" s="214">
        <v>564.22768544791245</v>
      </c>
    </row>
    <row r="132" spans="1:16" x14ac:dyDescent="0.25">
      <c r="A132" s="210" t="s">
        <v>664</v>
      </c>
      <c r="B132" s="210" t="s">
        <v>717</v>
      </c>
      <c r="C132" s="210" t="s">
        <v>793</v>
      </c>
      <c r="D132" s="210" t="s">
        <v>137</v>
      </c>
      <c r="E132" s="227" t="s">
        <v>811</v>
      </c>
      <c r="F132" s="214">
        <v>184139</v>
      </c>
      <c r="G132" s="211">
        <v>95156935</v>
      </c>
      <c r="H132" s="212">
        <v>0</v>
      </c>
      <c r="I132" s="213">
        <v>501600</v>
      </c>
      <c r="J132" s="214">
        <v>95658535</v>
      </c>
      <c r="K132" s="214">
        <v>25587490</v>
      </c>
      <c r="L132" s="214">
        <v>121246025</v>
      </c>
      <c r="M132" s="225">
        <v>0.78896223608155402</v>
      </c>
      <c r="N132" s="214">
        <v>519.49090089551919</v>
      </c>
      <c r="O132" s="214">
        <v>138.95747234426167</v>
      </c>
      <c r="P132" s="214">
        <v>658.44837323978084</v>
      </c>
    </row>
    <row r="133" spans="1:16" x14ac:dyDescent="0.25">
      <c r="A133" s="210" t="s">
        <v>664</v>
      </c>
      <c r="B133" s="210" t="s">
        <v>717</v>
      </c>
      <c r="C133" s="210" t="s">
        <v>700</v>
      </c>
      <c r="D133" s="210" t="s">
        <v>137</v>
      </c>
      <c r="E133" s="227" t="s">
        <v>145</v>
      </c>
      <c r="F133" s="214">
        <v>966</v>
      </c>
      <c r="G133" s="211">
        <v>828122</v>
      </c>
      <c r="H133" s="212">
        <v>0</v>
      </c>
      <c r="I133" s="213">
        <v>0</v>
      </c>
      <c r="J133" s="214">
        <v>828122</v>
      </c>
      <c r="K133" s="214">
        <v>156950</v>
      </c>
      <c r="L133" s="214">
        <v>985072</v>
      </c>
      <c r="M133" s="225">
        <v>0.84067154482108919</v>
      </c>
      <c r="N133" s="214">
        <v>857.26915113871632</v>
      </c>
      <c r="O133" s="214">
        <v>162.47412008281574</v>
      </c>
      <c r="P133" s="214">
        <v>1019.743271221532</v>
      </c>
    </row>
    <row r="134" spans="1:16" x14ac:dyDescent="0.25">
      <c r="A134" s="210" t="s">
        <v>664</v>
      </c>
      <c r="B134" s="210" t="s">
        <v>717</v>
      </c>
      <c r="C134" s="210" t="s">
        <v>702</v>
      </c>
      <c r="D134" s="210" t="s">
        <v>137</v>
      </c>
      <c r="E134" s="227" t="s">
        <v>146</v>
      </c>
      <c r="F134" s="214">
        <v>2131</v>
      </c>
      <c r="G134" s="211">
        <v>971514</v>
      </c>
      <c r="H134" s="212">
        <v>0</v>
      </c>
      <c r="I134" s="213">
        <v>71270</v>
      </c>
      <c r="J134" s="214">
        <v>1042784</v>
      </c>
      <c r="K134" s="214">
        <v>215770</v>
      </c>
      <c r="L134" s="214">
        <v>1258554</v>
      </c>
      <c r="M134" s="225">
        <v>0.82855721725090858</v>
      </c>
      <c r="N134" s="214">
        <v>489.3402158610981</v>
      </c>
      <c r="O134" s="214">
        <v>101.25293289535429</v>
      </c>
      <c r="P134" s="214">
        <v>590.59314875645236</v>
      </c>
    </row>
    <row r="135" spans="1:16" x14ac:dyDescent="0.25">
      <c r="A135" s="210" t="s">
        <v>664</v>
      </c>
      <c r="B135" s="210" t="s">
        <v>717</v>
      </c>
      <c r="C135" s="210" t="s">
        <v>704</v>
      </c>
      <c r="D135" s="210" t="s">
        <v>137</v>
      </c>
      <c r="E135" s="227" t="s">
        <v>147</v>
      </c>
      <c r="F135" s="214">
        <v>3393</v>
      </c>
      <c r="G135" s="211">
        <v>1316865</v>
      </c>
      <c r="H135" s="212">
        <v>0</v>
      </c>
      <c r="I135" s="213">
        <v>0</v>
      </c>
      <c r="J135" s="214">
        <v>1316865</v>
      </c>
      <c r="K135" s="214">
        <v>479490</v>
      </c>
      <c r="L135" s="214">
        <v>1796355</v>
      </c>
      <c r="M135" s="225">
        <v>0.73307614586203729</v>
      </c>
      <c r="N135" s="214">
        <v>388.11229000884174</v>
      </c>
      <c r="O135" s="214">
        <v>141.31741821396994</v>
      </c>
      <c r="P135" s="214">
        <v>529.42970822281166</v>
      </c>
    </row>
    <row r="136" spans="1:16" x14ac:dyDescent="0.25">
      <c r="A136" s="210" t="s">
        <v>664</v>
      </c>
      <c r="B136" s="210" t="s">
        <v>717</v>
      </c>
      <c r="C136" s="210" t="s">
        <v>705</v>
      </c>
      <c r="D136" s="210" t="s">
        <v>137</v>
      </c>
      <c r="E136" s="227" t="s">
        <v>812</v>
      </c>
      <c r="F136" s="214">
        <v>16326</v>
      </c>
      <c r="G136" s="211">
        <v>7353583</v>
      </c>
      <c r="H136" s="212">
        <v>0</v>
      </c>
      <c r="I136" s="213">
        <v>149100</v>
      </c>
      <c r="J136" s="214">
        <v>7502683</v>
      </c>
      <c r="K136" s="214">
        <v>886370</v>
      </c>
      <c r="L136" s="214">
        <v>8389053</v>
      </c>
      <c r="M136" s="225">
        <v>0.89434206697704732</v>
      </c>
      <c r="N136" s="214">
        <v>459.55426926375105</v>
      </c>
      <c r="O136" s="214">
        <v>54.2919269876271</v>
      </c>
      <c r="P136" s="214">
        <v>513.84619625137816</v>
      </c>
    </row>
    <row r="137" spans="1:16" x14ac:dyDescent="0.25">
      <c r="A137" s="210" t="s">
        <v>664</v>
      </c>
      <c r="B137" s="210" t="s">
        <v>717</v>
      </c>
      <c r="C137" s="210" t="s">
        <v>706</v>
      </c>
      <c r="D137" s="210" t="s">
        <v>137</v>
      </c>
      <c r="E137" s="227" t="s">
        <v>813</v>
      </c>
      <c r="F137" s="214">
        <v>10361</v>
      </c>
      <c r="G137" s="211">
        <v>4551087</v>
      </c>
      <c r="H137" s="212">
        <v>0</v>
      </c>
      <c r="I137" s="213">
        <v>0</v>
      </c>
      <c r="J137" s="214">
        <v>4551087</v>
      </c>
      <c r="K137" s="214">
        <v>502190</v>
      </c>
      <c r="L137" s="214">
        <v>5053277</v>
      </c>
      <c r="M137" s="225">
        <v>0.90062092380845138</v>
      </c>
      <c r="N137" s="214">
        <v>439.25171315510084</v>
      </c>
      <c r="O137" s="214">
        <v>48.469259723964868</v>
      </c>
      <c r="P137" s="214">
        <v>487.72097287906576</v>
      </c>
    </row>
    <row r="138" spans="1:16" x14ac:dyDescent="0.25">
      <c r="A138" s="210" t="s">
        <v>664</v>
      </c>
      <c r="B138" s="210" t="s">
        <v>717</v>
      </c>
      <c r="C138" s="210" t="s">
        <v>788</v>
      </c>
      <c r="D138" s="210" t="s">
        <v>137</v>
      </c>
      <c r="E138" s="227" t="s">
        <v>148</v>
      </c>
      <c r="F138" s="214">
        <v>2048</v>
      </c>
      <c r="G138" s="211">
        <v>1018709</v>
      </c>
      <c r="H138" s="212">
        <v>0</v>
      </c>
      <c r="I138" s="213">
        <v>0</v>
      </c>
      <c r="J138" s="214">
        <v>1018709</v>
      </c>
      <c r="K138" s="214">
        <v>284240</v>
      </c>
      <c r="L138" s="214">
        <v>1302949</v>
      </c>
      <c r="M138" s="225">
        <v>0.78184871395580335</v>
      </c>
      <c r="N138" s="214">
        <v>497.41650390625</v>
      </c>
      <c r="O138" s="214">
        <v>138.7890625</v>
      </c>
      <c r="P138" s="214">
        <v>636.20556640625</v>
      </c>
    </row>
    <row r="139" spans="1:16" x14ac:dyDescent="0.25">
      <c r="A139" s="210" t="s">
        <v>664</v>
      </c>
      <c r="B139" s="210" t="s">
        <v>717</v>
      </c>
      <c r="C139" s="210" t="s">
        <v>708</v>
      </c>
      <c r="D139" s="210" t="s">
        <v>137</v>
      </c>
      <c r="E139" s="227" t="s">
        <v>149</v>
      </c>
      <c r="F139" s="214">
        <v>18443</v>
      </c>
      <c r="G139" s="211">
        <v>9245006</v>
      </c>
      <c r="H139" s="212">
        <v>0</v>
      </c>
      <c r="I139" s="213">
        <v>273900</v>
      </c>
      <c r="J139" s="214">
        <v>9518906</v>
      </c>
      <c r="K139" s="214">
        <v>2501020</v>
      </c>
      <c r="L139" s="214">
        <v>12019926</v>
      </c>
      <c r="M139" s="225">
        <v>0.79192717159822779</v>
      </c>
      <c r="N139" s="214">
        <v>516.12568454156053</v>
      </c>
      <c r="O139" s="214">
        <v>135.60808979016429</v>
      </c>
      <c r="P139" s="214">
        <v>651.73377433172482</v>
      </c>
    </row>
    <row r="140" spans="1:16" x14ac:dyDescent="0.25">
      <c r="A140" s="210" t="s">
        <v>664</v>
      </c>
      <c r="B140" s="210" t="s">
        <v>717</v>
      </c>
      <c r="C140" s="210" t="s">
        <v>710</v>
      </c>
      <c r="D140" s="210" t="s">
        <v>137</v>
      </c>
      <c r="E140" s="227" t="s">
        <v>150</v>
      </c>
      <c r="F140" s="214">
        <v>2221</v>
      </c>
      <c r="G140" s="211">
        <v>1084866</v>
      </c>
      <c r="H140" s="212">
        <v>0</v>
      </c>
      <c r="I140" s="213">
        <v>0</v>
      </c>
      <c r="J140" s="214">
        <v>1084866</v>
      </c>
      <c r="K140" s="214">
        <v>457600</v>
      </c>
      <c r="L140" s="214">
        <v>1542466</v>
      </c>
      <c r="M140" s="225">
        <v>0.70333219662540369</v>
      </c>
      <c r="N140" s="214">
        <v>488.45835209365151</v>
      </c>
      <c r="O140" s="214">
        <v>206.0333183250788</v>
      </c>
      <c r="P140" s="214">
        <v>694.49167041873034</v>
      </c>
    </row>
    <row r="141" spans="1:16" x14ac:dyDescent="0.25">
      <c r="A141" s="210" t="s">
        <v>664</v>
      </c>
      <c r="B141" s="210" t="s">
        <v>717</v>
      </c>
      <c r="C141" s="210" t="s">
        <v>711</v>
      </c>
      <c r="D141" s="210" t="s">
        <v>137</v>
      </c>
      <c r="E141" s="227" t="s">
        <v>151</v>
      </c>
      <c r="F141" s="214">
        <v>1576</v>
      </c>
      <c r="G141" s="211">
        <v>900783</v>
      </c>
      <c r="H141" s="212">
        <v>0</v>
      </c>
      <c r="I141" s="213">
        <v>47560</v>
      </c>
      <c r="J141" s="214">
        <v>948343</v>
      </c>
      <c r="K141" s="214">
        <v>275060</v>
      </c>
      <c r="L141" s="214">
        <v>1223403</v>
      </c>
      <c r="M141" s="225">
        <v>0.77516811712902456</v>
      </c>
      <c r="N141" s="214">
        <v>601.74048223350258</v>
      </c>
      <c r="O141" s="214">
        <v>174.53045685279187</v>
      </c>
      <c r="P141" s="214">
        <v>776.27093908629445</v>
      </c>
    </row>
    <row r="142" spans="1:16" x14ac:dyDescent="0.25">
      <c r="A142" s="210" t="s">
        <v>664</v>
      </c>
      <c r="B142" s="210" t="s">
        <v>717</v>
      </c>
      <c r="C142" s="210" t="s">
        <v>713</v>
      </c>
      <c r="D142" s="210" t="s">
        <v>137</v>
      </c>
      <c r="E142" s="227" t="s">
        <v>155</v>
      </c>
      <c r="F142" s="214">
        <v>3837</v>
      </c>
      <c r="G142" s="211">
        <v>1686911</v>
      </c>
      <c r="H142" s="212">
        <v>0</v>
      </c>
      <c r="I142" s="213">
        <v>0</v>
      </c>
      <c r="J142" s="214">
        <v>1686911</v>
      </c>
      <c r="K142" s="214">
        <v>256930</v>
      </c>
      <c r="L142" s="214">
        <v>1943841</v>
      </c>
      <c r="M142" s="225">
        <v>0.86782355141186962</v>
      </c>
      <c r="N142" s="214">
        <v>439.64321084180347</v>
      </c>
      <c r="O142" s="214">
        <v>66.961167578837632</v>
      </c>
      <c r="P142" s="214">
        <v>506.60437842064113</v>
      </c>
    </row>
    <row r="143" spans="1:16" x14ac:dyDescent="0.25">
      <c r="A143" s="210" t="s">
        <v>664</v>
      </c>
      <c r="B143" s="210" t="s">
        <v>717</v>
      </c>
      <c r="C143" s="210" t="s">
        <v>714</v>
      </c>
      <c r="D143" s="210" t="s">
        <v>137</v>
      </c>
      <c r="E143" s="227" t="s">
        <v>814</v>
      </c>
      <c r="F143" s="214">
        <v>6357</v>
      </c>
      <c r="G143" s="211">
        <v>3328545</v>
      </c>
      <c r="H143" s="212">
        <v>0</v>
      </c>
      <c r="I143" s="213">
        <v>57000</v>
      </c>
      <c r="J143" s="214">
        <v>3385545</v>
      </c>
      <c r="K143" s="214">
        <v>391890</v>
      </c>
      <c r="L143" s="214">
        <v>3777435</v>
      </c>
      <c r="M143" s="225">
        <v>0.89625499843147538</v>
      </c>
      <c r="N143" s="214">
        <v>532.56960830580465</v>
      </c>
      <c r="O143" s="214">
        <v>61.647003303445018</v>
      </c>
      <c r="P143" s="214">
        <v>594.21661160924964</v>
      </c>
    </row>
    <row r="144" spans="1:16" x14ac:dyDescent="0.25">
      <c r="A144" s="210" t="s">
        <v>664</v>
      </c>
      <c r="B144" s="210" t="s">
        <v>717</v>
      </c>
      <c r="C144" s="210" t="s">
        <v>715</v>
      </c>
      <c r="D144" s="210" t="s">
        <v>137</v>
      </c>
      <c r="E144" s="227" t="s">
        <v>152</v>
      </c>
      <c r="F144" s="214">
        <v>646</v>
      </c>
      <c r="G144" s="211">
        <v>467349</v>
      </c>
      <c r="H144" s="212">
        <v>0</v>
      </c>
      <c r="I144" s="213">
        <v>31500</v>
      </c>
      <c r="J144" s="214">
        <v>498849</v>
      </c>
      <c r="K144" s="214">
        <v>265120</v>
      </c>
      <c r="L144" s="214">
        <v>763969</v>
      </c>
      <c r="M144" s="225">
        <v>0.6529702121421157</v>
      </c>
      <c r="N144" s="214">
        <v>772.21207430340553</v>
      </c>
      <c r="O144" s="214">
        <v>410.40247678018574</v>
      </c>
      <c r="P144" s="214">
        <v>1182.6145510835913</v>
      </c>
    </row>
    <row r="145" spans="1:16" x14ac:dyDescent="0.25">
      <c r="A145" s="210" t="s">
        <v>664</v>
      </c>
      <c r="B145" s="210" t="s">
        <v>717</v>
      </c>
      <c r="C145" s="210" t="s">
        <v>717</v>
      </c>
      <c r="D145" s="210" t="s">
        <v>137</v>
      </c>
      <c r="E145" s="227" t="s">
        <v>815</v>
      </c>
      <c r="F145" s="214">
        <v>6618</v>
      </c>
      <c r="G145" s="211">
        <v>5378307</v>
      </c>
      <c r="H145" s="212">
        <v>0</v>
      </c>
      <c r="I145" s="213">
        <v>41400</v>
      </c>
      <c r="J145" s="214">
        <v>5419707</v>
      </c>
      <c r="K145" s="214">
        <v>652114</v>
      </c>
      <c r="L145" s="214">
        <v>6071821</v>
      </c>
      <c r="M145" s="225">
        <v>0.89259993007040228</v>
      </c>
      <c r="N145" s="214">
        <v>818.93427017225747</v>
      </c>
      <c r="O145" s="214">
        <v>98.536415835599882</v>
      </c>
      <c r="P145" s="214">
        <v>917.47068600785735</v>
      </c>
    </row>
    <row r="146" spans="1:16" x14ac:dyDescent="0.25">
      <c r="A146" s="210" t="s">
        <v>664</v>
      </c>
      <c r="B146" s="210" t="s">
        <v>717</v>
      </c>
      <c r="C146" s="210" t="s">
        <v>665</v>
      </c>
      <c r="D146" s="210" t="s">
        <v>137</v>
      </c>
      <c r="E146" s="227" t="s">
        <v>816</v>
      </c>
      <c r="F146" s="214">
        <v>10875</v>
      </c>
      <c r="G146" s="211">
        <v>6644403</v>
      </c>
      <c r="H146" s="212">
        <v>0</v>
      </c>
      <c r="I146" s="213">
        <v>0</v>
      </c>
      <c r="J146" s="214">
        <v>6644403</v>
      </c>
      <c r="K146" s="214">
        <v>565340</v>
      </c>
      <c r="L146" s="214">
        <v>7209743</v>
      </c>
      <c r="M146" s="225">
        <v>0.92158666404613865</v>
      </c>
      <c r="N146" s="214">
        <v>610.97958620689656</v>
      </c>
      <c r="O146" s="214">
        <v>51.985287356321841</v>
      </c>
      <c r="P146" s="214">
        <v>662.96487356321836</v>
      </c>
    </row>
    <row r="147" spans="1:16" x14ac:dyDescent="0.25">
      <c r="A147" s="210" t="s">
        <v>664</v>
      </c>
      <c r="B147" s="210" t="s">
        <v>717</v>
      </c>
      <c r="C147" s="210" t="s">
        <v>719</v>
      </c>
      <c r="D147" s="210" t="s">
        <v>137</v>
      </c>
      <c r="E147" s="227" t="s">
        <v>817</v>
      </c>
      <c r="F147" s="214">
        <v>3554</v>
      </c>
      <c r="G147" s="211">
        <v>2333879</v>
      </c>
      <c r="H147" s="212">
        <v>0</v>
      </c>
      <c r="I147" s="213">
        <v>0</v>
      </c>
      <c r="J147" s="214">
        <v>2333879</v>
      </c>
      <c r="K147" s="214">
        <v>174860</v>
      </c>
      <c r="L147" s="214">
        <v>2508739</v>
      </c>
      <c r="M147" s="225">
        <v>0.93029964456246739</v>
      </c>
      <c r="N147" s="214">
        <v>656.69077096229603</v>
      </c>
      <c r="O147" s="214">
        <v>49.200900393922339</v>
      </c>
      <c r="P147" s="214">
        <v>705.89167135621835</v>
      </c>
    </row>
    <row r="148" spans="1:16" x14ac:dyDescent="0.25">
      <c r="A148" s="210" t="s">
        <v>664</v>
      </c>
      <c r="B148" s="210" t="s">
        <v>717</v>
      </c>
      <c r="C148" s="210" t="s">
        <v>721</v>
      </c>
      <c r="D148" s="210" t="s">
        <v>137</v>
      </c>
      <c r="E148" s="227" t="s">
        <v>818</v>
      </c>
      <c r="F148" s="214">
        <v>6167</v>
      </c>
      <c r="G148" s="211">
        <v>3303113</v>
      </c>
      <c r="H148" s="212">
        <v>0</v>
      </c>
      <c r="I148" s="213">
        <v>0</v>
      </c>
      <c r="J148" s="214">
        <v>3303113</v>
      </c>
      <c r="K148" s="214">
        <v>234880</v>
      </c>
      <c r="L148" s="214">
        <v>3537993</v>
      </c>
      <c r="M148" s="225">
        <v>0.93361207893853948</v>
      </c>
      <c r="N148" s="214">
        <v>535.61099400032435</v>
      </c>
      <c r="O148" s="214">
        <v>38.086589914058699</v>
      </c>
      <c r="P148" s="214">
        <v>573.69758391438302</v>
      </c>
    </row>
    <row r="149" spans="1:16" x14ac:dyDescent="0.25">
      <c r="A149" s="210" t="s">
        <v>664</v>
      </c>
      <c r="B149" s="210" t="s">
        <v>717</v>
      </c>
      <c r="C149" s="210" t="s">
        <v>723</v>
      </c>
      <c r="D149" s="210" t="s">
        <v>137</v>
      </c>
      <c r="E149" s="227" t="s">
        <v>819</v>
      </c>
      <c r="F149" s="214">
        <v>41388</v>
      </c>
      <c r="G149" s="211">
        <v>21108111</v>
      </c>
      <c r="H149" s="212">
        <v>0</v>
      </c>
      <c r="I149" s="213">
        <v>216120</v>
      </c>
      <c r="J149" s="214">
        <v>21324231</v>
      </c>
      <c r="K149" s="214">
        <v>4693161</v>
      </c>
      <c r="L149" s="214">
        <v>26017392</v>
      </c>
      <c r="M149" s="225">
        <v>0.8196144717349072</v>
      </c>
      <c r="N149" s="214">
        <v>515.22738474920266</v>
      </c>
      <c r="O149" s="214">
        <v>113.3942447086112</v>
      </c>
      <c r="P149" s="214">
        <v>628.62162945781381</v>
      </c>
    </row>
    <row r="150" spans="1:16" x14ac:dyDescent="0.25">
      <c r="A150" s="210" t="s">
        <v>664</v>
      </c>
      <c r="B150" s="210" t="s">
        <v>717</v>
      </c>
      <c r="C150" s="210" t="s">
        <v>725</v>
      </c>
      <c r="D150" s="210" t="s">
        <v>137</v>
      </c>
      <c r="E150" s="227" t="s">
        <v>820</v>
      </c>
      <c r="F150" s="214">
        <v>9634</v>
      </c>
      <c r="G150" s="211">
        <v>3981578</v>
      </c>
      <c r="H150" s="212">
        <v>0</v>
      </c>
      <c r="I150" s="213">
        <v>156600</v>
      </c>
      <c r="J150" s="214">
        <v>4138178</v>
      </c>
      <c r="K150" s="214">
        <v>833490</v>
      </c>
      <c r="L150" s="214">
        <v>4971668</v>
      </c>
      <c r="M150" s="225">
        <v>0.83235203959717341</v>
      </c>
      <c r="N150" s="214">
        <v>429.53892464189329</v>
      </c>
      <c r="O150" s="214">
        <v>86.515466057712274</v>
      </c>
      <c r="P150" s="214">
        <v>516.05439069960562</v>
      </c>
    </row>
    <row r="151" spans="1:16" x14ac:dyDescent="0.25">
      <c r="A151" s="210" t="s">
        <v>664</v>
      </c>
      <c r="B151" s="210" t="s">
        <v>717</v>
      </c>
      <c r="C151" s="210" t="s">
        <v>724</v>
      </c>
      <c r="D151" s="210" t="s">
        <v>137</v>
      </c>
      <c r="E151" s="227" t="s">
        <v>156</v>
      </c>
      <c r="F151" s="214">
        <v>8917</v>
      </c>
      <c r="G151" s="211">
        <v>3839742</v>
      </c>
      <c r="H151" s="212">
        <v>0</v>
      </c>
      <c r="I151" s="213">
        <v>0</v>
      </c>
      <c r="J151" s="214">
        <v>3839742</v>
      </c>
      <c r="K151" s="214">
        <v>1830720</v>
      </c>
      <c r="L151" s="214">
        <v>5670462</v>
      </c>
      <c r="M151" s="225">
        <v>0.67714799958098648</v>
      </c>
      <c r="N151" s="214">
        <v>430.60917348884152</v>
      </c>
      <c r="O151" s="214">
        <v>205.30671750588763</v>
      </c>
      <c r="P151" s="214">
        <v>635.91589099472912</v>
      </c>
    </row>
    <row r="152" spans="1:16" x14ac:dyDescent="0.25">
      <c r="A152" s="210" t="s">
        <v>664</v>
      </c>
      <c r="B152" s="210" t="s">
        <v>717</v>
      </c>
      <c r="C152" s="210" t="s">
        <v>769</v>
      </c>
      <c r="D152" s="210" t="s">
        <v>137</v>
      </c>
      <c r="E152" s="227" t="s">
        <v>153</v>
      </c>
      <c r="F152" s="214">
        <v>2454</v>
      </c>
      <c r="G152" s="211">
        <v>1971922</v>
      </c>
      <c r="H152" s="212">
        <v>0</v>
      </c>
      <c r="I152" s="213">
        <v>0</v>
      </c>
      <c r="J152" s="214">
        <v>1971922</v>
      </c>
      <c r="K152" s="214">
        <v>622480</v>
      </c>
      <c r="L152" s="214">
        <v>2594402</v>
      </c>
      <c r="M152" s="225">
        <v>0.76006802338265234</v>
      </c>
      <c r="N152" s="214">
        <v>803.55419722901388</v>
      </c>
      <c r="O152" s="214">
        <v>253.65933170334148</v>
      </c>
      <c r="P152" s="214">
        <v>1057.2135289323553</v>
      </c>
    </row>
    <row r="153" spans="1:16" x14ac:dyDescent="0.25">
      <c r="A153" s="210" t="s">
        <v>664</v>
      </c>
      <c r="B153" s="210" t="s">
        <v>717</v>
      </c>
      <c r="C153" s="210" t="s">
        <v>726</v>
      </c>
      <c r="D153" s="210" t="s">
        <v>137</v>
      </c>
      <c r="E153" s="227" t="s">
        <v>821</v>
      </c>
      <c r="F153" s="214">
        <v>15605</v>
      </c>
      <c r="G153" s="211">
        <v>7331674</v>
      </c>
      <c r="H153" s="212">
        <v>0</v>
      </c>
      <c r="I153" s="213">
        <v>0</v>
      </c>
      <c r="J153" s="214">
        <v>7331674</v>
      </c>
      <c r="K153" s="214">
        <v>1014780</v>
      </c>
      <c r="L153" s="214">
        <v>8346454</v>
      </c>
      <c r="M153" s="225">
        <v>0.87841782869707308</v>
      </c>
      <c r="N153" s="214">
        <v>469.82851650112144</v>
      </c>
      <c r="O153" s="214">
        <v>65.029157321371358</v>
      </c>
      <c r="P153" s="214">
        <v>534.85767382249276</v>
      </c>
    </row>
    <row r="154" spans="1:16" x14ac:dyDescent="0.25">
      <c r="A154" s="210" t="s">
        <v>664</v>
      </c>
      <c r="B154" s="210" t="s">
        <v>717</v>
      </c>
      <c r="C154" s="210" t="s">
        <v>727</v>
      </c>
      <c r="D154" s="210" t="s">
        <v>137</v>
      </c>
      <c r="E154" s="227" t="s">
        <v>822</v>
      </c>
      <c r="F154" s="214">
        <v>13016</v>
      </c>
      <c r="G154" s="211">
        <v>9581822</v>
      </c>
      <c r="H154" s="212">
        <v>0</v>
      </c>
      <c r="I154" s="213">
        <v>114000</v>
      </c>
      <c r="J154" s="214">
        <v>9695822</v>
      </c>
      <c r="K154" s="214">
        <v>1026430</v>
      </c>
      <c r="L154" s="214">
        <v>10722252</v>
      </c>
      <c r="M154" s="225">
        <v>0.90427104306073014</v>
      </c>
      <c r="N154" s="214">
        <v>744.91564228641676</v>
      </c>
      <c r="O154" s="214">
        <v>78.859096496619543</v>
      </c>
      <c r="P154" s="214">
        <v>823.77473878303624</v>
      </c>
    </row>
    <row r="155" spans="1:16" x14ac:dyDescent="0.25">
      <c r="A155" s="210" t="s">
        <v>664</v>
      </c>
      <c r="B155" s="210" t="s">
        <v>717</v>
      </c>
      <c r="C155" s="210" t="s">
        <v>729</v>
      </c>
      <c r="D155" s="210" t="s">
        <v>137</v>
      </c>
      <c r="E155" s="227" t="s">
        <v>823</v>
      </c>
      <c r="F155" s="214">
        <v>26215</v>
      </c>
      <c r="G155" s="211">
        <v>13008556</v>
      </c>
      <c r="H155" s="212">
        <v>0</v>
      </c>
      <c r="I155" s="213">
        <v>148000</v>
      </c>
      <c r="J155" s="214">
        <v>13156556</v>
      </c>
      <c r="K155" s="214">
        <v>2153350</v>
      </c>
      <c r="L155" s="214">
        <v>15309906</v>
      </c>
      <c r="M155" s="225">
        <v>0.8593492344107142</v>
      </c>
      <c r="N155" s="214">
        <v>501.87129506008012</v>
      </c>
      <c r="O155" s="214">
        <v>82.141903490368108</v>
      </c>
      <c r="P155" s="214">
        <v>584.01319855044824</v>
      </c>
    </row>
    <row r="156" spans="1:16" x14ac:dyDescent="0.25">
      <c r="A156" s="210" t="s">
        <v>664</v>
      </c>
      <c r="B156" s="210" t="s">
        <v>717</v>
      </c>
      <c r="C156" s="210" t="s">
        <v>731</v>
      </c>
      <c r="D156" s="210" t="s">
        <v>137</v>
      </c>
      <c r="E156" s="227" t="s">
        <v>154</v>
      </c>
      <c r="F156" s="214">
        <v>4830</v>
      </c>
      <c r="G156" s="211">
        <v>2407897</v>
      </c>
      <c r="H156" s="212">
        <v>0</v>
      </c>
      <c r="I156" s="213">
        <v>96900</v>
      </c>
      <c r="J156" s="214">
        <v>2504797</v>
      </c>
      <c r="K156" s="214">
        <v>422780</v>
      </c>
      <c r="L156" s="214">
        <v>2927577</v>
      </c>
      <c r="M156" s="225">
        <v>0.85558706056236955</v>
      </c>
      <c r="N156" s="214">
        <v>518.59151138716356</v>
      </c>
      <c r="O156" s="214">
        <v>87.532091097308495</v>
      </c>
      <c r="P156" s="214">
        <v>606.12360248447203</v>
      </c>
    </row>
    <row r="157" spans="1:16" x14ac:dyDescent="0.25">
      <c r="A157" s="210" t="s">
        <v>664</v>
      </c>
      <c r="B157" s="210" t="s">
        <v>713</v>
      </c>
      <c r="C157" s="210" t="s">
        <v>667</v>
      </c>
      <c r="D157" s="210" t="s">
        <v>70</v>
      </c>
      <c r="E157" s="227" t="s">
        <v>824</v>
      </c>
      <c r="F157" s="214">
        <v>2036</v>
      </c>
      <c r="G157" s="211">
        <v>1051446</v>
      </c>
      <c r="H157" s="212">
        <v>0</v>
      </c>
      <c r="I157" s="213">
        <v>0</v>
      </c>
      <c r="J157" s="214">
        <v>1051446</v>
      </c>
      <c r="K157" s="214">
        <v>293240</v>
      </c>
      <c r="L157" s="214">
        <v>1344686</v>
      </c>
      <c r="M157" s="225">
        <v>0.78192678439427499</v>
      </c>
      <c r="N157" s="214">
        <v>516.42730844793709</v>
      </c>
      <c r="O157" s="214">
        <v>144.02750491159136</v>
      </c>
      <c r="P157" s="214">
        <v>660.45481335952854</v>
      </c>
    </row>
    <row r="158" spans="1:16" x14ac:dyDescent="0.25">
      <c r="A158" s="210" t="s">
        <v>664</v>
      </c>
      <c r="B158" s="210" t="s">
        <v>713</v>
      </c>
      <c r="C158" s="210" t="s">
        <v>669</v>
      </c>
      <c r="D158" s="210" t="s">
        <v>70</v>
      </c>
      <c r="E158" s="227" t="s">
        <v>825</v>
      </c>
      <c r="F158" s="214">
        <v>4751</v>
      </c>
      <c r="G158" s="211">
        <v>2231100</v>
      </c>
      <c r="H158" s="212">
        <v>0</v>
      </c>
      <c r="I158" s="213">
        <v>0</v>
      </c>
      <c r="J158" s="214">
        <v>2231100</v>
      </c>
      <c r="K158" s="214">
        <v>966570</v>
      </c>
      <c r="L158" s="214">
        <v>3197670</v>
      </c>
      <c r="M158" s="225">
        <v>0.69772678231337193</v>
      </c>
      <c r="N158" s="214">
        <v>469.60639865291517</v>
      </c>
      <c r="O158" s="214">
        <v>203.44559040202063</v>
      </c>
      <c r="P158" s="214">
        <v>673.0519890549358</v>
      </c>
    </row>
    <row r="159" spans="1:16" x14ac:dyDescent="0.25">
      <c r="A159" s="210" t="s">
        <v>664</v>
      </c>
      <c r="B159" s="210" t="s">
        <v>713</v>
      </c>
      <c r="C159" s="210" t="s">
        <v>771</v>
      </c>
      <c r="D159" s="210" t="s">
        <v>70</v>
      </c>
      <c r="E159" s="227" t="s">
        <v>71</v>
      </c>
      <c r="F159" s="214">
        <v>2924</v>
      </c>
      <c r="G159" s="211">
        <v>1623237</v>
      </c>
      <c r="H159" s="212">
        <v>0</v>
      </c>
      <c r="I159" s="213">
        <v>0</v>
      </c>
      <c r="J159" s="214">
        <v>1623237</v>
      </c>
      <c r="K159" s="214">
        <v>829431</v>
      </c>
      <c r="L159" s="214">
        <v>2452668</v>
      </c>
      <c r="M159" s="225">
        <v>0.66182500036694736</v>
      </c>
      <c r="N159" s="214">
        <v>555.14261285909708</v>
      </c>
      <c r="O159" s="214">
        <v>283.66313269493844</v>
      </c>
      <c r="P159" s="214">
        <v>838.80574555403552</v>
      </c>
    </row>
    <row r="160" spans="1:16" x14ac:dyDescent="0.25">
      <c r="A160" s="210" t="s">
        <v>664</v>
      </c>
      <c r="B160" s="210" t="s">
        <v>713</v>
      </c>
      <c r="C160" s="210" t="s">
        <v>671</v>
      </c>
      <c r="D160" s="210" t="s">
        <v>70</v>
      </c>
      <c r="E160" s="227" t="s">
        <v>826</v>
      </c>
      <c r="F160" s="214">
        <v>934</v>
      </c>
      <c r="G160" s="211">
        <v>353129</v>
      </c>
      <c r="H160" s="212">
        <v>0</v>
      </c>
      <c r="I160" s="213">
        <v>0</v>
      </c>
      <c r="J160" s="214">
        <v>353129</v>
      </c>
      <c r="K160" s="214">
        <v>139263</v>
      </c>
      <c r="L160" s="214">
        <v>492392</v>
      </c>
      <c r="M160" s="225">
        <v>0.71717046580773047</v>
      </c>
      <c r="N160" s="214">
        <v>378.08244111349035</v>
      </c>
      <c r="O160" s="214">
        <v>149.10385438972162</v>
      </c>
      <c r="P160" s="214">
        <v>527.18629550321202</v>
      </c>
    </row>
    <row r="161" spans="1:16" x14ac:dyDescent="0.25">
      <c r="A161" s="210" t="s">
        <v>664</v>
      </c>
      <c r="B161" s="210" t="s">
        <v>713</v>
      </c>
      <c r="C161" s="210" t="s">
        <v>754</v>
      </c>
      <c r="D161" s="210" t="s">
        <v>70</v>
      </c>
      <c r="E161" s="227" t="s">
        <v>74</v>
      </c>
      <c r="F161" s="214">
        <v>2633</v>
      </c>
      <c r="G161" s="211">
        <v>837075</v>
      </c>
      <c r="H161" s="212">
        <v>0</v>
      </c>
      <c r="I161" s="213">
        <v>11400</v>
      </c>
      <c r="J161" s="214">
        <v>848475</v>
      </c>
      <c r="K161" s="214">
        <v>748400</v>
      </c>
      <c r="L161" s="214">
        <v>1596875</v>
      </c>
      <c r="M161" s="225">
        <v>0.53133463796477498</v>
      </c>
      <c r="N161" s="214">
        <v>322.24648689707556</v>
      </c>
      <c r="O161" s="214">
        <v>284.23851120394988</v>
      </c>
      <c r="P161" s="214">
        <v>606.48499810102544</v>
      </c>
    </row>
    <row r="162" spans="1:16" x14ac:dyDescent="0.25">
      <c r="A162" s="210" t="s">
        <v>664</v>
      </c>
      <c r="B162" s="210" t="s">
        <v>713</v>
      </c>
      <c r="C162" s="210" t="s">
        <v>673</v>
      </c>
      <c r="D162" s="210" t="s">
        <v>70</v>
      </c>
      <c r="E162" s="227" t="s">
        <v>75</v>
      </c>
      <c r="F162" s="214">
        <v>3363</v>
      </c>
      <c r="G162" s="211">
        <v>1389202</v>
      </c>
      <c r="H162" s="212">
        <v>0</v>
      </c>
      <c r="I162" s="213">
        <v>34150</v>
      </c>
      <c r="J162" s="214">
        <v>1423352</v>
      </c>
      <c r="K162" s="214">
        <v>981510</v>
      </c>
      <c r="L162" s="214">
        <v>2404862</v>
      </c>
      <c r="M162" s="225">
        <v>0.59186431487544811</v>
      </c>
      <c r="N162" s="214">
        <v>423.23877490336008</v>
      </c>
      <c r="O162" s="214">
        <v>291.85548617305977</v>
      </c>
      <c r="P162" s="214">
        <v>715.09426107641991</v>
      </c>
    </row>
    <row r="163" spans="1:16" x14ac:dyDescent="0.25">
      <c r="A163" s="210" t="s">
        <v>664</v>
      </c>
      <c r="B163" s="210" t="s">
        <v>713</v>
      </c>
      <c r="C163" s="210" t="s">
        <v>675</v>
      </c>
      <c r="D163" s="210" t="s">
        <v>70</v>
      </c>
      <c r="E163" s="227" t="s">
        <v>827</v>
      </c>
      <c r="F163" s="214">
        <v>8321</v>
      </c>
      <c r="G163" s="211">
        <v>2954018</v>
      </c>
      <c r="H163" s="212">
        <v>0</v>
      </c>
      <c r="I163" s="213">
        <v>18300</v>
      </c>
      <c r="J163" s="214">
        <v>2972318</v>
      </c>
      <c r="K163" s="214">
        <v>1362001</v>
      </c>
      <c r="L163" s="214">
        <v>4334319</v>
      </c>
      <c r="M163" s="225">
        <v>0.6857635536286093</v>
      </c>
      <c r="N163" s="214">
        <v>357.20682610263191</v>
      </c>
      <c r="O163" s="214">
        <v>163.68236990746306</v>
      </c>
      <c r="P163" s="214">
        <v>520.88919601009491</v>
      </c>
    </row>
    <row r="164" spans="1:16" x14ac:dyDescent="0.25">
      <c r="A164" s="210" t="s">
        <v>664</v>
      </c>
      <c r="B164" s="210" t="s">
        <v>713</v>
      </c>
      <c r="C164" s="210" t="s">
        <v>677</v>
      </c>
      <c r="D164" s="210" t="s">
        <v>70</v>
      </c>
      <c r="E164" s="227" t="s">
        <v>828</v>
      </c>
      <c r="F164" s="214">
        <v>6073</v>
      </c>
      <c r="G164" s="211">
        <v>3135499</v>
      </c>
      <c r="H164" s="212">
        <v>0</v>
      </c>
      <c r="I164" s="213">
        <v>31200</v>
      </c>
      <c r="J164" s="214">
        <v>3166699</v>
      </c>
      <c r="K164" s="214">
        <v>1302630</v>
      </c>
      <c r="L164" s="214">
        <v>4469329</v>
      </c>
      <c r="M164" s="225">
        <v>0.70854014103683127</v>
      </c>
      <c r="N164" s="214">
        <v>521.43899226082658</v>
      </c>
      <c r="O164" s="214">
        <v>214.49530709698666</v>
      </c>
      <c r="P164" s="214">
        <v>735.9342993578133</v>
      </c>
    </row>
    <row r="165" spans="1:16" x14ac:dyDescent="0.25">
      <c r="A165" s="210" t="s">
        <v>664</v>
      </c>
      <c r="B165" s="210" t="s">
        <v>713</v>
      </c>
      <c r="C165" s="210" t="s">
        <v>678</v>
      </c>
      <c r="D165" s="210" t="s">
        <v>70</v>
      </c>
      <c r="E165" s="227" t="s">
        <v>829</v>
      </c>
      <c r="F165" s="214">
        <v>2459</v>
      </c>
      <c r="G165" s="211">
        <v>953822</v>
      </c>
      <c r="H165" s="212">
        <v>0</v>
      </c>
      <c r="I165" s="213">
        <v>24060</v>
      </c>
      <c r="J165" s="214">
        <v>977882</v>
      </c>
      <c r="K165" s="214">
        <v>506500</v>
      </c>
      <c r="L165" s="214">
        <v>1484382</v>
      </c>
      <c r="M165" s="225">
        <v>0.65878055648748102</v>
      </c>
      <c r="N165" s="214">
        <v>397.67466449776333</v>
      </c>
      <c r="O165" s="214">
        <v>205.97803985359903</v>
      </c>
      <c r="P165" s="214">
        <v>603.65270435136233</v>
      </c>
    </row>
    <row r="166" spans="1:16" x14ac:dyDescent="0.25">
      <c r="A166" s="210" t="s">
        <v>664</v>
      </c>
      <c r="B166" s="210" t="s">
        <v>713</v>
      </c>
      <c r="C166" s="210" t="s">
        <v>682</v>
      </c>
      <c r="D166" s="210" t="s">
        <v>70</v>
      </c>
      <c r="E166" s="227" t="s">
        <v>830</v>
      </c>
      <c r="F166" s="214">
        <v>4836</v>
      </c>
      <c r="G166" s="211">
        <v>2546133</v>
      </c>
      <c r="H166" s="212">
        <v>0</v>
      </c>
      <c r="I166" s="213">
        <v>0</v>
      </c>
      <c r="J166" s="214">
        <v>2546133</v>
      </c>
      <c r="K166" s="214">
        <v>807030</v>
      </c>
      <c r="L166" s="214">
        <v>3353163</v>
      </c>
      <c r="M166" s="225">
        <v>0.75932276480445482</v>
      </c>
      <c r="N166" s="214">
        <v>526.49565756823824</v>
      </c>
      <c r="O166" s="214">
        <v>166.87965260545906</v>
      </c>
      <c r="P166" s="214">
        <v>693.37531017369724</v>
      </c>
    </row>
    <row r="167" spans="1:16" x14ac:dyDescent="0.25">
      <c r="A167" s="210" t="s">
        <v>664</v>
      </c>
      <c r="B167" s="210" t="s">
        <v>713</v>
      </c>
      <c r="C167" s="210" t="s">
        <v>683</v>
      </c>
      <c r="D167" s="210" t="s">
        <v>70</v>
      </c>
      <c r="E167" s="227" t="s">
        <v>76</v>
      </c>
      <c r="F167" s="214">
        <v>7768</v>
      </c>
      <c r="G167" s="211">
        <v>4455364</v>
      </c>
      <c r="H167" s="212">
        <v>0</v>
      </c>
      <c r="I167" s="213">
        <v>51360</v>
      </c>
      <c r="J167" s="214">
        <v>4506724</v>
      </c>
      <c r="K167" s="214">
        <v>576450</v>
      </c>
      <c r="L167" s="214">
        <v>5083174</v>
      </c>
      <c r="M167" s="225">
        <v>0.88659644544924099</v>
      </c>
      <c r="N167" s="214">
        <v>580.16529351184352</v>
      </c>
      <c r="O167" s="214">
        <v>74.208290422245113</v>
      </c>
      <c r="P167" s="214">
        <v>654.37358393408851</v>
      </c>
    </row>
    <row r="168" spans="1:16" x14ac:dyDescent="0.25">
      <c r="A168" s="210" t="s">
        <v>664</v>
      </c>
      <c r="B168" s="210" t="s">
        <v>713</v>
      </c>
      <c r="C168" s="210" t="s">
        <v>686</v>
      </c>
      <c r="D168" s="210" t="s">
        <v>70</v>
      </c>
      <c r="E168" s="227" t="s">
        <v>831</v>
      </c>
      <c r="F168" s="214">
        <v>14197</v>
      </c>
      <c r="G168" s="211">
        <v>20126850</v>
      </c>
      <c r="H168" s="212">
        <v>0</v>
      </c>
      <c r="I168" s="213">
        <v>0</v>
      </c>
      <c r="J168" s="214">
        <v>20126850</v>
      </c>
      <c r="K168" s="214">
        <v>2912030</v>
      </c>
      <c r="L168" s="214">
        <v>23038880</v>
      </c>
      <c r="M168" s="225">
        <v>0.87360366476148144</v>
      </c>
      <c r="N168" s="214">
        <v>1417.6833133760654</v>
      </c>
      <c r="O168" s="214">
        <v>205.11586954990491</v>
      </c>
      <c r="P168" s="214">
        <v>1622.7991829259702</v>
      </c>
    </row>
    <row r="169" spans="1:16" x14ac:dyDescent="0.25">
      <c r="A169" s="210" t="s">
        <v>664</v>
      </c>
      <c r="B169" s="210" t="s">
        <v>713</v>
      </c>
      <c r="C169" s="210" t="s">
        <v>685</v>
      </c>
      <c r="D169" s="210" t="s">
        <v>70</v>
      </c>
      <c r="E169" s="227" t="s">
        <v>832</v>
      </c>
      <c r="F169" s="214">
        <v>4713</v>
      </c>
      <c r="G169" s="211">
        <v>2061629</v>
      </c>
      <c r="H169" s="212">
        <v>0</v>
      </c>
      <c r="I169" s="213">
        <v>33520</v>
      </c>
      <c r="J169" s="214">
        <v>2095149</v>
      </c>
      <c r="K169" s="214">
        <v>979695</v>
      </c>
      <c r="L169" s="214">
        <v>3074844</v>
      </c>
      <c r="M169" s="225">
        <v>0.68138383605802444</v>
      </c>
      <c r="N169" s="214">
        <v>444.54678548695097</v>
      </c>
      <c r="O169" s="214">
        <v>207.87078294080203</v>
      </c>
      <c r="P169" s="214">
        <v>652.41756842775305</v>
      </c>
    </row>
    <row r="170" spans="1:16" x14ac:dyDescent="0.25">
      <c r="A170" s="210" t="s">
        <v>664</v>
      </c>
      <c r="B170" s="210" t="s">
        <v>713</v>
      </c>
      <c r="C170" s="210" t="s">
        <v>687</v>
      </c>
      <c r="D170" s="210" t="s">
        <v>70</v>
      </c>
      <c r="E170" s="227" t="s">
        <v>833</v>
      </c>
      <c r="F170" s="214">
        <v>5375</v>
      </c>
      <c r="G170" s="211">
        <v>3586865</v>
      </c>
      <c r="H170" s="212">
        <v>0</v>
      </c>
      <c r="I170" s="213">
        <v>0</v>
      </c>
      <c r="J170" s="214">
        <v>3586865</v>
      </c>
      <c r="K170" s="214">
        <v>1018026</v>
      </c>
      <c r="L170" s="214">
        <v>4604891</v>
      </c>
      <c r="M170" s="225">
        <v>0.7789250603325899</v>
      </c>
      <c r="N170" s="214">
        <v>667.32372093023253</v>
      </c>
      <c r="O170" s="214">
        <v>189.40018604651164</v>
      </c>
      <c r="P170" s="214">
        <v>856.72390697674416</v>
      </c>
    </row>
    <row r="171" spans="1:16" x14ac:dyDescent="0.25">
      <c r="A171" s="210" t="s">
        <v>664</v>
      </c>
      <c r="B171" s="210" t="s">
        <v>713</v>
      </c>
      <c r="C171" s="210" t="s">
        <v>688</v>
      </c>
      <c r="D171" s="210" t="s">
        <v>70</v>
      </c>
      <c r="E171" s="227" t="s">
        <v>77</v>
      </c>
      <c r="F171" s="214">
        <v>116</v>
      </c>
      <c r="G171" s="211">
        <v>13850</v>
      </c>
      <c r="H171" s="212">
        <v>0</v>
      </c>
      <c r="I171" s="213">
        <v>0</v>
      </c>
      <c r="J171" s="214">
        <v>13850</v>
      </c>
      <c r="K171" s="214">
        <v>84270</v>
      </c>
      <c r="L171" s="214">
        <v>98120</v>
      </c>
      <c r="M171" s="225">
        <v>0.14115368935996739</v>
      </c>
      <c r="N171" s="214">
        <v>119.39655172413794</v>
      </c>
      <c r="O171" s="214">
        <v>726.4655172413793</v>
      </c>
      <c r="P171" s="214">
        <v>845.86206896551721</v>
      </c>
    </row>
    <row r="172" spans="1:16" x14ac:dyDescent="0.25">
      <c r="A172" s="210" t="s">
        <v>664</v>
      </c>
      <c r="B172" s="210" t="s">
        <v>713</v>
      </c>
      <c r="C172" s="210" t="s">
        <v>689</v>
      </c>
      <c r="D172" s="210" t="s">
        <v>70</v>
      </c>
      <c r="E172" s="227" t="s">
        <v>78</v>
      </c>
      <c r="F172" s="214">
        <v>849</v>
      </c>
      <c r="G172" s="211">
        <v>211663</v>
      </c>
      <c r="H172" s="212">
        <v>0</v>
      </c>
      <c r="I172" s="213">
        <v>0</v>
      </c>
      <c r="J172" s="214">
        <v>211663</v>
      </c>
      <c r="K172" s="214">
        <v>382560</v>
      </c>
      <c r="L172" s="214">
        <v>594223</v>
      </c>
      <c r="M172" s="225">
        <v>0.35620129143436052</v>
      </c>
      <c r="N172" s="214">
        <v>249.30859835100117</v>
      </c>
      <c r="O172" s="214">
        <v>450.60070671378094</v>
      </c>
      <c r="P172" s="214">
        <v>699.90930506478207</v>
      </c>
    </row>
    <row r="173" spans="1:16" x14ac:dyDescent="0.25">
      <c r="A173" s="210" t="s">
        <v>664</v>
      </c>
      <c r="B173" s="210" t="s">
        <v>713</v>
      </c>
      <c r="C173" s="210" t="s">
        <v>695</v>
      </c>
      <c r="D173" s="210" t="s">
        <v>70</v>
      </c>
      <c r="E173" s="227" t="s">
        <v>79</v>
      </c>
      <c r="F173" s="214">
        <v>520</v>
      </c>
      <c r="G173" s="211">
        <v>41910</v>
      </c>
      <c r="H173" s="212">
        <v>0</v>
      </c>
      <c r="I173" s="213">
        <v>0</v>
      </c>
      <c r="J173" s="214">
        <v>41910</v>
      </c>
      <c r="K173" s="214">
        <v>288530</v>
      </c>
      <c r="L173" s="214">
        <v>330440</v>
      </c>
      <c r="M173" s="225">
        <v>0.12683089214380824</v>
      </c>
      <c r="N173" s="214">
        <v>80.59615384615384</v>
      </c>
      <c r="O173" s="214">
        <v>554.86538461538464</v>
      </c>
      <c r="P173" s="214">
        <v>635.46153846153845</v>
      </c>
    </row>
    <row r="174" spans="1:16" x14ac:dyDescent="0.25">
      <c r="A174" s="210" t="s">
        <v>664</v>
      </c>
      <c r="B174" s="210" t="s">
        <v>713</v>
      </c>
      <c r="C174" s="210" t="s">
        <v>763</v>
      </c>
      <c r="D174" s="210" t="s">
        <v>70</v>
      </c>
      <c r="E174" s="227" t="s">
        <v>834</v>
      </c>
      <c r="F174" s="214">
        <v>4777</v>
      </c>
      <c r="G174" s="211">
        <v>2464974</v>
      </c>
      <c r="H174" s="212">
        <v>0</v>
      </c>
      <c r="I174" s="213">
        <v>8250</v>
      </c>
      <c r="J174" s="214">
        <v>2473224</v>
      </c>
      <c r="K174" s="214">
        <v>397824</v>
      </c>
      <c r="L174" s="214">
        <v>2871048</v>
      </c>
      <c r="M174" s="225">
        <v>0.86143596345306661</v>
      </c>
      <c r="N174" s="214">
        <v>517.73581745865602</v>
      </c>
      <c r="O174" s="214">
        <v>83.279045425999584</v>
      </c>
      <c r="P174" s="214">
        <v>601.0148628846556</v>
      </c>
    </row>
    <row r="175" spans="1:16" x14ac:dyDescent="0.25">
      <c r="A175" s="210" t="s">
        <v>664</v>
      </c>
      <c r="B175" s="210" t="s">
        <v>713</v>
      </c>
      <c r="C175" s="210" t="s">
        <v>691</v>
      </c>
      <c r="D175" s="210" t="s">
        <v>70</v>
      </c>
      <c r="E175" s="227" t="s">
        <v>80</v>
      </c>
      <c r="F175" s="214">
        <v>1049</v>
      </c>
      <c r="G175" s="211">
        <v>309521</v>
      </c>
      <c r="H175" s="212">
        <v>0</v>
      </c>
      <c r="I175" s="213">
        <v>0</v>
      </c>
      <c r="J175" s="214">
        <v>309521</v>
      </c>
      <c r="K175" s="214">
        <v>632350</v>
      </c>
      <c r="L175" s="214">
        <v>941871</v>
      </c>
      <c r="M175" s="225">
        <v>0.32862355885253924</v>
      </c>
      <c r="N175" s="214">
        <v>295.06291706387037</v>
      </c>
      <c r="O175" s="214">
        <v>602.81220209723551</v>
      </c>
      <c r="P175" s="214">
        <v>897.87511916110577</v>
      </c>
    </row>
    <row r="176" spans="1:16" x14ac:dyDescent="0.25">
      <c r="A176" s="210" t="s">
        <v>664</v>
      </c>
      <c r="B176" s="210" t="s">
        <v>713</v>
      </c>
      <c r="C176" s="210" t="s">
        <v>693</v>
      </c>
      <c r="D176" s="210" t="s">
        <v>70</v>
      </c>
      <c r="E176" s="227" t="s">
        <v>81</v>
      </c>
      <c r="F176" s="214">
        <v>1105</v>
      </c>
      <c r="G176" s="211">
        <v>305004</v>
      </c>
      <c r="H176" s="212">
        <v>0</v>
      </c>
      <c r="I176" s="213">
        <v>0</v>
      </c>
      <c r="J176" s="214">
        <v>305004</v>
      </c>
      <c r="K176" s="214">
        <v>646970</v>
      </c>
      <c r="L176" s="214">
        <v>951974</v>
      </c>
      <c r="M176" s="225">
        <v>0.3203911031183625</v>
      </c>
      <c r="N176" s="214">
        <v>276.0217194570136</v>
      </c>
      <c r="O176" s="214">
        <v>585.4932126696832</v>
      </c>
      <c r="P176" s="214">
        <v>861.51493212669686</v>
      </c>
    </row>
    <row r="177" spans="1:16" x14ac:dyDescent="0.25">
      <c r="A177" s="210" t="s">
        <v>664</v>
      </c>
      <c r="B177" s="210" t="s">
        <v>713</v>
      </c>
      <c r="C177" s="210" t="s">
        <v>697</v>
      </c>
      <c r="D177" s="210" t="s">
        <v>70</v>
      </c>
      <c r="E177" s="227" t="s">
        <v>835</v>
      </c>
      <c r="F177" s="214">
        <v>14974</v>
      </c>
      <c r="G177" s="211">
        <v>8763009</v>
      </c>
      <c r="H177" s="212">
        <v>0</v>
      </c>
      <c r="I177" s="213">
        <v>0</v>
      </c>
      <c r="J177" s="214">
        <v>8763009</v>
      </c>
      <c r="K177" s="214">
        <v>2845304</v>
      </c>
      <c r="L177" s="214">
        <v>11608313</v>
      </c>
      <c r="M177" s="225">
        <v>0.7548908269444492</v>
      </c>
      <c r="N177" s="214">
        <v>585.21497261920661</v>
      </c>
      <c r="O177" s="214">
        <v>190.01629491117939</v>
      </c>
      <c r="P177" s="214">
        <v>775.23126753038605</v>
      </c>
    </row>
    <row r="178" spans="1:16" x14ac:dyDescent="0.25">
      <c r="A178" s="210" t="s">
        <v>664</v>
      </c>
      <c r="B178" s="210" t="s">
        <v>713</v>
      </c>
      <c r="C178" s="210" t="s">
        <v>699</v>
      </c>
      <c r="D178" s="210" t="s">
        <v>70</v>
      </c>
      <c r="E178" s="227" t="s">
        <v>836</v>
      </c>
      <c r="F178" s="214">
        <v>2181</v>
      </c>
      <c r="G178" s="211">
        <v>1720479</v>
      </c>
      <c r="H178" s="212">
        <v>0</v>
      </c>
      <c r="I178" s="213">
        <v>57880</v>
      </c>
      <c r="J178" s="214">
        <v>1778359</v>
      </c>
      <c r="K178" s="214">
        <v>460860</v>
      </c>
      <c r="L178" s="214">
        <v>2239219</v>
      </c>
      <c r="M178" s="225">
        <v>0.79418716972301506</v>
      </c>
      <c r="N178" s="214">
        <v>815.38697845025217</v>
      </c>
      <c r="O178" s="214">
        <v>211.30674002751033</v>
      </c>
      <c r="P178" s="214">
        <v>1026.6937184777626</v>
      </c>
    </row>
    <row r="179" spans="1:16" x14ac:dyDescent="0.25">
      <c r="A179" s="210" t="s">
        <v>664</v>
      </c>
      <c r="B179" s="210" t="s">
        <v>713</v>
      </c>
      <c r="C179" s="210" t="s">
        <v>793</v>
      </c>
      <c r="D179" s="210" t="s">
        <v>70</v>
      </c>
      <c r="E179" s="227" t="s">
        <v>837</v>
      </c>
      <c r="F179" s="214">
        <v>5712</v>
      </c>
      <c r="G179" s="211">
        <v>2126178</v>
      </c>
      <c r="H179" s="212">
        <v>0</v>
      </c>
      <c r="I179" s="213">
        <v>0</v>
      </c>
      <c r="J179" s="214">
        <v>2126178</v>
      </c>
      <c r="K179" s="214">
        <v>992700</v>
      </c>
      <c r="L179" s="214">
        <v>3118878</v>
      </c>
      <c r="M179" s="225">
        <v>0.68171246198152025</v>
      </c>
      <c r="N179" s="214">
        <v>372.23004201680675</v>
      </c>
      <c r="O179" s="214">
        <v>173.7920168067227</v>
      </c>
      <c r="P179" s="214">
        <v>546.02205882352939</v>
      </c>
    </row>
    <row r="180" spans="1:16" x14ac:dyDescent="0.25">
      <c r="A180" s="210" t="s">
        <v>664</v>
      </c>
      <c r="B180" s="210" t="s">
        <v>713</v>
      </c>
      <c r="C180" s="210" t="s">
        <v>700</v>
      </c>
      <c r="D180" s="210" t="s">
        <v>70</v>
      </c>
      <c r="E180" s="227" t="s">
        <v>838</v>
      </c>
      <c r="F180" s="214">
        <v>4579</v>
      </c>
      <c r="G180" s="211">
        <v>2616194</v>
      </c>
      <c r="H180" s="212">
        <v>0</v>
      </c>
      <c r="I180" s="213">
        <v>60940</v>
      </c>
      <c r="J180" s="214">
        <v>2677134</v>
      </c>
      <c r="K180" s="214">
        <v>732100</v>
      </c>
      <c r="L180" s="214">
        <v>3409234</v>
      </c>
      <c r="M180" s="225">
        <v>0.78525968003369673</v>
      </c>
      <c r="N180" s="214">
        <v>584.65472810657354</v>
      </c>
      <c r="O180" s="214">
        <v>159.8820703210308</v>
      </c>
      <c r="P180" s="214">
        <v>744.53679842760425</v>
      </c>
    </row>
    <row r="181" spans="1:16" x14ac:dyDescent="0.25">
      <c r="A181" s="210" t="s">
        <v>664</v>
      </c>
      <c r="B181" s="210" t="s">
        <v>713</v>
      </c>
      <c r="C181" s="210" t="s">
        <v>702</v>
      </c>
      <c r="D181" s="210" t="s">
        <v>70</v>
      </c>
      <c r="E181" s="227" t="s">
        <v>82</v>
      </c>
      <c r="F181" s="214">
        <v>2203</v>
      </c>
      <c r="G181" s="211">
        <v>638309</v>
      </c>
      <c r="H181" s="212">
        <v>0</v>
      </c>
      <c r="I181" s="213">
        <v>0</v>
      </c>
      <c r="J181" s="214">
        <v>638309</v>
      </c>
      <c r="K181" s="214">
        <v>503920</v>
      </c>
      <c r="L181" s="214">
        <v>1142229</v>
      </c>
      <c r="M181" s="225">
        <v>0.55882752057599661</v>
      </c>
      <c r="N181" s="214">
        <v>289.74534725374491</v>
      </c>
      <c r="O181" s="214">
        <v>228.74262369496142</v>
      </c>
      <c r="P181" s="214">
        <v>518.48797094870633</v>
      </c>
    </row>
    <row r="182" spans="1:16" x14ac:dyDescent="0.25">
      <c r="A182" s="210" t="s">
        <v>664</v>
      </c>
      <c r="B182" s="210" t="s">
        <v>713</v>
      </c>
      <c r="C182" s="210" t="s">
        <v>704</v>
      </c>
      <c r="D182" s="210" t="s">
        <v>70</v>
      </c>
      <c r="E182" s="227" t="s">
        <v>83</v>
      </c>
      <c r="F182" s="214">
        <v>3966</v>
      </c>
      <c r="G182" s="211">
        <v>1517183</v>
      </c>
      <c r="H182" s="212">
        <v>0</v>
      </c>
      <c r="I182" s="213">
        <v>0</v>
      </c>
      <c r="J182" s="214">
        <v>1517183</v>
      </c>
      <c r="K182" s="214">
        <v>726909</v>
      </c>
      <c r="L182" s="214">
        <v>2244092</v>
      </c>
      <c r="M182" s="225">
        <v>0.67607878821367395</v>
      </c>
      <c r="N182" s="214">
        <v>382.54740292486133</v>
      </c>
      <c r="O182" s="214">
        <v>183.28517397881998</v>
      </c>
      <c r="P182" s="214">
        <v>565.83257690368134</v>
      </c>
    </row>
    <row r="183" spans="1:16" x14ac:dyDescent="0.25">
      <c r="A183" s="210" t="s">
        <v>664</v>
      </c>
      <c r="B183" s="210" t="s">
        <v>713</v>
      </c>
      <c r="C183" s="210" t="s">
        <v>705</v>
      </c>
      <c r="D183" s="210" t="s">
        <v>70</v>
      </c>
      <c r="E183" s="227" t="s">
        <v>839</v>
      </c>
      <c r="F183" s="214">
        <v>5170</v>
      </c>
      <c r="G183" s="211">
        <v>3190691</v>
      </c>
      <c r="H183" s="212">
        <v>0</v>
      </c>
      <c r="I183" s="213">
        <v>0</v>
      </c>
      <c r="J183" s="214">
        <v>3190691</v>
      </c>
      <c r="K183" s="214">
        <v>843450</v>
      </c>
      <c r="L183" s="214">
        <v>4034141</v>
      </c>
      <c r="M183" s="225">
        <v>0.79092203272022465</v>
      </c>
      <c r="N183" s="214">
        <v>617.15493230174081</v>
      </c>
      <c r="O183" s="214">
        <v>163.14313346228241</v>
      </c>
      <c r="P183" s="214">
        <v>780.29806576402325</v>
      </c>
    </row>
    <row r="184" spans="1:16" x14ac:dyDescent="0.25">
      <c r="A184" s="210" t="s">
        <v>664</v>
      </c>
      <c r="B184" s="210" t="s">
        <v>713</v>
      </c>
      <c r="C184" s="210" t="s">
        <v>706</v>
      </c>
      <c r="D184" s="210" t="s">
        <v>70</v>
      </c>
      <c r="E184" s="227" t="s">
        <v>84</v>
      </c>
      <c r="F184" s="214">
        <v>849</v>
      </c>
      <c r="G184" s="211">
        <v>232511</v>
      </c>
      <c r="H184" s="212">
        <v>0</v>
      </c>
      <c r="I184" s="213">
        <v>0</v>
      </c>
      <c r="J184" s="214">
        <v>232511</v>
      </c>
      <c r="K184" s="214">
        <v>449770</v>
      </c>
      <c r="L184" s="214">
        <v>682281</v>
      </c>
      <c r="M184" s="225">
        <v>0.34078480860525207</v>
      </c>
      <c r="N184" s="214">
        <v>273.86454652532393</v>
      </c>
      <c r="O184" s="214">
        <v>529.76442873969381</v>
      </c>
      <c r="P184" s="214">
        <v>803.62897526501763</v>
      </c>
    </row>
    <row r="185" spans="1:16" x14ac:dyDescent="0.25">
      <c r="A185" s="210" t="s">
        <v>664</v>
      </c>
      <c r="B185" s="210" t="s">
        <v>713</v>
      </c>
      <c r="C185" s="210" t="s">
        <v>708</v>
      </c>
      <c r="D185" s="210" t="s">
        <v>70</v>
      </c>
      <c r="E185" s="227" t="s">
        <v>85</v>
      </c>
      <c r="F185" s="214">
        <v>398</v>
      </c>
      <c r="G185" s="211">
        <v>134900</v>
      </c>
      <c r="H185" s="212">
        <v>0</v>
      </c>
      <c r="I185" s="213">
        <v>0</v>
      </c>
      <c r="J185" s="214">
        <v>134900</v>
      </c>
      <c r="K185" s="214">
        <v>207820</v>
      </c>
      <c r="L185" s="214">
        <v>342720</v>
      </c>
      <c r="M185" s="225">
        <v>0.3936157796451914</v>
      </c>
      <c r="N185" s="214">
        <v>338.94472361809045</v>
      </c>
      <c r="O185" s="214">
        <v>522.1608040201005</v>
      </c>
      <c r="P185" s="214">
        <v>861.10552763819101</v>
      </c>
    </row>
    <row r="186" spans="1:16" x14ac:dyDescent="0.25">
      <c r="A186" s="210" t="s">
        <v>664</v>
      </c>
      <c r="B186" s="210" t="s">
        <v>713</v>
      </c>
      <c r="C186" s="210" t="s">
        <v>711</v>
      </c>
      <c r="D186" s="210" t="s">
        <v>70</v>
      </c>
      <c r="E186" s="227" t="s">
        <v>840</v>
      </c>
      <c r="F186" s="214">
        <v>104484</v>
      </c>
      <c r="G186" s="211">
        <v>56749074</v>
      </c>
      <c r="H186" s="212">
        <v>0</v>
      </c>
      <c r="I186" s="213">
        <v>42600</v>
      </c>
      <c r="J186" s="214">
        <v>56791674</v>
      </c>
      <c r="K186" s="214">
        <v>22088510</v>
      </c>
      <c r="L186" s="214">
        <v>78880184</v>
      </c>
      <c r="M186" s="225">
        <v>0.71997390371198933</v>
      </c>
      <c r="N186" s="214">
        <v>543.5442172964282</v>
      </c>
      <c r="O186" s="214">
        <v>211.40566976761991</v>
      </c>
      <c r="P186" s="214">
        <v>754.94988706404808</v>
      </c>
    </row>
    <row r="187" spans="1:16" x14ac:dyDescent="0.25">
      <c r="A187" s="210" t="s">
        <v>664</v>
      </c>
      <c r="B187" s="210" t="s">
        <v>713</v>
      </c>
      <c r="C187" s="210" t="s">
        <v>713</v>
      </c>
      <c r="D187" s="210" t="s">
        <v>70</v>
      </c>
      <c r="E187" s="227" t="s">
        <v>86</v>
      </c>
      <c r="F187" s="214">
        <v>2174</v>
      </c>
      <c r="G187" s="211">
        <v>1253506</v>
      </c>
      <c r="H187" s="212">
        <v>0</v>
      </c>
      <c r="I187" s="213">
        <v>21050</v>
      </c>
      <c r="J187" s="214">
        <v>1274556</v>
      </c>
      <c r="K187" s="214">
        <v>517790</v>
      </c>
      <c r="L187" s="214">
        <v>1792346</v>
      </c>
      <c r="M187" s="225">
        <v>0.7111104663943234</v>
      </c>
      <c r="N187" s="214">
        <v>586.27230910763569</v>
      </c>
      <c r="O187" s="214">
        <v>238.17387304507821</v>
      </c>
      <c r="P187" s="214">
        <v>824.44618215271385</v>
      </c>
    </row>
    <row r="188" spans="1:16" x14ac:dyDescent="0.25">
      <c r="A188" s="210" t="s">
        <v>664</v>
      </c>
      <c r="B188" s="210" t="s">
        <v>713</v>
      </c>
      <c r="C188" s="210" t="s">
        <v>714</v>
      </c>
      <c r="D188" s="210" t="s">
        <v>70</v>
      </c>
      <c r="E188" s="227" t="s">
        <v>87</v>
      </c>
      <c r="F188" s="214">
        <v>573</v>
      </c>
      <c r="G188" s="211">
        <v>188672</v>
      </c>
      <c r="H188" s="212">
        <v>0</v>
      </c>
      <c r="I188" s="213">
        <v>0</v>
      </c>
      <c r="J188" s="214">
        <v>188672</v>
      </c>
      <c r="K188" s="214">
        <v>233818</v>
      </c>
      <c r="L188" s="214">
        <v>422490</v>
      </c>
      <c r="M188" s="225">
        <v>0.44657151648559729</v>
      </c>
      <c r="N188" s="214">
        <v>329.27050610820243</v>
      </c>
      <c r="O188" s="214">
        <v>408.05933682373472</v>
      </c>
      <c r="P188" s="214">
        <v>737.32984293193715</v>
      </c>
    </row>
    <row r="189" spans="1:16" x14ac:dyDescent="0.25">
      <c r="A189" s="210" t="s">
        <v>664</v>
      </c>
      <c r="B189" s="210" t="s">
        <v>713</v>
      </c>
      <c r="C189" s="210" t="s">
        <v>715</v>
      </c>
      <c r="D189" s="210" t="s">
        <v>70</v>
      </c>
      <c r="E189" s="227" t="s">
        <v>841</v>
      </c>
      <c r="F189" s="214">
        <v>9056</v>
      </c>
      <c r="G189" s="211">
        <v>5519098</v>
      </c>
      <c r="H189" s="212">
        <v>0</v>
      </c>
      <c r="I189" s="213">
        <v>62800</v>
      </c>
      <c r="J189" s="214">
        <v>5581898</v>
      </c>
      <c r="K189" s="214">
        <v>746970</v>
      </c>
      <c r="L189" s="214">
        <v>6328868</v>
      </c>
      <c r="M189" s="225">
        <v>0.88197415398772738</v>
      </c>
      <c r="N189" s="214">
        <v>616.37566254416959</v>
      </c>
      <c r="O189" s="214">
        <v>82.483436395759711</v>
      </c>
      <c r="P189" s="214">
        <v>698.85909893992937</v>
      </c>
    </row>
    <row r="190" spans="1:16" x14ac:dyDescent="0.25">
      <c r="A190" s="210" t="s">
        <v>664</v>
      </c>
      <c r="B190" s="210" t="s">
        <v>713</v>
      </c>
      <c r="C190" s="210" t="s">
        <v>717</v>
      </c>
      <c r="D190" s="210" t="s">
        <v>70</v>
      </c>
      <c r="E190" s="227" t="s">
        <v>88</v>
      </c>
      <c r="F190" s="214">
        <v>4671</v>
      </c>
      <c r="G190" s="211">
        <v>2284360</v>
      </c>
      <c r="H190" s="212">
        <v>0</v>
      </c>
      <c r="I190" s="213">
        <v>0</v>
      </c>
      <c r="J190" s="214">
        <v>2284360</v>
      </c>
      <c r="K190" s="214">
        <v>958380</v>
      </c>
      <c r="L190" s="214">
        <v>3242740</v>
      </c>
      <c r="M190" s="225">
        <v>0.70445364105663733</v>
      </c>
      <c r="N190" s="214">
        <v>489.05159494754872</v>
      </c>
      <c r="O190" s="214">
        <v>205.17662170841362</v>
      </c>
      <c r="P190" s="214">
        <v>694.22821665596234</v>
      </c>
    </row>
    <row r="191" spans="1:16" x14ac:dyDescent="0.25">
      <c r="A191" s="210" t="s">
        <v>664</v>
      </c>
      <c r="B191" s="210" t="s">
        <v>713</v>
      </c>
      <c r="C191" s="210" t="s">
        <v>665</v>
      </c>
      <c r="D191" s="210" t="s">
        <v>70</v>
      </c>
      <c r="E191" s="227" t="s">
        <v>842</v>
      </c>
      <c r="F191" s="214">
        <v>6693</v>
      </c>
      <c r="G191" s="211">
        <v>2927509</v>
      </c>
      <c r="H191" s="212">
        <v>0</v>
      </c>
      <c r="I191" s="213">
        <v>0</v>
      </c>
      <c r="J191" s="214">
        <v>2927509</v>
      </c>
      <c r="K191" s="214">
        <v>1058370</v>
      </c>
      <c r="L191" s="214">
        <v>3985879</v>
      </c>
      <c r="M191" s="225">
        <v>0.73447011311683064</v>
      </c>
      <c r="N191" s="214">
        <v>437.39862542955325</v>
      </c>
      <c r="O191" s="214">
        <v>158.1308830121022</v>
      </c>
      <c r="P191" s="214">
        <v>595.52950844165548</v>
      </c>
    </row>
    <row r="192" spans="1:16" x14ac:dyDescent="0.25">
      <c r="A192" s="210" t="s">
        <v>664</v>
      </c>
      <c r="B192" s="210" t="s">
        <v>713</v>
      </c>
      <c r="C192" s="210" t="s">
        <v>719</v>
      </c>
      <c r="D192" s="210" t="s">
        <v>70</v>
      </c>
      <c r="E192" s="227" t="s">
        <v>89</v>
      </c>
      <c r="F192" s="214">
        <v>7197</v>
      </c>
      <c r="G192" s="211">
        <v>4626145</v>
      </c>
      <c r="H192" s="212">
        <v>0</v>
      </c>
      <c r="I192" s="213">
        <v>97500</v>
      </c>
      <c r="J192" s="214">
        <v>4723645</v>
      </c>
      <c r="K192" s="214">
        <v>1508001</v>
      </c>
      <c r="L192" s="214">
        <v>6231646</v>
      </c>
      <c r="M192" s="225">
        <v>0.75800920013749173</v>
      </c>
      <c r="N192" s="214">
        <v>656.33527858830064</v>
      </c>
      <c r="O192" s="214">
        <v>209.53188828678617</v>
      </c>
      <c r="P192" s="214">
        <v>865.86716687508681</v>
      </c>
    </row>
    <row r="193" spans="1:16" x14ac:dyDescent="0.25">
      <c r="A193" s="210" t="s">
        <v>664</v>
      </c>
      <c r="B193" s="210" t="s">
        <v>713</v>
      </c>
      <c r="C193" s="210" t="s">
        <v>721</v>
      </c>
      <c r="D193" s="210" t="s">
        <v>70</v>
      </c>
      <c r="E193" s="227" t="s">
        <v>843</v>
      </c>
      <c r="F193" s="214">
        <v>12409</v>
      </c>
      <c r="G193" s="211">
        <v>5004731</v>
      </c>
      <c r="H193" s="212">
        <v>0</v>
      </c>
      <c r="I193" s="213">
        <v>0</v>
      </c>
      <c r="J193" s="214">
        <v>5004731</v>
      </c>
      <c r="K193" s="214">
        <v>1844820</v>
      </c>
      <c r="L193" s="214">
        <v>6849551</v>
      </c>
      <c r="M193" s="225">
        <v>0.73066555749420659</v>
      </c>
      <c r="N193" s="214">
        <v>403.31461036344587</v>
      </c>
      <c r="O193" s="214">
        <v>148.6679023289548</v>
      </c>
      <c r="P193" s="214">
        <v>551.98251269240063</v>
      </c>
    </row>
    <row r="194" spans="1:16" x14ac:dyDescent="0.25">
      <c r="A194" s="210" t="s">
        <v>664</v>
      </c>
      <c r="B194" s="210" t="s">
        <v>713</v>
      </c>
      <c r="C194" s="210" t="s">
        <v>723</v>
      </c>
      <c r="D194" s="210" t="s">
        <v>70</v>
      </c>
      <c r="E194" s="227" t="s">
        <v>844</v>
      </c>
      <c r="F194" s="214">
        <v>5551</v>
      </c>
      <c r="G194" s="211">
        <v>4052862</v>
      </c>
      <c r="H194" s="212">
        <v>0</v>
      </c>
      <c r="I194" s="213">
        <v>55350</v>
      </c>
      <c r="J194" s="214">
        <v>4108212</v>
      </c>
      <c r="K194" s="214">
        <v>425840</v>
      </c>
      <c r="L194" s="214">
        <v>4534052</v>
      </c>
      <c r="M194" s="225">
        <v>0.90607959502890567</v>
      </c>
      <c r="N194" s="214">
        <v>740.08502972437395</v>
      </c>
      <c r="O194" s="214">
        <v>76.714105566564584</v>
      </c>
      <c r="P194" s="214">
        <v>816.79913529093858</v>
      </c>
    </row>
    <row r="195" spans="1:16" x14ac:dyDescent="0.25">
      <c r="A195" s="210" t="s">
        <v>664</v>
      </c>
      <c r="B195" s="210" t="s">
        <v>713</v>
      </c>
      <c r="C195" s="210" t="s">
        <v>725</v>
      </c>
      <c r="D195" s="210" t="s">
        <v>70</v>
      </c>
      <c r="E195" s="227" t="s">
        <v>845</v>
      </c>
      <c r="F195" s="214">
        <v>774</v>
      </c>
      <c r="G195" s="211">
        <v>394005</v>
      </c>
      <c r="H195" s="212">
        <v>0</v>
      </c>
      <c r="I195" s="213">
        <v>11000</v>
      </c>
      <c r="J195" s="214">
        <v>405005</v>
      </c>
      <c r="K195" s="214">
        <v>38906</v>
      </c>
      <c r="L195" s="214">
        <v>443911</v>
      </c>
      <c r="M195" s="225">
        <v>0.91235630565586345</v>
      </c>
      <c r="N195" s="214">
        <v>523.26227390180884</v>
      </c>
      <c r="O195" s="214">
        <v>50.266149870801037</v>
      </c>
      <c r="P195" s="214">
        <v>573.52842377260981</v>
      </c>
    </row>
    <row r="196" spans="1:16" x14ac:dyDescent="0.25">
      <c r="A196" s="210" t="s">
        <v>664</v>
      </c>
      <c r="B196" s="210" t="s">
        <v>713</v>
      </c>
      <c r="C196" s="210" t="s">
        <v>724</v>
      </c>
      <c r="D196" s="210" t="s">
        <v>70</v>
      </c>
      <c r="E196" s="227" t="s">
        <v>846</v>
      </c>
      <c r="F196" s="214">
        <v>2972</v>
      </c>
      <c r="G196" s="211">
        <v>1283952</v>
      </c>
      <c r="H196" s="212">
        <v>0</v>
      </c>
      <c r="I196" s="213">
        <v>13750</v>
      </c>
      <c r="J196" s="214">
        <v>1297702</v>
      </c>
      <c r="K196" s="214">
        <v>328060</v>
      </c>
      <c r="L196" s="214">
        <v>1625762</v>
      </c>
      <c r="M196" s="225">
        <v>0.79821154633950109</v>
      </c>
      <c r="N196" s="214">
        <v>436.64266487213996</v>
      </c>
      <c r="O196" s="214">
        <v>110.3835800807537</v>
      </c>
      <c r="P196" s="214">
        <v>547.02624495289365</v>
      </c>
    </row>
    <row r="197" spans="1:16" x14ac:dyDescent="0.25">
      <c r="A197" s="210" t="s">
        <v>664</v>
      </c>
      <c r="B197" s="210" t="s">
        <v>713</v>
      </c>
      <c r="C197" s="210" t="s">
        <v>769</v>
      </c>
      <c r="D197" s="210" t="s">
        <v>70</v>
      </c>
      <c r="E197" s="227" t="s">
        <v>90</v>
      </c>
      <c r="F197" s="214">
        <v>2229</v>
      </c>
      <c r="G197" s="211">
        <v>1237076</v>
      </c>
      <c r="H197" s="212">
        <v>0</v>
      </c>
      <c r="I197" s="213">
        <v>44400</v>
      </c>
      <c r="J197" s="214">
        <v>1281476</v>
      </c>
      <c r="K197" s="214">
        <v>591044</v>
      </c>
      <c r="L197" s="214">
        <v>1872520</v>
      </c>
      <c r="M197" s="225">
        <v>0.6843590455642663</v>
      </c>
      <c r="N197" s="214">
        <v>574.91072229699421</v>
      </c>
      <c r="O197" s="214">
        <v>265.16105877074921</v>
      </c>
      <c r="P197" s="214">
        <v>840.07178106774336</v>
      </c>
    </row>
    <row r="198" spans="1:16" x14ac:dyDescent="0.25">
      <c r="A198" s="210" t="s">
        <v>664</v>
      </c>
      <c r="B198" s="210" t="s">
        <v>713</v>
      </c>
      <c r="C198" s="210" t="s">
        <v>726</v>
      </c>
      <c r="D198" s="210" t="s">
        <v>70</v>
      </c>
      <c r="E198" s="227" t="s">
        <v>91</v>
      </c>
      <c r="F198" s="214">
        <v>2030</v>
      </c>
      <c r="G198" s="211">
        <v>241216</v>
      </c>
      <c r="H198" s="212">
        <v>0</v>
      </c>
      <c r="I198" s="213">
        <v>0</v>
      </c>
      <c r="J198" s="214">
        <v>241216</v>
      </c>
      <c r="K198" s="214">
        <v>853071</v>
      </c>
      <c r="L198" s="214">
        <v>1094287</v>
      </c>
      <c r="M198" s="225">
        <v>0.22043211698576334</v>
      </c>
      <c r="N198" s="214">
        <v>118.82561576354679</v>
      </c>
      <c r="O198" s="214">
        <v>420.23201970443353</v>
      </c>
      <c r="P198" s="214">
        <v>539.05763546798028</v>
      </c>
    </row>
    <row r="199" spans="1:16" x14ac:dyDescent="0.25">
      <c r="A199" s="210" t="s">
        <v>664</v>
      </c>
      <c r="B199" s="210" t="s">
        <v>713</v>
      </c>
      <c r="C199" s="210" t="s">
        <v>727</v>
      </c>
      <c r="D199" s="210" t="s">
        <v>70</v>
      </c>
      <c r="E199" s="227" t="s">
        <v>92</v>
      </c>
      <c r="F199" s="214">
        <v>4239</v>
      </c>
      <c r="G199" s="211">
        <v>2301689</v>
      </c>
      <c r="H199" s="212">
        <v>0</v>
      </c>
      <c r="I199" s="213">
        <v>0</v>
      </c>
      <c r="J199" s="214">
        <v>2301689</v>
      </c>
      <c r="K199" s="214">
        <v>854510</v>
      </c>
      <c r="L199" s="214">
        <v>3156199</v>
      </c>
      <c r="M199" s="225">
        <v>0.72925978368284128</v>
      </c>
      <c r="N199" s="214">
        <v>542.9792403868837</v>
      </c>
      <c r="O199" s="214">
        <v>201.58292050011795</v>
      </c>
      <c r="P199" s="214">
        <v>744.5621608870016</v>
      </c>
    </row>
    <row r="200" spans="1:16" x14ac:dyDescent="0.25">
      <c r="A200" s="210" t="s">
        <v>664</v>
      </c>
      <c r="B200" s="210" t="s">
        <v>713</v>
      </c>
      <c r="C200" s="210" t="s">
        <v>729</v>
      </c>
      <c r="D200" s="210" t="s">
        <v>70</v>
      </c>
      <c r="E200" s="227" t="s">
        <v>847</v>
      </c>
      <c r="F200" s="214">
        <v>1689</v>
      </c>
      <c r="G200" s="211">
        <v>794207</v>
      </c>
      <c r="H200" s="212">
        <v>0</v>
      </c>
      <c r="I200" s="213">
        <v>10100</v>
      </c>
      <c r="J200" s="214">
        <v>804307</v>
      </c>
      <c r="K200" s="214">
        <v>251627</v>
      </c>
      <c r="L200" s="214">
        <v>1055934</v>
      </c>
      <c r="M200" s="225">
        <v>0.76170196243325816</v>
      </c>
      <c r="N200" s="214">
        <v>476.20307874481944</v>
      </c>
      <c r="O200" s="214">
        <v>148.97986974541149</v>
      </c>
      <c r="P200" s="214">
        <v>625.18294849023096</v>
      </c>
    </row>
    <row r="201" spans="1:16" x14ac:dyDescent="0.25">
      <c r="A201" s="210" t="s">
        <v>664</v>
      </c>
      <c r="B201" s="210" t="s">
        <v>713</v>
      </c>
      <c r="C201" s="210" t="s">
        <v>731</v>
      </c>
      <c r="D201" s="210" t="s">
        <v>70</v>
      </c>
      <c r="E201" s="227" t="s">
        <v>93</v>
      </c>
      <c r="F201" s="214">
        <v>69</v>
      </c>
      <c r="G201" s="211">
        <v>23760</v>
      </c>
      <c r="H201" s="212">
        <v>0</v>
      </c>
      <c r="I201" s="213">
        <v>0</v>
      </c>
      <c r="J201" s="214">
        <v>23760</v>
      </c>
      <c r="K201" s="214">
        <v>52400</v>
      </c>
      <c r="L201" s="214">
        <v>76160</v>
      </c>
      <c r="M201" s="225">
        <v>0.31197478991596639</v>
      </c>
      <c r="N201" s="214">
        <v>344.3478260869565</v>
      </c>
      <c r="O201" s="214">
        <v>759.4202898550725</v>
      </c>
      <c r="P201" s="214">
        <v>1103.768115942029</v>
      </c>
    </row>
    <row r="202" spans="1:16" x14ac:dyDescent="0.25">
      <c r="A202" s="210" t="s">
        <v>664</v>
      </c>
      <c r="B202" s="210" t="s">
        <v>713</v>
      </c>
      <c r="C202" s="210" t="s">
        <v>732</v>
      </c>
      <c r="D202" s="210" t="s">
        <v>70</v>
      </c>
      <c r="E202" s="227" t="s">
        <v>848</v>
      </c>
      <c r="F202" s="214">
        <v>2546</v>
      </c>
      <c r="G202" s="211">
        <v>1044473</v>
      </c>
      <c r="H202" s="212">
        <v>0</v>
      </c>
      <c r="I202" s="213">
        <v>27210</v>
      </c>
      <c r="J202" s="214">
        <v>1071683</v>
      </c>
      <c r="K202" s="214">
        <v>386590</v>
      </c>
      <c r="L202" s="214">
        <v>1458273</v>
      </c>
      <c r="M202" s="225">
        <v>0.73489874666814792</v>
      </c>
      <c r="N202" s="214">
        <v>420.92812254516889</v>
      </c>
      <c r="O202" s="214">
        <v>151.84210526315789</v>
      </c>
      <c r="P202" s="214">
        <v>572.77022780832681</v>
      </c>
    </row>
    <row r="203" spans="1:16" x14ac:dyDescent="0.25">
      <c r="A203" s="210" t="s">
        <v>664</v>
      </c>
      <c r="B203" s="210" t="s">
        <v>714</v>
      </c>
      <c r="C203" s="210" t="s">
        <v>667</v>
      </c>
      <c r="D203" s="210" t="s">
        <v>94</v>
      </c>
      <c r="E203" s="227" t="s">
        <v>107</v>
      </c>
      <c r="F203" s="214">
        <v>2084</v>
      </c>
      <c r="G203" s="211">
        <v>396041</v>
      </c>
      <c r="H203" s="212">
        <v>0</v>
      </c>
      <c r="I203" s="213">
        <v>98800</v>
      </c>
      <c r="J203" s="214">
        <v>494841</v>
      </c>
      <c r="K203" s="214">
        <v>655900</v>
      </c>
      <c r="L203" s="214">
        <v>1150741</v>
      </c>
      <c r="M203" s="225">
        <v>0.43001943964801809</v>
      </c>
      <c r="N203" s="214">
        <v>237.44769673704414</v>
      </c>
      <c r="O203" s="214">
        <v>314.73128598848371</v>
      </c>
      <c r="P203" s="214">
        <v>552.17898272552782</v>
      </c>
    </row>
    <row r="204" spans="1:16" x14ac:dyDescent="0.25">
      <c r="A204" s="210" t="s">
        <v>664</v>
      </c>
      <c r="B204" s="210" t="s">
        <v>714</v>
      </c>
      <c r="C204" s="210" t="s">
        <v>669</v>
      </c>
      <c r="D204" s="210" t="s">
        <v>94</v>
      </c>
      <c r="E204" s="227" t="s">
        <v>108</v>
      </c>
      <c r="F204" s="214">
        <v>1987</v>
      </c>
      <c r="G204" s="211">
        <v>284018</v>
      </c>
      <c r="H204" s="212">
        <v>0</v>
      </c>
      <c r="I204" s="213">
        <v>0</v>
      </c>
      <c r="J204" s="214">
        <v>284018</v>
      </c>
      <c r="K204" s="214">
        <v>781120</v>
      </c>
      <c r="L204" s="214">
        <v>1065138</v>
      </c>
      <c r="M204" s="225">
        <v>0.26664901637158755</v>
      </c>
      <c r="N204" s="214">
        <v>142.93809763462505</v>
      </c>
      <c r="O204" s="214">
        <v>393.11524911927529</v>
      </c>
      <c r="P204" s="214">
        <v>536.05334675390031</v>
      </c>
    </row>
    <row r="205" spans="1:16" x14ac:dyDescent="0.25">
      <c r="A205" s="210" t="s">
        <v>664</v>
      </c>
      <c r="B205" s="210" t="s">
        <v>714</v>
      </c>
      <c r="C205" s="210" t="s">
        <v>671</v>
      </c>
      <c r="D205" s="210" t="s">
        <v>94</v>
      </c>
      <c r="E205" s="227" t="s">
        <v>109</v>
      </c>
      <c r="F205" s="214">
        <v>3154</v>
      </c>
      <c r="G205" s="211">
        <v>972189</v>
      </c>
      <c r="H205" s="212">
        <v>0</v>
      </c>
      <c r="I205" s="213">
        <v>109500</v>
      </c>
      <c r="J205" s="214">
        <v>1081689</v>
      </c>
      <c r="K205" s="214">
        <v>718690</v>
      </c>
      <c r="L205" s="214">
        <v>1800379</v>
      </c>
      <c r="M205" s="225">
        <v>0.60081182906488018</v>
      </c>
      <c r="N205" s="214">
        <v>342.95783132530119</v>
      </c>
      <c r="O205" s="214">
        <v>227.86620164870007</v>
      </c>
      <c r="P205" s="214">
        <v>570.82403297400128</v>
      </c>
    </row>
    <row r="206" spans="1:16" x14ac:dyDescent="0.25">
      <c r="A206" s="210" t="s">
        <v>664</v>
      </c>
      <c r="B206" s="210" t="s">
        <v>714</v>
      </c>
      <c r="C206" s="210" t="s">
        <v>754</v>
      </c>
      <c r="D206" s="210" t="s">
        <v>94</v>
      </c>
      <c r="E206" s="227" t="s">
        <v>110</v>
      </c>
      <c r="F206" s="214">
        <v>1970</v>
      </c>
      <c r="G206" s="211">
        <v>781275</v>
      </c>
      <c r="H206" s="212">
        <v>67170</v>
      </c>
      <c r="I206" s="213">
        <v>187200</v>
      </c>
      <c r="J206" s="214">
        <v>1035645</v>
      </c>
      <c r="K206" s="214">
        <v>459880</v>
      </c>
      <c r="L206" s="214">
        <v>1495525</v>
      </c>
      <c r="M206" s="225">
        <v>0.69249594623961486</v>
      </c>
      <c r="N206" s="214">
        <v>525.70812182741122</v>
      </c>
      <c r="O206" s="214">
        <v>233.44162436548223</v>
      </c>
      <c r="P206" s="214">
        <v>759.14974619289342</v>
      </c>
    </row>
    <row r="207" spans="1:16" x14ac:dyDescent="0.25">
      <c r="A207" s="210" t="s">
        <v>664</v>
      </c>
      <c r="B207" s="210" t="s">
        <v>714</v>
      </c>
      <c r="C207" s="210" t="s">
        <v>673</v>
      </c>
      <c r="D207" s="210" t="s">
        <v>94</v>
      </c>
      <c r="E207" s="227" t="s">
        <v>111</v>
      </c>
      <c r="F207" s="214">
        <v>629</v>
      </c>
      <c r="G207" s="211">
        <v>125675</v>
      </c>
      <c r="H207" s="212">
        <v>6000</v>
      </c>
      <c r="I207" s="213">
        <v>0</v>
      </c>
      <c r="J207" s="214">
        <v>131675</v>
      </c>
      <c r="K207" s="214">
        <v>266460</v>
      </c>
      <c r="L207" s="214">
        <v>398135</v>
      </c>
      <c r="M207" s="225">
        <v>0.33072952641691888</v>
      </c>
      <c r="N207" s="214">
        <v>209.34022257551669</v>
      </c>
      <c r="O207" s="214">
        <v>423.62480127186012</v>
      </c>
      <c r="P207" s="214">
        <v>632.96502384737676</v>
      </c>
    </row>
    <row r="208" spans="1:16" x14ac:dyDescent="0.25">
      <c r="A208" s="210" t="s">
        <v>664</v>
      </c>
      <c r="B208" s="210" t="s">
        <v>714</v>
      </c>
      <c r="C208" s="210" t="s">
        <v>675</v>
      </c>
      <c r="D208" s="210" t="s">
        <v>94</v>
      </c>
      <c r="E208" s="227" t="s">
        <v>112</v>
      </c>
      <c r="F208" s="214">
        <v>6758</v>
      </c>
      <c r="G208" s="211">
        <v>2290442</v>
      </c>
      <c r="H208" s="212">
        <v>0</v>
      </c>
      <c r="I208" s="213">
        <v>117300</v>
      </c>
      <c r="J208" s="214">
        <v>2407742</v>
      </c>
      <c r="K208" s="214">
        <v>1503107</v>
      </c>
      <c r="L208" s="214">
        <v>3910849</v>
      </c>
      <c r="M208" s="225">
        <v>0.61565711179337279</v>
      </c>
      <c r="N208" s="214">
        <v>356.28026043208052</v>
      </c>
      <c r="O208" s="214">
        <v>222.41891092039066</v>
      </c>
      <c r="P208" s="214">
        <v>578.69917135247113</v>
      </c>
    </row>
    <row r="209" spans="1:16" x14ac:dyDescent="0.25">
      <c r="A209" s="210" t="s">
        <v>664</v>
      </c>
      <c r="B209" s="210" t="s">
        <v>714</v>
      </c>
      <c r="C209" s="210" t="s">
        <v>677</v>
      </c>
      <c r="D209" s="210" t="s">
        <v>94</v>
      </c>
      <c r="E209" s="227" t="s">
        <v>849</v>
      </c>
      <c r="F209" s="214">
        <v>6944</v>
      </c>
      <c r="G209" s="211">
        <v>3566434</v>
      </c>
      <c r="H209" s="212">
        <v>0</v>
      </c>
      <c r="I209" s="213">
        <v>35450</v>
      </c>
      <c r="J209" s="214">
        <v>3601884</v>
      </c>
      <c r="K209" s="214">
        <v>511963</v>
      </c>
      <c r="L209" s="214">
        <v>4113847</v>
      </c>
      <c r="M209" s="225">
        <v>0.87555127840194347</v>
      </c>
      <c r="N209" s="214">
        <v>518.70449308755758</v>
      </c>
      <c r="O209" s="214">
        <v>73.727390552995388</v>
      </c>
      <c r="P209" s="214">
        <v>592.431883640553</v>
      </c>
    </row>
    <row r="210" spans="1:16" x14ac:dyDescent="0.25">
      <c r="A210" s="210" t="s">
        <v>664</v>
      </c>
      <c r="B210" s="210" t="s">
        <v>714</v>
      </c>
      <c r="C210" s="210" t="s">
        <v>678</v>
      </c>
      <c r="D210" s="210" t="s">
        <v>94</v>
      </c>
      <c r="E210" s="227" t="s">
        <v>95</v>
      </c>
      <c r="F210" s="214">
        <v>2146</v>
      </c>
      <c r="G210" s="211">
        <v>1032806</v>
      </c>
      <c r="H210" s="212">
        <v>0</v>
      </c>
      <c r="I210" s="213">
        <v>0</v>
      </c>
      <c r="J210" s="214">
        <v>1032806</v>
      </c>
      <c r="K210" s="214">
        <v>423460</v>
      </c>
      <c r="L210" s="214">
        <v>1456266</v>
      </c>
      <c r="M210" s="225">
        <v>0.70921521205603921</v>
      </c>
      <c r="N210" s="214">
        <v>481.27027027027026</v>
      </c>
      <c r="O210" s="214">
        <v>197.32525629077352</v>
      </c>
      <c r="P210" s="214">
        <v>678.59552656104381</v>
      </c>
    </row>
    <row r="211" spans="1:16" x14ac:dyDescent="0.25">
      <c r="A211" s="210" t="s">
        <v>664</v>
      </c>
      <c r="B211" s="210" t="s">
        <v>714</v>
      </c>
      <c r="C211" s="210" t="s">
        <v>680</v>
      </c>
      <c r="D211" s="210" t="s">
        <v>94</v>
      </c>
      <c r="E211" s="227" t="s">
        <v>850</v>
      </c>
      <c r="F211" s="214">
        <v>14897</v>
      </c>
      <c r="G211" s="211">
        <v>8007410</v>
      </c>
      <c r="H211" s="212">
        <v>0</v>
      </c>
      <c r="I211" s="213">
        <v>35350</v>
      </c>
      <c r="J211" s="214">
        <v>8042760</v>
      </c>
      <c r="K211" s="214">
        <v>1687437</v>
      </c>
      <c r="L211" s="214">
        <v>9730197</v>
      </c>
      <c r="M211" s="225">
        <v>0.82657730362499338</v>
      </c>
      <c r="N211" s="214">
        <v>539.89125327247098</v>
      </c>
      <c r="O211" s="214">
        <v>113.27361213667182</v>
      </c>
      <c r="P211" s="214">
        <v>653.16486540914275</v>
      </c>
    </row>
    <row r="212" spans="1:16" x14ac:dyDescent="0.25">
      <c r="A212" s="210" t="s">
        <v>664</v>
      </c>
      <c r="B212" s="210" t="s">
        <v>714</v>
      </c>
      <c r="C212" s="210" t="s">
        <v>682</v>
      </c>
      <c r="D212" s="210" t="s">
        <v>94</v>
      </c>
      <c r="E212" s="227" t="s">
        <v>851</v>
      </c>
      <c r="F212" s="214">
        <v>9174</v>
      </c>
      <c r="G212" s="211">
        <v>4561192</v>
      </c>
      <c r="H212" s="212">
        <v>6000</v>
      </c>
      <c r="I212" s="213">
        <v>56350</v>
      </c>
      <c r="J212" s="214">
        <v>4623542</v>
      </c>
      <c r="K212" s="214">
        <v>722217</v>
      </c>
      <c r="L212" s="214">
        <v>5345759</v>
      </c>
      <c r="M212" s="225">
        <v>0.86489907233004704</v>
      </c>
      <c r="N212" s="214">
        <v>503.98321342925658</v>
      </c>
      <c r="O212" s="214">
        <v>78.724329627207325</v>
      </c>
      <c r="P212" s="214">
        <v>582.70754305646392</v>
      </c>
    </row>
    <row r="213" spans="1:16" x14ac:dyDescent="0.25">
      <c r="A213" s="210" t="s">
        <v>664</v>
      </c>
      <c r="B213" s="210" t="s">
        <v>714</v>
      </c>
      <c r="C213" s="210" t="s">
        <v>683</v>
      </c>
      <c r="D213" s="210" t="s">
        <v>94</v>
      </c>
      <c r="E213" s="227" t="s">
        <v>113</v>
      </c>
      <c r="F213" s="214">
        <v>1061</v>
      </c>
      <c r="G213" s="211">
        <v>247540</v>
      </c>
      <c r="H213" s="212">
        <v>0</v>
      </c>
      <c r="I213" s="213">
        <v>0</v>
      </c>
      <c r="J213" s="214">
        <v>247540</v>
      </c>
      <c r="K213" s="214">
        <v>394573</v>
      </c>
      <c r="L213" s="214">
        <v>642113</v>
      </c>
      <c r="M213" s="225">
        <v>0.3855084696930291</v>
      </c>
      <c r="N213" s="214">
        <v>233.30819981149858</v>
      </c>
      <c r="O213" s="214">
        <v>371.88784165881242</v>
      </c>
      <c r="P213" s="214">
        <v>605.196041470311</v>
      </c>
    </row>
    <row r="214" spans="1:16" x14ac:dyDescent="0.25">
      <c r="A214" s="210" t="s">
        <v>664</v>
      </c>
      <c r="B214" s="210" t="s">
        <v>714</v>
      </c>
      <c r="C214" s="210" t="s">
        <v>685</v>
      </c>
      <c r="D214" s="210" t="s">
        <v>94</v>
      </c>
      <c r="E214" s="227" t="s">
        <v>97</v>
      </c>
      <c r="F214" s="214">
        <v>1779</v>
      </c>
      <c r="G214" s="211">
        <v>646786</v>
      </c>
      <c r="H214" s="212">
        <v>0</v>
      </c>
      <c r="I214" s="213">
        <v>0</v>
      </c>
      <c r="J214" s="214">
        <v>646786</v>
      </c>
      <c r="K214" s="214">
        <v>593110</v>
      </c>
      <c r="L214" s="214">
        <v>1239896</v>
      </c>
      <c r="M214" s="225">
        <v>0.52164536380470616</v>
      </c>
      <c r="N214" s="214">
        <v>363.56717256885889</v>
      </c>
      <c r="O214" s="214">
        <v>333.39516582349637</v>
      </c>
      <c r="P214" s="214">
        <v>696.96233839235526</v>
      </c>
    </row>
    <row r="215" spans="1:16" x14ac:dyDescent="0.25">
      <c r="A215" s="210" t="s">
        <v>664</v>
      </c>
      <c r="B215" s="210" t="s">
        <v>714</v>
      </c>
      <c r="C215" s="210" t="s">
        <v>686</v>
      </c>
      <c r="D215" s="210" t="s">
        <v>94</v>
      </c>
      <c r="E215" s="227" t="s">
        <v>852</v>
      </c>
      <c r="F215" s="214">
        <v>9247</v>
      </c>
      <c r="G215" s="211">
        <v>4024721</v>
      </c>
      <c r="H215" s="212">
        <v>0</v>
      </c>
      <c r="I215" s="213">
        <v>149520</v>
      </c>
      <c r="J215" s="214">
        <v>4174241</v>
      </c>
      <c r="K215" s="214">
        <v>703335</v>
      </c>
      <c r="L215" s="214">
        <v>4877576</v>
      </c>
      <c r="M215" s="225">
        <v>0.85580234936370037</v>
      </c>
      <c r="N215" s="214">
        <v>451.41570238996434</v>
      </c>
      <c r="O215" s="214">
        <v>76.060884611225262</v>
      </c>
      <c r="P215" s="214">
        <v>527.47658700118961</v>
      </c>
    </row>
    <row r="216" spans="1:16" x14ac:dyDescent="0.25">
      <c r="A216" s="210" t="s">
        <v>664</v>
      </c>
      <c r="B216" s="210" t="s">
        <v>714</v>
      </c>
      <c r="C216" s="210" t="s">
        <v>687</v>
      </c>
      <c r="D216" s="210" t="s">
        <v>94</v>
      </c>
      <c r="E216" s="227" t="s">
        <v>853</v>
      </c>
      <c r="F216" s="214">
        <v>27536</v>
      </c>
      <c r="G216" s="211">
        <v>14454441</v>
      </c>
      <c r="H216" s="212">
        <v>0</v>
      </c>
      <c r="I216" s="213">
        <v>201900</v>
      </c>
      <c r="J216" s="214">
        <v>14656341</v>
      </c>
      <c r="K216" s="214">
        <v>2569710</v>
      </c>
      <c r="L216" s="214">
        <v>17226051</v>
      </c>
      <c r="M216" s="225">
        <v>0.85082419644525609</v>
      </c>
      <c r="N216" s="214">
        <v>532.26107640906446</v>
      </c>
      <c r="O216" s="214">
        <v>93.321833236490406</v>
      </c>
      <c r="P216" s="214">
        <v>625.58290964555488</v>
      </c>
    </row>
    <row r="217" spans="1:16" x14ac:dyDescent="0.25">
      <c r="A217" s="210" t="s">
        <v>664</v>
      </c>
      <c r="B217" s="210" t="s">
        <v>714</v>
      </c>
      <c r="C217" s="210" t="s">
        <v>688</v>
      </c>
      <c r="D217" s="210" t="s">
        <v>94</v>
      </c>
      <c r="E217" s="227" t="s">
        <v>854</v>
      </c>
      <c r="F217" s="214">
        <v>7075</v>
      </c>
      <c r="G217" s="211">
        <v>3248461</v>
      </c>
      <c r="H217" s="212">
        <v>0</v>
      </c>
      <c r="I217" s="213">
        <v>33500</v>
      </c>
      <c r="J217" s="214">
        <v>3281961</v>
      </c>
      <c r="K217" s="214">
        <v>745385</v>
      </c>
      <c r="L217" s="214">
        <v>4027346</v>
      </c>
      <c r="M217" s="225">
        <v>0.81491905587451385</v>
      </c>
      <c r="N217" s="214">
        <v>463.88141342756182</v>
      </c>
      <c r="O217" s="214">
        <v>105.3547703180212</v>
      </c>
      <c r="P217" s="214">
        <v>569.23618374558305</v>
      </c>
    </row>
    <row r="218" spans="1:16" x14ac:dyDescent="0.25">
      <c r="A218" s="210" t="s">
        <v>664</v>
      </c>
      <c r="B218" s="210" t="s">
        <v>714</v>
      </c>
      <c r="C218" s="210" t="s">
        <v>689</v>
      </c>
      <c r="D218" s="210" t="s">
        <v>94</v>
      </c>
      <c r="E218" s="227" t="s">
        <v>855</v>
      </c>
      <c r="F218" s="214">
        <v>5568</v>
      </c>
      <c r="G218" s="211">
        <v>4539869</v>
      </c>
      <c r="H218" s="212">
        <v>0</v>
      </c>
      <c r="I218" s="213">
        <v>0</v>
      </c>
      <c r="J218" s="214">
        <v>4539869</v>
      </c>
      <c r="K218" s="214">
        <v>547050</v>
      </c>
      <c r="L218" s="214">
        <v>5086919</v>
      </c>
      <c r="M218" s="225">
        <v>0.89245946318390368</v>
      </c>
      <c r="N218" s="214">
        <v>815.35003591954023</v>
      </c>
      <c r="O218" s="214">
        <v>98.24892241379311</v>
      </c>
      <c r="P218" s="214">
        <v>913.59895833333337</v>
      </c>
    </row>
    <row r="219" spans="1:16" x14ac:dyDescent="0.25">
      <c r="A219" s="210" t="s">
        <v>664</v>
      </c>
      <c r="B219" s="210" t="s">
        <v>714</v>
      </c>
      <c r="C219" s="210" t="s">
        <v>695</v>
      </c>
      <c r="D219" s="210" t="s">
        <v>94</v>
      </c>
      <c r="E219" s="227" t="s">
        <v>114</v>
      </c>
      <c r="F219" s="214">
        <v>6075</v>
      </c>
      <c r="G219" s="211">
        <v>2409449</v>
      </c>
      <c r="H219" s="212">
        <v>0</v>
      </c>
      <c r="I219" s="213">
        <v>0</v>
      </c>
      <c r="J219" s="214">
        <v>2409449</v>
      </c>
      <c r="K219" s="214">
        <v>646560</v>
      </c>
      <c r="L219" s="214">
        <v>3056009</v>
      </c>
      <c r="M219" s="225">
        <v>0.78842994245108566</v>
      </c>
      <c r="N219" s="214">
        <v>396.61711934156381</v>
      </c>
      <c r="O219" s="214">
        <v>106.42962962962963</v>
      </c>
      <c r="P219" s="214">
        <v>503.04674897119344</v>
      </c>
    </row>
    <row r="220" spans="1:16" x14ac:dyDescent="0.25">
      <c r="A220" s="210" t="s">
        <v>664</v>
      </c>
      <c r="B220" s="210" t="s">
        <v>714</v>
      </c>
      <c r="C220" s="210" t="s">
        <v>763</v>
      </c>
      <c r="D220" s="210" t="s">
        <v>94</v>
      </c>
      <c r="E220" s="227" t="s">
        <v>98</v>
      </c>
      <c r="F220" s="214">
        <v>10988</v>
      </c>
      <c r="G220" s="211">
        <v>6389659</v>
      </c>
      <c r="H220" s="212">
        <v>0</v>
      </c>
      <c r="I220" s="213">
        <v>0</v>
      </c>
      <c r="J220" s="214">
        <v>6389659</v>
      </c>
      <c r="K220" s="214">
        <v>2331859</v>
      </c>
      <c r="L220" s="214">
        <v>8721518</v>
      </c>
      <c r="M220" s="225">
        <v>0.7326315212558181</v>
      </c>
      <c r="N220" s="214">
        <v>581.51246814706951</v>
      </c>
      <c r="O220" s="214">
        <v>212.21869311976701</v>
      </c>
      <c r="P220" s="214">
        <v>793.73116126683658</v>
      </c>
    </row>
    <row r="221" spans="1:16" x14ac:dyDescent="0.25">
      <c r="A221" s="210" t="s">
        <v>664</v>
      </c>
      <c r="B221" s="210" t="s">
        <v>714</v>
      </c>
      <c r="C221" s="210" t="s">
        <v>691</v>
      </c>
      <c r="D221" s="210" t="s">
        <v>94</v>
      </c>
      <c r="E221" s="227" t="s">
        <v>99</v>
      </c>
      <c r="F221" s="214">
        <v>5128</v>
      </c>
      <c r="G221" s="211">
        <v>2720956</v>
      </c>
      <c r="H221" s="212">
        <v>0</v>
      </c>
      <c r="I221" s="213">
        <v>0</v>
      </c>
      <c r="J221" s="214">
        <v>2720956</v>
      </c>
      <c r="K221" s="214">
        <v>873240</v>
      </c>
      <c r="L221" s="214">
        <v>3594196</v>
      </c>
      <c r="M221" s="225">
        <v>0.75704163045087136</v>
      </c>
      <c r="N221" s="214">
        <v>530.60764430577228</v>
      </c>
      <c r="O221" s="214">
        <v>170.28861154446179</v>
      </c>
      <c r="P221" s="214">
        <v>700.89625585023396</v>
      </c>
    </row>
    <row r="222" spans="1:16" x14ac:dyDescent="0.25">
      <c r="A222" s="210" t="s">
        <v>664</v>
      </c>
      <c r="B222" s="210" t="s">
        <v>714</v>
      </c>
      <c r="C222" s="210" t="s">
        <v>693</v>
      </c>
      <c r="D222" s="210" t="s">
        <v>94</v>
      </c>
      <c r="E222" s="227" t="s">
        <v>100</v>
      </c>
      <c r="F222" s="214">
        <v>10826</v>
      </c>
      <c r="G222" s="211">
        <v>5045910</v>
      </c>
      <c r="H222" s="212">
        <v>0</v>
      </c>
      <c r="I222" s="213">
        <v>74750</v>
      </c>
      <c r="J222" s="214">
        <v>5120660</v>
      </c>
      <c r="K222" s="214">
        <v>871815</v>
      </c>
      <c r="L222" s="214">
        <v>5992475</v>
      </c>
      <c r="M222" s="225">
        <v>0.85451503760966885</v>
      </c>
      <c r="N222" s="214">
        <v>472.99648993164601</v>
      </c>
      <c r="O222" s="214">
        <v>80.529743210788837</v>
      </c>
      <c r="P222" s="214">
        <v>553.52623314243488</v>
      </c>
    </row>
    <row r="223" spans="1:16" x14ac:dyDescent="0.25">
      <c r="A223" s="210" t="s">
        <v>664</v>
      </c>
      <c r="B223" s="210" t="s">
        <v>714</v>
      </c>
      <c r="C223" s="210" t="s">
        <v>699</v>
      </c>
      <c r="D223" s="210" t="s">
        <v>94</v>
      </c>
      <c r="E223" s="227" t="s">
        <v>101</v>
      </c>
      <c r="F223" s="214">
        <v>827</v>
      </c>
      <c r="G223" s="211">
        <v>407580</v>
      </c>
      <c r="H223" s="212">
        <v>0</v>
      </c>
      <c r="I223" s="213">
        <v>0</v>
      </c>
      <c r="J223" s="214">
        <v>407580</v>
      </c>
      <c r="K223" s="214">
        <v>293760</v>
      </c>
      <c r="L223" s="214">
        <v>701340</v>
      </c>
      <c r="M223" s="225">
        <v>0.58114466592522884</v>
      </c>
      <c r="N223" s="214">
        <v>492.84159613059251</v>
      </c>
      <c r="O223" s="214">
        <v>355.21160822249095</v>
      </c>
      <c r="P223" s="214">
        <v>848.0532043530834</v>
      </c>
    </row>
    <row r="224" spans="1:16" x14ac:dyDescent="0.25">
      <c r="A224" s="210" t="s">
        <v>664</v>
      </c>
      <c r="B224" s="210" t="s">
        <v>714</v>
      </c>
      <c r="C224" s="210" t="s">
        <v>793</v>
      </c>
      <c r="D224" s="210" t="s">
        <v>94</v>
      </c>
      <c r="E224" s="227" t="s">
        <v>856</v>
      </c>
      <c r="F224" s="214">
        <v>11414</v>
      </c>
      <c r="G224" s="211">
        <v>6074340</v>
      </c>
      <c r="H224" s="212">
        <v>0</v>
      </c>
      <c r="I224" s="213">
        <v>67400</v>
      </c>
      <c r="J224" s="214">
        <v>6141740</v>
      </c>
      <c r="K224" s="214">
        <v>1004060</v>
      </c>
      <c r="L224" s="214">
        <v>7145800</v>
      </c>
      <c r="M224" s="225">
        <v>0.85948949032998401</v>
      </c>
      <c r="N224" s="214">
        <v>538.08831259856322</v>
      </c>
      <c r="O224" s="214">
        <v>87.967408445768356</v>
      </c>
      <c r="P224" s="214">
        <v>626.05572104433156</v>
      </c>
    </row>
    <row r="225" spans="1:16" x14ac:dyDescent="0.25">
      <c r="A225" s="210" t="s">
        <v>664</v>
      </c>
      <c r="B225" s="210" t="s">
        <v>714</v>
      </c>
      <c r="C225" s="210" t="s">
        <v>700</v>
      </c>
      <c r="D225" s="210" t="s">
        <v>94</v>
      </c>
      <c r="E225" s="227" t="s">
        <v>102</v>
      </c>
      <c r="F225" s="214">
        <v>3479</v>
      </c>
      <c r="G225" s="211">
        <v>1320773</v>
      </c>
      <c r="H225" s="212">
        <v>0</v>
      </c>
      <c r="I225" s="213">
        <v>0</v>
      </c>
      <c r="J225" s="214">
        <v>1320773</v>
      </c>
      <c r="K225" s="214">
        <v>1247980</v>
      </c>
      <c r="L225" s="214">
        <v>2568753</v>
      </c>
      <c r="M225" s="225">
        <v>0.51416893722362567</v>
      </c>
      <c r="N225" s="214">
        <v>379.64156366772062</v>
      </c>
      <c r="O225" s="214">
        <v>358.71802242023568</v>
      </c>
      <c r="P225" s="214">
        <v>738.35958608795636</v>
      </c>
    </row>
    <row r="226" spans="1:16" x14ac:dyDescent="0.25">
      <c r="A226" s="210" t="s">
        <v>664</v>
      </c>
      <c r="B226" s="210" t="s">
        <v>714</v>
      </c>
      <c r="C226" s="210" t="s">
        <v>702</v>
      </c>
      <c r="D226" s="210" t="s">
        <v>94</v>
      </c>
      <c r="E226" s="227" t="s">
        <v>857</v>
      </c>
      <c r="F226" s="214">
        <v>13357</v>
      </c>
      <c r="G226" s="211">
        <v>7314998</v>
      </c>
      <c r="H226" s="212">
        <v>0</v>
      </c>
      <c r="I226" s="213">
        <v>135950</v>
      </c>
      <c r="J226" s="214">
        <v>7450948</v>
      </c>
      <c r="K226" s="214">
        <v>1685628</v>
      </c>
      <c r="L226" s="214">
        <v>9136576</v>
      </c>
      <c r="M226" s="225">
        <v>0.8155076912839121</v>
      </c>
      <c r="N226" s="214">
        <v>557.83095006363703</v>
      </c>
      <c r="O226" s="214">
        <v>126.19809837538369</v>
      </c>
      <c r="P226" s="214">
        <v>684.0290484390207</v>
      </c>
    </row>
    <row r="227" spans="1:16" x14ac:dyDescent="0.25">
      <c r="A227" s="210" t="s">
        <v>664</v>
      </c>
      <c r="B227" s="210" t="s">
        <v>714</v>
      </c>
      <c r="C227" s="210" t="s">
        <v>704</v>
      </c>
      <c r="D227" s="210" t="s">
        <v>94</v>
      </c>
      <c r="E227" s="227" t="s">
        <v>103</v>
      </c>
      <c r="F227" s="214">
        <v>1008</v>
      </c>
      <c r="G227" s="211">
        <v>519804</v>
      </c>
      <c r="H227" s="212">
        <v>0</v>
      </c>
      <c r="I227" s="213">
        <v>0</v>
      </c>
      <c r="J227" s="214">
        <v>519804</v>
      </c>
      <c r="K227" s="214">
        <v>301740</v>
      </c>
      <c r="L227" s="214">
        <v>821544</v>
      </c>
      <c r="M227" s="225">
        <v>0.63271595921825241</v>
      </c>
      <c r="N227" s="214">
        <v>515.67857142857144</v>
      </c>
      <c r="O227" s="214">
        <v>299.34523809523807</v>
      </c>
      <c r="P227" s="214">
        <v>815.02380952380952</v>
      </c>
    </row>
    <row r="228" spans="1:16" x14ac:dyDescent="0.25">
      <c r="A228" s="210" t="s">
        <v>664</v>
      </c>
      <c r="B228" s="210" t="s">
        <v>714</v>
      </c>
      <c r="C228" s="210" t="s">
        <v>705</v>
      </c>
      <c r="D228" s="210" t="s">
        <v>94</v>
      </c>
      <c r="E228" s="227" t="s">
        <v>858</v>
      </c>
      <c r="F228" s="214">
        <v>202095</v>
      </c>
      <c r="G228" s="211">
        <v>92386128</v>
      </c>
      <c r="H228" s="212">
        <v>0</v>
      </c>
      <c r="I228" s="213">
        <v>225550</v>
      </c>
      <c r="J228" s="214">
        <v>92611678</v>
      </c>
      <c r="K228" s="214">
        <v>21639629</v>
      </c>
      <c r="L228" s="214">
        <v>114251307</v>
      </c>
      <c r="M228" s="225">
        <v>0.81059622363882455</v>
      </c>
      <c r="N228" s="214">
        <v>458.25813602513671</v>
      </c>
      <c r="O228" s="214">
        <v>107.07651846903684</v>
      </c>
      <c r="P228" s="214">
        <v>565.33465449417349</v>
      </c>
    </row>
    <row r="229" spans="1:16" x14ac:dyDescent="0.25">
      <c r="A229" s="210" t="s">
        <v>664</v>
      </c>
      <c r="B229" s="210" t="s">
        <v>714</v>
      </c>
      <c r="C229" s="210" t="s">
        <v>706</v>
      </c>
      <c r="D229" s="210" t="s">
        <v>94</v>
      </c>
      <c r="E229" s="227" t="s">
        <v>115</v>
      </c>
      <c r="F229" s="214">
        <v>962</v>
      </c>
      <c r="G229" s="211">
        <v>274533</v>
      </c>
      <c r="H229" s="212">
        <v>0</v>
      </c>
      <c r="I229" s="213">
        <v>0</v>
      </c>
      <c r="J229" s="214">
        <v>274533</v>
      </c>
      <c r="K229" s="214">
        <v>354560</v>
      </c>
      <c r="L229" s="214">
        <v>629093</v>
      </c>
      <c r="M229" s="225">
        <v>0.43639493683763769</v>
      </c>
      <c r="N229" s="214">
        <v>285.3773388773389</v>
      </c>
      <c r="O229" s="214">
        <v>368.56548856548858</v>
      </c>
      <c r="P229" s="214">
        <v>653.94282744282748</v>
      </c>
    </row>
    <row r="230" spans="1:16" x14ac:dyDescent="0.25">
      <c r="A230" s="210" t="s">
        <v>664</v>
      </c>
      <c r="B230" s="210" t="s">
        <v>714</v>
      </c>
      <c r="C230" s="210" t="s">
        <v>734</v>
      </c>
      <c r="D230" s="210" t="s">
        <v>94</v>
      </c>
      <c r="E230" s="227" t="s">
        <v>859</v>
      </c>
      <c r="F230" s="214">
        <v>3120</v>
      </c>
      <c r="G230" s="211">
        <v>1878800</v>
      </c>
      <c r="H230" s="212">
        <v>0</v>
      </c>
      <c r="I230" s="213">
        <v>0</v>
      </c>
      <c r="J230" s="214">
        <v>1878800</v>
      </c>
      <c r="K230" s="214">
        <v>291950</v>
      </c>
      <c r="L230" s="214">
        <v>2170750</v>
      </c>
      <c r="M230" s="225">
        <v>0.86550731314061957</v>
      </c>
      <c r="N230" s="214">
        <v>602.17948717948718</v>
      </c>
      <c r="O230" s="214">
        <v>93.573717948717942</v>
      </c>
      <c r="P230" s="214">
        <v>695.75320512820508</v>
      </c>
    </row>
    <row r="231" spans="1:16" x14ac:dyDescent="0.25">
      <c r="A231" s="210" t="s">
        <v>664</v>
      </c>
      <c r="B231" s="210" t="s">
        <v>714</v>
      </c>
      <c r="C231" s="210" t="s">
        <v>708</v>
      </c>
      <c r="D231" s="210" t="s">
        <v>94</v>
      </c>
      <c r="E231" s="227" t="s">
        <v>860</v>
      </c>
      <c r="F231" s="214">
        <v>2993</v>
      </c>
      <c r="G231" s="211">
        <v>1611498</v>
      </c>
      <c r="H231" s="212">
        <v>0</v>
      </c>
      <c r="I231" s="213">
        <v>0</v>
      </c>
      <c r="J231" s="214">
        <v>1611498</v>
      </c>
      <c r="K231" s="214">
        <v>249160</v>
      </c>
      <c r="L231" s="214">
        <v>1860658</v>
      </c>
      <c r="M231" s="225">
        <v>0.86609038307953423</v>
      </c>
      <c r="N231" s="214">
        <v>538.42231874373533</v>
      </c>
      <c r="O231" s="214">
        <v>83.24757768125626</v>
      </c>
      <c r="P231" s="214">
        <v>621.66989642499163</v>
      </c>
    </row>
    <row r="232" spans="1:16" x14ac:dyDescent="0.25">
      <c r="A232" s="210" t="s">
        <v>664</v>
      </c>
      <c r="B232" s="210" t="s">
        <v>714</v>
      </c>
      <c r="C232" s="210" t="s">
        <v>710</v>
      </c>
      <c r="D232" s="210" t="s">
        <v>94</v>
      </c>
      <c r="E232" s="227" t="s">
        <v>861</v>
      </c>
      <c r="F232" s="214">
        <v>6045</v>
      </c>
      <c r="G232" s="211">
        <v>3703522</v>
      </c>
      <c r="H232" s="212">
        <v>0</v>
      </c>
      <c r="I232" s="213">
        <v>28400</v>
      </c>
      <c r="J232" s="214">
        <v>3731922</v>
      </c>
      <c r="K232" s="214">
        <v>641220</v>
      </c>
      <c r="L232" s="214">
        <v>4373142</v>
      </c>
      <c r="M232" s="225">
        <v>0.85337315824640503</v>
      </c>
      <c r="N232" s="214">
        <v>617.35682382133996</v>
      </c>
      <c r="O232" s="214">
        <v>106.07444168734492</v>
      </c>
      <c r="P232" s="214">
        <v>723.43126550868487</v>
      </c>
    </row>
    <row r="233" spans="1:16" x14ac:dyDescent="0.25">
      <c r="A233" s="210" t="s">
        <v>664</v>
      </c>
      <c r="B233" s="210" t="s">
        <v>714</v>
      </c>
      <c r="C233" s="210" t="s">
        <v>711</v>
      </c>
      <c r="D233" s="210" t="s">
        <v>94</v>
      </c>
      <c r="E233" s="227" t="s">
        <v>104</v>
      </c>
      <c r="F233" s="214">
        <v>20686</v>
      </c>
      <c r="G233" s="211">
        <v>8367853</v>
      </c>
      <c r="H233" s="212">
        <v>0</v>
      </c>
      <c r="I233" s="213">
        <v>235800</v>
      </c>
      <c r="J233" s="214">
        <v>8603653</v>
      </c>
      <c r="K233" s="214">
        <v>3211040</v>
      </c>
      <c r="L233" s="214">
        <v>11814693</v>
      </c>
      <c r="M233" s="225">
        <v>0.72821638277016598</v>
      </c>
      <c r="N233" s="214">
        <v>415.91670695156142</v>
      </c>
      <c r="O233" s="214">
        <v>155.22769022527314</v>
      </c>
      <c r="P233" s="214">
        <v>571.14439717683456</v>
      </c>
    </row>
    <row r="234" spans="1:16" x14ac:dyDescent="0.25">
      <c r="A234" s="210" t="s">
        <v>664</v>
      </c>
      <c r="B234" s="210" t="s">
        <v>714</v>
      </c>
      <c r="C234" s="210" t="s">
        <v>713</v>
      </c>
      <c r="D234" s="210" t="s">
        <v>94</v>
      </c>
      <c r="E234" s="227" t="s">
        <v>862</v>
      </c>
      <c r="F234" s="214">
        <v>5940</v>
      </c>
      <c r="G234" s="211">
        <v>4861985</v>
      </c>
      <c r="H234" s="212">
        <v>0</v>
      </c>
      <c r="I234" s="213">
        <v>30000</v>
      </c>
      <c r="J234" s="214">
        <v>4891985</v>
      </c>
      <c r="K234" s="214">
        <v>434075</v>
      </c>
      <c r="L234" s="214">
        <v>5326060</v>
      </c>
      <c r="M234" s="225">
        <v>0.91849979159078188</v>
      </c>
      <c r="N234" s="214">
        <v>823.56649831649827</v>
      </c>
      <c r="O234" s="214">
        <v>73.076599326599322</v>
      </c>
      <c r="P234" s="214">
        <v>896.64309764309769</v>
      </c>
    </row>
    <row r="235" spans="1:16" x14ac:dyDescent="0.25">
      <c r="A235" s="210" t="s">
        <v>664</v>
      </c>
      <c r="B235" s="210" t="s">
        <v>714</v>
      </c>
      <c r="C235" s="210" t="s">
        <v>771</v>
      </c>
      <c r="D235" s="210" t="s">
        <v>94</v>
      </c>
      <c r="E235" s="227" t="s">
        <v>863</v>
      </c>
      <c r="F235" s="214">
        <v>7972</v>
      </c>
      <c r="G235" s="211">
        <v>4591430</v>
      </c>
      <c r="H235" s="212">
        <v>0</v>
      </c>
      <c r="I235" s="213">
        <v>58350</v>
      </c>
      <c r="J235" s="214">
        <v>4649780</v>
      </c>
      <c r="K235" s="214">
        <v>644200</v>
      </c>
      <c r="L235" s="214">
        <v>5293980</v>
      </c>
      <c r="M235" s="225">
        <v>0.87831461395774069</v>
      </c>
      <c r="N235" s="214">
        <v>583.26392373306578</v>
      </c>
      <c r="O235" s="214">
        <v>80.807827395885596</v>
      </c>
      <c r="P235" s="214">
        <v>664.07175112895129</v>
      </c>
    </row>
    <row r="236" spans="1:16" x14ac:dyDescent="0.25">
      <c r="A236" s="210" t="s">
        <v>664</v>
      </c>
      <c r="B236" s="210" t="s">
        <v>714</v>
      </c>
      <c r="C236" s="210" t="s">
        <v>715</v>
      </c>
      <c r="D236" s="210" t="s">
        <v>94</v>
      </c>
      <c r="E236" s="227" t="s">
        <v>116</v>
      </c>
      <c r="F236" s="214">
        <v>1671</v>
      </c>
      <c r="G236" s="211">
        <v>313218</v>
      </c>
      <c r="H236" s="212">
        <v>0</v>
      </c>
      <c r="I236" s="213">
        <v>0</v>
      </c>
      <c r="J236" s="214">
        <v>313218</v>
      </c>
      <c r="K236" s="214">
        <v>615600</v>
      </c>
      <c r="L236" s="214">
        <v>928818</v>
      </c>
      <c r="M236" s="225">
        <v>0.33722214685761903</v>
      </c>
      <c r="N236" s="214">
        <v>187.44344703770199</v>
      </c>
      <c r="O236" s="214">
        <v>368.40215439856371</v>
      </c>
      <c r="P236" s="214">
        <v>555.84560143626572</v>
      </c>
    </row>
    <row r="237" spans="1:16" x14ac:dyDescent="0.25">
      <c r="A237" s="210" t="s">
        <v>664</v>
      </c>
      <c r="B237" s="210" t="s">
        <v>714</v>
      </c>
      <c r="C237" s="210" t="s">
        <v>717</v>
      </c>
      <c r="D237" s="210" t="s">
        <v>94</v>
      </c>
      <c r="E237" s="227" t="s">
        <v>864</v>
      </c>
      <c r="F237" s="214">
        <v>4767</v>
      </c>
      <c r="G237" s="211">
        <v>2301218</v>
      </c>
      <c r="H237" s="212">
        <v>0</v>
      </c>
      <c r="I237" s="213">
        <v>27000</v>
      </c>
      <c r="J237" s="214">
        <v>2328218</v>
      </c>
      <c r="K237" s="214">
        <v>575940</v>
      </c>
      <c r="L237" s="214">
        <v>2904158</v>
      </c>
      <c r="M237" s="225">
        <v>0.80168434362042285</v>
      </c>
      <c r="N237" s="214">
        <v>488.40318858821064</v>
      </c>
      <c r="O237" s="214">
        <v>120.81812460667086</v>
      </c>
      <c r="P237" s="214">
        <v>609.22131319488153</v>
      </c>
    </row>
    <row r="238" spans="1:16" x14ac:dyDescent="0.25">
      <c r="A238" s="210" t="s">
        <v>664</v>
      </c>
      <c r="B238" s="210" t="s">
        <v>714</v>
      </c>
      <c r="C238" s="210" t="s">
        <v>736</v>
      </c>
      <c r="D238" s="210" t="s">
        <v>94</v>
      </c>
      <c r="E238" s="227" t="s">
        <v>865</v>
      </c>
      <c r="F238" s="214">
        <v>13053</v>
      </c>
      <c r="G238" s="211">
        <v>6367570</v>
      </c>
      <c r="H238" s="212">
        <v>0</v>
      </c>
      <c r="I238" s="213">
        <v>0</v>
      </c>
      <c r="J238" s="214">
        <v>6367570</v>
      </c>
      <c r="K238" s="214">
        <v>894755</v>
      </c>
      <c r="L238" s="214">
        <v>7262325</v>
      </c>
      <c r="M238" s="225">
        <v>0.8767949657995201</v>
      </c>
      <c r="N238" s="214">
        <v>487.82425496054549</v>
      </c>
      <c r="O238" s="214">
        <v>68.547843407645757</v>
      </c>
      <c r="P238" s="214">
        <v>556.37209836819125</v>
      </c>
    </row>
    <row r="239" spans="1:16" x14ac:dyDescent="0.25">
      <c r="A239" s="210" t="s">
        <v>664</v>
      </c>
      <c r="B239" s="210" t="s">
        <v>714</v>
      </c>
      <c r="C239" s="210" t="s">
        <v>719</v>
      </c>
      <c r="D239" s="210" t="s">
        <v>94</v>
      </c>
      <c r="E239" s="227" t="s">
        <v>117</v>
      </c>
      <c r="F239" s="214">
        <v>1158</v>
      </c>
      <c r="G239" s="211">
        <v>233482</v>
      </c>
      <c r="H239" s="212">
        <v>0</v>
      </c>
      <c r="I239" s="213">
        <v>0</v>
      </c>
      <c r="J239" s="214">
        <v>233482</v>
      </c>
      <c r="K239" s="214">
        <v>418320</v>
      </c>
      <c r="L239" s="214">
        <v>651802</v>
      </c>
      <c r="M239" s="225">
        <v>0.35821000856088198</v>
      </c>
      <c r="N239" s="214">
        <v>201.62521588946458</v>
      </c>
      <c r="O239" s="214">
        <v>361.24352331606218</v>
      </c>
      <c r="P239" s="214">
        <v>562.86873920552682</v>
      </c>
    </row>
    <row r="240" spans="1:16" x14ac:dyDescent="0.25">
      <c r="A240" s="210" t="s">
        <v>664</v>
      </c>
      <c r="B240" s="210" t="s">
        <v>714</v>
      </c>
      <c r="C240" s="210" t="s">
        <v>721</v>
      </c>
      <c r="D240" s="210" t="s">
        <v>94</v>
      </c>
      <c r="E240" s="227" t="s">
        <v>105</v>
      </c>
      <c r="F240" s="214">
        <v>2201</v>
      </c>
      <c r="G240" s="211">
        <v>1412431</v>
      </c>
      <c r="H240" s="212">
        <v>0</v>
      </c>
      <c r="I240" s="213">
        <v>102600</v>
      </c>
      <c r="J240" s="214">
        <v>1515031</v>
      </c>
      <c r="K240" s="214">
        <v>628280</v>
      </c>
      <c r="L240" s="214">
        <v>2143311</v>
      </c>
      <c r="M240" s="225">
        <v>0.7068647527120423</v>
      </c>
      <c r="N240" s="214">
        <v>688.33757383007719</v>
      </c>
      <c r="O240" s="214">
        <v>285.45206724216263</v>
      </c>
      <c r="P240" s="214">
        <v>973.78964107223987</v>
      </c>
    </row>
    <row r="241" spans="1:16" x14ac:dyDescent="0.25">
      <c r="A241" s="210" t="s">
        <v>664</v>
      </c>
      <c r="B241" s="210" t="s">
        <v>714</v>
      </c>
      <c r="C241" s="210" t="s">
        <v>723</v>
      </c>
      <c r="D241" s="210" t="s">
        <v>94</v>
      </c>
      <c r="E241" s="227" t="s">
        <v>118</v>
      </c>
      <c r="F241" s="214">
        <v>870</v>
      </c>
      <c r="G241" s="211">
        <v>194311</v>
      </c>
      <c r="H241" s="212">
        <v>0</v>
      </c>
      <c r="I241" s="213">
        <v>0</v>
      </c>
      <c r="J241" s="214">
        <v>194311</v>
      </c>
      <c r="K241" s="214">
        <v>371480</v>
      </c>
      <c r="L241" s="214">
        <v>565791</v>
      </c>
      <c r="M241" s="225">
        <v>0.3434324688798514</v>
      </c>
      <c r="N241" s="214">
        <v>223.34597701149426</v>
      </c>
      <c r="O241" s="214">
        <v>426.98850574712645</v>
      </c>
      <c r="P241" s="214">
        <v>650.33448275862065</v>
      </c>
    </row>
    <row r="242" spans="1:16" x14ac:dyDescent="0.25">
      <c r="A242" s="210" t="s">
        <v>664</v>
      </c>
      <c r="B242" s="210" t="s">
        <v>714</v>
      </c>
      <c r="C242" s="210" t="s">
        <v>725</v>
      </c>
      <c r="D242" s="210" t="s">
        <v>94</v>
      </c>
      <c r="E242" s="227" t="s">
        <v>866</v>
      </c>
      <c r="F242" s="214">
        <v>7758</v>
      </c>
      <c r="G242" s="211">
        <v>4407772</v>
      </c>
      <c r="H242" s="212">
        <v>0</v>
      </c>
      <c r="I242" s="213">
        <v>28800</v>
      </c>
      <c r="J242" s="214">
        <v>4436572</v>
      </c>
      <c r="K242" s="214">
        <v>1094715</v>
      </c>
      <c r="L242" s="214">
        <v>5531287</v>
      </c>
      <c r="M242" s="225">
        <v>0.80208674762311194</v>
      </c>
      <c r="N242" s="214">
        <v>571.87058520237179</v>
      </c>
      <c r="O242" s="214">
        <v>141.10788863109047</v>
      </c>
      <c r="P242" s="214">
        <v>712.9784738334622</v>
      </c>
    </row>
    <row r="243" spans="1:16" x14ac:dyDescent="0.25">
      <c r="A243" s="210" t="s">
        <v>664</v>
      </c>
      <c r="B243" s="210" t="s">
        <v>714</v>
      </c>
      <c r="C243" s="210" t="s">
        <v>724</v>
      </c>
      <c r="D243" s="210" t="s">
        <v>94</v>
      </c>
      <c r="E243" s="227" t="s">
        <v>106</v>
      </c>
      <c r="F243" s="214">
        <v>9677</v>
      </c>
      <c r="G243" s="211">
        <v>6773740</v>
      </c>
      <c r="H243" s="212">
        <v>0</v>
      </c>
      <c r="I243" s="213">
        <v>0</v>
      </c>
      <c r="J243" s="214">
        <v>6773740</v>
      </c>
      <c r="K243" s="214">
        <v>1029510</v>
      </c>
      <c r="L243" s="214">
        <v>7803250</v>
      </c>
      <c r="M243" s="225">
        <v>0.86806651074872654</v>
      </c>
      <c r="N243" s="214">
        <v>699.9834659501912</v>
      </c>
      <c r="O243" s="214">
        <v>106.38731011677173</v>
      </c>
      <c r="P243" s="214">
        <v>806.37077606696289</v>
      </c>
    </row>
    <row r="244" spans="1:16" x14ac:dyDescent="0.25">
      <c r="A244" s="210" t="s">
        <v>664</v>
      </c>
      <c r="B244" s="210" t="s">
        <v>714</v>
      </c>
      <c r="C244" s="210" t="s">
        <v>726</v>
      </c>
      <c r="D244" s="210" t="s">
        <v>94</v>
      </c>
      <c r="E244" s="227" t="s">
        <v>119</v>
      </c>
      <c r="F244" s="214">
        <v>528</v>
      </c>
      <c r="G244" s="211">
        <v>99577</v>
      </c>
      <c r="H244" s="212">
        <v>0</v>
      </c>
      <c r="I244" s="213">
        <v>0</v>
      </c>
      <c r="J244" s="214">
        <v>99577</v>
      </c>
      <c r="K244" s="214">
        <v>208660</v>
      </c>
      <c r="L244" s="214">
        <v>308237</v>
      </c>
      <c r="M244" s="225">
        <v>0.32305336478099644</v>
      </c>
      <c r="N244" s="214">
        <v>188.59280303030303</v>
      </c>
      <c r="O244" s="214">
        <v>395.18939393939394</v>
      </c>
      <c r="P244" s="214">
        <v>583.782196969697</v>
      </c>
    </row>
    <row r="245" spans="1:16" x14ac:dyDescent="0.25">
      <c r="A245" s="210" t="s">
        <v>664</v>
      </c>
      <c r="B245" s="210" t="s">
        <v>714</v>
      </c>
      <c r="C245" s="210" t="s">
        <v>727</v>
      </c>
      <c r="D245" s="210" t="s">
        <v>94</v>
      </c>
      <c r="E245" s="227" t="s">
        <v>120</v>
      </c>
      <c r="F245" s="214">
        <v>2598</v>
      </c>
      <c r="G245" s="211">
        <v>839092</v>
      </c>
      <c r="H245" s="212">
        <v>0</v>
      </c>
      <c r="I245" s="213">
        <v>0</v>
      </c>
      <c r="J245" s="214">
        <v>839092</v>
      </c>
      <c r="K245" s="214">
        <v>687660</v>
      </c>
      <c r="L245" s="214">
        <v>1526752</v>
      </c>
      <c r="M245" s="225">
        <v>0.54959286118505168</v>
      </c>
      <c r="N245" s="214">
        <v>322.97613548883754</v>
      </c>
      <c r="O245" s="214">
        <v>264.68822170900694</v>
      </c>
      <c r="P245" s="214">
        <v>587.66435719784454</v>
      </c>
    </row>
    <row r="246" spans="1:16" x14ac:dyDescent="0.25">
      <c r="A246" s="210" t="s">
        <v>664</v>
      </c>
      <c r="B246" s="210" t="s">
        <v>714</v>
      </c>
      <c r="C246" s="210" t="s">
        <v>729</v>
      </c>
      <c r="D246" s="210" t="s">
        <v>94</v>
      </c>
      <c r="E246" s="227" t="s">
        <v>121</v>
      </c>
      <c r="F246" s="214">
        <v>1146</v>
      </c>
      <c r="G246" s="211">
        <v>305997</v>
      </c>
      <c r="H246" s="212">
        <v>0</v>
      </c>
      <c r="I246" s="213">
        <v>0</v>
      </c>
      <c r="J246" s="214">
        <v>305997</v>
      </c>
      <c r="K246" s="214">
        <v>393080</v>
      </c>
      <c r="L246" s="214">
        <v>699077</v>
      </c>
      <c r="M246" s="225">
        <v>0.43771573088515286</v>
      </c>
      <c r="N246" s="214">
        <v>267.0130890052356</v>
      </c>
      <c r="O246" s="214">
        <v>343.00174520069805</v>
      </c>
      <c r="P246" s="214">
        <v>610.01483420593365</v>
      </c>
    </row>
    <row r="247" spans="1:16" x14ac:dyDescent="0.25">
      <c r="A247" s="210" t="s">
        <v>664</v>
      </c>
      <c r="B247" s="210" t="s">
        <v>721</v>
      </c>
      <c r="C247" s="210" t="s">
        <v>667</v>
      </c>
      <c r="D247" s="210" t="s">
        <v>181</v>
      </c>
      <c r="E247" s="227" t="s">
        <v>867</v>
      </c>
      <c r="F247" s="214">
        <v>11641</v>
      </c>
      <c r="G247" s="211">
        <v>5933675</v>
      </c>
      <c r="H247" s="212">
        <v>0</v>
      </c>
      <c r="I247" s="213">
        <v>144600</v>
      </c>
      <c r="J247" s="214">
        <v>6078275</v>
      </c>
      <c r="K247" s="214">
        <v>776640</v>
      </c>
      <c r="L247" s="214">
        <v>6854915</v>
      </c>
      <c r="M247" s="225">
        <v>0.886703190338611</v>
      </c>
      <c r="N247" s="214">
        <v>522.14371617558629</v>
      </c>
      <c r="O247" s="214">
        <v>66.715917876471096</v>
      </c>
      <c r="P247" s="214">
        <v>588.85963405205734</v>
      </c>
    </row>
    <row r="248" spans="1:16" x14ac:dyDescent="0.25">
      <c r="A248" s="210" t="s">
        <v>664</v>
      </c>
      <c r="B248" s="210" t="s">
        <v>721</v>
      </c>
      <c r="C248" s="210" t="s">
        <v>669</v>
      </c>
      <c r="D248" s="210" t="s">
        <v>181</v>
      </c>
      <c r="E248" s="227" t="s">
        <v>868</v>
      </c>
      <c r="F248" s="214">
        <v>16622</v>
      </c>
      <c r="G248" s="211">
        <v>9198250</v>
      </c>
      <c r="H248" s="212">
        <v>0</v>
      </c>
      <c r="I248" s="213">
        <v>253200</v>
      </c>
      <c r="J248" s="214">
        <v>9451450</v>
      </c>
      <c r="K248" s="214">
        <v>1620060</v>
      </c>
      <c r="L248" s="214">
        <v>11071510</v>
      </c>
      <c r="M248" s="225">
        <v>0.85367307621092337</v>
      </c>
      <c r="N248" s="214">
        <v>568.61087715076405</v>
      </c>
      <c r="O248" s="214">
        <v>97.464805679220305</v>
      </c>
      <c r="P248" s="214">
        <v>666.07568282998432</v>
      </c>
    </row>
    <row r="249" spans="1:16" x14ac:dyDescent="0.25">
      <c r="A249" s="210" t="s">
        <v>664</v>
      </c>
      <c r="B249" s="210" t="s">
        <v>721</v>
      </c>
      <c r="C249" s="210" t="s">
        <v>671</v>
      </c>
      <c r="D249" s="210" t="s">
        <v>181</v>
      </c>
      <c r="E249" s="227" t="s">
        <v>869</v>
      </c>
      <c r="F249" s="214">
        <v>2363</v>
      </c>
      <c r="G249" s="211">
        <v>1153323</v>
      </c>
      <c r="H249" s="212">
        <v>0</v>
      </c>
      <c r="I249" s="213">
        <v>38100</v>
      </c>
      <c r="J249" s="214">
        <v>1191423</v>
      </c>
      <c r="K249" s="214">
        <v>311750</v>
      </c>
      <c r="L249" s="214">
        <v>1503173</v>
      </c>
      <c r="M249" s="225">
        <v>0.79260537542917553</v>
      </c>
      <c r="N249" s="214">
        <v>504.19932289462548</v>
      </c>
      <c r="O249" s="214">
        <v>131.92975031739314</v>
      </c>
      <c r="P249" s="214">
        <v>636.12907321201862</v>
      </c>
    </row>
    <row r="250" spans="1:16" x14ac:dyDescent="0.25">
      <c r="A250" s="210" t="s">
        <v>664</v>
      </c>
      <c r="B250" s="210" t="s">
        <v>721</v>
      </c>
      <c r="C250" s="210" t="s">
        <v>754</v>
      </c>
      <c r="D250" s="210" t="s">
        <v>181</v>
      </c>
      <c r="E250" s="227" t="s">
        <v>182</v>
      </c>
      <c r="F250" s="214">
        <v>7241</v>
      </c>
      <c r="G250" s="211">
        <v>2623886</v>
      </c>
      <c r="H250" s="212">
        <v>0</v>
      </c>
      <c r="I250" s="213">
        <v>147300</v>
      </c>
      <c r="J250" s="214">
        <v>2771186</v>
      </c>
      <c r="K250" s="214">
        <v>2247400</v>
      </c>
      <c r="L250" s="214">
        <v>5018586</v>
      </c>
      <c r="M250" s="225">
        <v>0.55218461933301533</v>
      </c>
      <c r="N250" s="214">
        <v>382.70763706670351</v>
      </c>
      <c r="O250" s="214">
        <v>310.37149564977216</v>
      </c>
      <c r="P250" s="214">
        <v>693.07913271647567</v>
      </c>
    </row>
    <row r="251" spans="1:16" x14ac:dyDescent="0.25">
      <c r="A251" s="210" t="s">
        <v>664</v>
      </c>
      <c r="B251" s="210" t="s">
        <v>721</v>
      </c>
      <c r="C251" s="210" t="s">
        <v>673</v>
      </c>
      <c r="D251" s="210" t="s">
        <v>181</v>
      </c>
      <c r="E251" s="227" t="s">
        <v>184</v>
      </c>
      <c r="F251" s="214">
        <v>2513</v>
      </c>
      <c r="G251" s="211">
        <v>1573106</v>
      </c>
      <c r="H251" s="212">
        <v>0</v>
      </c>
      <c r="I251" s="213">
        <v>59700</v>
      </c>
      <c r="J251" s="214">
        <v>1632806</v>
      </c>
      <c r="K251" s="214">
        <v>424730</v>
      </c>
      <c r="L251" s="214">
        <v>2057536</v>
      </c>
      <c r="M251" s="225">
        <v>0.79357347817972568</v>
      </c>
      <c r="N251" s="214">
        <v>649.74373259052925</v>
      </c>
      <c r="O251" s="214">
        <v>169.01313171508158</v>
      </c>
      <c r="P251" s="214">
        <v>818.75686430561086</v>
      </c>
    </row>
    <row r="252" spans="1:16" x14ac:dyDescent="0.25">
      <c r="A252" s="210" t="s">
        <v>664</v>
      </c>
      <c r="B252" s="210" t="s">
        <v>721</v>
      </c>
      <c r="C252" s="210" t="s">
        <v>675</v>
      </c>
      <c r="D252" s="210" t="s">
        <v>181</v>
      </c>
      <c r="E252" s="227" t="s">
        <v>870</v>
      </c>
      <c r="F252" s="214">
        <v>9564</v>
      </c>
      <c r="G252" s="211">
        <v>4649180</v>
      </c>
      <c r="H252" s="212">
        <v>0</v>
      </c>
      <c r="I252" s="213">
        <v>123000</v>
      </c>
      <c r="J252" s="214">
        <v>4772180</v>
      </c>
      <c r="K252" s="214">
        <v>998240</v>
      </c>
      <c r="L252" s="214">
        <v>5770420</v>
      </c>
      <c r="M252" s="225">
        <v>0.82700739287608183</v>
      </c>
      <c r="N252" s="214">
        <v>498.97323295692178</v>
      </c>
      <c r="O252" s="214">
        <v>104.37473860309494</v>
      </c>
      <c r="P252" s="214">
        <v>603.34797156001673</v>
      </c>
    </row>
    <row r="253" spans="1:16" x14ac:dyDescent="0.25">
      <c r="A253" s="210" t="s">
        <v>664</v>
      </c>
      <c r="B253" s="210" t="s">
        <v>721</v>
      </c>
      <c r="C253" s="210" t="s">
        <v>677</v>
      </c>
      <c r="D253" s="210" t="s">
        <v>181</v>
      </c>
      <c r="E253" s="227" t="s">
        <v>871</v>
      </c>
      <c r="F253" s="214">
        <v>28810</v>
      </c>
      <c r="G253" s="211">
        <v>31165738</v>
      </c>
      <c r="H253" s="212">
        <v>0</v>
      </c>
      <c r="I253" s="213">
        <v>151800</v>
      </c>
      <c r="J253" s="214">
        <v>31317538</v>
      </c>
      <c r="K253" s="214">
        <v>7383270</v>
      </c>
      <c r="L253" s="214">
        <v>38700808</v>
      </c>
      <c r="M253" s="225">
        <v>0.80922181262985515</v>
      </c>
      <c r="N253" s="214">
        <v>1087.0370704616453</v>
      </c>
      <c r="O253" s="214">
        <v>256.27455744533148</v>
      </c>
      <c r="P253" s="214">
        <v>1343.3116279069768</v>
      </c>
    </row>
    <row r="254" spans="1:16" x14ac:dyDescent="0.25">
      <c r="A254" s="210" t="s">
        <v>664</v>
      </c>
      <c r="B254" s="210" t="s">
        <v>721</v>
      </c>
      <c r="C254" s="210" t="s">
        <v>678</v>
      </c>
      <c r="D254" s="210" t="s">
        <v>181</v>
      </c>
      <c r="E254" s="227" t="s">
        <v>872</v>
      </c>
      <c r="F254" s="214">
        <v>9705</v>
      </c>
      <c r="G254" s="211">
        <v>8702449</v>
      </c>
      <c r="H254" s="212">
        <v>0</v>
      </c>
      <c r="I254" s="213">
        <v>96000</v>
      </c>
      <c r="J254" s="214">
        <v>8798449</v>
      </c>
      <c r="K254" s="214">
        <v>1413320</v>
      </c>
      <c r="L254" s="214">
        <v>10211769</v>
      </c>
      <c r="M254" s="225">
        <v>0.86159890612488399</v>
      </c>
      <c r="N254" s="214">
        <v>906.5892838742916</v>
      </c>
      <c r="O254" s="214">
        <v>145.62802679031427</v>
      </c>
      <c r="P254" s="214">
        <v>1052.217310664606</v>
      </c>
    </row>
    <row r="255" spans="1:16" x14ac:dyDescent="0.25">
      <c r="A255" s="210" t="s">
        <v>664</v>
      </c>
      <c r="B255" s="210" t="s">
        <v>721</v>
      </c>
      <c r="C255" s="210" t="s">
        <v>680</v>
      </c>
      <c r="D255" s="210" t="s">
        <v>181</v>
      </c>
      <c r="E255" s="227" t="s">
        <v>873</v>
      </c>
      <c r="F255" s="214">
        <v>7351</v>
      </c>
      <c r="G255" s="211">
        <v>4584193</v>
      </c>
      <c r="H255" s="212">
        <v>0</v>
      </c>
      <c r="I255" s="213">
        <v>100800</v>
      </c>
      <c r="J255" s="214">
        <v>4684993</v>
      </c>
      <c r="K255" s="214">
        <v>1153740</v>
      </c>
      <c r="L255" s="214">
        <v>5838733</v>
      </c>
      <c r="M255" s="225">
        <v>0.80239891085959913</v>
      </c>
      <c r="N255" s="214">
        <v>637.32730240783565</v>
      </c>
      <c r="O255" s="214">
        <v>156.95007481975242</v>
      </c>
      <c r="P255" s="214">
        <v>794.27737722758809</v>
      </c>
    </row>
    <row r="256" spans="1:16" x14ac:dyDescent="0.25">
      <c r="A256" s="210" t="s">
        <v>664</v>
      </c>
      <c r="B256" s="210" t="s">
        <v>721</v>
      </c>
      <c r="C256" s="210" t="s">
        <v>682</v>
      </c>
      <c r="D256" s="210" t="s">
        <v>181</v>
      </c>
      <c r="E256" s="227" t="s">
        <v>874</v>
      </c>
      <c r="F256" s="214">
        <v>58794</v>
      </c>
      <c r="G256" s="211">
        <v>27152032</v>
      </c>
      <c r="H256" s="212">
        <v>0</v>
      </c>
      <c r="I256" s="213">
        <v>592800</v>
      </c>
      <c r="J256" s="214">
        <v>27744832</v>
      </c>
      <c r="K256" s="214">
        <v>7636910</v>
      </c>
      <c r="L256" s="214">
        <v>35381742</v>
      </c>
      <c r="M256" s="225">
        <v>0.78415675519876893</v>
      </c>
      <c r="N256" s="214">
        <v>471.89903731673297</v>
      </c>
      <c r="O256" s="214">
        <v>129.89267612341396</v>
      </c>
      <c r="P256" s="214">
        <v>601.79171344014696</v>
      </c>
    </row>
    <row r="257" spans="1:16" x14ac:dyDescent="0.25">
      <c r="A257" s="210" t="s">
        <v>664</v>
      </c>
      <c r="B257" s="210" t="s">
        <v>721</v>
      </c>
      <c r="C257" s="210" t="s">
        <v>683</v>
      </c>
      <c r="D257" s="210" t="s">
        <v>181</v>
      </c>
      <c r="E257" s="227" t="s">
        <v>875</v>
      </c>
      <c r="F257" s="214">
        <v>8207</v>
      </c>
      <c r="G257" s="211">
        <v>5379993</v>
      </c>
      <c r="H257" s="212">
        <v>0</v>
      </c>
      <c r="I257" s="213">
        <v>86400</v>
      </c>
      <c r="J257" s="214">
        <v>5466393</v>
      </c>
      <c r="K257" s="214">
        <v>667080</v>
      </c>
      <c r="L257" s="214">
        <v>6133473</v>
      </c>
      <c r="M257" s="225">
        <v>0.89123943318899423</v>
      </c>
      <c r="N257" s="214">
        <v>666.06470086511513</v>
      </c>
      <c r="O257" s="214">
        <v>81.28183258194224</v>
      </c>
      <c r="P257" s="214">
        <v>747.34653344705737</v>
      </c>
    </row>
    <row r="258" spans="1:16" x14ac:dyDescent="0.25">
      <c r="A258" s="210" t="s">
        <v>664</v>
      </c>
      <c r="B258" s="210" t="s">
        <v>721</v>
      </c>
      <c r="C258" s="210" t="s">
        <v>685</v>
      </c>
      <c r="D258" s="210" t="s">
        <v>181</v>
      </c>
      <c r="E258" s="227" t="s">
        <v>876</v>
      </c>
      <c r="F258" s="214">
        <v>32390</v>
      </c>
      <c r="G258" s="211">
        <v>18212954</v>
      </c>
      <c r="H258" s="212">
        <v>0</v>
      </c>
      <c r="I258" s="213">
        <v>277500</v>
      </c>
      <c r="J258" s="214">
        <v>18490454</v>
      </c>
      <c r="K258" s="214">
        <v>3832530</v>
      </c>
      <c r="L258" s="214">
        <v>22322984</v>
      </c>
      <c r="M258" s="225">
        <v>0.82831461958670038</v>
      </c>
      <c r="N258" s="214">
        <v>570.86921889472058</v>
      </c>
      <c r="O258" s="214">
        <v>118.32448286508182</v>
      </c>
      <c r="P258" s="214">
        <v>689.19370175980237</v>
      </c>
    </row>
    <row r="259" spans="1:16" x14ac:dyDescent="0.25">
      <c r="A259" s="210" t="s">
        <v>664</v>
      </c>
      <c r="B259" s="210" t="s">
        <v>721</v>
      </c>
      <c r="C259" s="210" t="s">
        <v>686</v>
      </c>
      <c r="D259" s="210" t="s">
        <v>181</v>
      </c>
      <c r="E259" s="227" t="s">
        <v>877</v>
      </c>
      <c r="F259" s="214">
        <v>10842</v>
      </c>
      <c r="G259" s="211">
        <v>7368759</v>
      </c>
      <c r="H259" s="212">
        <v>0</v>
      </c>
      <c r="I259" s="213">
        <v>65400</v>
      </c>
      <c r="J259" s="214">
        <v>7434159</v>
      </c>
      <c r="K259" s="214">
        <v>1259570</v>
      </c>
      <c r="L259" s="214">
        <v>8693729</v>
      </c>
      <c r="M259" s="225">
        <v>0.85511740704132833</v>
      </c>
      <c r="N259" s="214">
        <v>685.68151632540116</v>
      </c>
      <c r="O259" s="214">
        <v>116.17505995203837</v>
      </c>
      <c r="P259" s="214">
        <v>801.85657627743956</v>
      </c>
    </row>
    <row r="260" spans="1:16" x14ac:dyDescent="0.25">
      <c r="A260" s="210" t="s">
        <v>664</v>
      </c>
      <c r="B260" s="210" t="s">
        <v>721</v>
      </c>
      <c r="C260" s="210" t="s">
        <v>687</v>
      </c>
      <c r="D260" s="210" t="s">
        <v>181</v>
      </c>
      <c r="E260" s="227" t="s">
        <v>878</v>
      </c>
      <c r="F260" s="214">
        <v>157008</v>
      </c>
      <c r="G260" s="211">
        <v>88624382</v>
      </c>
      <c r="H260" s="212">
        <v>2450</v>
      </c>
      <c r="I260" s="213">
        <v>1135500</v>
      </c>
      <c r="J260" s="214">
        <v>89762332</v>
      </c>
      <c r="K260" s="214">
        <v>23133800</v>
      </c>
      <c r="L260" s="214">
        <v>112896132</v>
      </c>
      <c r="M260" s="225">
        <v>0.79508775375935825</v>
      </c>
      <c r="N260" s="214">
        <v>571.70546723733821</v>
      </c>
      <c r="O260" s="214">
        <v>147.34153673698157</v>
      </c>
      <c r="P260" s="214">
        <v>719.04700397431975</v>
      </c>
    </row>
    <row r="261" spans="1:16" x14ac:dyDescent="0.25">
      <c r="A261" s="210" t="s">
        <v>664</v>
      </c>
      <c r="B261" s="210" t="s">
        <v>721</v>
      </c>
      <c r="C261" s="210" t="s">
        <v>688</v>
      </c>
      <c r="D261" s="210" t="s">
        <v>181</v>
      </c>
      <c r="E261" s="227" t="s">
        <v>185</v>
      </c>
      <c r="F261" s="214">
        <v>5802</v>
      </c>
      <c r="G261" s="211">
        <v>2684410</v>
      </c>
      <c r="H261" s="212">
        <v>0</v>
      </c>
      <c r="I261" s="213">
        <v>112200</v>
      </c>
      <c r="J261" s="214">
        <v>2796610</v>
      </c>
      <c r="K261" s="214">
        <v>760630</v>
      </c>
      <c r="L261" s="214">
        <v>3557240</v>
      </c>
      <c r="M261" s="225">
        <v>0.78617411251419644</v>
      </c>
      <c r="N261" s="214">
        <v>482.007928300586</v>
      </c>
      <c r="O261" s="214">
        <v>131.09789727680109</v>
      </c>
      <c r="P261" s="214">
        <v>613.10582557738712</v>
      </c>
    </row>
    <row r="262" spans="1:16" x14ac:dyDescent="0.25">
      <c r="A262" s="210" t="s">
        <v>664</v>
      </c>
      <c r="B262" s="210" t="s">
        <v>721</v>
      </c>
      <c r="C262" s="210" t="s">
        <v>689</v>
      </c>
      <c r="D262" s="210" t="s">
        <v>181</v>
      </c>
      <c r="E262" s="227" t="s">
        <v>879</v>
      </c>
      <c r="F262" s="214">
        <v>12288</v>
      </c>
      <c r="G262" s="211">
        <v>7335153</v>
      </c>
      <c r="H262" s="212">
        <v>0</v>
      </c>
      <c r="I262" s="213">
        <v>87900</v>
      </c>
      <c r="J262" s="214">
        <v>7423053</v>
      </c>
      <c r="K262" s="214">
        <v>1610880</v>
      </c>
      <c r="L262" s="214">
        <v>9033933</v>
      </c>
      <c r="M262" s="225">
        <v>0.82168563791650884</v>
      </c>
      <c r="N262" s="214">
        <v>604.089599609375</v>
      </c>
      <c r="O262" s="214">
        <v>131.09375</v>
      </c>
      <c r="P262" s="214">
        <v>735.183349609375</v>
      </c>
    </row>
    <row r="263" spans="1:16" x14ac:dyDescent="0.25">
      <c r="A263" s="210" t="s">
        <v>664</v>
      </c>
      <c r="B263" s="210" t="s">
        <v>721</v>
      </c>
      <c r="C263" s="210" t="s">
        <v>695</v>
      </c>
      <c r="D263" s="210" t="s">
        <v>181</v>
      </c>
      <c r="E263" s="227" t="s">
        <v>880</v>
      </c>
      <c r="F263" s="214">
        <v>2824</v>
      </c>
      <c r="G263" s="211">
        <v>2259915</v>
      </c>
      <c r="H263" s="212">
        <v>0</v>
      </c>
      <c r="I263" s="213">
        <v>30600</v>
      </c>
      <c r="J263" s="214">
        <v>2290515</v>
      </c>
      <c r="K263" s="214">
        <v>387302</v>
      </c>
      <c r="L263" s="214">
        <v>2677817</v>
      </c>
      <c r="M263" s="225">
        <v>0.8553665168306871</v>
      </c>
      <c r="N263" s="214">
        <v>811.08888101983007</v>
      </c>
      <c r="O263" s="214">
        <v>137.14660056657223</v>
      </c>
      <c r="P263" s="214">
        <v>948.23548158640222</v>
      </c>
    </row>
    <row r="264" spans="1:16" x14ac:dyDescent="0.25">
      <c r="A264" s="210" t="s">
        <v>664</v>
      </c>
      <c r="B264" s="210" t="s">
        <v>721</v>
      </c>
      <c r="C264" s="210" t="s">
        <v>763</v>
      </c>
      <c r="D264" s="210" t="s">
        <v>181</v>
      </c>
      <c r="E264" s="227" t="s">
        <v>881</v>
      </c>
      <c r="F264" s="214">
        <v>4457</v>
      </c>
      <c r="G264" s="211">
        <v>2618309</v>
      </c>
      <c r="H264" s="212">
        <v>0</v>
      </c>
      <c r="I264" s="213">
        <v>63000</v>
      </c>
      <c r="J264" s="214">
        <v>2681309</v>
      </c>
      <c r="K264" s="214">
        <v>556500</v>
      </c>
      <c r="L264" s="214">
        <v>3237809</v>
      </c>
      <c r="M264" s="225">
        <v>0.82812451259478248</v>
      </c>
      <c r="N264" s="214">
        <v>601.59501907112406</v>
      </c>
      <c r="O264" s="214">
        <v>124.85977114651111</v>
      </c>
      <c r="P264" s="214">
        <v>726.45479021763515</v>
      </c>
    </row>
    <row r="265" spans="1:16" x14ac:dyDescent="0.25">
      <c r="A265" s="210" t="s">
        <v>664</v>
      </c>
      <c r="B265" s="210" t="s">
        <v>715</v>
      </c>
      <c r="C265" s="210" t="s">
        <v>667</v>
      </c>
      <c r="D265" s="210" t="s">
        <v>122</v>
      </c>
      <c r="E265" s="227" t="s">
        <v>882</v>
      </c>
      <c r="F265" s="214">
        <v>8996</v>
      </c>
      <c r="G265" s="211">
        <v>7083925</v>
      </c>
      <c r="H265" s="212">
        <v>0</v>
      </c>
      <c r="I265" s="213">
        <v>0</v>
      </c>
      <c r="J265" s="214">
        <v>7083925</v>
      </c>
      <c r="K265" s="214">
        <v>739928</v>
      </c>
      <c r="L265" s="214">
        <v>7823853</v>
      </c>
      <c r="M265" s="225">
        <v>0.90542664848125343</v>
      </c>
      <c r="N265" s="214">
        <v>787.45275678079145</v>
      </c>
      <c r="O265" s="214">
        <v>82.250778123610488</v>
      </c>
      <c r="P265" s="214">
        <v>869.70353490440198</v>
      </c>
    </row>
    <row r="266" spans="1:16" x14ac:dyDescent="0.25">
      <c r="A266" s="210" t="s">
        <v>664</v>
      </c>
      <c r="B266" s="210" t="s">
        <v>715</v>
      </c>
      <c r="C266" s="210" t="s">
        <v>669</v>
      </c>
      <c r="D266" s="210" t="s">
        <v>122</v>
      </c>
      <c r="E266" s="227" t="s">
        <v>883</v>
      </c>
      <c r="F266" s="214">
        <v>9689</v>
      </c>
      <c r="G266" s="211">
        <v>4827489</v>
      </c>
      <c r="H266" s="212">
        <v>0</v>
      </c>
      <c r="I266" s="213">
        <v>0</v>
      </c>
      <c r="J266" s="214">
        <v>4827489</v>
      </c>
      <c r="K266" s="214">
        <v>1255913</v>
      </c>
      <c r="L266" s="214">
        <v>6083402</v>
      </c>
      <c r="M266" s="225">
        <v>0.7935508782750178</v>
      </c>
      <c r="N266" s="214">
        <v>498.24429765713694</v>
      </c>
      <c r="O266" s="214">
        <v>129.62256166787077</v>
      </c>
      <c r="P266" s="214">
        <v>627.86685932500779</v>
      </c>
    </row>
    <row r="267" spans="1:16" x14ac:dyDescent="0.25">
      <c r="A267" s="210" t="s">
        <v>664</v>
      </c>
      <c r="B267" s="210" t="s">
        <v>715</v>
      </c>
      <c r="C267" s="210" t="s">
        <v>671</v>
      </c>
      <c r="D267" s="210" t="s">
        <v>122</v>
      </c>
      <c r="E267" s="227" t="s">
        <v>123</v>
      </c>
      <c r="F267" s="214">
        <v>3272</v>
      </c>
      <c r="G267" s="211">
        <v>1100424</v>
      </c>
      <c r="H267" s="212">
        <v>0</v>
      </c>
      <c r="I267" s="213">
        <v>0</v>
      </c>
      <c r="J267" s="214">
        <v>1100424</v>
      </c>
      <c r="K267" s="214">
        <v>1470152</v>
      </c>
      <c r="L267" s="214">
        <v>2570576</v>
      </c>
      <c r="M267" s="225">
        <v>0.42808460049420832</v>
      </c>
      <c r="N267" s="214">
        <v>336.31540342298291</v>
      </c>
      <c r="O267" s="214">
        <v>449.3129584352078</v>
      </c>
      <c r="P267" s="214">
        <v>785.62836185819071</v>
      </c>
    </row>
    <row r="268" spans="1:16" x14ac:dyDescent="0.25">
      <c r="A268" s="210" t="s">
        <v>664</v>
      </c>
      <c r="B268" s="210" t="s">
        <v>715</v>
      </c>
      <c r="C268" s="210" t="s">
        <v>754</v>
      </c>
      <c r="D268" s="210" t="s">
        <v>122</v>
      </c>
      <c r="E268" s="227" t="s">
        <v>884</v>
      </c>
      <c r="F268" s="214">
        <v>10230</v>
      </c>
      <c r="G268" s="211">
        <v>6982219</v>
      </c>
      <c r="H268" s="212">
        <v>0</v>
      </c>
      <c r="I268" s="213">
        <v>0</v>
      </c>
      <c r="J268" s="214">
        <v>6982219</v>
      </c>
      <c r="K268" s="214">
        <v>1127710</v>
      </c>
      <c r="L268" s="214">
        <v>8109929</v>
      </c>
      <c r="M268" s="225">
        <v>0.86094699472708081</v>
      </c>
      <c r="N268" s="214">
        <v>682.52385141739978</v>
      </c>
      <c r="O268" s="214">
        <v>110.2355816226784</v>
      </c>
      <c r="P268" s="214">
        <v>792.75943304007819</v>
      </c>
    </row>
    <row r="269" spans="1:16" x14ac:dyDescent="0.25">
      <c r="A269" s="210" t="s">
        <v>664</v>
      </c>
      <c r="B269" s="210" t="s">
        <v>715</v>
      </c>
      <c r="C269" s="210" t="s">
        <v>673</v>
      </c>
      <c r="D269" s="210" t="s">
        <v>122</v>
      </c>
      <c r="E269" s="227" t="s">
        <v>885</v>
      </c>
      <c r="F269" s="214">
        <v>5391</v>
      </c>
      <c r="G269" s="211">
        <v>3828975</v>
      </c>
      <c r="H269" s="212">
        <v>0</v>
      </c>
      <c r="I269" s="213">
        <v>51770</v>
      </c>
      <c r="J269" s="214">
        <v>3880745</v>
      </c>
      <c r="K269" s="214">
        <v>423663</v>
      </c>
      <c r="L269" s="214">
        <v>4304408</v>
      </c>
      <c r="M269" s="225">
        <v>0.90157461839119335</v>
      </c>
      <c r="N269" s="214">
        <v>719.85624188462248</v>
      </c>
      <c r="O269" s="214">
        <v>78.587089593767388</v>
      </c>
      <c r="P269" s="214">
        <v>798.44333147838995</v>
      </c>
    </row>
    <row r="270" spans="1:16" x14ac:dyDescent="0.25">
      <c r="A270" s="210" t="s">
        <v>664</v>
      </c>
      <c r="B270" s="210" t="s">
        <v>715</v>
      </c>
      <c r="C270" s="210" t="s">
        <v>675</v>
      </c>
      <c r="D270" s="210" t="s">
        <v>122</v>
      </c>
      <c r="E270" s="227" t="s">
        <v>886</v>
      </c>
      <c r="F270" s="214">
        <v>5583</v>
      </c>
      <c r="G270" s="211">
        <v>5003068</v>
      </c>
      <c r="H270" s="212">
        <v>0</v>
      </c>
      <c r="I270" s="213">
        <v>21080</v>
      </c>
      <c r="J270" s="214">
        <v>5024148</v>
      </c>
      <c r="K270" s="214">
        <v>396542</v>
      </c>
      <c r="L270" s="214">
        <v>5420690</v>
      </c>
      <c r="M270" s="225">
        <v>0.92684658226166783</v>
      </c>
      <c r="N270" s="214">
        <v>899.90112842557767</v>
      </c>
      <c r="O270" s="214">
        <v>71.026688160487197</v>
      </c>
      <c r="P270" s="214">
        <v>970.92781658606486</v>
      </c>
    </row>
    <row r="271" spans="1:16" x14ac:dyDescent="0.25">
      <c r="A271" s="210" t="s">
        <v>664</v>
      </c>
      <c r="B271" s="210" t="s">
        <v>715</v>
      </c>
      <c r="C271" s="210" t="s">
        <v>678</v>
      </c>
      <c r="D271" s="210" t="s">
        <v>122</v>
      </c>
      <c r="E271" s="227" t="s">
        <v>887</v>
      </c>
      <c r="F271" s="214">
        <v>10815</v>
      </c>
      <c r="G271" s="211">
        <v>5363807</v>
      </c>
      <c r="H271" s="212">
        <v>0</v>
      </c>
      <c r="I271" s="213">
        <v>0</v>
      </c>
      <c r="J271" s="214">
        <v>5363807</v>
      </c>
      <c r="K271" s="214">
        <v>1285512</v>
      </c>
      <c r="L271" s="214">
        <v>6649319</v>
      </c>
      <c r="M271" s="225">
        <v>0.80667012667011462</v>
      </c>
      <c r="N271" s="214">
        <v>495.95996301433195</v>
      </c>
      <c r="O271" s="214">
        <v>118.86380027739251</v>
      </c>
      <c r="P271" s="214">
        <v>614.8237632917245</v>
      </c>
    </row>
    <row r="272" spans="1:16" x14ac:dyDescent="0.25">
      <c r="A272" s="210" t="s">
        <v>664</v>
      </c>
      <c r="B272" s="210" t="s">
        <v>715</v>
      </c>
      <c r="C272" s="210" t="s">
        <v>680</v>
      </c>
      <c r="D272" s="210" t="s">
        <v>122</v>
      </c>
      <c r="E272" s="227" t="s">
        <v>888</v>
      </c>
      <c r="F272" s="214">
        <v>5569</v>
      </c>
      <c r="G272" s="211">
        <v>3463297</v>
      </c>
      <c r="H272" s="212">
        <v>0</v>
      </c>
      <c r="I272" s="213">
        <v>23500</v>
      </c>
      <c r="J272" s="214">
        <v>3486797</v>
      </c>
      <c r="K272" s="214">
        <v>465930</v>
      </c>
      <c r="L272" s="214">
        <v>3952727</v>
      </c>
      <c r="M272" s="225">
        <v>0.88212441688990917</v>
      </c>
      <c r="N272" s="214">
        <v>626.10827796731905</v>
      </c>
      <c r="O272" s="214">
        <v>83.664930867301138</v>
      </c>
      <c r="P272" s="214">
        <v>709.77320883462016</v>
      </c>
    </row>
    <row r="273" spans="1:16" x14ac:dyDescent="0.25">
      <c r="A273" s="210" t="s">
        <v>664</v>
      </c>
      <c r="B273" s="210" t="s">
        <v>715</v>
      </c>
      <c r="C273" s="210" t="s">
        <v>682</v>
      </c>
      <c r="D273" s="210" t="s">
        <v>122</v>
      </c>
      <c r="E273" s="227" t="s">
        <v>889</v>
      </c>
      <c r="F273" s="214">
        <v>5479</v>
      </c>
      <c r="G273" s="211">
        <v>4530536</v>
      </c>
      <c r="H273" s="212">
        <v>0</v>
      </c>
      <c r="I273" s="213">
        <v>0</v>
      </c>
      <c r="J273" s="214">
        <v>4530536</v>
      </c>
      <c r="K273" s="214">
        <v>678972</v>
      </c>
      <c r="L273" s="214">
        <v>5209508</v>
      </c>
      <c r="M273" s="225">
        <v>0.86966677083517296</v>
      </c>
      <c r="N273" s="214">
        <v>826.89103851067716</v>
      </c>
      <c r="O273" s="214">
        <v>123.92261361562329</v>
      </c>
      <c r="P273" s="214">
        <v>950.81365212630044</v>
      </c>
    </row>
    <row r="274" spans="1:16" x14ac:dyDescent="0.25">
      <c r="A274" s="210" t="s">
        <v>664</v>
      </c>
      <c r="B274" s="210" t="s">
        <v>715</v>
      </c>
      <c r="C274" s="210" t="s">
        <v>763</v>
      </c>
      <c r="D274" s="210" t="s">
        <v>122</v>
      </c>
      <c r="E274" s="227" t="s">
        <v>125</v>
      </c>
      <c r="F274" s="214">
        <v>3782</v>
      </c>
      <c r="G274" s="211">
        <v>2230060</v>
      </c>
      <c r="H274" s="212">
        <v>0</v>
      </c>
      <c r="I274" s="213">
        <v>0</v>
      </c>
      <c r="J274" s="214">
        <v>2230060</v>
      </c>
      <c r="K274" s="214">
        <v>1456080</v>
      </c>
      <c r="L274" s="214">
        <v>3686140</v>
      </c>
      <c r="M274" s="225">
        <v>0.60498516062873353</v>
      </c>
      <c r="N274" s="214">
        <v>589.6509783183501</v>
      </c>
      <c r="O274" s="214">
        <v>385.00264410364889</v>
      </c>
      <c r="P274" s="214">
        <v>974.65362242199899</v>
      </c>
    </row>
    <row r="275" spans="1:16" x14ac:dyDescent="0.25">
      <c r="A275" s="210" t="s">
        <v>664</v>
      </c>
      <c r="B275" s="210" t="s">
        <v>715</v>
      </c>
      <c r="C275" s="210" t="s">
        <v>683</v>
      </c>
      <c r="D275" s="210" t="s">
        <v>122</v>
      </c>
      <c r="E275" s="227" t="s">
        <v>126</v>
      </c>
      <c r="F275" s="214">
        <v>3913</v>
      </c>
      <c r="G275" s="211">
        <v>1917469</v>
      </c>
      <c r="H275" s="212">
        <v>0</v>
      </c>
      <c r="I275" s="213">
        <v>0</v>
      </c>
      <c r="J275" s="214">
        <v>1917469</v>
      </c>
      <c r="K275" s="214">
        <v>1296111</v>
      </c>
      <c r="L275" s="214">
        <v>3213580</v>
      </c>
      <c r="M275" s="225">
        <v>0.59667691484263652</v>
      </c>
      <c r="N275" s="214">
        <v>490.02530028111426</v>
      </c>
      <c r="O275" s="214">
        <v>331.23204702274472</v>
      </c>
      <c r="P275" s="214">
        <v>821.25734730385898</v>
      </c>
    </row>
    <row r="276" spans="1:16" x14ac:dyDescent="0.25">
      <c r="A276" s="210" t="s">
        <v>664</v>
      </c>
      <c r="B276" s="210" t="s">
        <v>715</v>
      </c>
      <c r="C276" s="210" t="s">
        <v>685</v>
      </c>
      <c r="D276" s="210" t="s">
        <v>122</v>
      </c>
      <c r="E276" s="227" t="s">
        <v>890</v>
      </c>
      <c r="F276" s="214">
        <v>19069</v>
      </c>
      <c r="G276" s="211">
        <v>12190861</v>
      </c>
      <c r="H276" s="212">
        <v>0</v>
      </c>
      <c r="I276" s="213">
        <v>0</v>
      </c>
      <c r="J276" s="214">
        <v>12190861</v>
      </c>
      <c r="K276" s="214">
        <v>6215825</v>
      </c>
      <c r="L276" s="214">
        <v>18406686</v>
      </c>
      <c r="M276" s="225">
        <v>0.66230613158718521</v>
      </c>
      <c r="N276" s="214">
        <v>639.30258534794689</v>
      </c>
      <c r="O276" s="214">
        <v>325.9649168808013</v>
      </c>
      <c r="P276" s="214">
        <v>965.26750222874819</v>
      </c>
    </row>
    <row r="277" spans="1:16" x14ac:dyDescent="0.25">
      <c r="A277" s="210" t="s">
        <v>664</v>
      </c>
      <c r="B277" s="210" t="s">
        <v>715</v>
      </c>
      <c r="C277" s="210" t="s">
        <v>686</v>
      </c>
      <c r="D277" s="210" t="s">
        <v>122</v>
      </c>
      <c r="E277" s="227" t="s">
        <v>127</v>
      </c>
      <c r="F277" s="214">
        <v>4625</v>
      </c>
      <c r="G277" s="211">
        <v>2108524</v>
      </c>
      <c r="H277" s="212">
        <v>0</v>
      </c>
      <c r="I277" s="213">
        <v>0</v>
      </c>
      <c r="J277" s="214">
        <v>2108524</v>
      </c>
      <c r="K277" s="214">
        <v>896133</v>
      </c>
      <c r="L277" s="214">
        <v>3004657</v>
      </c>
      <c r="M277" s="225">
        <v>0.70175198034251496</v>
      </c>
      <c r="N277" s="214">
        <v>455.89708108108107</v>
      </c>
      <c r="O277" s="214">
        <v>193.75848648648648</v>
      </c>
      <c r="P277" s="214">
        <v>649.65556756756757</v>
      </c>
    </row>
    <row r="278" spans="1:16" x14ac:dyDescent="0.25">
      <c r="A278" s="210" t="s">
        <v>664</v>
      </c>
      <c r="B278" s="210" t="s">
        <v>715</v>
      </c>
      <c r="C278" s="210" t="s">
        <v>687</v>
      </c>
      <c r="D278" s="210" t="s">
        <v>122</v>
      </c>
      <c r="E278" s="227" t="s">
        <v>128</v>
      </c>
      <c r="F278" s="214">
        <v>15218</v>
      </c>
      <c r="G278" s="211">
        <v>6388834</v>
      </c>
      <c r="H278" s="212">
        <v>0</v>
      </c>
      <c r="I278" s="213">
        <v>0</v>
      </c>
      <c r="J278" s="214">
        <v>6388834</v>
      </c>
      <c r="K278" s="214">
        <v>4154222</v>
      </c>
      <c r="L278" s="214">
        <v>10543056</v>
      </c>
      <c r="M278" s="225">
        <v>0.60597553498719914</v>
      </c>
      <c r="N278" s="214">
        <v>419.82087002234198</v>
      </c>
      <c r="O278" s="214">
        <v>272.9808121960836</v>
      </c>
      <c r="P278" s="214">
        <v>692.80168221842553</v>
      </c>
    </row>
    <row r="279" spans="1:16" x14ac:dyDescent="0.25">
      <c r="A279" s="210" t="s">
        <v>664</v>
      </c>
      <c r="B279" s="210" t="s">
        <v>715</v>
      </c>
      <c r="C279" s="210" t="s">
        <v>688</v>
      </c>
      <c r="D279" s="210" t="s">
        <v>122</v>
      </c>
      <c r="E279" s="227" t="s">
        <v>891</v>
      </c>
      <c r="F279" s="214">
        <v>8731</v>
      </c>
      <c r="G279" s="211">
        <v>7349808</v>
      </c>
      <c r="H279" s="212">
        <v>0</v>
      </c>
      <c r="I279" s="213">
        <v>0</v>
      </c>
      <c r="J279" s="214">
        <v>7349808</v>
      </c>
      <c r="K279" s="214">
        <v>989185</v>
      </c>
      <c r="L279" s="214">
        <v>8338993</v>
      </c>
      <c r="M279" s="225">
        <v>0.88137836307093675</v>
      </c>
      <c r="N279" s="214">
        <v>841.80597869659834</v>
      </c>
      <c r="O279" s="214">
        <v>113.2957278662238</v>
      </c>
      <c r="P279" s="214">
        <v>955.10170656282207</v>
      </c>
    </row>
    <row r="280" spans="1:16" x14ac:dyDescent="0.25">
      <c r="A280" s="210" t="s">
        <v>664</v>
      </c>
      <c r="B280" s="210" t="s">
        <v>715</v>
      </c>
      <c r="C280" s="210" t="s">
        <v>689</v>
      </c>
      <c r="D280" s="210" t="s">
        <v>122</v>
      </c>
      <c r="E280" s="227" t="s">
        <v>129</v>
      </c>
      <c r="F280" s="214">
        <v>10395</v>
      </c>
      <c r="G280" s="211">
        <v>6008386</v>
      </c>
      <c r="H280" s="212">
        <v>0</v>
      </c>
      <c r="I280" s="213">
        <v>0</v>
      </c>
      <c r="J280" s="214">
        <v>6008386</v>
      </c>
      <c r="K280" s="214">
        <v>630936</v>
      </c>
      <c r="L280" s="214">
        <v>6639322</v>
      </c>
      <c r="M280" s="225">
        <v>0.90496981468890947</v>
      </c>
      <c r="N280" s="214">
        <v>578.0073112073112</v>
      </c>
      <c r="O280" s="214">
        <v>60.696103896103899</v>
      </c>
      <c r="P280" s="214">
        <v>638.70341510341507</v>
      </c>
    </row>
    <row r="281" spans="1:16" x14ac:dyDescent="0.25">
      <c r="A281" s="210" t="s">
        <v>664</v>
      </c>
      <c r="B281" s="210" t="s">
        <v>715</v>
      </c>
      <c r="C281" s="210" t="s">
        <v>695</v>
      </c>
      <c r="D281" s="210" t="s">
        <v>122</v>
      </c>
      <c r="E281" s="227" t="s">
        <v>892</v>
      </c>
      <c r="F281" s="214">
        <v>9955</v>
      </c>
      <c r="G281" s="211">
        <v>13105975</v>
      </c>
      <c r="H281" s="212">
        <v>0</v>
      </c>
      <c r="I281" s="213">
        <v>0</v>
      </c>
      <c r="J281" s="214">
        <v>13105975</v>
      </c>
      <c r="K281" s="214">
        <v>1245892</v>
      </c>
      <c r="L281" s="214">
        <v>14351867</v>
      </c>
      <c r="M281" s="225">
        <v>0.91318955227218868</v>
      </c>
      <c r="N281" s="214">
        <v>1316.5218483174285</v>
      </c>
      <c r="O281" s="214">
        <v>125.15238573581115</v>
      </c>
      <c r="P281" s="214">
        <v>1441.6742340532396</v>
      </c>
    </row>
    <row r="282" spans="1:16" x14ac:dyDescent="0.25">
      <c r="A282" s="210" t="s">
        <v>664</v>
      </c>
      <c r="B282" s="210" t="s">
        <v>715</v>
      </c>
      <c r="C282" s="210" t="s">
        <v>693</v>
      </c>
      <c r="D282" s="210" t="s">
        <v>122</v>
      </c>
      <c r="E282" s="227" t="s">
        <v>893</v>
      </c>
      <c r="F282" s="214">
        <v>25319</v>
      </c>
      <c r="G282" s="211">
        <v>26265314</v>
      </c>
      <c r="H282" s="212">
        <v>0</v>
      </c>
      <c r="I282" s="213">
        <v>150500</v>
      </c>
      <c r="J282" s="214">
        <v>26415814</v>
      </c>
      <c r="K282" s="214">
        <v>2125623</v>
      </c>
      <c r="L282" s="214">
        <v>28541437</v>
      </c>
      <c r="M282" s="225">
        <v>0.9255250182392708</v>
      </c>
      <c r="N282" s="214">
        <v>1043.3197993601643</v>
      </c>
      <c r="O282" s="214">
        <v>83.953671156048813</v>
      </c>
      <c r="P282" s="214">
        <v>1127.2734705162131</v>
      </c>
    </row>
    <row r="283" spans="1:16" x14ac:dyDescent="0.25">
      <c r="A283" s="210" t="s">
        <v>664</v>
      </c>
      <c r="B283" s="210" t="s">
        <v>715</v>
      </c>
      <c r="C283" s="210" t="s">
        <v>697</v>
      </c>
      <c r="D283" s="210" t="s">
        <v>122</v>
      </c>
      <c r="E283" s="227" t="s">
        <v>894</v>
      </c>
      <c r="F283" s="214">
        <v>6851</v>
      </c>
      <c r="G283" s="211">
        <v>4315168</v>
      </c>
      <c r="H283" s="212">
        <v>0</v>
      </c>
      <c r="I283" s="213">
        <v>19250</v>
      </c>
      <c r="J283" s="214">
        <v>4334418</v>
      </c>
      <c r="K283" s="214">
        <v>544003</v>
      </c>
      <c r="L283" s="214">
        <v>4878421</v>
      </c>
      <c r="M283" s="225">
        <v>0.8884878939312536</v>
      </c>
      <c r="N283" s="214">
        <v>632.66939132973289</v>
      </c>
      <c r="O283" s="214">
        <v>79.404904393519189</v>
      </c>
      <c r="P283" s="214">
        <v>712.07429572325213</v>
      </c>
    </row>
    <row r="284" spans="1:16" x14ac:dyDescent="0.25">
      <c r="A284" s="210" t="s">
        <v>664</v>
      </c>
      <c r="B284" s="210" t="s">
        <v>715</v>
      </c>
      <c r="C284" s="210" t="s">
        <v>699</v>
      </c>
      <c r="D284" s="210" t="s">
        <v>122</v>
      </c>
      <c r="E284" s="227" t="s">
        <v>895</v>
      </c>
      <c r="F284" s="214">
        <v>5737</v>
      </c>
      <c r="G284" s="211">
        <v>4042769</v>
      </c>
      <c r="H284" s="212">
        <v>0</v>
      </c>
      <c r="I284" s="213">
        <v>26520</v>
      </c>
      <c r="J284" s="214">
        <v>4069289</v>
      </c>
      <c r="K284" s="214">
        <v>705559</v>
      </c>
      <c r="L284" s="214">
        <v>4774848</v>
      </c>
      <c r="M284" s="225">
        <v>0.85223424913211898</v>
      </c>
      <c r="N284" s="214">
        <v>709.30608331880774</v>
      </c>
      <c r="O284" s="214">
        <v>122.98396374411713</v>
      </c>
      <c r="P284" s="214">
        <v>832.29004706292483</v>
      </c>
    </row>
    <row r="285" spans="1:16" x14ac:dyDescent="0.25">
      <c r="A285" s="210" t="s">
        <v>664</v>
      </c>
      <c r="B285" s="210" t="s">
        <v>715</v>
      </c>
      <c r="C285" s="210" t="s">
        <v>793</v>
      </c>
      <c r="D285" s="210" t="s">
        <v>122</v>
      </c>
      <c r="E285" s="227" t="s">
        <v>896</v>
      </c>
      <c r="F285" s="214">
        <v>6375</v>
      </c>
      <c r="G285" s="211">
        <v>4498492</v>
      </c>
      <c r="H285" s="212">
        <v>0</v>
      </c>
      <c r="I285" s="213">
        <v>63860</v>
      </c>
      <c r="J285" s="214">
        <v>4562352</v>
      </c>
      <c r="K285" s="214">
        <v>460810</v>
      </c>
      <c r="L285" s="214">
        <v>5023162</v>
      </c>
      <c r="M285" s="225">
        <v>0.90826296265181172</v>
      </c>
      <c r="N285" s="214">
        <v>715.66305882352947</v>
      </c>
      <c r="O285" s="214">
        <v>72.283921568627449</v>
      </c>
      <c r="P285" s="214">
        <v>787.94698039215689</v>
      </c>
    </row>
    <row r="286" spans="1:16" x14ac:dyDescent="0.25">
      <c r="A286" s="210" t="s">
        <v>664</v>
      </c>
      <c r="B286" s="210" t="s">
        <v>715</v>
      </c>
      <c r="C286" s="210" t="s">
        <v>700</v>
      </c>
      <c r="D286" s="210" t="s">
        <v>122</v>
      </c>
      <c r="E286" s="227" t="s">
        <v>897</v>
      </c>
      <c r="F286" s="214">
        <v>14660</v>
      </c>
      <c r="G286" s="211">
        <v>10184344</v>
      </c>
      <c r="H286" s="212">
        <v>0</v>
      </c>
      <c r="I286" s="213">
        <v>28520</v>
      </c>
      <c r="J286" s="214">
        <v>10212864</v>
      </c>
      <c r="K286" s="214">
        <v>889884</v>
      </c>
      <c r="L286" s="214">
        <v>11102748</v>
      </c>
      <c r="M286" s="225">
        <v>0.91985011278288942</v>
      </c>
      <c r="N286" s="214">
        <v>696.64829467939978</v>
      </c>
      <c r="O286" s="214">
        <v>60.701500682128241</v>
      </c>
      <c r="P286" s="214">
        <v>757.34979536152798</v>
      </c>
    </row>
    <row r="287" spans="1:16" x14ac:dyDescent="0.25">
      <c r="A287" s="210" t="s">
        <v>664</v>
      </c>
      <c r="B287" s="210" t="s">
        <v>715</v>
      </c>
      <c r="C287" s="210" t="s">
        <v>704</v>
      </c>
      <c r="D287" s="210" t="s">
        <v>122</v>
      </c>
      <c r="E287" s="227" t="s">
        <v>898</v>
      </c>
      <c r="F287" s="214">
        <v>8600</v>
      </c>
      <c r="G287" s="211">
        <v>7535135</v>
      </c>
      <c r="H287" s="212">
        <v>0</v>
      </c>
      <c r="I287" s="213">
        <v>35030</v>
      </c>
      <c r="J287" s="214">
        <v>7570165</v>
      </c>
      <c r="K287" s="214">
        <v>624374</v>
      </c>
      <c r="L287" s="214">
        <v>8194539</v>
      </c>
      <c r="M287" s="225">
        <v>0.92380608597994351</v>
      </c>
      <c r="N287" s="214">
        <v>880.25174418604649</v>
      </c>
      <c r="O287" s="214">
        <v>72.601627906976745</v>
      </c>
      <c r="P287" s="214">
        <v>952.85337209302327</v>
      </c>
    </row>
    <row r="288" spans="1:16" x14ac:dyDescent="0.25">
      <c r="A288" s="210" t="s">
        <v>664</v>
      </c>
      <c r="B288" s="210" t="s">
        <v>715</v>
      </c>
      <c r="C288" s="210" t="s">
        <v>705</v>
      </c>
      <c r="D288" s="210" t="s">
        <v>122</v>
      </c>
      <c r="E288" s="227" t="s">
        <v>899</v>
      </c>
      <c r="F288" s="214">
        <v>10481</v>
      </c>
      <c r="G288" s="211">
        <v>7760608</v>
      </c>
      <c r="H288" s="212">
        <v>0</v>
      </c>
      <c r="I288" s="213">
        <v>0</v>
      </c>
      <c r="J288" s="214">
        <v>7760608</v>
      </c>
      <c r="K288" s="214">
        <v>1175670</v>
      </c>
      <c r="L288" s="214">
        <v>8936278</v>
      </c>
      <c r="M288" s="225">
        <v>0.86843851545352546</v>
      </c>
      <c r="N288" s="214">
        <v>740.4453773494896</v>
      </c>
      <c r="O288" s="214">
        <v>112.17154851636295</v>
      </c>
      <c r="P288" s="214">
        <v>852.61692586585252</v>
      </c>
    </row>
    <row r="289" spans="1:16" x14ac:dyDescent="0.25">
      <c r="A289" s="210" t="s">
        <v>664</v>
      </c>
      <c r="B289" s="210" t="s">
        <v>715</v>
      </c>
      <c r="C289" s="210" t="s">
        <v>706</v>
      </c>
      <c r="D289" s="210" t="s">
        <v>122</v>
      </c>
      <c r="E289" s="227" t="s">
        <v>900</v>
      </c>
      <c r="F289" s="214">
        <v>13313</v>
      </c>
      <c r="G289" s="211">
        <v>9244440</v>
      </c>
      <c r="H289" s="212">
        <v>0</v>
      </c>
      <c r="I289" s="213">
        <v>60760</v>
      </c>
      <c r="J289" s="214">
        <v>9305200</v>
      </c>
      <c r="K289" s="214">
        <v>871623</v>
      </c>
      <c r="L289" s="214">
        <v>10176823</v>
      </c>
      <c r="M289" s="225">
        <v>0.91435215096106126</v>
      </c>
      <c r="N289" s="214">
        <v>698.95590775933294</v>
      </c>
      <c r="O289" s="214">
        <v>65.471569142942982</v>
      </c>
      <c r="P289" s="214">
        <v>764.427476902276</v>
      </c>
    </row>
    <row r="290" spans="1:16" x14ac:dyDescent="0.25">
      <c r="A290" s="210" t="s">
        <v>664</v>
      </c>
      <c r="B290" s="210" t="s">
        <v>715</v>
      </c>
      <c r="C290" s="210" t="s">
        <v>788</v>
      </c>
      <c r="D290" s="210" t="s">
        <v>122</v>
      </c>
      <c r="E290" s="227" t="s">
        <v>901</v>
      </c>
      <c r="F290" s="214">
        <v>7217</v>
      </c>
      <c r="G290" s="211">
        <v>5397825</v>
      </c>
      <c r="H290" s="212">
        <v>0</v>
      </c>
      <c r="I290" s="213">
        <v>34100</v>
      </c>
      <c r="J290" s="214">
        <v>5431925</v>
      </c>
      <c r="K290" s="214">
        <v>467637</v>
      </c>
      <c r="L290" s="214">
        <v>5899562</v>
      </c>
      <c r="M290" s="225">
        <v>0.92073360700336737</v>
      </c>
      <c r="N290" s="214">
        <v>752.65692115837601</v>
      </c>
      <c r="O290" s="214">
        <v>64.796591381460445</v>
      </c>
      <c r="P290" s="214">
        <v>817.45351253983654</v>
      </c>
    </row>
    <row r="291" spans="1:16" x14ac:dyDescent="0.25">
      <c r="A291" s="210" t="s">
        <v>664</v>
      </c>
      <c r="B291" s="210" t="s">
        <v>715</v>
      </c>
      <c r="C291" s="210" t="s">
        <v>708</v>
      </c>
      <c r="D291" s="210" t="s">
        <v>122</v>
      </c>
      <c r="E291" s="227" t="s">
        <v>902</v>
      </c>
      <c r="F291" s="214">
        <v>13269</v>
      </c>
      <c r="G291" s="211">
        <v>8852233</v>
      </c>
      <c r="H291" s="212">
        <v>0</v>
      </c>
      <c r="I291" s="213">
        <v>59000</v>
      </c>
      <c r="J291" s="214">
        <v>8911233</v>
      </c>
      <c r="K291" s="214">
        <v>850910</v>
      </c>
      <c r="L291" s="214">
        <v>9762143</v>
      </c>
      <c r="M291" s="225">
        <v>0.91283573698930653</v>
      </c>
      <c r="N291" s="214">
        <v>671.58286231064892</v>
      </c>
      <c r="O291" s="214">
        <v>64.127665988394</v>
      </c>
      <c r="P291" s="214">
        <v>735.71052829904283</v>
      </c>
    </row>
    <row r="292" spans="1:16" x14ac:dyDescent="0.25">
      <c r="A292" s="210" t="s">
        <v>664</v>
      </c>
      <c r="B292" s="210" t="s">
        <v>715</v>
      </c>
      <c r="C292" s="210" t="s">
        <v>713</v>
      </c>
      <c r="D292" s="210" t="s">
        <v>122</v>
      </c>
      <c r="E292" s="227" t="s">
        <v>903</v>
      </c>
      <c r="F292" s="214">
        <v>172361</v>
      </c>
      <c r="G292" s="211">
        <v>96999437</v>
      </c>
      <c r="H292" s="212">
        <v>0</v>
      </c>
      <c r="I292" s="213">
        <v>348800</v>
      </c>
      <c r="J292" s="214">
        <v>97348237</v>
      </c>
      <c r="K292" s="214">
        <v>17813873</v>
      </c>
      <c r="L292" s="214">
        <v>115162110</v>
      </c>
      <c r="M292" s="225">
        <v>0.84531480883773313</v>
      </c>
      <c r="N292" s="214">
        <v>564.79271412906633</v>
      </c>
      <c r="O292" s="214">
        <v>103.35210981602567</v>
      </c>
      <c r="P292" s="214">
        <v>668.14482394509196</v>
      </c>
    </row>
    <row r="293" spans="1:16" x14ac:dyDescent="0.25">
      <c r="A293" s="210" t="s">
        <v>664</v>
      </c>
      <c r="B293" s="210" t="s">
        <v>715</v>
      </c>
      <c r="C293" s="210" t="s">
        <v>711</v>
      </c>
      <c r="D293" s="210" t="s">
        <v>122</v>
      </c>
      <c r="E293" s="227" t="s">
        <v>904</v>
      </c>
      <c r="F293" s="214">
        <v>9309</v>
      </c>
      <c r="G293" s="211">
        <v>7969602</v>
      </c>
      <c r="H293" s="212">
        <v>0</v>
      </c>
      <c r="I293" s="213">
        <v>39370</v>
      </c>
      <c r="J293" s="214">
        <v>8008972</v>
      </c>
      <c r="K293" s="214">
        <v>759824</v>
      </c>
      <c r="L293" s="214">
        <v>8768796</v>
      </c>
      <c r="M293" s="225">
        <v>0.91334910744873066</v>
      </c>
      <c r="N293" s="214">
        <v>860.34719089053601</v>
      </c>
      <c r="O293" s="214">
        <v>81.622515844881292</v>
      </c>
      <c r="P293" s="214">
        <v>941.96970673541739</v>
      </c>
    </row>
    <row r="294" spans="1:16" x14ac:dyDescent="0.25">
      <c r="A294" s="210" t="s">
        <v>664</v>
      </c>
      <c r="B294" s="210" t="s">
        <v>715</v>
      </c>
      <c r="C294" s="210" t="s">
        <v>714</v>
      </c>
      <c r="D294" s="210" t="s">
        <v>122</v>
      </c>
      <c r="E294" s="227" t="s">
        <v>905</v>
      </c>
      <c r="F294" s="214">
        <v>6144</v>
      </c>
      <c r="G294" s="211">
        <v>3795951</v>
      </c>
      <c r="H294" s="212">
        <v>0</v>
      </c>
      <c r="I294" s="213">
        <v>26250</v>
      </c>
      <c r="J294" s="214">
        <v>3822201</v>
      </c>
      <c r="K294" s="214">
        <v>443080</v>
      </c>
      <c r="L294" s="214">
        <v>4265281</v>
      </c>
      <c r="M294" s="225">
        <v>0.89611938814816661</v>
      </c>
      <c r="N294" s="214">
        <v>622.10302734375</v>
      </c>
      <c r="O294" s="214">
        <v>72.115885416666671</v>
      </c>
      <c r="P294" s="214">
        <v>694.21891276041663</v>
      </c>
    </row>
    <row r="295" spans="1:16" x14ac:dyDescent="0.25">
      <c r="A295" s="210" t="s">
        <v>664</v>
      </c>
      <c r="B295" s="210" t="s">
        <v>715</v>
      </c>
      <c r="C295" s="210" t="s">
        <v>715</v>
      </c>
      <c r="D295" s="210" t="s">
        <v>122</v>
      </c>
      <c r="E295" s="227" t="s">
        <v>906</v>
      </c>
      <c r="F295" s="214">
        <v>4011</v>
      </c>
      <c r="G295" s="211">
        <v>5046482</v>
      </c>
      <c r="H295" s="212">
        <v>0</v>
      </c>
      <c r="I295" s="213">
        <v>22750</v>
      </c>
      <c r="J295" s="214">
        <v>5069232</v>
      </c>
      <c r="K295" s="214">
        <v>241590</v>
      </c>
      <c r="L295" s="214">
        <v>5310822</v>
      </c>
      <c r="M295" s="225">
        <v>0.95450986683417371</v>
      </c>
      <c r="N295" s="214">
        <v>1263.8324607329844</v>
      </c>
      <c r="O295" s="214">
        <v>60.23186237845924</v>
      </c>
      <c r="P295" s="214">
        <v>1324.0643231114436</v>
      </c>
    </row>
    <row r="296" spans="1:16" x14ac:dyDescent="0.25">
      <c r="A296" s="210" t="s">
        <v>664</v>
      </c>
      <c r="B296" s="210" t="s">
        <v>715</v>
      </c>
      <c r="C296" s="210" t="s">
        <v>717</v>
      </c>
      <c r="D296" s="210" t="s">
        <v>122</v>
      </c>
      <c r="E296" s="227" t="s">
        <v>907</v>
      </c>
      <c r="F296" s="214">
        <v>14713</v>
      </c>
      <c r="G296" s="211">
        <v>13337628</v>
      </c>
      <c r="H296" s="212">
        <v>0</v>
      </c>
      <c r="I296" s="213">
        <v>0</v>
      </c>
      <c r="J296" s="214">
        <v>13337628</v>
      </c>
      <c r="K296" s="214">
        <v>1320696</v>
      </c>
      <c r="L296" s="214">
        <v>14658324</v>
      </c>
      <c r="M296" s="225">
        <v>0.90990129567336619</v>
      </c>
      <c r="N296" s="214">
        <v>906.51994834500101</v>
      </c>
      <c r="O296" s="214">
        <v>89.763882280976006</v>
      </c>
      <c r="P296" s="214">
        <v>996.28383062597698</v>
      </c>
    </row>
    <row r="297" spans="1:16" x14ac:dyDescent="0.25">
      <c r="A297" s="210" t="s">
        <v>664</v>
      </c>
      <c r="B297" s="210" t="s">
        <v>715</v>
      </c>
      <c r="C297" s="210" t="s">
        <v>665</v>
      </c>
      <c r="D297" s="210" t="s">
        <v>122</v>
      </c>
      <c r="E297" s="227" t="s">
        <v>908</v>
      </c>
      <c r="F297" s="214">
        <v>8243</v>
      </c>
      <c r="G297" s="211">
        <v>5477584</v>
      </c>
      <c r="H297" s="212">
        <v>0</v>
      </c>
      <c r="I297" s="213">
        <v>22750</v>
      </c>
      <c r="J297" s="214">
        <v>5500334</v>
      </c>
      <c r="K297" s="214">
        <v>788870</v>
      </c>
      <c r="L297" s="214">
        <v>6289204</v>
      </c>
      <c r="M297" s="225">
        <v>0.87456759233759951</v>
      </c>
      <c r="N297" s="214">
        <v>667.27332281936185</v>
      </c>
      <c r="O297" s="214">
        <v>95.70180759432246</v>
      </c>
      <c r="P297" s="214">
        <v>762.97513041368438</v>
      </c>
    </row>
    <row r="298" spans="1:16" x14ac:dyDescent="0.25">
      <c r="A298" s="210" t="s">
        <v>664</v>
      </c>
      <c r="B298" s="210" t="s">
        <v>715</v>
      </c>
      <c r="C298" s="210" t="s">
        <v>719</v>
      </c>
      <c r="D298" s="210" t="s">
        <v>122</v>
      </c>
      <c r="E298" s="227" t="s">
        <v>130</v>
      </c>
      <c r="F298" s="214">
        <v>6139</v>
      </c>
      <c r="G298" s="211">
        <v>5003599</v>
      </c>
      <c r="H298" s="212">
        <v>0</v>
      </c>
      <c r="I298" s="213">
        <v>58200</v>
      </c>
      <c r="J298" s="214">
        <v>5061799</v>
      </c>
      <c r="K298" s="214">
        <v>440979</v>
      </c>
      <c r="L298" s="214">
        <v>5502778</v>
      </c>
      <c r="M298" s="225">
        <v>0.91986247673447852</v>
      </c>
      <c r="N298" s="214">
        <v>824.53151979149698</v>
      </c>
      <c r="O298" s="214">
        <v>71.832383124287347</v>
      </c>
      <c r="P298" s="214">
        <v>896.36390291578437</v>
      </c>
    </row>
    <row r="299" spans="1:16" x14ac:dyDescent="0.25">
      <c r="A299" s="210" t="s">
        <v>664</v>
      </c>
      <c r="B299" s="210" t="s">
        <v>715</v>
      </c>
      <c r="C299" s="210" t="s">
        <v>721</v>
      </c>
      <c r="D299" s="210" t="s">
        <v>122</v>
      </c>
      <c r="E299" s="227" t="s">
        <v>909</v>
      </c>
      <c r="F299" s="214">
        <v>11480</v>
      </c>
      <c r="G299" s="211">
        <v>8738757</v>
      </c>
      <c r="H299" s="212">
        <v>0</v>
      </c>
      <c r="I299" s="213">
        <v>0</v>
      </c>
      <c r="J299" s="214">
        <v>8738757</v>
      </c>
      <c r="K299" s="214">
        <v>1103000</v>
      </c>
      <c r="L299" s="214">
        <v>9841757</v>
      </c>
      <c r="M299" s="225">
        <v>0.88792651556017899</v>
      </c>
      <c r="N299" s="214">
        <v>761.21576655052263</v>
      </c>
      <c r="O299" s="214">
        <v>96.080139372822302</v>
      </c>
      <c r="P299" s="214">
        <v>857.295905923345</v>
      </c>
    </row>
    <row r="300" spans="1:16" x14ac:dyDescent="0.25">
      <c r="A300" s="210" t="s">
        <v>664</v>
      </c>
      <c r="B300" s="210" t="s">
        <v>715</v>
      </c>
      <c r="C300" s="210" t="s">
        <v>723</v>
      </c>
      <c r="D300" s="210" t="s">
        <v>122</v>
      </c>
      <c r="E300" s="227" t="s">
        <v>910</v>
      </c>
      <c r="F300" s="214">
        <v>26068</v>
      </c>
      <c r="G300" s="211">
        <v>14841402</v>
      </c>
      <c r="H300" s="212">
        <v>0</v>
      </c>
      <c r="I300" s="213">
        <v>0</v>
      </c>
      <c r="J300" s="214">
        <v>14841402</v>
      </c>
      <c r="K300" s="214">
        <v>1893400</v>
      </c>
      <c r="L300" s="214">
        <v>16734802</v>
      </c>
      <c r="M300" s="225">
        <v>0.88685853588228891</v>
      </c>
      <c r="N300" s="214">
        <v>569.33412613165569</v>
      </c>
      <c r="O300" s="214">
        <v>72.633113395734227</v>
      </c>
      <c r="P300" s="214">
        <v>641.96723952738989</v>
      </c>
    </row>
    <row r="301" spans="1:16" x14ac:dyDescent="0.25">
      <c r="A301" s="210" t="s">
        <v>664</v>
      </c>
      <c r="B301" s="210" t="s">
        <v>715</v>
      </c>
      <c r="C301" s="210" t="s">
        <v>725</v>
      </c>
      <c r="D301" s="210" t="s">
        <v>122</v>
      </c>
      <c r="E301" s="227" t="s">
        <v>131</v>
      </c>
      <c r="F301" s="214">
        <v>4165</v>
      </c>
      <c r="G301" s="211">
        <v>1955096</v>
      </c>
      <c r="H301" s="212">
        <v>0</v>
      </c>
      <c r="I301" s="213">
        <v>30000</v>
      </c>
      <c r="J301" s="214">
        <v>1985096</v>
      </c>
      <c r="K301" s="214">
        <v>1633274</v>
      </c>
      <c r="L301" s="214">
        <v>3618370</v>
      </c>
      <c r="M301" s="225">
        <v>0.54861608956519092</v>
      </c>
      <c r="N301" s="214">
        <v>476.61368547418965</v>
      </c>
      <c r="O301" s="214">
        <v>392.14261704681871</v>
      </c>
      <c r="P301" s="214">
        <v>868.75630252100837</v>
      </c>
    </row>
    <row r="302" spans="1:16" x14ac:dyDescent="0.25">
      <c r="A302" s="210" t="s">
        <v>664</v>
      </c>
      <c r="B302" s="210" t="s">
        <v>715</v>
      </c>
      <c r="C302" s="210" t="s">
        <v>729</v>
      </c>
      <c r="D302" s="210" t="s">
        <v>122</v>
      </c>
      <c r="E302" s="227" t="s">
        <v>132</v>
      </c>
      <c r="F302" s="214">
        <v>3868</v>
      </c>
      <c r="G302" s="211">
        <v>1510227</v>
      </c>
      <c r="H302" s="212">
        <v>0</v>
      </c>
      <c r="I302" s="213">
        <v>0</v>
      </c>
      <c r="J302" s="214">
        <v>1510227</v>
      </c>
      <c r="K302" s="214">
        <v>2052383</v>
      </c>
      <c r="L302" s="214">
        <v>3562610</v>
      </c>
      <c r="M302" s="225">
        <v>0.42391027926155261</v>
      </c>
      <c r="N302" s="214">
        <v>390.44131334022751</v>
      </c>
      <c r="O302" s="214">
        <v>530.60573940020686</v>
      </c>
      <c r="P302" s="214">
        <v>921.04705274043431</v>
      </c>
    </row>
    <row r="303" spans="1:16" x14ac:dyDescent="0.25">
      <c r="A303" s="210" t="s">
        <v>664</v>
      </c>
      <c r="B303" s="210" t="s">
        <v>715</v>
      </c>
      <c r="C303" s="210" t="s">
        <v>724</v>
      </c>
      <c r="D303" s="210" t="s">
        <v>122</v>
      </c>
      <c r="E303" s="227" t="s">
        <v>133</v>
      </c>
      <c r="F303" s="214">
        <v>1797</v>
      </c>
      <c r="G303" s="211">
        <v>1175852</v>
      </c>
      <c r="H303" s="212">
        <v>0</v>
      </c>
      <c r="I303" s="213">
        <v>0</v>
      </c>
      <c r="J303" s="214">
        <v>1175852</v>
      </c>
      <c r="K303" s="214">
        <v>870098</v>
      </c>
      <c r="L303" s="214">
        <v>2045950</v>
      </c>
      <c r="M303" s="225">
        <v>0.57472176739412006</v>
      </c>
      <c r="N303" s="214">
        <v>654.3416805787424</v>
      </c>
      <c r="O303" s="214">
        <v>484.19476905954366</v>
      </c>
      <c r="P303" s="214">
        <v>1138.5364496382861</v>
      </c>
    </row>
    <row r="304" spans="1:16" x14ac:dyDescent="0.25">
      <c r="A304" s="210" t="s">
        <v>664</v>
      </c>
      <c r="B304" s="210" t="s">
        <v>715</v>
      </c>
      <c r="C304" s="210" t="s">
        <v>769</v>
      </c>
      <c r="D304" s="210" t="s">
        <v>122</v>
      </c>
      <c r="E304" s="227" t="s">
        <v>134</v>
      </c>
      <c r="F304" s="214">
        <v>4407</v>
      </c>
      <c r="G304" s="211">
        <v>2150145</v>
      </c>
      <c r="H304" s="212">
        <v>0</v>
      </c>
      <c r="I304" s="213">
        <v>0</v>
      </c>
      <c r="J304" s="214">
        <v>2150145</v>
      </c>
      <c r="K304" s="214">
        <v>326214</v>
      </c>
      <c r="L304" s="214">
        <v>2476359</v>
      </c>
      <c r="M304" s="225">
        <v>0.86826869609777901</v>
      </c>
      <c r="N304" s="214">
        <v>487.89312457454048</v>
      </c>
      <c r="O304" s="214">
        <v>74.02178352620831</v>
      </c>
      <c r="P304" s="214">
        <v>561.91490810074879</v>
      </c>
    </row>
    <row r="305" spans="1:16" x14ac:dyDescent="0.25">
      <c r="A305" s="210" t="s">
        <v>664</v>
      </c>
      <c r="B305" s="210" t="s">
        <v>715</v>
      </c>
      <c r="C305" s="210" t="s">
        <v>726</v>
      </c>
      <c r="D305" s="210" t="s">
        <v>122</v>
      </c>
      <c r="E305" s="227" t="s">
        <v>135</v>
      </c>
      <c r="F305" s="214">
        <v>3444</v>
      </c>
      <c r="G305" s="211">
        <v>1638747</v>
      </c>
      <c r="H305" s="212">
        <v>0</v>
      </c>
      <c r="I305" s="213">
        <v>52350</v>
      </c>
      <c r="J305" s="214">
        <v>1691097</v>
      </c>
      <c r="K305" s="214">
        <v>845073</v>
      </c>
      <c r="L305" s="214">
        <v>2536170</v>
      </c>
      <c r="M305" s="225">
        <v>0.66679165828789078</v>
      </c>
      <c r="N305" s="214">
        <v>491.02700348432057</v>
      </c>
      <c r="O305" s="214">
        <v>245.37543554006967</v>
      </c>
      <c r="P305" s="214">
        <v>736.40243902439022</v>
      </c>
    </row>
    <row r="306" spans="1:16" x14ac:dyDescent="0.25">
      <c r="A306" s="210" t="s">
        <v>664</v>
      </c>
      <c r="B306" s="210" t="s">
        <v>715</v>
      </c>
      <c r="C306" s="210" t="s">
        <v>727</v>
      </c>
      <c r="D306" s="210" t="s">
        <v>122</v>
      </c>
      <c r="E306" s="227" t="s">
        <v>136</v>
      </c>
      <c r="F306" s="214">
        <v>3554</v>
      </c>
      <c r="G306" s="211">
        <v>1130875</v>
      </c>
      <c r="H306" s="212">
        <v>0</v>
      </c>
      <c r="I306" s="213">
        <v>61390</v>
      </c>
      <c r="J306" s="214">
        <v>1192265</v>
      </c>
      <c r="K306" s="214">
        <v>1444335</v>
      </c>
      <c r="L306" s="214">
        <v>2636600</v>
      </c>
      <c r="M306" s="225">
        <v>0.45219790639459911</v>
      </c>
      <c r="N306" s="214">
        <v>335.4712999437254</v>
      </c>
      <c r="O306" s="214">
        <v>406.39701744513224</v>
      </c>
      <c r="P306" s="214">
        <v>741.86831738885758</v>
      </c>
    </row>
    <row r="307" spans="1:16" x14ac:dyDescent="0.25">
      <c r="A307" s="210" t="s">
        <v>664</v>
      </c>
      <c r="B307" s="210" t="s">
        <v>911</v>
      </c>
      <c r="C307" s="210" t="s">
        <v>667</v>
      </c>
      <c r="D307" s="210" t="s">
        <v>194</v>
      </c>
      <c r="E307" s="227" t="s">
        <v>912</v>
      </c>
      <c r="F307" s="214">
        <v>19540</v>
      </c>
      <c r="G307" s="211">
        <v>11326134</v>
      </c>
      <c r="H307" s="212">
        <v>0</v>
      </c>
      <c r="I307" s="213">
        <v>0</v>
      </c>
      <c r="J307" s="214">
        <v>11326134</v>
      </c>
      <c r="K307" s="214">
        <v>5325320</v>
      </c>
      <c r="L307" s="214">
        <v>16651454</v>
      </c>
      <c r="M307" s="225">
        <v>0.68018888921051579</v>
      </c>
      <c r="N307" s="214">
        <v>579.63838280450364</v>
      </c>
      <c r="O307" s="214">
        <v>272.53428863868987</v>
      </c>
      <c r="P307" s="214">
        <v>852.17267144319339</v>
      </c>
    </row>
    <row r="308" spans="1:16" x14ac:dyDescent="0.25">
      <c r="A308" s="210" t="s">
        <v>664</v>
      </c>
      <c r="B308" s="210" t="s">
        <v>911</v>
      </c>
      <c r="C308" s="210" t="s">
        <v>697</v>
      </c>
      <c r="D308" s="210" t="s">
        <v>194</v>
      </c>
      <c r="E308" s="227" t="s">
        <v>195</v>
      </c>
      <c r="F308" s="214">
        <v>356</v>
      </c>
      <c r="G308" s="211">
        <v>99398</v>
      </c>
      <c r="H308" s="212">
        <v>10436</v>
      </c>
      <c r="I308" s="213">
        <v>0</v>
      </c>
      <c r="J308" s="214">
        <v>109834</v>
      </c>
      <c r="K308" s="214">
        <v>43783</v>
      </c>
      <c r="L308" s="214">
        <v>153617</v>
      </c>
      <c r="M308" s="225">
        <v>0.71498597160470523</v>
      </c>
      <c r="N308" s="214">
        <v>308.52247191011236</v>
      </c>
      <c r="O308" s="214">
        <v>122.98595505617978</v>
      </c>
      <c r="P308" s="214">
        <v>431.50842696629212</v>
      </c>
    </row>
    <row r="309" spans="1:16" x14ac:dyDescent="0.25">
      <c r="A309" s="210" t="s">
        <v>664</v>
      </c>
      <c r="B309" s="210" t="s">
        <v>911</v>
      </c>
      <c r="C309" s="210" t="s">
        <v>669</v>
      </c>
      <c r="D309" s="210" t="s">
        <v>194</v>
      </c>
      <c r="E309" s="227" t="s">
        <v>913</v>
      </c>
      <c r="F309" s="214">
        <v>16724</v>
      </c>
      <c r="G309" s="211">
        <v>10823893</v>
      </c>
      <c r="H309" s="212">
        <v>0</v>
      </c>
      <c r="I309" s="213">
        <v>8400</v>
      </c>
      <c r="J309" s="214">
        <v>10832293</v>
      </c>
      <c r="K309" s="214">
        <v>2724710</v>
      </c>
      <c r="L309" s="214">
        <v>13557003</v>
      </c>
      <c r="M309" s="225">
        <v>0.79901826384489261</v>
      </c>
      <c r="N309" s="214">
        <v>647.70945945945948</v>
      </c>
      <c r="O309" s="214">
        <v>162.92214781152833</v>
      </c>
      <c r="P309" s="214">
        <v>810.63160727098784</v>
      </c>
    </row>
    <row r="310" spans="1:16" x14ac:dyDescent="0.25">
      <c r="A310" s="210" t="s">
        <v>664</v>
      </c>
      <c r="B310" s="210" t="s">
        <v>911</v>
      </c>
      <c r="C310" s="210" t="s">
        <v>671</v>
      </c>
      <c r="D310" s="210" t="s">
        <v>194</v>
      </c>
      <c r="E310" s="227" t="s">
        <v>914</v>
      </c>
      <c r="F310" s="214">
        <v>10498</v>
      </c>
      <c r="G310" s="211">
        <v>7098218</v>
      </c>
      <c r="H310" s="212">
        <v>0</v>
      </c>
      <c r="I310" s="213">
        <v>21900</v>
      </c>
      <c r="J310" s="214">
        <v>7120118</v>
      </c>
      <c r="K310" s="214">
        <v>898670</v>
      </c>
      <c r="L310" s="214">
        <v>8018788</v>
      </c>
      <c r="M310" s="225">
        <v>0.88792944769209514</v>
      </c>
      <c r="N310" s="214">
        <v>678.23566393598776</v>
      </c>
      <c r="O310" s="214">
        <v>85.603924557058491</v>
      </c>
      <c r="P310" s="214">
        <v>763.83958849304634</v>
      </c>
    </row>
    <row r="311" spans="1:16" x14ac:dyDescent="0.25">
      <c r="A311" s="210" t="s">
        <v>664</v>
      </c>
      <c r="B311" s="210" t="s">
        <v>911</v>
      </c>
      <c r="C311" s="210" t="s">
        <v>754</v>
      </c>
      <c r="D311" s="210" t="s">
        <v>194</v>
      </c>
      <c r="E311" s="227" t="s">
        <v>915</v>
      </c>
      <c r="F311" s="214">
        <v>1156</v>
      </c>
      <c r="G311" s="211">
        <v>407102</v>
      </c>
      <c r="H311" s="212">
        <v>0</v>
      </c>
      <c r="I311" s="213">
        <v>0</v>
      </c>
      <c r="J311" s="214">
        <v>407102</v>
      </c>
      <c r="K311" s="214">
        <v>389550</v>
      </c>
      <c r="L311" s="214">
        <v>796652</v>
      </c>
      <c r="M311" s="225">
        <v>0.51101610238849582</v>
      </c>
      <c r="N311" s="214">
        <v>352.16435986159172</v>
      </c>
      <c r="O311" s="214">
        <v>336.98096885813146</v>
      </c>
      <c r="P311" s="214">
        <v>689.14532871972324</v>
      </c>
    </row>
    <row r="312" spans="1:16" x14ac:dyDescent="0.25">
      <c r="A312" s="210" t="s">
        <v>664</v>
      </c>
      <c r="B312" s="210" t="s">
        <v>911</v>
      </c>
      <c r="C312" s="210" t="s">
        <v>699</v>
      </c>
      <c r="D312" s="210" t="s">
        <v>194</v>
      </c>
      <c r="E312" s="227" t="s">
        <v>197</v>
      </c>
      <c r="F312" s="214">
        <v>798</v>
      </c>
      <c r="G312" s="211">
        <v>93490</v>
      </c>
      <c r="H312" s="212">
        <v>0</v>
      </c>
      <c r="I312" s="213">
        <v>0</v>
      </c>
      <c r="J312" s="214">
        <v>93490</v>
      </c>
      <c r="K312" s="214">
        <v>164196</v>
      </c>
      <c r="L312" s="214">
        <v>257686</v>
      </c>
      <c r="M312" s="225">
        <v>0.36280589554729398</v>
      </c>
      <c r="N312" s="214">
        <v>117.15538847117794</v>
      </c>
      <c r="O312" s="214">
        <v>205.75939849624061</v>
      </c>
      <c r="P312" s="214">
        <v>322.91478696741854</v>
      </c>
    </row>
    <row r="313" spans="1:16" x14ac:dyDescent="0.25">
      <c r="A313" s="210" t="s">
        <v>664</v>
      </c>
      <c r="B313" s="210" t="s">
        <v>911</v>
      </c>
      <c r="C313" s="210" t="s">
        <v>673</v>
      </c>
      <c r="D313" s="210" t="s">
        <v>194</v>
      </c>
      <c r="E313" s="227" t="s">
        <v>916</v>
      </c>
      <c r="F313" s="214">
        <v>14240</v>
      </c>
      <c r="G313" s="211">
        <v>10445396</v>
      </c>
      <c r="H313" s="212">
        <v>0</v>
      </c>
      <c r="I313" s="213">
        <v>13500</v>
      </c>
      <c r="J313" s="214">
        <v>10458896</v>
      </c>
      <c r="K313" s="214">
        <v>1820480</v>
      </c>
      <c r="L313" s="214">
        <v>12279376</v>
      </c>
      <c r="M313" s="225">
        <v>0.85174490951331727</v>
      </c>
      <c r="N313" s="214">
        <v>734.47303370786517</v>
      </c>
      <c r="O313" s="214">
        <v>127.84269662921348</v>
      </c>
      <c r="P313" s="214">
        <v>862.31573033707866</v>
      </c>
    </row>
    <row r="314" spans="1:16" x14ac:dyDescent="0.25">
      <c r="A314" s="210" t="s">
        <v>664</v>
      </c>
      <c r="B314" s="210" t="s">
        <v>911</v>
      </c>
      <c r="C314" s="210" t="s">
        <v>675</v>
      </c>
      <c r="D314" s="210" t="s">
        <v>194</v>
      </c>
      <c r="E314" s="227" t="s">
        <v>917</v>
      </c>
      <c r="F314" s="214">
        <v>1353</v>
      </c>
      <c r="G314" s="211">
        <v>322117</v>
      </c>
      <c r="H314" s="212">
        <v>0</v>
      </c>
      <c r="I314" s="213">
        <v>0</v>
      </c>
      <c r="J314" s="214">
        <v>322117</v>
      </c>
      <c r="K314" s="214">
        <v>399070</v>
      </c>
      <c r="L314" s="214">
        <v>721187</v>
      </c>
      <c r="M314" s="225">
        <v>0.44664837275214336</v>
      </c>
      <c r="N314" s="214">
        <v>238.0761271249076</v>
      </c>
      <c r="O314" s="214">
        <v>294.95195861049518</v>
      </c>
      <c r="P314" s="214">
        <v>533.02808573540278</v>
      </c>
    </row>
    <row r="315" spans="1:16" x14ac:dyDescent="0.25">
      <c r="A315" s="210" t="s">
        <v>664</v>
      </c>
      <c r="B315" s="210" t="s">
        <v>911</v>
      </c>
      <c r="C315" s="210" t="s">
        <v>708</v>
      </c>
      <c r="D315" s="210" t="s">
        <v>194</v>
      </c>
      <c r="E315" s="227" t="s">
        <v>203</v>
      </c>
      <c r="F315" s="214">
        <v>1049</v>
      </c>
      <c r="G315" s="211">
        <v>286423</v>
      </c>
      <c r="H315" s="212">
        <v>0</v>
      </c>
      <c r="I315" s="213">
        <v>0</v>
      </c>
      <c r="J315" s="214">
        <v>286423</v>
      </c>
      <c r="K315" s="214">
        <v>356620</v>
      </c>
      <c r="L315" s="214">
        <v>643043</v>
      </c>
      <c r="M315" s="225">
        <v>0.44541811356316763</v>
      </c>
      <c r="N315" s="214">
        <v>273.04385128693997</v>
      </c>
      <c r="O315" s="214">
        <v>339.96186844613919</v>
      </c>
      <c r="P315" s="214">
        <v>613.0057197330791</v>
      </c>
    </row>
    <row r="316" spans="1:16" x14ac:dyDescent="0.25">
      <c r="A316" s="210" t="s">
        <v>664</v>
      </c>
      <c r="B316" s="210" t="s">
        <v>911</v>
      </c>
      <c r="C316" s="210" t="s">
        <v>678</v>
      </c>
      <c r="D316" s="210" t="s">
        <v>194</v>
      </c>
      <c r="E316" s="227" t="s">
        <v>918</v>
      </c>
      <c r="F316" s="214">
        <v>2314</v>
      </c>
      <c r="G316" s="211">
        <v>680343</v>
      </c>
      <c r="H316" s="212">
        <v>0</v>
      </c>
      <c r="I316" s="213">
        <v>0</v>
      </c>
      <c r="J316" s="214">
        <v>680343</v>
      </c>
      <c r="K316" s="214">
        <v>543430</v>
      </c>
      <c r="L316" s="214">
        <v>1223773</v>
      </c>
      <c r="M316" s="225">
        <v>0.55593888735901187</v>
      </c>
      <c r="N316" s="214">
        <v>294.0116681071737</v>
      </c>
      <c r="O316" s="214">
        <v>234.84442523768365</v>
      </c>
      <c r="P316" s="214">
        <v>528.85609334485741</v>
      </c>
    </row>
    <row r="317" spans="1:16" x14ac:dyDescent="0.25">
      <c r="A317" s="210" t="s">
        <v>664</v>
      </c>
      <c r="B317" s="210" t="s">
        <v>911</v>
      </c>
      <c r="C317" s="210" t="s">
        <v>680</v>
      </c>
      <c r="D317" s="210" t="s">
        <v>194</v>
      </c>
      <c r="E317" s="227" t="s">
        <v>919</v>
      </c>
      <c r="F317" s="214">
        <v>996</v>
      </c>
      <c r="G317" s="211">
        <v>332171</v>
      </c>
      <c r="H317" s="212">
        <v>0</v>
      </c>
      <c r="I317" s="213">
        <v>34200</v>
      </c>
      <c r="J317" s="214">
        <v>366371</v>
      </c>
      <c r="K317" s="214">
        <v>240640</v>
      </c>
      <c r="L317" s="214">
        <v>607011</v>
      </c>
      <c r="M317" s="225">
        <v>0.60356566849694648</v>
      </c>
      <c r="N317" s="214">
        <v>367.84236947791163</v>
      </c>
      <c r="O317" s="214">
        <v>241.60642570281124</v>
      </c>
      <c r="P317" s="214">
        <v>609.44879518072287</v>
      </c>
    </row>
    <row r="318" spans="1:16" x14ac:dyDescent="0.25">
      <c r="A318" s="210" t="s">
        <v>664</v>
      </c>
      <c r="B318" s="210" t="s">
        <v>911</v>
      </c>
      <c r="C318" s="210" t="s">
        <v>788</v>
      </c>
      <c r="D318" s="210" t="s">
        <v>194</v>
      </c>
      <c r="E318" s="227" t="s">
        <v>920</v>
      </c>
      <c r="F318" s="214">
        <v>6992</v>
      </c>
      <c r="G318" s="211">
        <v>2090748</v>
      </c>
      <c r="H318" s="212">
        <v>0</v>
      </c>
      <c r="I318" s="213">
        <v>0</v>
      </c>
      <c r="J318" s="214">
        <v>2090748</v>
      </c>
      <c r="K318" s="214">
        <v>1653170</v>
      </c>
      <c r="L318" s="214">
        <v>3743918</v>
      </c>
      <c r="M318" s="225">
        <v>0.55843851280930834</v>
      </c>
      <c r="N318" s="214">
        <v>299.02002288329521</v>
      </c>
      <c r="O318" s="214">
        <v>236.43735697940502</v>
      </c>
      <c r="P318" s="214">
        <v>535.45737986270024</v>
      </c>
    </row>
    <row r="319" spans="1:16" x14ac:dyDescent="0.25">
      <c r="A319" s="210" t="s">
        <v>664</v>
      </c>
      <c r="B319" s="210" t="s">
        <v>911</v>
      </c>
      <c r="C319" s="210" t="s">
        <v>683</v>
      </c>
      <c r="D319" s="210" t="s">
        <v>194</v>
      </c>
      <c r="E319" s="227" t="s">
        <v>921</v>
      </c>
      <c r="F319" s="214">
        <v>7253</v>
      </c>
      <c r="G319" s="211">
        <v>3253264</v>
      </c>
      <c r="H319" s="212">
        <v>0</v>
      </c>
      <c r="I319" s="213">
        <v>11700</v>
      </c>
      <c r="J319" s="214">
        <v>3264964</v>
      </c>
      <c r="K319" s="214">
        <v>676740</v>
      </c>
      <c r="L319" s="214">
        <v>3941704</v>
      </c>
      <c r="M319" s="225">
        <v>0.82831283120193699</v>
      </c>
      <c r="N319" s="214">
        <v>450.15359161726184</v>
      </c>
      <c r="O319" s="214">
        <v>93.304839376809596</v>
      </c>
      <c r="P319" s="214">
        <v>543.45843099407136</v>
      </c>
    </row>
    <row r="320" spans="1:16" x14ac:dyDescent="0.25">
      <c r="A320" s="210" t="s">
        <v>664</v>
      </c>
      <c r="B320" s="210" t="s">
        <v>911</v>
      </c>
      <c r="C320" s="210" t="s">
        <v>793</v>
      </c>
      <c r="D320" s="210" t="s">
        <v>194</v>
      </c>
      <c r="E320" s="227" t="s">
        <v>198</v>
      </c>
      <c r="F320" s="214">
        <v>7016</v>
      </c>
      <c r="G320" s="211">
        <v>1366308</v>
      </c>
      <c r="H320" s="212">
        <v>0</v>
      </c>
      <c r="I320" s="213">
        <v>0</v>
      </c>
      <c r="J320" s="214">
        <v>1366308</v>
      </c>
      <c r="K320" s="214">
        <v>2210611</v>
      </c>
      <c r="L320" s="214">
        <v>3576919</v>
      </c>
      <c r="M320" s="225">
        <v>0.38197901601909351</v>
      </c>
      <c r="N320" s="214">
        <v>194.74173318129988</v>
      </c>
      <c r="O320" s="214">
        <v>315.08138540478905</v>
      </c>
      <c r="P320" s="214">
        <v>509.82311858608892</v>
      </c>
    </row>
    <row r="321" spans="1:16" x14ac:dyDescent="0.25">
      <c r="A321" s="210" t="s">
        <v>664</v>
      </c>
      <c r="B321" s="210" t="s">
        <v>911</v>
      </c>
      <c r="C321" s="210" t="s">
        <v>700</v>
      </c>
      <c r="D321" s="210" t="s">
        <v>194</v>
      </c>
      <c r="E321" s="227" t="s">
        <v>199</v>
      </c>
      <c r="F321" s="214">
        <v>2702</v>
      </c>
      <c r="G321" s="211">
        <v>381781</v>
      </c>
      <c r="H321" s="212">
        <v>0</v>
      </c>
      <c r="I321" s="213">
        <v>0</v>
      </c>
      <c r="J321" s="214">
        <v>381781</v>
      </c>
      <c r="K321" s="214">
        <v>824431</v>
      </c>
      <c r="L321" s="214">
        <v>1206212</v>
      </c>
      <c r="M321" s="225">
        <v>0.31651235437883224</v>
      </c>
      <c r="N321" s="214">
        <v>141.29570688378979</v>
      </c>
      <c r="O321" s="214">
        <v>305.11880088823096</v>
      </c>
      <c r="P321" s="214">
        <v>446.41450777202073</v>
      </c>
    </row>
    <row r="322" spans="1:16" x14ac:dyDescent="0.25">
      <c r="A322" s="210" t="s">
        <v>664</v>
      </c>
      <c r="B322" s="210" t="s">
        <v>911</v>
      </c>
      <c r="C322" s="210" t="s">
        <v>706</v>
      </c>
      <c r="D322" s="210" t="s">
        <v>194</v>
      </c>
      <c r="E322" s="227" t="s">
        <v>922</v>
      </c>
      <c r="F322" s="214">
        <v>5106</v>
      </c>
      <c r="G322" s="211">
        <v>3146849</v>
      </c>
      <c r="H322" s="212">
        <v>0</v>
      </c>
      <c r="I322" s="213">
        <v>74400</v>
      </c>
      <c r="J322" s="214">
        <v>3221249</v>
      </c>
      <c r="K322" s="214">
        <v>1077790</v>
      </c>
      <c r="L322" s="214">
        <v>4299039</v>
      </c>
      <c r="M322" s="225">
        <v>0.74929513316813368</v>
      </c>
      <c r="N322" s="214">
        <v>630.87524481002743</v>
      </c>
      <c r="O322" s="214">
        <v>211.08303956130044</v>
      </c>
      <c r="P322" s="214">
        <v>841.95828437132786</v>
      </c>
    </row>
    <row r="323" spans="1:16" x14ac:dyDescent="0.25">
      <c r="A323" s="210" t="s">
        <v>664</v>
      </c>
      <c r="B323" s="210" t="s">
        <v>911</v>
      </c>
      <c r="C323" s="210" t="s">
        <v>686</v>
      </c>
      <c r="D323" s="210" t="s">
        <v>194</v>
      </c>
      <c r="E323" s="227" t="s">
        <v>923</v>
      </c>
      <c r="F323" s="214">
        <v>34472</v>
      </c>
      <c r="G323" s="211">
        <v>19961318</v>
      </c>
      <c r="H323" s="212">
        <v>0</v>
      </c>
      <c r="I323" s="213">
        <v>0</v>
      </c>
      <c r="J323" s="214">
        <v>19961318</v>
      </c>
      <c r="K323" s="214">
        <v>10309820</v>
      </c>
      <c r="L323" s="214">
        <v>30271138</v>
      </c>
      <c r="M323" s="225">
        <v>0.65941749530526406</v>
      </c>
      <c r="N323" s="214">
        <v>579.05888837317241</v>
      </c>
      <c r="O323" s="214">
        <v>299.07809236481785</v>
      </c>
      <c r="P323" s="214">
        <v>878.13698073799026</v>
      </c>
    </row>
    <row r="324" spans="1:16" x14ac:dyDescent="0.25">
      <c r="A324" s="210" t="s">
        <v>664</v>
      </c>
      <c r="B324" s="210" t="s">
        <v>911</v>
      </c>
      <c r="C324" s="210" t="s">
        <v>687</v>
      </c>
      <c r="D324" s="210" t="s">
        <v>194</v>
      </c>
      <c r="E324" s="227" t="s">
        <v>924</v>
      </c>
      <c r="F324" s="214">
        <v>151104</v>
      </c>
      <c r="G324" s="211">
        <v>74130049</v>
      </c>
      <c r="H324" s="212">
        <v>0</v>
      </c>
      <c r="I324" s="213">
        <v>0</v>
      </c>
      <c r="J324" s="214">
        <v>74130049</v>
      </c>
      <c r="K324" s="214">
        <v>36810230</v>
      </c>
      <c r="L324" s="214">
        <v>110940279</v>
      </c>
      <c r="M324" s="225">
        <v>0.66819778774848759</v>
      </c>
      <c r="N324" s="214">
        <v>490.58958730410842</v>
      </c>
      <c r="O324" s="214">
        <v>243.60857422702244</v>
      </c>
      <c r="P324" s="214">
        <v>734.19816153113084</v>
      </c>
    </row>
    <row r="325" spans="1:16" x14ac:dyDescent="0.25">
      <c r="A325" s="210" t="s">
        <v>664</v>
      </c>
      <c r="B325" s="210" t="s">
        <v>911</v>
      </c>
      <c r="C325" s="210" t="s">
        <v>688</v>
      </c>
      <c r="D325" s="210" t="s">
        <v>194</v>
      </c>
      <c r="E325" s="227" t="s">
        <v>925</v>
      </c>
      <c r="F325" s="214">
        <v>3224</v>
      </c>
      <c r="G325" s="211">
        <v>1142935</v>
      </c>
      <c r="H325" s="212">
        <v>0</v>
      </c>
      <c r="I325" s="213">
        <v>0</v>
      </c>
      <c r="J325" s="214">
        <v>1142935</v>
      </c>
      <c r="K325" s="214">
        <v>919850</v>
      </c>
      <c r="L325" s="214">
        <v>2062785</v>
      </c>
      <c r="M325" s="225">
        <v>0.55407374011348731</v>
      </c>
      <c r="N325" s="214">
        <v>354.50837468982633</v>
      </c>
      <c r="O325" s="214">
        <v>285.31327543424317</v>
      </c>
      <c r="P325" s="214">
        <v>639.82165012406949</v>
      </c>
    </row>
    <row r="326" spans="1:16" x14ac:dyDescent="0.25">
      <c r="A326" s="210" t="s">
        <v>664</v>
      </c>
      <c r="B326" s="210" t="s">
        <v>911</v>
      </c>
      <c r="C326" s="210" t="s">
        <v>689</v>
      </c>
      <c r="D326" s="210" t="s">
        <v>194</v>
      </c>
      <c r="E326" s="227" t="s">
        <v>926</v>
      </c>
      <c r="F326" s="214">
        <v>5816</v>
      </c>
      <c r="G326" s="211">
        <v>2833468</v>
      </c>
      <c r="H326" s="212">
        <v>0</v>
      </c>
      <c r="I326" s="213">
        <v>0</v>
      </c>
      <c r="J326" s="214">
        <v>2833468</v>
      </c>
      <c r="K326" s="214">
        <v>947910</v>
      </c>
      <c r="L326" s="214">
        <v>3781378</v>
      </c>
      <c r="M326" s="225">
        <v>0.74932154362774628</v>
      </c>
      <c r="N326" s="214">
        <v>487.1850068775791</v>
      </c>
      <c r="O326" s="214">
        <v>162.9831499312242</v>
      </c>
      <c r="P326" s="214">
        <v>650.16815680880325</v>
      </c>
    </row>
    <row r="327" spans="1:16" x14ac:dyDescent="0.25">
      <c r="A327" s="210" t="s">
        <v>664</v>
      </c>
      <c r="B327" s="210" t="s">
        <v>911</v>
      </c>
      <c r="C327" s="210" t="s">
        <v>695</v>
      </c>
      <c r="D327" s="210" t="s">
        <v>194</v>
      </c>
      <c r="E327" s="227" t="s">
        <v>927</v>
      </c>
      <c r="F327" s="214">
        <v>9438</v>
      </c>
      <c r="G327" s="211">
        <v>5342656</v>
      </c>
      <c r="H327" s="212">
        <v>0</v>
      </c>
      <c r="I327" s="213">
        <v>16500</v>
      </c>
      <c r="J327" s="214">
        <v>5359156</v>
      </c>
      <c r="K327" s="214">
        <v>981250</v>
      </c>
      <c r="L327" s="214">
        <v>6340406</v>
      </c>
      <c r="M327" s="225">
        <v>0.84523861721157922</v>
      </c>
      <c r="N327" s="214">
        <v>567.82750582750577</v>
      </c>
      <c r="O327" s="214">
        <v>103.96800169527442</v>
      </c>
      <c r="P327" s="214">
        <v>671.79550752278021</v>
      </c>
    </row>
    <row r="328" spans="1:16" x14ac:dyDescent="0.25">
      <c r="A328" s="210" t="s">
        <v>664</v>
      </c>
      <c r="B328" s="210" t="s">
        <v>911</v>
      </c>
      <c r="C328" s="210" t="s">
        <v>702</v>
      </c>
      <c r="D328" s="210" t="s">
        <v>194</v>
      </c>
      <c r="E328" s="227" t="s">
        <v>200</v>
      </c>
      <c r="F328" s="214">
        <v>2863</v>
      </c>
      <c r="G328" s="211">
        <v>597149</v>
      </c>
      <c r="H328" s="212">
        <v>0</v>
      </c>
      <c r="I328" s="213">
        <v>0</v>
      </c>
      <c r="J328" s="214">
        <v>597149</v>
      </c>
      <c r="K328" s="214">
        <v>968853</v>
      </c>
      <c r="L328" s="214">
        <v>1566002</v>
      </c>
      <c r="M328" s="225">
        <v>0.38132071351122154</v>
      </c>
      <c r="N328" s="214">
        <v>208.57457212713936</v>
      </c>
      <c r="O328" s="214">
        <v>338.40482011875656</v>
      </c>
      <c r="P328" s="214">
        <v>546.97939224589595</v>
      </c>
    </row>
    <row r="329" spans="1:16" x14ac:dyDescent="0.25">
      <c r="A329" s="210" t="s">
        <v>664</v>
      </c>
      <c r="B329" s="210" t="s">
        <v>911</v>
      </c>
      <c r="C329" s="210" t="s">
        <v>704</v>
      </c>
      <c r="D329" s="210" t="s">
        <v>194</v>
      </c>
      <c r="E329" s="227" t="s">
        <v>201</v>
      </c>
      <c r="F329" s="214">
        <v>1973</v>
      </c>
      <c r="G329" s="211">
        <v>628469</v>
      </c>
      <c r="H329" s="212">
        <v>0</v>
      </c>
      <c r="I329" s="213">
        <v>0</v>
      </c>
      <c r="J329" s="214">
        <v>628469</v>
      </c>
      <c r="K329" s="214">
        <v>593777</v>
      </c>
      <c r="L329" s="214">
        <v>1222246</v>
      </c>
      <c r="M329" s="225">
        <v>0.51419190572110685</v>
      </c>
      <c r="N329" s="214">
        <v>318.53471870248353</v>
      </c>
      <c r="O329" s="214">
        <v>300.95134313228584</v>
      </c>
      <c r="P329" s="214">
        <v>619.48606183476943</v>
      </c>
    </row>
    <row r="330" spans="1:16" x14ac:dyDescent="0.25">
      <c r="A330" s="210" t="s">
        <v>664</v>
      </c>
      <c r="B330" s="210" t="s">
        <v>911</v>
      </c>
      <c r="C330" s="210" t="s">
        <v>763</v>
      </c>
      <c r="D330" s="210" t="s">
        <v>194</v>
      </c>
      <c r="E330" s="227" t="s">
        <v>928</v>
      </c>
      <c r="F330" s="214">
        <v>22261</v>
      </c>
      <c r="G330" s="211">
        <v>11318999</v>
      </c>
      <c r="H330" s="212">
        <v>0</v>
      </c>
      <c r="I330" s="213">
        <v>0</v>
      </c>
      <c r="J330" s="214">
        <v>11318999</v>
      </c>
      <c r="K330" s="214">
        <v>3892630</v>
      </c>
      <c r="L330" s="214">
        <v>15211629</v>
      </c>
      <c r="M330" s="225">
        <v>0.74410170008747911</v>
      </c>
      <c r="N330" s="214">
        <v>508.46767890031896</v>
      </c>
      <c r="O330" s="214">
        <v>174.86321369210728</v>
      </c>
      <c r="P330" s="214">
        <v>683.33089259242627</v>
      </c>
    </row>
    <row r="331" spans="1:16" x14ac:dyDescent="0.25">
      <c r="A331" s="210" t="s">
        <v>664</v>
      </c>
      <c r="B331" s="210" t="s">
        <v>911</v>
      </c>
      <c r="C331" s="210" t="s">
        <v>710</v>
      </c>
      <c r="D331" s="210" t="s">
        <v>194</v>
      </c>
      <c r="E331" s="227" t="s">
        <v>205</v>
      </c>
      <c r="F331" s="214">
        <v>1401</v>
      </c>
      <c r="G331" s="211">
        <v>231645</v>
      </c>
      <c r="H331" s="212">
        <v>0</v>
      </c>
      <c r="I331" s="213">
        <v>0</v>
      </c>
      <c r="J331" s="214">
        <v>231645</v>
      </c>
      <c r="K331" s="214">
        <v>383610</v>
      </c>
      <c r="L331" s="214">
        <v>615255</v>
      </c>
      <c r="M331" s="225">
        <v>0.37650242582343907</v>
      </c>
      <c r="N331" s="214">
        <v>165.3426124197002</v>
      </c>
      <c r="O331" s="214">
        <v>273.81156316916486</v>
      </c>
      <c r="P331" s="214">
        <v>439.15417558886509</v>
      </c>
    </row>
    <row r="332" spans="1:16" x14ac:dyDescent="0.25">
      <c r="A332" s="210" t="s">
        <v>664</v>
      </c>
      <c r="B332" s="210" t="s">
        <v>911</v>
      </c>
      <c r="C332" s="210" t="s">
        <v>705</v>
      </c>
      <c r="D332" s="210" t="s">
        <v>194</v>
      </c>
      <c r="E332" s="227" t="s">
        <v>202</v>
      </c>
      <c r="F332" s="214">
        <v>1077</v>
      </c>
      <c r="G332" s="211">
        <v>220626</v>
      </c>
      <c r="H332" s="212">
        <v>1150</v>
      </c>
      <c r="I332" s="213">
        <v>0</v>
      </c>
      <c r="J332" s="214">
        <v>221776</v>
      </c>
      <c r="K332" s="214">
        <v>414887</v>
      </c>
      <c r="L332" s="214">
        <v>636663</v>
      </c>
      <c r="M332" s="225">
        <v>0.34834127316963603</v>
      </c>
      <c r="N332" s="214">
        <v>205.9201485608171</v>
      </c>
      <c r="O332" s="214">
        <v>385.22469823584032</v>
      </c>
      <c r="P332" s="214">
        <v>591.14484679665736</v>
      </c>
    </row>
    <row r="333" spans="1:16" x14ac:dyDescent="0.25">
      <c r="A333" s="210" t="s">
        <v>664</v>
      </c>
      <c r="B333" s="210" t="s">
        <v>911</v>
      </c>
      <c r="C333" s="210" t="s">
        <v>693</v>
      </c>
      <c r="D333" s="210" t="s">
        <v>194</v>
      </c>
      <c r="E333" s="227" t="s">
        <v>929</v>
      </c>
      <c r="F333" s="214">
        <v>10122</v>
      </c>
      <c r="G333" s="211">
        <v>3816032</v>
      </c>
      <c r="H333" s="212">
        <v>0</v>
      </c>
      <c r="I333" s="213">
        <v>0</v>
      </c>
      <c r="J333" s="214">
        <v>3816032</v>
      </c>
      <c r="K333" s="214">
        <v>1288750</v>
      </c>
      <c r="L333" s="214">
        <v>5104782</v>
      </c>
      <c r="M333" s="225">
        <v>0.74754063934561754</v>
      </c>
      <c r="N333" s="214">
        <v>377.00375419877497</v>
      </c>
      <c r="O333" s="214">
        <v>127.32167555819008</v>
      </c>
      <c r="P333" s="214">
        <v>504.32542975696504</v>
      </c>
    </row>
    <row r="334" spans="1:16" s="220" customFormat="1" x14ac:dyDescent="0.25">
      <c r="A334" s="395" t="s">
        <v>930</v>
      </c>
      <c r="B334" s="396"/>
      <c r="C334" s="396"/>
      <c r="D334" s="396"/>
      <c r="E334" s="397"/>
      <c r="F334" s="218">
        <v>4482977</v>
      </c>
      <c r="G334" s="215">
        <v>2326087823</v>
      </c>
      <c r="H334" s="216">
        <v>94606</v>
      </c>
      <c r="I334" s="217">
        <v>25498500</v>
      </c>
      <c r="J334" s="218">
        <v>2351680929</v>
      </c>
      <c r="K334" s="218">
        <v>625624250</v>
      </c>
      <c r="L334" s="218">
        <v>2977305179</v>
      </c>
      <c r="M334" s="226">
        <v>0.78986895451203598</v>
      </c>
      <c r="N334" s="219">
        <v>524.58019057425452</v>
      </c>
      <c r="O334" s="219">
        <v>139.55553419078439</v>
      </c>
      <c r="P334" s="219">
        <v>664.13572476503896</v>
      </c>
    </row>
  </sheetData>
  <autoFilter ref="A2:P334" xr:uid="{76E72E4F-F933-4A95-A43E-E40DB64DD8FA}"/>
  <mergeCells count="2">
    <mergeCell ref="A1:P1"/>
    <mergeCell ref="A334:E3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30</vt:i4>
      </vt:variant>
    </vt:vector>
  </HeadingPairs>
  <TitlesOfParts>
    <vt:vector size="41" baseType="lpstr">
      <vt:lpstr>DOMANDA_BANDO</vt:lpstr>
      <vt:lpstr>Quadro_Economico</vt:lpstr>
      <vt:lpstr>Convalida</vt:lpstr>
      <vt:lpstr>Convalida Costi</vt:lpstr>
      <vt:lpstr>Calcolo della % del Contributo</vt:lpstr>
      <vt:lpstr>RD medio</vt:lpstr>
      <vt:lpstr>Elenco comuni montagna</vt:lpstr>
      <vt:lpstr>Verifica_Plastic_Free</vt:lpstr>
      <vt:lpstr>RER (PG_6240-2025)</vt:lpstr>
      <vt:lpstr>DB_PEF_2025 con ALEA diviso</vt:lpstr>
      <vt:lpstr>stampa iTAP sito</vt:lpstr>
      <vt:lpstr>DOMANDA_BANDO!_Hlk4066889</vt:lpstr>
      <vt:lpstr>DOMANDA_BANDO!_Hlk4066890</vt:lpstr>
      <vt:lpstr>ammontare_complessivo</vt:lpstr>
      <vt:lpstr>DOMANDA_BANDO!Area_stampa</vt:lpstr>
      <vt:lpstr>Comune_1</vt:lpstr>
      <vt:lpstr>Comune_2</vt:lpstr>
      <vt:lpstr>Comune_3</vt:lpstr>
      <vt:lpstr>Comune_4</vt:lpstr>
      <vt:lpstr>Comune_5</vt:lpstr>
      <vt:lpstr>Comune_6</vt:lpstr>
      <vt:lpstr>COmune_7</vt:lpstr>
      <vt:lpstr>ente_cf</vt:lpstr>
      <vt:lpstr>ente_indirizzo</vt:lpstr>
      <vt:lpstr>ente_nome</vt:lpstr>
      <vt:lpstr>ente_pec</vt:lpstr>
      <vt:lpstr>leg_rap_cf</vt:lpstr>
      <vt:lpstr>leg_rap_cognome</vt:lpstr>
      <vt:lpstr>leg_rap_nome</vt:lpstr>
      <vt:lpstr>leg_rap_ruolo</vt:lpstr>
      <vt:lpstr>prog_cup</vt:lpstr>
      <vt:lpstr>prog_descrizione</vt:lpstr>
      <vt:lpstr>prog_luogo</vt:lpstr>
      <vt:lpstr>prog_nr_comuni</vt:lpstr>
      <vt:lpstr>prog_periodo</vt:lpstr>
      <vt:lpstr>prog_tipologia</vt:lpstr>
      <vt:lpstr>prog_titolo</vt:lpstr>
      <vt:lpstr>ref_cognome</vt:lpstr>
      <vt:lpstr>ref_email</vt:lpstr>
      <vt:lpstr>ref_nome</vt:lpstr>
      <vt:lpstr>ref_tel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2024-09-11T10:26:47Z</dcterms:created>
  <dcterms:modified xsi:type="dcterms:W3CDTF">2025-10-03T07:48:36Z</dcterms:modified>
</cp:coreProperties>
</file>